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1"/>
  <workbookPr codeName="ThisWorkbook" defaultThemeVersion="166925"/>
  <mc:AlternateContent xmlns:mc="http://schemas.openxmlformats.org/markup-compatibility/2006">
    <mc:Choice Requires="x15">
      <x15ac:absPath xmlns:x15ac="http://schemas.microsoft.com/office/spreadsheetml/2010/11/ac" url="https://d.docs.live.net/c52f9d91ca32f297/Desktop/Projects/Baseball Workbooks/Standard Mode Workbooks/"/>
    </mc:Choice>
  </mc:AlternateContent>
  <xr:revisionPtr revIDLastSave="17" documentId="8_{270019B8-F494-D748-8485-6D2A3BD731EA}" xr6:coauthVersionLast="47" xr6:coauthVersionMax="47" xr10:uidLastSave="{94C09EC8-2170-6249-9224-B40BBCB91594}"/>
  <bookViews>
    <workbookView xWindow="0" yWindow="500" windowWidth="28800" windowHeight="16140" activeTab="2" xr2:uid="{00000000-000D-0000-FFFF-FFFF00000000}"/>
  </bookViews>
  <sheets>
    <sheet name="pOR2 Runs Calculator" sheetId="27" r:id="rId1"/>
    <sheet name="bEFT and bOP Calculator" sheetId="28" r:id="rId2"/>
    <sheet name="pEFT Pitcher Calculator" sheetId="29" r:id="rId3"/>
    <sheet name="Chart Comparisons" sheetId="30" r:id="rId4"/>
    <sheet name="RA pOR1 v pOR2" sheetId="19" r:id="rId5"/>
    <sheet name="pOR2 Algorithm Data as Calc. %" sheetId="15" r:id="rId6"/>
    <sheet name="pOR2 Algorithm Data as Face Val" sheetId="31" r:id="rId7"/>
    <sheet name="Algorithms Comparisons" sheetId="20" r:id="rId8"/>
    <sheet name="1SD Model" sheetId="24" r:id="rId9"/>
    <sheet name="2SD Model" sheetId="25" r:id="rId10"/>
    <sheet name="1954 Model" sheetId="26" r:id="rId11"/>
    <sheet name="Inferred Statistics" sheetId="21" r:id="rId12"/>
    <sheet name="Technical Notes" sheetId="22" r:id="rId13"/>
    <sheet name="Historical Trend Data" sheetId="23" r:id="rId14"/>
  </sheets>
  <externalReferences>
    <externalReference r:id="rId15"/>
  </externalReferences>
  <calcPr calcId="191028"/>
</workbook>
</file>

<file path=xl/calcChain.xml><?xml version="1.0" encoding="utf-8"?>
<calcChain xmlns="http://schemas.openxmlformats.org/spreadsheetml/2006/main">
  <c r="C10" i="29" l="1"/>
  <c r="C10" i="28"/>
  <c r="P11" i="24" l="1"/>
  <c r="Q11" i="24" s="1"/>
  <c r="R2" i="24"/>
  <c r="H4" i="24"/>
  <c r="I4" i="24" s="1"/>
  <c r="J5" i="24"/>
  <c r="K5" i="24" s="1"/>
  <c r="AE2" i="25"/>
  <c r="L5" i="24"/>
  <c r="M5" i="24" s="1"/>
  <c r="AE2" i="24"/>
  <c r="J56" i="20"/>
  <c r="I154" i="31"/>
  <c r="I153" i="31"/>
  <c r="I152" i="31"/>
  <c r="I151" i="31"/>
  <c r="I150" i="31"/>
  <c r="I149" i="31"/>
  <c r="I148" i="31"/>
  <c r="I147" i="31"/>
  <c r="I146" i="31"/>
  <c r="I145" i="31"/>
  <c r="I144" i="31"/>
  <c r="I143" i="31"/>
  <c r="I142" i="31"/>
  <c r="I141" i="31"/>
  <c r="I140" i="31"/>
  <c r="I139" i="31"/>
  <c r="I138" i="31"/>
  <c r="I137" i="31"/>
  <c r="I136" i="31"/>
  <c r="I135" i="31"/>
  <c r="I134" i="31"/>
  <c r="I133" i="31"/>
  <c r="I132" i="31"/>
  <c r="I131" i="31"/>
  <c r="I130" i="31"/>
  <c r="V5" i="31"/>
  <c r="E155" i="31"/>
  <c r="D155" i="31"/>
  <c r="CJ154" i="31"/>
  <c r="BS154" i="31"/>
  <c r="BD154" i="31"/>
  <c r="BC154" i="31"/>
  <c r="BA154" i="31"/>
  <c r="AZ154" i="31"/>
  <c r="AW154" i="31"/>
  <c r="AU154" i="31"/>
  <c r="AT154" i="31"/>
  <c r="AN154" i="31"/>
  <c r="AJ154" i="31"/>
  <c r="AC154" i="31"/>
  <c r="T154" i="31" s="1"/>
  <c r="W154" i="31"/>
  <c r="U154" i="31"/>
  <c r="R154" i="31"/>
  <c r="P154" i="31"/>
  <c r="M154" i="31"/>
  <c r="CJ153" i="31"/>
  <c r="BS153" i="31"/>
  <c r="BD153" i="31"/>
  <c r="BC153" i="31"/>
  <c r="BA153" i="31"/>
  <c r="AZ153" i="31"/>
  <c r="AW153" i="31"/>
  <c r="AU153" i="31"/>
  <c r="AT153" i="31"/>
  <c r="BB153" i="31" s="1"/>
  <c r="AN153" i="31"/>
  <c r="AJ153" i="31"/>
  <c r="AC153" i="31"/>
  <c r="T153" i="31" s="1"/>
  <c r="W153" i="31"/>
  <c r="U153" i="31"/>
  <c r="R153" i="31"/>
  <c r="P153" i="31"/>
  <c r="M153" i="31"/>
  <c r="CJ152" i="31"/>
  <c r="BS152" i="31"/>
  <c r="BD152" i="31"/>
  <c r="BC152" i="31"/>
  <c r="BA152" i="31"/>
  <c r="AZ152" i="31"/>
  <c r="AW152" i="31"/>
  <c r="AU152" i="31"/>
  <c r="AT152" i="31"/>
  <c r="BB152" i="31" s="1"/>
  <c r="AN152" i="31"/>
  <c r="AX152" i="31" s="1"/>
  <c r="AJ152" i="31"/>
  <c r="AC152" i="31"/>
  <c r="W152" i="31"/>
  <c r="U152" i="31"/>
  <c r="R152" i="31"/>
  <c r="P152" i="31"/>
  <c r="M152" i="31"/>
  <c r="L152" i="31"/>
  <c r="CJ151" i="31"/>
  <c r="BS151" i="31"/>
  <c r="BD151" i="31"/>
  <c r="BC151" i="31"/>
  <c r="BA151" i="31"/>
  <c r="AZ151" i="31"/>
  <c r="AW151" i="31"/>
  <c r="AU151" i="31"/>
  <c r="AT151" i="31"/>
  <c r="BB151" i="31" s="1"/>
  <c r="AN151" i="31"/>
  <c r="AJ151" i="31"/>
  <c r="AC151" i="31"/>
  <c r="S151" i="31" s="1"/>
  <c r="W151" i="31"/>
  <c r="U151" i="31"/>
  <c r="R151" i="31"/>
  <c r="P151" i="31"/>
  <c r="M151" i="31"/>
  <c r="CJ150" i="31"/>
  <c r="BS150" i="31"/>
  <c r="BD150" i="31"/>
  <c r="BC150" i="31"/>
  <c r="BA150" i="31"/>
  <c r="AZ150" i="31"/>
  <c r="AW150" i="31"/>
  <c r="AU150" i="31"/>
  <c r="AT150" i="31"/>
  <c r="BB150" i="31" s="1"/>
  <c r="AN150" i="31"/>
  <c r="AJ150" i="31"/>
  <c r="AC150" i="31"/>
  <c r="W150" i="31"/>
  <c r="U150" i="31"/>
  <c r="R150" i="31"/>
  <c r="P150" i="31"/>
  <c r="M150" i="31"/>
  <c r="CJ149" i="31"/>
  <c r="BS149" i="31"/>
  <c r="BD149" i="31"/>
  <c r="BC149" i="31"/>
  <c r="BA149" i="31"/>
  <c r="AZ149" i="31"/>
  <c r="AW149" i="31"/>
  <c r="AU149" i="31"/>
  <c r="AT149" i="31"/>
  <c r="AN149" i="31"/>
  <c r="AX149" i="31" s="1"/>
  <c r="AJ149" i="31"/>
  <c r="AC149" i="31"/>
  <c r="T149" i="31" s="1"/>
  <c r="W149" i="31"/>
  <c r="U149" i="31"/>
  <c r="R149" i="31"/>
  <c r="P149" i="31"/>
  <c r="M149" i="31"/>
  <c r="CJ148" i="31"/>
  <c r="BS148" i="31"/>
  <c r="BD148" i="31"/>
  <c r="BC148" i="31"/>
  <c r="BA148" i="31"/>
  <c r="AZ148" i="31"/>
  <c r="AW148" i="31"/>
  <c r="AU148" i="31"/>
  <c r="AT148" i="31"/>
  <c r="Q148" i="31" s="1"/>
  <c r="AN148" i="31"/>
  <c r="AJ148" i="31"/>
  <c r="AC148" i="31"/>
  <c r="S148" i="31" s="1"/>
  <c r="W148" i="31"/>
  <c r="U148" i="31"/>
  <c r="R148" i="31"/>
  <c r="P148" i="31"/>
  <c r="M148" i="31"/>
  <c r="CJ147" i="31"/>
  <c r="BS147" i="31"/>
  <c r="BD147" i="31"/>
  <c r="BC147" i="31"/>
  <c r="BA147" i="31"/>
  <c r="AZ147" i="31"/>
  <c r="AW147" i="31"/>
  <c r="AU147" i="31"/>
  <c r="AT147" i="31"/>
  <c r="BB147" i="31" s="1"/>
  <c r="AN147" i="31"/>
  <c r="L147" i="31" s="1"/>
  <c r="AJ147" i="31"/>
  <c r="AC147" i="31"/>
  <c r="W147" i="31"/>
  <c r="U147" i="31"/>
  <c r="R147" i="31"/>
  <c r="P147" i="31"/>
  <c r="M147" i="31"/>
  <c r="CJ146" i="31"/>
  <c r="BS146" i="31"/>
  <c r="BD146" i="31"/>
  <c r="BC146" i="31"/>
  <c r="BA146" i="31"/>
  <c r="AZ146" i="31"/>
  <c r="AW146" i="31"/>
  <c r="AU146" i="31"/>
  <c r="AT146" i="31"/>
  <c r="Q146" i="31" s="1"/>
  <c r="AN146" i="31"/>
  <c r="AJ146" i="31"/>
  <c r="AC146" i="31"/>
  <c r="T146" i="31" s="1"/>
  <c r="W146" i="31"/>
  <c r="U146" i="31"/>
  <c r="S146" i="31"/>
  <c r="R146" i="31"/>
  <c r="P146" i="31"/>
  <c r="M146" i="31"/>
  <c r="CJ145" i="31"/>
  <c r="BS145" i="31"/>
  <c r="BD145" i="31"/>
  <c r="BC145" i="31"/>
  <c r="BA145" i="31"/>
  <c r="AZ145" i="31"/>
  <c r="AW145" i="31"/>
  <c r="AU145" i="31"/>
  <c r="AT145" i="31"/>
  <c r="Q145" i="31" s="1"/>
  <c r="AN145" i="31"/>
  <c r="AJ145" i="31"/>
  <c r="AC145" i="31"/>
  <c r="T145" i="31" s="1"/>
  <c r="W145" i="31"/>
  <c r="U145" i="31"/>
  <c r="R145" i="31"/>
  <c r="P145" i="31"/>
  <c r="M145" i="31"/>
  <c r="CJ144" i="31"/>
  <c r="BS144" i="31"/>
  <c r="BD144" i="31"/>
  <c r="BC144" i="31"/>
  <c r="BA144" i="31"/>
  <c r="AZ144" i="31"/>
  <c r="AW144" i="31"/>
  <c r="AU144" i="31"/>
  <c r="AT144" i="31"/>
  <c r="Q144" i="31" s="1"/>
  <c r="AN144" i="31"/>
  <c r="AX144" i="31" s="1"/>
  <c r="AJ144" i="31"/>
  <c r="AC144" i="31"/>
  <c r="W144" i="31"/>
  <c r="U144" i="31"/>
  <c r="R144" i="31"/>
  <c r="P144" i="31"/>
  <c r="M144" i="31"/>
  <c r="L144" i="31"/>
  <c r="CJ143" i="31"/>
  <c r="BS143" i="31"/>
  <c r="BD143" i="31"/>
  <c r="BC143" i="31"/>
  <c r="BA143" i="31"/>
  <c r="AZ143" i="31"/>
  <c r="AW143" i="31"/>
  <c r="AU143" i="31"/>
  <c r="AT143" i="31"/>
  <c r="AN143" i="31"/>
  <c r="AX143" i="31" s="1"/>
  <c r="AJ143" i="31"/>
  <c r="AC143" i="31"/>
  <c r="T143" i="31" s="1"/>
  <c r="W143" i="31"/>
  <c r="U143" i="31"/>
  <c r="R143" i="31"/>
  <c r="P143" i="31"/>
  <c r="M143" i="31"/>
  <c r="CJ142" i="31"/>
  <c r="BS142" i="31"/>
  <c r="BD142" i="31"/>
  <c r="BC142" i="31"/>
  <c r="BA142" i="31"/>
  <c r="AZ142" i="31"/>
  <c r="AW142" i="31"/>
  <c r="AU142" i="31"/>
  <c r="AT142" i="31"/>
  <c r="BB142" i="31" s="1"/>
  <c r="AN142" i="31"/>
  <c r="L142" i="31" s="1"/>
  <c r="AJ142" i="31"/>
  <c r="AC142" i="31"/>
  <c r="S142" i="31" s="1"/>
  <c r="W142" i="31"/>
  <c r="U142" i="31"/>
  <c r="R142" i="31"/>
  <c r="P142" i="31"/>
  <c r="M142" i="31"/>
  <c r="CJ141" i="31"/>
  <c r="BS141" i="31"/>
  <c r="BD141" i="31"/>
  <c r="BC141" i="31"/>
  <c r="BA141" i="31"/>
  <c r="AZ141" i="31"/>
  <c r="AW141" i="31"/>
  <c r="AU141" i="31"/>
  <c r="AT141" i="31"/>
  <c r="AN141" i="31"/>
  <c r="L141" i="31" s="1"/>
  <c r="AJ141" i="31"/>
  <c r="AC141" i="31"/>
  <c r="T141" i="31" s="1"/>
  <c r="W141" i="31"/>
  <c r="U141" i="31"/>
  <c r="R141" i="31"/>
  <c r="P141" i="31"/>
  <c r="M141" i="31"/>
  <c r="CJ140" i="31"/>
  <c r="BS140" i="31"/>
  <c r="BD140" i="31"/>
  <c r="BC140" i="31"/>
  <c r="BA140" i="31"/>
  <c r="AZ140" i="31"/>
  <c r="AW140" i="31"/>
  <c r="AU140" i="31"/>
  <c r="AT140" i="31"/>
  <c r="Q140" i="31" s="1"/>
  <c r="AN140" i="31"/>
  <c r="AX140" i="31" s="1"/>
  <c r="AJ140" i="31"/>
  <c r="AC140" i="31"/>
  <c r="S140" i="31" s="1"/>
  <c r="W140" i="31"/>
  <c r="U140" i="31"/>
  <c r="R140" i="31"/>
  <c r="P140" i="31"/>
  <c r="M140" i="31"/>
  <c r="CJ139" i="31"/>
  <c r="BS139" i="31"/>
  <c r="BD139" i="31"/>
  <c r="BC139" i="31"/>
  <c r="BA139" i="31"/>
  <c r="AZ139" i="31"/>
  <c r="AW139" i="31"/>
  <c r="AU139" i="31"/>
  <c r="AT139" i="31"/>
  <c r="BB139" i="31" s="1"/>
  <c r="AN139" i="31"/>
  <c r="L139" i="31" s="1"/>
  <c r="AJ139" i="31"/>
  <c r="AC139" i="31"/>
  <c r="W139" i="31"/>
  <c r="U139" i="31"/>
  <c r="R139" i="31"/>
  <c r="P139" i="31"/>
  <c r="M139" i="31"/>
  <c r="CJ138" i="31"/>
  <c r="BS138" i="31"/>
  <c r="BD138" i="31"/>
  <c r="BC138" i="31"/>
  <c r="BA138" i="31"/>
  <c r="AZ138" i="31"/>
  <c r="AW138" i="31"/>
  <c r="AU138" i="31"/>
  <c r="AT138" i="31"/>
  <c r="Q138" i="31" s="1"/>
  <c r="AN138" i="31"/>
  <c r="AX138" i="31" s="1"/>
  <c r="AJ138" i="31"/>
  <c r="AC138" i="31"/>
  <c r="T138" i="31" s="1"/>
  <c r="W138" i="31"/>
  <c r="U138" i="31"/>
  <c r="R138" i="31"/>
  <c r="P138" i="31"/>
  <c r="M138" i="31"/>
  <c r="CJ137" i="31"/>
  <c r="BS137" i="31"/>
  <c r="BD137" i="31"/>
  <c r="BC137" i="31"/>
  <c r="BA137" i="31"/>
  <c r="AZ137" i="31"/>
  <c r="AW137" i="31"/>
  <c r="AU137" i="31"/>
  <c r="AT137" i="31"/>
  <c r="BB137" i="31" s="1"/>
  <c r="AN137" i="31"/>
  <c r="AX137" i="31" s="1"/>
  <c r="AJ137" i="31"/>
  <c r="AC137" i="31"/>
  <c r="S137" i="31" s="1"/>
  <c r="W137" i="31"/>
  <c r="U137" i="31"/>
  <c r="R137" i="31"/>
  <c r="P137" i="31"/>
  <c r="M137" i="31"/>
  <c r="L137" i="31"/>
  <c r="CJ136" i="31"/>
  <c r="BS136" i="31"/>
  <c r="BD136" i="31"/>
  <c r="BC136" i="31"/>
  <c r="BA136" i="31"/>
  <c r="AZ136" i="31"/>
  <c r="AW136" i="31"/>
  <c r="AU136" i="31"/>
  <c r="AT136" i="31"/>
  <c r="BB136" i="31" s="1"/>
  <c r="AN136" i="31"/>
  <c r="AX136" i="31" s="1"/>
  <c r="AJ136" i="31"/>
  <c r="AC136" i="31"/>
  <c r="W136" i="31"/>
  <c r="U136" i="31"/>
  <c r="R136" i="31"/>
  <c r="P136" i="31"/>
  <c r="M136" i="31"/>
  <c r="L136" i="31"/>
  <c r="CJ135" i="31"/>
  <c r="BS135" i="31"/>
  <c r="BD135" i="31"/>
  <c r="BC135" i="31"/>
  <c r="BA135" i="31"/>
  <c r="AZ135" i="31"/>
  <c r="AW135" i="31"/>
  <c r="AU135" i="31"/>
  <c r="AT135" i="31"/>
  <c r="AN135" i="31"/>
  <c r="AX135" i="31" s="1"/>
  <c r="AJ135" i="31"/>
  <c r="AC135" i="31"/>
  <c r="W135" i="31"/>
  <c r="U135" i="31"/>
  <c r="R135" i="31"/>
  <c r="P135" i="31"/>
  <c r="M135" i="31"/>
  <c r="L135" i="31"/>
  <c r="CJ134" i="31"/>
  <c r="BS134" i="31"/>
  <c r="BD134" i="31"/>
  <c r="BC134" i="31"/>
  <c r="BA134" i="31"/>
  <c r="AZ134" i="31"/>
  <c r="AW134" i="31"/>
  <c r="AU134" i="31"/>
  <c r="AT134" i="31"/>
  <c r="BB134" i="31" s="1"/>
  <c r="AN134" i="31"/>
  <c r="L134" i="31" s="1"/>
  <c r="AJ134" i="31"/>
  <c r="AC134" i="31"/>
  <c r="W134" i="31"/>
  <c r="U134" i="31"/>
  <c r="R134" i="31"/>
  <c r="P134" i="31"/>
  <c r="M134" i="31"/>
  <c r="CJ133" i="31"/>
  <c r="BS133" i="31"/>
  <c r="BD133" i="31"/>
  <c r="BC133" i="31"/>
  <c r="BA133" i="31"/>
  <c r="AZ133" i="31"/>
  <c r="AW133" i="31"/>
  <c r="AU133" i="31"/>
  <c r="AT133" i="31"/>
  <c r="Q133" i="31" s="1"/>
  <c r="AN133" i="31"/>
  <c r="L133" i="31" s="1"/>
  <c r="AJ133" i="31"/>
  <c r="AC133" i="31"/>
  <c r="W133" i="31"/>
  <c r="U133" i="31"/>
  <c r="R133" i="31"/>
  <c r="P133" i="31"/>
  <c r="M133" i="31"/>
  <c r="CJ132" i="31"/>
  <c r="BS132" i="31"/>
  <c r="BD132" i="31"/>
  <c r="BC132" i="31"/>
  <c r="BA132" i="31"/>
  <c r="AZ132" i="31"/>
  <c r="AW132" i="31"/>
  <c r="AU132" i="31"/>
  <c r="AT132" i="31"/>
  <c r="AN132" i="31"/>
  <c r="L132" i="31" s="1"/>
  <c r="AJ132" i="31"/>
  <c r="AC132" i="31"/>
  <c r="S132" i="31" s="1"/>
  <c r="W132" i="31"/>
  <c r="U132" i="31"/>
  <c r="R132" i="31"/>
  <c r="P132" i="31"/>
  <c r="M132" i="31"/>
  <c r="CJ131" i="31"/>
  <c r="BS131" i="31"/>
  <c r="BD131" i="31"/>
  <c r="BC131" i="31"/>
  <c r="BA131" i="31"/>
  <c r="AZ131" i="31"/>
  <c r="AW131" i="31"/>
  <c r="AU131" i="31"/>
  <c r="AT131" i="31"/>
  <c r="BB131" i="31" s="1"/>
  <c r="AN131" i="31"/>
  <c r="L131" i="31" s="1"/>
  <c r="AJ131" i="31"/>
  <c r="AC131" i="31"/>
  <c r="W131" i="31"/>
  <c r="U131" i="31"/>
  <c r="R131" i="31"/>
  <c r="P131" i="31"/>
  <c r="M131" i="31"/>
  <c r="CJ130" i="31"/>
  <c r="BS130" i="31"/>
  <c r="BD130" i="31"/>
  <c r="BC130" i="31"/>
  <c r="BA130" i="31"/>
  <c r="AZ130" i="31"/>
  <c r="AW130" i="31"/>
  <c r="AU130" i="31"/>
  <c r="AT130" i="31"/>
  <c r="Q130" i="31" s="1"/>
  <c r="AN130" i="31"/>
  <c r="AJ130" i="31"/>
  <c r="AC130" i="31"/>
  <c r="S130" i="31" s="1"/>
  <c r="W130" i="31"/>
  <c r="U130" i="31"/>
  <c r="R130" i="31"/>
  <c r="P130" i="31"/>
  <c r="M130" i="31"/>
  <c r="CJ129" i="31"/>
  <c r="BS129" i="31"/>
  <c r="BD129" i="31"/>
  <c r="BC129" i="31"/>
  <c r="BA129" i="31"/>
  <c r="AZ129" i="31"/>
  <c r="AW129" i="31"/>
  <c r="AU129" i="31"/>
  <c r="AT129" i="31"/>
  <c r="AN129" i="31"/>
  <c r="L129" i="31" s="1"/>
  <c r="AJ129" i="31"/>
  <c r="AC129" i="31"/>
  <c r="T129" i="31" s="1"/>
  <c r="W129" i="31"/>
  <c r="U129" i="31"/>
  <c r="R129" i="31"/>
  <c r="P129" i="31"/>
  <c r="M129" i="31"/>
  <c r="CJ128" i="31"/>
  <c r="BS128" i="31"/>
  <c r="BD128" i="31"/>
  <c r="BC128" i="31"/>
  <c r="BA128" i="31"/>
  <c r="AZ128" i="31"/>
  <c r="AW128" i="31"/>
  <c r="AU128" i="31"/>
  <c r="AT128" i="31"/>
  <c r="Q128" i="31" s="1"/>
  <c r="AN128" i="31"/>
  <c r="AX128" i="31" s="1"/>
  <c r="AJ128" i="31"/>
  <c r="AC128" i="31"/>
  <c r="S128" i="31" s="1"/>
  <c r="W128" i="31"/>
  <c r="U128" i="31"/>
  <c r="R128" i="31"/>
  <c r="P128" i="31"/>
  <c r="M128" i="31"/>
  <c r="CJ127" i="31"/>
  <c r="BS127" i="31"/>
  <c r="BD127" i="31"/>
  <c r="BC127" i="31"/>
  <c r="BA127" i="31"/>
  <c r="AZ127" i="31"/>
  <c r="AW127" i="31"/>
  <c r="AU127" i="31"/>
  <c r="AT127" i="31"/>
  <c r="AN127" i="31"/>
  <c r="AX127" i="31" s="1"/>
  <c r="AJ127" i="31"/>
  <c r="AC127" i="31"/>
  <c r="S127" i="31" s="1"/>
  <c r="W127" i="31"/>
  <c r="U127" i="31"/>
  <c r="R127" i="31"/>
  <c r="P127" i="31"/>
  <c r="M127" i="31"/>
  <c r="L127" i="31"/>
  <c r="CJ126" i="31"/>
  <c r="BS126" i="31"/>
  <c r="BD126" i="31"/>
  <c r="BC126" i="31"/>
  <c r="BA126" i="31"/>
  <c r="AZ126" i="31"/>
  <c r="AW126" i="31"/>
  <c r="AU126" i="31"/>
  <c r="AT126" i="31"/>
  <c r="AN126" i="31"/>
  <c r="AJ126" i="31"/>
  <c r="AC126" i="31"/>
  <c r="W126" i="31"/>
  <c r="U126" i="31"/>
  <c r="R126" i="31"/>
  <c r="P126" i="31"/>
  <c r="M126" i="31"/>
  <c r="CJ125" i="31"/>
  <c r="BS125" i="31"/>
  <c r="BD125" i="31"/>
  <c r="BC125" i="31"/>
  <c r="BA125" i="31"/>
  <c r="AZ125" i="31"/>
  <c r="AW125" i="31"/>
  <c r="AU125" i="31"/>
  <c r="AT125" i="31"/>
  <c r="Q125" i="31" s="1"/>
  <c r="AN125" i="31"/>
  <c r="L125" i="31" s="1"/>
  <c r="AJ125" i="31"/>
  <c r="AC125" i="31"/>
  <c r="T125" i="31" s="1"/>
  <c r="W125" i="31"/>
  <c r="U125" i="31"/>
  <c r="R125" i="31"/>
  <c r="P125" i="31"/>
  <c r="M125" i="31"/>
  <c r="CJ124" i="31"/>
  <c r="BS124" i="31"/>
  <c r="BD124" i="31"/>
  <c r="BC124" i="31"/>
  <c r="BA124" i="31"/>
  <c r="AZ124" i="31"/>
  <c r="AW124" i="31"/>
  <c r="AU124" i="31"/>
  <c r="AT124" i="31"/>
  <c r="Q124" i="31" s="1"/>
  <c r="AN124" i="31"/>
  <c r="L124" i="31" s="1"/>
  <c r="AJ124" i="31"/>
  <c r="AC124" i="31"/>
  <c r="W124" i="31"/>
  <c r="U124" i="31"/>
  <c r="R124" i="31"/>
  <c r="P124" i="31"/>
  <c r="M124" i="31"/>
  <c r="CJ123" i="31"/>
  <c r="BS123" i="31"/>
  <c r="BD123" i="31"/>
  <c r="BC123" i="31"/>
  <c r="BA123" i="31"/>
  <c r="AZ123" i="31"/>
  <c r="AW123" i="31"/>
  <c r="AU123" i="31"/>
  <c r="AT123" i="31"/>
  <c r="BB123" i="31" s="1"/>
  <c r="AN123" i="31"/>
  <c r="AJ123" i="31"/>
  <c r="AC123" i="31"/>
  <c r="W123" i="31"/>
  <c r="U123" i="31"/>
  <c r="R123" i="31"/>
  <c r="P123" i="31"/>
  <c r="M123" i="31"/>
  <c r="CJ122" i="31"/>
  <c r="BS122" i="31"/>
  <c r="BD122" i="31"/>
  <c r="BC122" i="31"/>
  <c r="BA122" i="31"/>
  <c r="AZ122" i="31"/>
  <c r="AW122" i="31"/>
  <c r="AU122" i="31"/>
  <c r="AT122" i="31"/>
  <c r="Q122" i="31" s="1"/>
  <c r="AN122" i="31"/>
  <c r="AX122" i="31" s="1"/>
  <c r="AJ122" i="31"/>
  <c r="AC122" i="31"/>
  <c r="S122" i="31" s="1"/>
  <c r="W122" i="31"/>
  <c r="U122" i="31"/>
  <c r="R122" i="31"/>
  <c r="P122" i="31"/>
  <c r="M122" i="31"/>
  <c r="L122" i="31"/>
  <c r="CJ121" i="31"/>
  <c r="BS121" i="31"/>
  <c r="BD121" i="31"/>
  <c r="BC121" i="31"/>
  <c r="BA121" i="31"/>
  <c r="AZ121" i="31"/>
  <c r="AW121" i="31"/>
  <c r="AU121" i="31"/>
  <c r="AT121" i="31"/>
  <c r="BB121" i="31" s="1"/>
  <c r="AN121" i="31"/>
  <c r="L121" i="31" s="1"/>
  <c r="AJ121" i="31"/>
  <c r="AC121" i="31"/>
  <c r="W121" i="31"/>
  <c r="U121" i="31"/>
  <c r="R121" i="31"/>
  <c r="P121" i="31"/>
  <c r="M121" i="31"/>
  <c r="CJ120" i="31"/>
  <c r="BS120" i="31"/>
  <c r="BD120" i="31"/>
  <c r="BC120" i="31"/>
  <c r="BA120" i="31"/>
  <c r="AZ120" i="31"/>
  <c r="AW120" i="31"/>
  <c r="AU120" i="31"/>
  <c r="AT120" i="31"/>
  <c r="BB120" i="31" s="1"/>
  <c r="AN120" i="31"/>
  <c r="AX120" i="31" s="1"/>
  <c r="AJ120" i="31"/>
  <c r="AC120" i="31"/>
  <c r="S120" i="31" s="1"/>
  <c r="W120" i="31"/>
  <c r="U120" i="31"/>
  <c r="R120" i="31"/>
  <c r="P120" i="31"/>
  <c r="M120" i="31"/>
  <c r="CJ119" i="31"/>
  <c r="BS119" i="31"/>
  <c r="BD119" i="31"/>
  <c r="BC119" i="31"/>
  <c r="BA119" i="31"/>
  <c r="AZ119" i="31"/>
  <c r="AW119" i="31"/>
  <c r="AU119" i="31"/>
  <c r="AT119" i="31"/>
  <c r="AN119" i="31"/>
  <c r="AX119" i="31" s="1"/>
  <c r="AJ119" i="31"/>
  <c r="AC119" i="31"/>
  <c r="T119" i="31" s="1"/>
  <c r="W119" i="31"/>
  <c r="U119" i="31"/>
  <c r="R119" i="31"/>
  <c r="P119" i="31"/>
  <c r="M119" i="31"/>
  <c r="L119" i="31"/>
  <c r="CJ118" i="31"/>
  <c r="BS118" i="31"/>
  <c r="BD118" i="31"/>
  <c r="BC118" i="31"/>
  <c r="BA118" i="31"/>
  <c r="AZ118" i="31"/>
  <c r="AW118" i="31"/>
  <c r="AU118" i="31"/>
  <c r="AT118" i="31"/>
  <c r="BB118" i="31" s="1"/>
  <c r="AN118" i="31"/>
  <c r="AJ118" i="31"/>
  <c r="AC118" i="31"/>
  <c r="T118" i="31" s="1"/>
  <c r="W118" i="31"/>
  <c r="U118" i="31"/>
  <c r="R118" i="31"/>
  <c r="P118" i="31"/>
  <c r="M118" i="31"/>
  <c r="CJ117" i="31"/>
  <c r="BS117" i="31"/>
  <c r="BD117" i="31"/>
  <c r="BC117" i="31"/>
  <c r="BA117" i="31"/>
  <c r="AZ117" i="31"/>
  <c r="AW117" i="31"/>
  <c r="AU117" i="31"/>
  <c r="AT117" i="31"/>
  <c r="Q117" i="31" s="1"/>
  <c r="AN117" i="31"/>
  <c r="AJ117" i="31"/>
  <c r="AC117" i="31"/>
  <c r="S117" i="31" s="1"/>
  <c r="W117" i="31"/>
  <c r="U117" i="31"/>
  <c r="R117" i="31"/>
  <c r="P117" i="31"/>
  <c r="M117" i="31"/>
  <c r="CJ116" i="31"/>
  <c r="BS116" i="31"/>
  <c r="BD116" i="31"/>
  <c r="BC116" i="31"/>
  <c r="BA116" i="31"/>
  <c r="AZ116" i="31"/>
  <c r="AW116" i="31"/>
  <c r="AU116" i="31"/>
  <c r="AT116" i="31"/>
  <c r="BB116" i="31" s="1"/>
  <c r="AN116" i="31"/>
  <c r="AJ116" i="31"/>
  <c r="AC116" i="31"/>
  <c r="W116" i="31"/>
  <c r="U116" i="31"/>
  <c r="R116" i="31"/>
  <c r="P116" i="31"/>
  <c r="M116" i="31"/>
  <c r="CJ115" i="31"/>
  <c r="BS115" i="31"/>
  <c r="BD115" i="31"/>
  <c r="BC115" i="31"/>
  <c r="BA115" i="31"/>
  <c r="AZ115" i="31"/>
  <c r="AW115" i="31"/>
  <c r="AU115" i="31"/>
  <c r="AT115" i="31"/>
  <c r="BB115" i="31" s="1"/>
  <c r="AN115" i="31"/>
  <c r="AX115" i="31" s="1"/>
  <c r="AJ115" i="31"/>
  <c r="AC115" i="31"/>
  <c r="S115" i="31" s="1"/>
  <c r="W115" i="31"/>
  <c r="U115" i="31"/>
  <c r="R115" i="31"/>
  <c r="P115" i="31"/>
  <c r="M115" i="31"/>
  <c r="L115" i="31"/>
  <c r="CJ114" i="31"/>
  <c r="BS114" i="31"/>
  <c r="BD114" i="31"/>
  <c r="BC114" i="31"/>
  <c r="BA114" i="31"/>
  <c r="AZ114" i="31"/>
  <c r="AW114" i="31"/>
  <c r="AU114" i="31"/>
  <c r="AT114" i="31"/>
  <c r="BB114" i="31" s="1"/>
  <c r="AN114" i="31"/>
  <c r="AX114" i="31" s="1"/>
  <c r="AJ114" i="31"/>
  <c r="AC114" i="31"/>
  <c r="S114" i="31" s="1"/>
  <c r="W114" i="31"/>
  <c r="U114" i="31"/>
  <c r="R114" i="31"/>
  <c r="P114" i="31"/>
  <c r="M114" i="31"/>
  <c r="CJ113" i="31"/>
  <c r="BS113" i="31"/>
  <c r="BD113" i="31"/>
  <c r="BC113" i="31"/>
  <c r="BA113" i="31"/>
  <c r="AZ113" i="31"/>
  <c r="AW113" i="31"/>
  <c r="AU113" i="31"/>
  <c r="AT113" i="31"/>
  <c r="Q113" i="31" s="1"/>
  <c r="AN113" i="31"/>
  <c r="AX113" i="31" s="1"/>
  <c r="AJ113" i="31"/>
  <c r="AC113" i="31"/>
  <c r="S113" i="31" s="1"/>
  <c r="W113" i="31"/>
  <c r="U113" i="31"/>
  <c r="R113" i="31"/>
  <c r="P113" i="31"/>
  <c r="M113" i="31"/>
  <c r="CJ112" i="31"/>
  <c r="BS112" i="31"/>
  <c r="BD112" i="31"/>
  <c r="BC112" i="31"/>
  <c r="BA112" i="31"/>
  <c r="AZ112" i="31"/>
  <c r="AW112" i="31"/>
  <c r="AU112" i="31"/>
  <c r="AT112" i="31"/>
  <c r="AN112" i="31"/>
  <c r="L112" i="31" s="1"/>
  <c r="AJ112" i="31"/>
  <c r="AC112" i="31"/>
  <c r="T112" i="31" s="1"/>
  <c r="W112" i="31"/>
  <c r="U112" i="31"/>
  <c r="R112" i="31"/>
  <c r="P112" i="31"/>
  <c r="M112" i="31"/>
  <c r="CJ111" i="31"/>
  <c r="BS111" i="31"/>
  <c r="BD111" i="31"/>
  <c r="BC111" i="31"/>
  <c r="BA111" i="31"/>
  <c r="AZ111" i="31"/>
  <c r="AW111" i="31"/>
  <c r="AU111" i="31"/>
  <c r="AT111" i="31"/>
  <c r="AN111" i="31"/>
  <c r="AJ111" i="31"/>
  <c r="AC111" i="31"/>
  <c r="S111" i="31" s="1"/>
  <c r="W111" i="31"/>
  <c r="U111" i="31"/>
  <c r="R111" i="31"/>
  <c r="P111" i="31"/>
  <c r="M111" i="31"/>
  <c r="CJ110" i="31"/>
  <c r="BS110" i="31"/>
  <c r="BD110" i="31"/>
  <c r="BC110" i="31"/>
  <c r="BA110" i="31"/>
  <c r="AZ110" i="31"/>
  <c r="AW110" i="31"/>
  <c r="AU110" i="31"/>
  <c r="AT110" i="31"/>
  <c r="AN110" i="31"/>
  <c r="AJ110" i="31"/>
  <c r="AC110" i="31"/>
  <c r="W110" i="31"/>
  <c r="U110" i="31"/>
  <c r="R110" i="31"/>
  <c r="P110" i="31"/>
  <c r="M110" i="31"/>
  <c r="CJ109" i="31"/>
  <c r="BS109" i="31"/>
  <c r="BD109" i="31"/>
  <c r="BC109" i="31"/>
  <c r="BA109" i="31"/>
  <c r="AZ109" i="31"/>
  <c r="AW109" i="31"/>
  <c r="AU109" i="31"/>
  <c r="AT109" i="31"/>
  <c r="BB109" i="31" s="1"/>
  <c r="AN109" i="31"/>
  <c r="L109" i="31" s="1"/>
  <c r="AJ109" i="31"/>
  <c r="AC109" i="31"/>
  <c r="W109" i="31"/>
  <c r="U109" i="31"/>
  <c r="R109" i="31"/>
  <c r="P109" i="31"/>
  <c r="M109" i="31"/>
  <c r="CJ108" i="31"/>
  <c r="BS108" i="31"/>
  <c r="BD108" i="31"/>
  <c r="BC108" i="31"/>
  <c r="BA108" i="31"/>
  <c r="AZ108" i="31"/>
  <c r="AW108" i="31"/>
  <c r="AU108" i="31"/>
  <c r="AT108" i="31"/>
  <c r="Q108" i="31" s="1"/>
  <c r="AN108" i="31"/>
  <c r="AJ108" i="31"/>
  <c r="AC108" i="31"/>
  <c r="T108" i="31" s="1"/>
  <c r="W108" i="31"/>
  <c r="U108" i="31"/>
  <c r="R108" i="31"/>
  <c r="P108" i="31"/>
  <c r="M108" i="31"/>
  <c r="CJ107" i="31"/>
  <c r="BS107" i="31"/>
  <c r="BD107" i="31"/>
  <c r="BC107" i="31"/>
  <c r="BA107" i="31"/>
  <c r="AZ107" i="31"/>
  <c r="AW107" i="31"/>
  <c r="AU107" i="31"/>
  <c r="AT107" i="31"/>
  <c r="BB107" i="31" s="1"/>
  <c r="AN107" i="31"/>
  <c r="L107" i="31" s="1"/>
  <c r="AJ107" i="31"/>
  <c r="AC107" i="31"/>
  <c r="T107" i="31" s="1"/>
  <c r="W107" i="31"/>
  <c r="U107" i="31"/>
  <c r="R107" i="31"/>
  <c r="P107" i="31"/>
  <c r="M107" i="31"/>
  <c r="CJ106" i="31"/>
  <c r="BS106" i="31"/>
  <c r="BD106" i="31"/>
  <c r="BC106" i="31"/>
  <c r="BA106" i="31"/>
  <c r="AZ106" i="31"/>
  <c r="AW106" i="31"/>
  <c r="AU106" i="31"/>
  <c r="AT106" i="31"/>
  <c r="BB106" i="31" s="1"/>
  <c r="AN106" i="31"/>
  <c r="L106" i="31" s="1"/>
  <c r="AJ106" i="31"/>
  <c r="AC106" i="31"/>
  <c r="W106" i="31"/>
  <c r="U106" i="31"/>
  <c r="R106" i="31"/>
  <c r="P106" i="31"/>
  <c r="M106" i="31"/>
  <c r="CJ105" i="31"/>
  <c r="BS105" i="31"/>
  <c r="BD105" i="31"/>
  <c r="BC105" i="31"/>
  <c r="BA105" i="31"/>
  <c r="AZ105" i="31"/>
  <c r="AW105" i="31"/>
  <c r="AU105" i="31"/>
  <c r="AT105" i="31"/>
  <c r="BB105" i="31" s="1"/>
  <c r="AN105" i="31"/>
  <c r="AX105" i="31" s="1"/>
  <c r="AJ105" i="31"/>
  <c r="AC105" i="31"/>
  <c r="S105" i="31" s="1"/>
  <c r="W105" i="31"/>
  <c r="U105" i="31"/>
  <c r="R105" i="31"/>
  <c r="P105" i="31"/>
  <c r="M105" i="31"/>
  <c r="L105" i="31"/>
  <c r="CJ104" i="31"/>
  <c r="BS104" i="31"/>
  <c r="BD104" i="31"/>
  <c r="BC104" i="31"/>
  <c r="BA104" i="31"/>
  <c r="AZ104" i="31"/>
  <c r="AW104" i="31"/>
  <c r="AU104" i="31"/>
  <c r="AT104" i="31"/>
  <c r="BB104" i="31" s="1"/>
  <c r="AN104" i="31"/>
  <c r="L104" i="31" s="1"/>
  <c r="AJ104" i="31"/>
  <c r="AC104" i="31"/>
  <c r="T104" i="31" s="1"/>
  <c r="W104" i="31"/>
  <c r="U104" i="31"/>
  <c r="R104" i="31"/>
  <c r="P104" i="31"/>
  <c r="M104" i="31"/>
  <c r="CJ103" i="31"/>
  <c r="BS103" i="31"/>
  <c r="BD103" i="31"/>
  <c r="BC103" i="31"/>
  <c r="BA103" i="31"/>
  <c r="AZ103" i="31"/>
  <c r="AW103" i="31"/>
  <c r="AU103" i="31"/>
  <c r="AT103" i="31"/>
  <c r="Q103" i="31" s="1"/>
  <c r="AN103" i="31"/>
  <c r="AJ103" i="31"/>
  <c r="AC103" i="31"/>
  <c r="S103" i="31" s="1"/>
  <c r="W103" i="31"/>
  <c r="U103" i="31"/>
  <c r="R103" i="31"/>
  <c r="P103" i="31"/>
  <c r="M103" i="31"/>
  <c r="CJ102" i="31"/>
  <c r="BS102" i="31"/>
  <c r="BD102" i="31"/>
  <c r="BC102" i="31"/>
  <c r="BA102" i="31"/>
  <c r="AZ102" i="31"/>
  <c r="AW102" i="31"/>
  <c r="AU102" i="31"/>
  <c r="AT102" i="31"/>
  <c r="Q102" i="31" s="1"/>
  <c r="AN102" i="31"/>
  <c r="L102" i="31" s="1"/>
  <c r="AJ102" i="31"/>
  <c r="AC102" i="31"/>
  <c r="T102" i="31" s="1"/>
  <c r="W102" i="31"/>
  <c r="U102" i="31"/>
  <c r="R102" i="31"/>
  <c r="P102" i="31"/>
  <c r="M102" i="31"/>
  <c r="CJ101" i="31"/>
  <c r="BS101" i="31"/>
  <c r="BD101" i="31"/>
  <c r="BC101" i="31"/>
  <c r="BA101" i="31"/>
  <c r="AZ101" i="31"/>
  <c r="AW101" i="31"/>
  <c r="AU101" i="31"/>
  <c r="AT101" i="31"/>
  <c r="BB101" i="31" s="1"/>
  <c r="AN101" i="31"/>
  <c r="L101" i="31" s="1"/>
  <c r="AJ101" i="31"/>
  <c r="AC101" i="31"/>
  <c r="T101" i="31" s="1"/>
  <c r="W101" i="31"/>
  <c r="U101" i="31"/>
  <c r="R101" i="31"/>
  <c r="P101" i="31"/>
  <c r="M101" i="31"/>
  <c r="CJ100" i="31"/>
  <c r="BS100" i="31"/>
  <c r="BD100" i="31"/>
  <c r="BC100" i="31"/>
  <c r="BA100" i="31"/>
  <c r="AZ100" i="31"/>
  <c r="AW100" i="31"/>
  <c r="AU100" i="31"/>
  <c r="AT100" i="31"/>
  <c r="AN100" i="31"/>
  <c r="L100" i="31" s="1"/>
  <c r="AJ100" i="31"/>
  <c r="AC100" i="31"/>
  <c r="T100" i="31" s="1"/>
  <c r="W100" i="31"/>
  <c r="U100" i="31"/>
  <c r="R100" i="31"/>
  <c r="P100" i="31"/>
  <c r="M100" i="31"/>
  <c r="CJ99" i="31"/>
  <c r="BS99" i="31"/>
  <c r="BD99" i="31"/>
  <c r="BC99" i="31"/>
  <c r="BA99" i="31"/>
  <c r="AZ99" i="31"/>
  <c r="AW99" i="31"/>
  <c r="AU99" i="31"/>
  <c r="AT99" i="31"/>
  <c r="Q99" i="31" s="1"/>
  <c r="AN99" i="31"/>
  <c r="AJ99" i="31"/>
  <c r="AC99" i="31"/>
  <c r="T99" i="31" s="1"/>
  <c r="W99" i="31"/>
  <c r="U99" i="31"/>
  <c r="R99" i="31"/>
  <c r="P99" i="31"/>
  <c r="M99" i="31"/>
  <c r="CJ98" i="31"/>
  <c r="BS98" i="31"/>
  <c r="BD98" i="31"/>
  <c r="BC98" i="31"/>
  <c r="BA98" i="31"/>
  <c r="AZ98" i="31"/>
  <c r="AW98" i="31"/>
  <c r="AU98" i="31"/>
  <c r="AT98" i="31"/>
  <c r="BB98" i="31" s="1"/>
  <c r="AN98" i="31"/>
  <c r="L98" i="31" s="1"/>
  <c r="AJ98" i="31"/>
  <c r="AC98" i="31"/>
  <c r="T98" i="31" s="1"/>
  <c r="W98" i="31"/>
  <c r="U98" i="31"/>
  <c r="R98" i="31"/>
  <c r="P98" i="31"/>
  <c r="M98" i="31"/>
  <c r="CJ97" i="31"/>
  <c r="BS97" i="31"/>
  <c r="BD97" i="31"/>
  <c r="BC97" i="31"/>
  <c r="BA97" i="31"/>
  <c r="AZ97" i="31"/>
  <c r="AW97" i="31"/>
  <c r="AU97" i="31"/>
  <c r="AT97" i="31"/>
  <c r="Q97" i="31" s="1"/>
  <c r="AN97" i="31"/>
  <c r="AJ97" i="31"/>
  <c r="AC97" i="31"/>
  <c r="T97" i="31" s="1"/>
  <c r="W97" i="31"/>
  <c r="U97" i="31"/>
  <c r="R97" i="31"/>
  <c r="P97" i="31"/>
  <c r="M97" i="31"/>
  <c r="CJ96" i="31"/>
  <c r="BS96" i="31"/>
  <c r="BD96" i="31"/>
  <c r="BC96" i="31"/>
  <c r="BA96" i="31"/>
  <c r="AZ96" i="31"/>
  <c r="AW96" i="31"/>
  <c r="AU96" i="31"/>
  <c r="AT96" i="31"/>
  <c r="AN96" i="31"/>
  <c r="AJ96" i="31"/>
  <c r="AC96" i="31"/>
  <c r="W96" i="31"/>
  <c r="U96" i="31"/>
  <c r="R96" i="31"/>
  <c r="P96" i="31"/>
  <c r="M96" i="31"/>
  <c r="CJ95" i="31"/>
  <c r="BS95" i="31"/>
  <c r="BD95" i="31"/>
  <c r="BC95" i="31"/>
  <c r="BA95" i="31"/>
  <c r="AZ95" i="31"/>
  <c r="AW95" i="31"/>
  <c r="AU95" i="31"/>
  <c r="AT95" i="31"/>
  <c r="BB95" i="31" s="1"/>
  <c r="AN95" i="31"/>
  <c r="AX95" i="31" s="1"/>
  <c r="AJ95" i="31"/>
  <c r="AC95" i="31"/>
  <c r="W95" i="31"/>
  <c r="U95" i="31"/>
  <c r="R95" i="31"/>
  <c r="P95" i="31"/>
  <c r="M95" i="31"/>
  <c r="L95" i="31"/>
  <c r="CJ94" i="31"/>
  <c r="BS94" i="31"/>
  <c r="BD94" i="31"/>
  <c r="BC94" i="31"/>
  <c r="BA94" i="31"/>
  <c r="AZ94" i="31"/>
  <c r="AW94" i="31"/>
  <c r="AU94" i="31"/>
  <c r="AT94" i="31"/>
  <c r="BB94" i="31" s="1"/>
  <c r="AN94" i="31"/>
  <c r="AX94" i="31" s="1"/>
  <c r="AJ94" i="31"/>
  <c r="AC94" i="31"/>
  <c r="W94" i="31"/>
  <c r="U94" i="31"/>
  <c r="R94" i="31"/>
  <c r="P94" i="31"/>
  <c r="M94" i="31"/>
  <c r="CJ93" i="31"/>
  <c r="BS93" i="31"/>
  <c r="BD93" i="31"/>
  <c r="BC93" i="31"/>
  <c r="BA93" i="31"/>
  <c r="AZ93" i="31"/>
  <c r="AW93" i="31"/>
  <c r="AU93" i="31"/>
  <c r="AT93" i="31"/>
  <c r="AN93" i="31"/>
  <c r="AJ93" i="31"/>
  <c r="AC93" i="31"/>
  <c r="W93" i="31"/>
  <c r="U93" i="31"/>
  <c r="R93" i="31"/>
  <c r="P93" i="31"/>
  <c r="M93" i="31"/>
  <c r="CJ92" i="31"/>
  <c r="BS92" i="31"/>
  <c r="BD92" i="31"/>
  <c r="BC92" i="31"/>
  <c r="BA92" i="31"/>
  <c r="AZ92" i="31"/>
  <c r="AW92" i="31"/>
  <c r="AU92" i="31"/>
  <c r="AT92" i="31"/>
  <c r="BB92" i="31" s="1"/>
  <c r="AN92" i="31"/>
  <c r="AX92" i="31" s="1"/>
  <c r="AJ92" i="31"/>
  <c r="AC92" i="31"/>
  <c r="W92" i="31"/>
  <c r="U92" i="31"/>
  <c r="R92" i="31"/>
  <c r="P92" i="31"/>
  <c r="M92" i="31"/>
  <c r="L92" i="31"/>
  <c r="CJ91" i="31"/>
  <c r="BS91" i="31"/>
  <c r="BD91" i="31"/>
  <c r="BC91" i="31"/>
  <c r="BB91" i="31"/>
  <c r="BA91" i="31"/>
  <c r="AZ91" i="31"/>
  <c r="AW91" i="31"/>
  <c r="AU91" i="31"/>
  <c r="AT91" i="31"/>
  <c r="Q91" i="31" s="1"/>
  <c r="AN91" i="31"/>
  <c r="AX91" i="31" s="1"/>
  <c r="AJ91" i="31"/>
  <c r="AC91" i="31"/>
  <c r="W91" i="31"/>
  <c r="U91" i="31"/>
  <c r="R91" i="31"/>
  <c r="P91" i="31"/>
  <c r="M91" i="31"/>
  <c r="CJ90" i="31"/>
  <c r="BS90" i="31"/>
  <c r="BD90" i="31"/>
  <c r="BC90" i="31"/>
  <c r="BA90" i="31"/>
  <c r="AZ90" i="31"/>
  <c r="AW90" i="31"/>
  <c r="AU90" i="31"/>
  <c r="AT90" i="31"/>
  <c r="BB90" i="31" s="1"/>
  <c r="AN90" i="31"/>
  <c r="L90" i="31" s="1"/>
  <c r="AJ90" i="31"/>
  <c r="AC90" i="31"/>
  <c r="W90" i="31"/>
  <c r="U90" i="31"/>
  <c r="R90" i="31"/>
  <c r="P90" i="31"/>
  <c r="M90" i="31"/>
  <c r="CJ89" i="31"/>
  <c r="BS89" i="31"/>
  <c r="BD89" i="31"/>
  <c r="BC89" i="31"/>
  <c r="BA89" i="31"/>
  <c r="AZ89" i="31"/>
  <c r="AW89" i="31"/>
  <c r="AU89" i="31"/>
  <c r="AT89" i="31"/>
  <c r="Q89" i="31" s="1"/>
  <c r="AN89" i="31"/>
  <c r="AX89" i="31" s="1"/>
  <c r="AJ89" i="31"/>
  <c r="AC89" i="31"/>
  <c r="T89" i="31" s="1"/>
  <c r="W89" i="31"/>
  <c r="U89" i="31"/>
  <c r="R89" i="31"/>
  <c r="P89" i="31"/>
  <c r="M89" i="31"/>
  <c r="L89" i="31"/>
  <c r="CJ88" i="31"/>
  <c r="BS88" i="31"/>
  <c r="BD88" i="31"/>
  <c r="BC88" i="31"/>
  <c r="BA88" i="31"/>
  <c r="AZ88" i="31"/>
  <c r="AW88" i="31"/>
  <c r="AU88" i="31"/>
  <c r="AT88" i="31"/>
  <c r="Q88" i="31" s="1"/>
  <c r="AN88" i="31"/>
  <c r="AJ88" i="31"/>
  <c r="AC88" i="31"/>
  <c r="T88" i="31" s="1"/>
  <c r="W88" i="31"/>
  <c r="U88" i="31"/>
  <c r="R88" i="31"/>
  <c r="P88" i="31"/>
  <c r="M88" i="31"/>
  <c r="CJ87" i="31"/>
  <c r="BS87" i="31"/>
  <c r="BD87" i="31"/>
  <c r="BC87" i="31"/>
  <c r="BA87" i="31"/>
  <c r="AZ87" i="31"/>
  <c r="AW87" i="31"/>
  <c r="AU87" i="31"/>
  <c r="AT87" i="31"/>
  <c r="Q87" i="31" s="1"/>
  <c r="AN87" i="31"/>
  <c r="AX87" i="31" s="1"/>
  <c r="AJ87" i="31"/>
  <c r="AC87" i="31"/>
  <c r="W87" i="31"/>
  <c r="U87" i="31"/>
  <c r="R87" i="31"/>
  <c r="P87" i="31"/>
  <c r="M87" i="31"/>
  <c r="L87" i="31"/>
  <c r="CJ86" i="31"/>
  <c r="BS86" i="31"/>
  <c r="BD86" i="31"/>
  <c r="BC86" i="31"/>
  <c r="BA86" i="31"/>
  <c r="AZ86" i="31"/>
  <c r="AW86" i="31"/>
  <c r="AU86" i="31"/>
  <c r="AT86" i="31"/>
  <c r="AN86" i="31"/>
  <c r="AX86" i="31" s="1"/>
  <c r="AJ86" i="31"/>
  <c r="AC86" i="31"/>
  <c r="W86" i="31"/>
  <c r="U86" i="31"/>
  <c r="R86" i="31"/>
  <c r="P86" i="31"/>
  <c r="M86" i="31"/>
  <c r="L86" i="31"/>
  <c r="CJ85" i="31"/>
  <c r="BS85" i="31"/>
  <c r="BD85" i="31"/>
  <c r="BC85" i="31"/>
  <c r="BA85" i="31"/>
  <c r="AZ85" i="31"/>
  <c r="AW85" i="31"/>
  <c r="AU85" i="31"/>
  <c r="AT85" i="31"/>
  <c r="AN85" i="31"/>
  <c r="AX85" i="31" s="1"/>
  <c r="AJ85" i="31"/>
  <c r="AC85" i="31"/>
  <c r="T85" i="31" s="1"/>
  <c r="W85" i="31"/>
  <c r="U85" i="31"/>
  <c r="R85" i="31"/>
  <c r="P85" i="31"/>
  <c r="M85" i="31"/>
  <c r="CJ84" i="31"/>
  <c r="BS84" i="31"/>
  <c r="BD84" i="31"/>
  <c r="BC84" i="31"/>
  <c r="BA84" i="31"/>
  <c r="AZ84" i="31"/>
  <c r="AW84" i="31"/>
  <c r="AU84" i="31"/>
  <c r="AT84" i="31"/>
  <c r="Q84" i="31" s="1"/>
  <c r="AN84" i="31"/>
  <c r="AX84" i="31" s="1"/>
  <c r="AJ84" i="31"/>
  <c r="AC84" i="31"/>
  <c r="S84" i="31" s="1"/>
  <c r="W84" i="31"/>
  <c r="U84" i="31"/>
  <c r="R84" i="31"/>
  <c r="P84" i="31"/>
  <c r="M84" i="31"/>
  <c r="L84" i="31"/>
  <c r="CJ83" i="31"/>
  <c r="BS83" i="31"/>
  <c r="BD83" i="31"/>
  <c r="BC83" i="31"/>
  <c r="BA83" i="31"/>
  <c r="AZ83" i="31"/>
  <c r="AW83" i="31"/>
  <c r="AU83" i="31"/>
  <c r="AT83" i="31"/>
  <c r="AN83" i="31"/>
  <c r="L83" i="31" s="1"/>
  <c r="AJ83" i="31"/>
  <c r="AC83" i="31"/>
  <c r="S83" i="31" s="1"/>
  <c r="W83" i="31"/>
  <c r="U83" i="31"/>
  <c r="R83" i="31"/>
  <c r="P83" i="31"/>
  <c r="M83" i="31"/>
  <c r="CJ82" i="31"/>
  <c r="BS82" i="31"/>
  <c r="BD82" i="31"/>
  <c r="BC82" i="31"/>
  <c r="BA82" i="31"/>
  <c r="AZ82" i="31"/>
  <c r="AW82" i="31"/>
  <c r="AU82" i="31"/>
  <c r="AT82" i="31"/>
  <c r="BB82" i="31" s="1"/>
  <c r="AN82" i="31"/>
  <c r="AJ82" i="31"/>
  <c r="AC82" i="31"/>
  <c r="T82" i="31" s="1"/>
  <c r="W82" i="31"/>
  <c r="U82" i="31"/>
  <c r="R82" i="31"/>
  <c r="P82" i="31"/>
  <c r="M82" i="31"/>
  <c r="CJ81" i="31"/>
  <c r="BS81" i="31"/>
  <c r="BD81" i="31"/>
  <c r="BC81" i="31"/>
  <c r="BA81" i="31"/>
  <c r="AZ81" i="31"/>
  <c r="AW81" i="31"/>
  <c r="AU81" i="31"/>
  <c r="AT81" i="31"/>
  <c r="AN81" i="31"/>
  <c r="AX81" i="31" s="1"/>
  <c r="AJ81" i="31"/>
  <c r="AC81" i="31"/>
  <c r="T81" i="31" s="1"/>
  <c r="W81" i="31"/>
  <c r="U81" i="31"/>
  <c r="R81" i="31"/>
  <c r="P81" i="31"/>
  <c r="M81" i="31"/>
  <c r="L81" i="31"/>
  <c r="CJ80" i="31"/>
  <c r="BS80" i="31"/>
  <c r="BD80" i="31"/>
  <c r="BC80" i="31"/>
  <c r="BA80" i="31"/>
  <c r="AZ80" i="31"/>
  <c r="AW80" i="31"/>
  <c r="AU80" i="31"/>
  <c r="AT80" i="31"/>
  <c r="BB80" i="31" s="1"/>
  <c r="AN80" i="31"/>
  <c r="L80" i="31" s="1"/>
  <c r="AJ80" i="31"/>
  <c r="AC80" i="31"/>
  <c r="S80" i="31" s="1"/>
  <c r="W80" i="31"/>
  <c r="U80" i="31"/>
  <c r="R80" i="31"/>
  <c r="P80" i="31"/>
  <c r="M80" i="31"/>
  <c r="CJ79" i="31"/>
  <c r="BS79" i="31"/>
  <c r="BD79" i="31"/>
  <c r="BC79" i="31"/>
  <c r="BA79" i="31"/>
  <c r="AZ79" i="31"/>
  <c r="AW79" i="31"/>
  <c r="AU79" i="31"/>
  <c r="AT79" i="31"/>
  <c r="Q79" i="31" s="1"/>
  <c r="AN79" i="31"/>
  <c r="AX79" i="31" s="1"/>
  <c r="AJ79" i="31"/>
  <c r="AC79" i="31"/>
  <c r="S79" i="31" s="1"/>
  <c r="W79" i="31"/>
  <c r="U79" i="31"/>
  <c r="R79" i="31"/>
  <c r="P79" i="31"/>
  <c r="M79" i="31"/>
  <c r="CJ78" i="31"/>
  <c r="BS78" i="31"/>
  <c r="BD78" i="31"/>
  <c r="BC78" i="31"/>
  <c r="BA78" i="31"/>
  <c r="AZ78" i="31"/>
  <c r="AW78" i="31"/>
  <c r="AU78" i="31"/>
  <c r="AT78" i="31"/>
  <c r="BB78" i="31" s="1"/>
  <c r="AN78" i="31"/>
  <c r="AX78" i="31" s="1"/>
  <c r="AJ78" i="31"/>
  <c r="AC78" i="31"/>
  <c r="W78" i="31"/>
  <c r="U78" i="31"/>
  <c r="R78" i="31"/>
  <c r="P78" i="31"/>
  <c r="M78" i="31"/>
  <c r="CJ77" i="31"/>
  <c r="BS77" i="31"/>
  <c r="BD77" i="31"/>
  <c r="BC77" i="31"/>
  <c r="BA77" i="31"/>
  <c r="AZ77" i="31"/>
  <c r="AW77" i="31"/>
  <c r="AU77" i="31"/>
  <c r="AT77" i="31"/>
  <c r="Q77" i="31" s="1"/>
  <c r="AN77" i="31"/>
  <c r="AJ77" i="31"/>
  <c r="AC77" i="31"/>
  <c r="W77" i="31"/>
  <c r="U77" i="31"/>
  <c r="R77" i="31"/>
  <c r="P77" i="31"/>
  <c r="M77" i="31"/>
  <c r="CJ76" i="31"/>
  <c r="BS76" i="31"/>
  <c r="BD76" i="31"/>
  <c r="BC76" i="31"/>
  <c r="BA76" i="31"/>
  <c r="AZ76" i="31"/>
  <c r="AW76" i="31"/>
  <c r="AU76" i="31"/>
  <c r="AT76" i="31"/>
  <c r="AN76" i="31"/>
  <c r="AX76" i="31" s="1"/>
  <c r="AJ76" i="31"/>
  <c r="AC76" i="31"/>
  <c r="T76" i="31" s="1"/>
  <c r="W76" i="31"/>
  <c r="U76" i="31"/>
  <c r="R76" i="31"/>
  <c r="P76" i="31"/>
  <c r="M76" i="31"/>
  <c r="CJ75" i="31"/>
  <c r="BS75" i="31"/>
  <c r="BD75" i="31"/>
  <c r="BC75" i="31"/>
  <c r="BA75" i="31"/>
  <c r="AZ75" i="31"/>
  <c r="AW75" i="31"/>
  <c r="AU75" i="31"/>
  <c r="AT75" i="31"/>
  <c r="Q75" i="31" s="1"/>
  <c r="AN75" i="31"/>
  <c r="AJ75" i="31"/>
  <c r="AC75" i="31"/>
  <c r="T75" i="31" s="1"/>
  <c r="W75" i="31"/>
  <c r="U75" i="31"/>
  <c r="R75" i="31"/>
  <c r="P75" i="31"/>
  <c r="M75" i="31"/>
  <c r="CJ74" i="31"/>
  <c r="BS74" i="31"/>
  <c r="BD74" i="31"/>
  <c r="BC74" i="31"/>
  <c r="BA74" i="31"/>
  <c r="AZ74" i="31"/>
  <c r="AW74" i="31"/>
  <c r="AU74" i="31"/>
  <c r="AT74" i="31"/>
  <c r="BB74" i="31" s="1"/>
  <c r="AN74" i="31"/>
  <c r="AJ74" i="31"/>
  <c r="AC74" i="31"/>
  <c r="T74" i="31" s="1"/>
  <c r="W74" i="31"/>
  <c r="U74" i="31"/>
  <c r="R74" i="31"/>
  <c r="P74" i="31"/>
  <c r="M74" i="31"/>
  <c r="CJ73" i="31"/>
  <c r="BS73" i="31"/>
  <c r="BD73" i="31"/>
  <c r="BC73" i="31"/>
  <c r="BA73" i="31"/>
  <c r="AZ73" i="31"/>
  <c r="AW73" i="31"/>
  <c r="AU73" i="31"/>
  <c r="AT73" i="31"/>
  <c r="AN73" i="31"/>
  <c r="AX73" i="31" s="1"/>
  <c r="AJ73" i="31"/>
  <c r="AC73" i="31"/>
  <c r="W73" i="31"/>
  <c r="U73" i="31"/>
  <c r="R73" i="31"/>
  <c r="P73" i="31"/>
  <c r="M73" i="31"/>
  <c r="CJ72" i="31"/>
  <c r="BS72" i="31"/>
  <c r="BD72" i="31"/>
  <c r="BC72" i="31"/>
  <c r="BA72" i="31"/>
  <c r="AZ72" i="31"/>
  <c r="AW72" i="31"/>
  <c r="AU72" i="31"/>
  <c r="AT72" i="31"/>
  <c r="BB72" i="31" s="1"/>
  <c r="AN72" i="31"/>
  <c r="AX72" i="31" s="1"/>
  <c r="AJ72" i="31"/>
  <c r="AC72" i="31"/>
  <c r="W72" i="31"/>
  <c r="U72" i="31"/>
  <c r="R72" i="31"/>
  <c r="P72" i="31"/>
  <c r="M72" i="31"/>
  <c r="CJ71" i="31"/>
  <c r="BS71" i="31"/>
  <c r="BD71" i="31"/>
  <c r="BC71" i="31"/>
  <c r="BA71" i="31"/>
  <c r="AZ71" i="31"/>
  <c r="AW71" i="31"/>
  <c r="AU71" i="31"/>
  <c r="AT71" i="31"/>
  <c r="AN71" i="31"/>
  <c r="AX71" i="31" s="1"/>
  <c r="AJ71" i="31"/>
  <c r="AC71" i="31"/>
  <c r="S71" i="31" s="1"/>
  <c r="W71" i="31"/>
  <c r="U71" i="31"/>
  <c r="R71" i="31"/>
  <c r="P71" i="31"/>
  <c r="M71" i="31"/>
  <c r="L71" i="31"/>
  <c r="CJ70" i="31"/>
  <c r="BS70" i="31"/>
  <c r="BD70" i="31"/>
  <c r="BC70" i="31"/>
  <c r="BA70" i="31"/>
  <c r="AZ70" i="31"/>
  <c r="AW70" i="31"/>
  <c r="AU70" i="31"/>
  <c r="AT70" i="31"/>
  <c r="Q70" i="31" s="1"/>
  <c r="AN70" i="31"/>
  <c r="AJ70" i="31"/>
  <c r="AC70" i="31"/>
  <c r="S70" i="31" s="1"/>
  <c r="W70" i="31"/>
  <c r="U70" i="31"/>
  <c r="R70" i="31"/>
  <c r="P70" i="31"/>
  <c r="M70" i="31"/>
  <c r="CJ69" i="31"/>
  <c r="BS69" i="31"/>
  <c r="BD69" i="31"/>
  <c r="BC69" i="31"/>
  <c r="BA69" i="31"/>
  <c r="AZ69" i="31"/>
  <c r="AW69" i="31"/>
  <c r="AU69" i="31"/>
  <c r="AT69" i="31"/>
  <c r="BB69" i="31" s="1"/>
  <c r="AN69" i="31"/>
  <c r="AJ69" i="31"/>
  <c r="AC69" i="31"/>
  <c r="T69" i="31" s="1"/>
  <c r="W69" i="31"/>
  <c r="U69" i="31"/>
  <c r="R69" i="31"/>
  <c r="P69" i="31"/>
  <c r="M69" i="31"/>
  <c r="CJ68" i="31"/>
  <c r="BS68" i="31"/>
  <c r="BD68" i="31"/>
  <c r="BC68" i="31"/>
  <c r="BA68" i="31"/>
  <c r="AZ68" i="31"/>
  <c r="AW68" i="31"/>
  <c r="AU68" i="31"/>
  <c r="AT68" i="31"/>
  <c r="BB68" i="31" s="1"/>
  <c r="AN68" i="31"/>
  <c r="AJ68" i="31"/>
  <c r="AC68" i="31"/>
  <c r="S68" i="31" s="1"/>
  <c r="W68" i="31"/>
  <c r="U68" i="31"/>
  <c r="R68" i="31"/>
  <c r="P68" i="31"/>
  <c r="M68" i="31"/>
  <c r="CJ67" i="31"/>
  <c r="BS67" i="31"/>
  <c r="BD67" i="31"/>
  <c r="BC67" i="31"/>
  <c r="BA67" i="31"/>
  <c r="AZ67" i="31"/>
  <c r="AW67" i="31"/>
  <c r="AU67" i="31"/>
  <c r="AT67" i="31"/>
  <c r="BB67" i="31" s="1"/>
  <c r="AN67" i="31"/>
  <c r="L67" i="31" s="1"/>
  <c r="AJ67" i="31"/>
  <c r="AC67" i="31"/>
  <c r="W67" i="31"/>
  <c r="U67" i="31"/>
  <c r="R67" i="31"/>
  <c r="P67" i="31"/>
  <c r="M67" i="31"/>
  <c r="CJ66" i="31"/>
  <c r="BS66" i="31"/>
  <c r="BD66" i="31"/>
  <c r="BC66" i="31"/>
  <c r="BA66" i="31"/>
  <c r="AZ66" i="31"/>
  <c r="AW66" i="31"/>
  <c r="AU66" i="31"/>
  <c r="AT66" i="31"/>
  <c r="BB66" i="31" s="1"/>
  <c r="AN66" i="31"/>
  <c r="L66" i="31" s="1"/>
  <c r="AJ66" i="31"/>
  <c r="AC66" i="31"/>
  <c r="W66" i="31"/>
  <c r="U66" i="31"/>
  <c r="R66" i="31"/>
  <c r="P66" i="31"/>
  <c r="M66" i="31"/>
  <c r="CJ65" i="31"/>
  <c r="BS65" i="31"/>
  <c r="BD65" i="31"/>
  <c r="BC65" i="31"/>
  <c r="BA65" i="31"/>
  <c r="AZ65" i="31"/>
  <c r="AW65" i="31"/>
  <c r="AU65" i="31"/>
  <c r="AT65" i="31"/>
  <c r="Q65" i="31" s="1"/>
  <c r="AN65" i="31"/>
  <c r="AJ65" i="31"/>
  <c r="AC65" i="31"/>
  <c r="T65" i="31" s="1"/>
  <c r="W65" i="31"/>
  <c r="U65" i="31"/>
  <c r="R65" i="31"/>
  <c r="P65" i="31"/>
  <c r="M65" i="31"/>
  <c r="CJ64" i="31"/>
  <c r="BS64" i="31"/>
  <c r="BD64" i="31"/>
  <c r="BC64" i="31"/>
  <c r="BA64" i="31"/>
  <c r="AZ64" i="31"/>
  <c r="AW64" i="31"/>
  <c r="AU64" i="31"/>
  <c r="AT64" i="31"/>
  <c r="AN64" i="31"/>
  <c r="AX64" i="31" s="1"/>
  <c r="AJ64" i="31"/>
  <c r="AC64" i="31"/>
  <c r="W64" i="31"/>
  <c r="U64" i="31"/>
  <c r="R64" i="31"/>
  <c r="P64" i="31"/>
  <c r="M64" i="31"/>
  <c r="CJ63" i="31"/>
  <c r="BS63" i="31"/>
  <c r="BD63" i="31"/>
  <c r="BC63" i="31"/>
  <c r="BA63" i="31"/>
  <c r="AZ63" i="31"/>
  <c r="AW63" i="31"/>
  <c r="AU63" i="31"/>
  <c r="AT63" i="31"/>
  <c r="Q63" i="31" s="1"/>
  <c r="AN63" i="31"/>
  <c r="AX63" i="31" s="1"/>
  <c r="AJ63" i="31"/>
  <c r="AC63" i="31"/>
  <c r="T63" i="31" s="1"/>
  <c r="W63" i="31"/>
  <c r="U63" i="31"/>
  <c r="R63" i="31"/>
  <c r="P63" i="31"/>
  <c r="M63" i="31"/>
  <c r="L63" i="31"/>
  <c r="CJ62" i="31"/>
  <c r="BS62" i="31"/>
  <c r="BD62" i="31"/>
  <c r="BC62" i="31"/>
  <c r="BA62" i="31"/>
  <c r="AZ62" i="31"/>
  <c r="AW62" i="31"/>
  <c r="AU62" i="31"/>
  <c r="AT62" i="31"/>
  <c r="AN62" i="31"/>
  <c r="L62" i="31" s="1"/>
  <c r="AJ62" i="31"/>
  <c r="AC62" i="31"/>
  <c r="W62" i="31"/>
  <c r="U62" i="31"/>
  <c r="R62" i="31"/>
  <c r="P62" i="31"/>
  <c r="M62" i="31"/>
  <c r="CJ61" i="31"/>
  <c r="BS61" i="31"/>
  <c r="BD61" i="31"/>
  <c r="BC61" i="31"/>
  <c r="BA61" i="31"/>
  <c r="AZ61" i="31"/>
  <c r="AW61" i="31"/>
  <c r="AU61" i="31"/>
  <c r="AT61" i="31"/>
  <c r="BB61" i="31" s="1"/>
  <c r="AN61" i="31"/>
  <c r="AX61" i="31" s="1"/>
  <c r="AJ61" i="31"/>
  <c r="AC61" i="31"/>
  <c r="W61" i="31"/>
  <c r="U61" i="31"/>
  <c r="R61" i="31"/>
  <c r="P61" i="31"/>
  <c r="M61" i="31"/>
  <c r="L61" i="31"/>
  <c r="CJ60" i="31"/>
  <c r="BS60" i="31"/>
  <c r="BD60" i="31"/>
  <c r="BC60" i="31"/>
  <c r="BA60" i="31"/>
  <c r="AZ60" i="31"/>
  <c r="AW60" i="31"/>
  <c r="AU60" i="31"/>
  <c r="AT60" i="31"/>
  <c r="BB60" i="31" s="1"/>
  <c r="AN60" i="31"/>
  <c r="L60" i="31" s="1"/>
  <c r="AJ60" i="31"/>
  <c r="AC60" i="31"/>
  <c r="W60" i="31"/>
  <c r="U60" i="31"/>
  <c r="R60" i="31"/>
  <c r="P60" i="31"/>
  <c r="M60" i="31"/>
  <c r="CJ59" i="31"/>
  <c r="BS59" i="31"/>
  <c r="BD59" i="31"/>
  <c r="BC59" i="31"/>
  <c r="BA59" i="31"/>
  <c r="AZ59" i="31"/>
  <c r="AW59" i="31"/>
  <c r="AU59" i="31"/>
  <c r="AT59" i="31"/>
  <c r="Q59" i="31" s="1"/>
  <c r="AN59" i="31"/>
  <c r="AX59" i="31" s="1"/>
  <c r="AJ59" i="31"/>
  <c r="AC59" i="31"/>
  <c r="T59" i="31" s="1"/>
  <c r="W59" i="31"/>
  <c r="U59" i="31"/>
  <c r="R59" i="31"/>
  <c r="P59" i="31"/>
  <c r="M59" i="31"/>
  <c r="L59" i="31"/>
  <c r="CJ58" i="31"/>
  <c r="BS58" i="31"/>
  <c r="BD58" i="31"/>
  <c r="BC58" i="31"/>
  <c r="BA58" i="31"/>
  <c r="AZ58" i="31"/>
  <c r="AW58" i="31"/>
  <c r="AU58" i="31"/>
  <c r="AT58" i="31"/>
  <c r="BB58" i="31" s="1"/>
  <c r="AN58" i="31"/>
  <c r="L58" i="31" s="1"/>
  <c r="AJ58" i="31"/>
  <c r="AC58" i="31"/>
  <c r="W58" i="31"/>
  <c r="U58" i="31"/>
  <c r="R58" i="31"/>
  <c r="P58" i="31"/>
  <c r="M58" i="31"/>
  <c r="CJ57" i="31"/>
  <c r="BS57" i="31"/>
  <c r="BD57" i="31"/>
  <c r="BC57" i="31"/>
  <c r="BA57" i="31"/>
  <c r="AZ57" i="31"/>
  <c r="AW57" i="31"/>
  <c r="AU57" i="31"/>
  <c r="AT57" i="31"/>
  <c r="AN57" i="31"/>
  <c r="AX57" i="31" s="1"/>
  <c r="AJ57" i="31"/>
  <c r="AC57" i="31"/>
  <c r="S57" i="31" s="1"/>
  <c r="W57" i="31"/>
  <c r="U57" i="31"/>
  <c r="T57" i="31"/>
  <c r="R57" i="31"/>
  <c r="P57" i="31"/>
  <c r="M57" i="31"/>
  <c r="CJ56" i="31"/>
  <c r="BS56" i="31"/>
  <c r="BD56" i="31"/>
  <c r="BC56" i="31"/>
  <c r="BA56" i="31"/>
  <c r="AZ56" i="31"/>
  <c r="AW56" i="31"/>
  <c r="AU56" i="31"/>
  <c r="AT56" i="31"/>
  <c r="Q56" i="31" s="1"/>
  <c r="AN56" i="31"/>
  <c r="AX56" i="31" s="1"/>
  <c r="AJ56" i="31"/>
  <c r="AC56" i="31"/>
  <c r="T56" i="31" s="1"/>
  <c r="W56" i="31"/>
  <c r="U56" i="31"/>
  <c r="R56" i="31"/>
  <c r="P56" i="31"/>
  <c r="M56" i="31"/>
  <c r="CJ55" i="31"/>
  <c r="BS55" i="31"/>
  <c r="BD55" i="31"/>
  <c r="BC55" i="31"/>
  <c r="BA55" i="31"/>
  <c r="AZ55" i="31"/>
  <c r="AW55" i="31"/>
  <c r="AU55" i="31"/>
  <c r="AT55" i="31"/>
  <c r="AN55" i="31"/>
  <c r="AX55" i="31" s="1"/>
  <c r="AJ55" i="31"/>
  <c r="AC55" i="31"/>
  <c r="S55" i="31" s="1"/>
  <c r="W55" i="31"/>
  <c r="U55" i="31"/>
  <c r="R55" i="31"/>
  <c r="P55" i="31"/>
  <c r="M55" i="31"/>
  <c r="L55" i="31"/>
  <c r="CJ54" i="31"/>
  <c r="BS54" i="31"/>
  <c r="BD54" i="31"/>
  <c r="BC54" i="31"/>
  <c r="BA54" i="31"/>
  <c r="AZ54" i="31"/>
  <c r="AW54" i="31"/>
  <c r="AU54" i="31"/>
  <c r="AT54" i="31"/>
  <c r="AN54" i="31"/>
  <c r="AX54" i="31" s="1"/>
  <c r="AJ54" i="31"/>
  <c r="AC54" i="31"/>
  <c r="W54" i="31"/>
  <c r="U54" i="31"/>
  <c r="R54" i="31"/>
  <c r="P54" i="31"/>
  <c r="M54" i="31"/>
  <c r="L54" i="31"/>
  <c r="CJ53" i="31"/>
  <c r="BS53" i="31"/>
  <c r="BD53" i="31"/>
  <c r="BC53" i="31"/>
  <c r="BA53" i="31"/>
  <c r="AZ53" i="31"/>
  <c r="AW53" i="31"/>
  <c r="AU53" i="31"/>
  <c r="AT53" i="31"/>
  <c r="BB53" i="31" s="1"/>
  <c r="AN53" i="31"/>
  <c r="L53" i="31" s="1"/>
  <c r="AJ53" i="31"/>
  <c r="AC53" i="31"/>
  <c r="T53" i="31" s="1"/>
  <c r="W53" i="31"/>
  <c r="U53" i="31"/>
  <c r="R53" i="31"/>
  <c r="P53" i="31"/>
  <c r="M53" i="31"/>
  <c r="CJ52" i="31"/>
  <c r="BS52" i="31"/>
  <c r="BD52" i="31"/>
  <c r="BC52" i="31"/>
  <c r="BA52" i="31"/>
  <c r="AZ52" i="31"/>
  <c r="AW52" i="31"/>
  <c r="AU52" i="31"/>
  <c r="AT52" i="31"/>
  <c r="Q52" i="31" s="1"/>
  <c r="AN52" i="31"/>
  <c r="AJ52" i="31"/>
  <c r="AC52" i="31"/>
  <c r="W52" i="31"/>
  <c r="U52" i="31"/>
  <c r="R52" i="31"/>
  <c r="P52" i="31"/>
  <c r="M52" i="31"/>
  <c r="CJ51" i="31"/>
  <c r="BS51" i="31"/>
  <c r="BD51" i="31"/>
  <c r="BC51" i="31"/>
  <c r="BA51" i="31"/>
  <c r="AZ51" i="31"/>
  <c r="AW51" i="31"/>
  <c r="AU51" i="31"/>
  <c r="AT51" i="31"/>
  <c r="AN51" i="31"/>
  <c r="AJ51" i="31"/>
  <c r="AC51" i="31"/>
  <c r="W51" i="31"/>
  <c r="U51" i="31"/>
  <c r="R51" i="31"/>
  <c r="P51" i="31"/>
  <c r="M51" i="31"/>
  <c r="CJ50" i="31"/>
  <c r="BS50" i="31"/>
  <c r="BD50" i="31"/>
  <c r="BC50" i="31"/>
  <c r="BA50" i="31"/>
  <c r="AZ50" i="31"/>
  <c r="AW50" i="31"/>
  <c r="AU50" i="31"/>
  <c r="AT50" i="31"/>
  <c r="BB50" i="31" s="1"/>
  <c r="AN50" i="31"/>
  <c r="L50" i="31" s="1"/>
  <c r="AJ50" i="31"/>
  <c r="AC50" i="31"/>
  <c r="W50" i="31"/>
  <c r="U50" i="31"/>
  <c r="R50" i="31"/>
  <c r="P50" i="31"/>
  <c r="M50" i="31"/>
  <c r="CJ49" i="31"/>
  <c r="BS49" i="31"/>
  <c r="BD49" i="31"/>
  <c r="BC49" i="31"/>
  <c r="BA49" i="31"/>
  <c r="AZ49" i="31"/>
  <c r="AW49" i="31"/>
  <c r="AU49" i="31"/>
  <c r="AT49" i="31"/>
  <c r="Q49" i="31" s="1"/>
  <c r="AN49" i="31"/>
  <c r="AX49" i="31" s="1"/>
  <c r="AJ49" i="31"/>
  <c r="AC49" i="31"/>
  <c r="S49" i="31" s="1"/>
  <c r="W49" i="31"/>
  <c r="U49" i="31"/>
  <c r="R49" i="31"/>
  <c r="P49" i="31"/>
  <c r="M49" i="31"/>
  <c r="CJ48" i="31"/>
  <c r="BS48" i="31"/>
  <c r="BD48" i="31"/>
  <c r="BC48" i="31"/>
  <c r="BA48" i="31"/>
  <c r="AZ48" i="31"/>
  <c r="AW48" i="31"/>
  <c r="AU48" i="31"/>
  <c r="AT48" i="31"/>
  <c r="AN48" i="31"/>
  <c r="L48" i="31" s="1"/>
  <c r="AJ48" i="31"/>
  <c r="AC48" i="31"/>
  <c r="W48" i="31"/>
  <c r="U48" i="31"/>
  <c r="R48" i="31"/>
  <c r="P48" i="31"/>
  <c r="M48" i="31"/>
  <c r="CJ47" i="31"/>
  <c r="BS47" i="31"/>
  <c r="BD47" i="31"/>
  <c r="BC47" i="31"/>
  <c r="BA47" i="31"/>
  <c r="AZ47" i="31"/>
  <c r="AW47" i="31"/>
  <c r="AU47" i="31"/>
  <c r="AT47" i="31"/>
  <c r="Q47" i="31" s="1"/>
  <c r="AN47" i="31"/>
  <c r="L47" i="31" s="1"/>
  <c r="AJ47" i="31"/>
  <c r="AC47" i="31"/>
  <c r="S47" i="31" s="1"/>
  <c r="W47" i="31"/>
  <c r="U47" i="31"/>
  <c r="R47" i="31"/>
  <c r="P47" i="31"/>
  <c r="M47" i="31"/>
  <c r="CJ46" i="31"/>
  <c r="BS46" i="31"/>
  <c r="BD46" i="31"/>
  <c r="BC46" i="31"/>
  <c r="BA46" i="31"/>
  <c r="AZ46" i="31"/>
  <c r="AW46" i="31"/>
  <c r="AU46" i="31"/>
  <c r="AT46" i="31"/>
  <c r="AN46" i="31"/>
  <c r="L46" i="31" s="1"/>
  <c r="AJ46" i="31"/>
  <c r="AC46" i="31"/>
  <c r="W46" i="31"/>
  <c r="U46" i="31"/>
  <c r="R46" i="31"/>
  <c r="P46" i="31"/>
  <c r="M46" i="31"/>
  <c r="CJ45" i="31"/>
  <c r="BS45" i="31"/>
  <c r="BD45" i="31"/>
  <c r="BC45" i="31"/>
  <c r="BA45" i="31"/>
  <c r="AZ45" i="31"/>
  <c r="AW45" i="31"/>
  <c r="AU45" i="31"/>
  <c r="AT45" i="31"/>
  <c r="AN45" i="31"/>
  <c r="AX45" i="31" s="1"/>
  <c r="AJ45" i="31"/>
  <c r="AC45" i="31"/>
  <c r="T45" i="31" s="1"/>
  <c r="W45" i="31"/>
  <c r="U45" i="31"/>
  <c r="R45" i="31"/>
  <c r="P45" i="31"/>
  <c r="M45" i="31"/>
  <c r="L45" i="31"/>
  <c r="CJ44" i="31"/>
  <c r="BS44" i="31"/>
  <c r="BD44" i="31"/>
  <c r="BC44" i="31"/>
  <c r="BA44" i="31"/>
  <c r="AZ44" i="31"/>
  <c r="AW44" i="31"/>
  <c r="AU44" i="31"/>
  <c r="AT44" i="31"/>
  <c r="BB44" i="31" s="1"/>
  <c r="AN44" i="31"/>
  <c r="L44" i="31" s="1"/>
  <c r="AJ44" i="31"/>
  <c r="AC44" i="31"/>
  <c r="T44" i="31" s="1"/>
  <c r="W44" i="31"/>
  <c r="U44" i="31"/>
  <c r="R44" i="31"/>
  <c r="P44" i="31"/>
  <c r="M44" i="31"/>
  <c r="CJ43" i="31"/>
  <c r="BS43" i="31"/>
  <c r="BD43" i="31"/>
  <c r="BC43" i="31"/>
  <c r="BA43" i="31"/>
  <c r="AZ43" i="31"/>
  <c r="AW43" i="31"/>
  <c r="AU43" i="31"/>
  <c r="AT43" i="31"/>
  <c r="Q43" i="31" s="1"/>
  <c r="AN43" i="31"/>
  <c r="AJ43" i="31"/>
  <c r="AC43" i="31"/>
  <c r="S43" i="31" s="1"/>
  <c r="W43" i="31"/>
  <c r="U43" i="31"/>
  <c r="R43" i="31"/>
  <c r="P43" i="31"/>
  <c r="M43" i="31"/>
  <c r="CJ42" i="31"/>
  <c r="BS42" i="31"/>
  <c r="BD42" i="31"/>
  <c r="BC42" i="31"/>
  <c r="BA42" i="31"/>
  <c r="AZ42" i="31"/>
  <c r="AW42" i="31"/>
  <c r="AU42" i="31"/>
  <c r="AT42" i="31"/>
  <c r="BB42" i="31" s="1"/>
  <c r="AN42" i="31"/>
  <c r="AX42" i="31" s="1"/>
  <c r="AJ42" i="31"/>
  <c r="AC42" i="31"/>
  <c r="W42" i="31"/>
  <c r="U42" i="31"/>
  <c r="R42" i="31"/>
  <c r="P42" i="31"/>
  <c r="M42" i="31"/>
  <c r="CJ41" i="31"/>
  <c r="BS41" i="31"/>
  <c r="BD41" i="31"/>
  <c r="BC41" i="31"/>
  <c r="BA41" i="31"/>
  <c r="AZ41" i="31"/>
  <c r="AW41" i="31"/>
  <c r="AU41" i="31"/>
  <c r="AT41" i="31"/>
  <c r="BB41" i="31" s="1"/>
  <c r="AN41" i="31"/>
  <c r="AX41" i="31" s="1"/>
  <c r="AJ41" i="31"/>
  <c r="AC41" i="31"/>
  <c r="W41" i="31"/>
  <c r="U41" i="31"/>
  <c r="R41" i="31"/>
  <c r="P41" i="31"/>
  <c r="M41" i="31"/>
  <c r="L41" i="31"/>
  <c r="CJ40" i="31"/>
  <c r="BS40" i="31"/>
  <c r="BD40" i="31"/>
  <c r="BC40" i="31"/>
  <c r="BA40" i="31"/>
  <c r="AZ40" i="31"/>
  <c r="AW40" i="31"/>
  <c r="AU40" i="31"/>
  <c r="AT40" i="31"/>
  <c r="BB40" i="31" s="1"/>
  <c r="AN40" i="31"/>
  <c r="AJ40" i="31"/>
  <c r="AC40" i="31"/>
  <c r="T40" i="31" s="1"/>
  <c r="W40" i="31"/>
  <c r="U40" i="31"/>
  <c r="R40" i="31"/>
  <c r="P40" i="31"/>
  <c r="M40" i="31"/>
  <c r="CJ39" i="31"/>
  <c r="BS39" i="31"/>
  <c r="BD39" i="31"/>
  <c r="BC39" i="31"/>
  <c r="BA39" i="31"/>
  <c r="AZ39" i="31"/>
  <c r="AW39" i="31"/>
  <c r="AU39" i="31"/>
  <c r="AT39" i="31"/>
  <c r="AN39" i="31"/>
  <c r="AX39" i="31" s="1"/>
  <c r="AJ39" i="31"/>
  <c r="AC39" i="31"/>
  <c r="S39" i="31" s="1"/>
  <c r="W39" i="31"/>
  <c r="U39" i="31"/>
  <c r="R39" i="31"/>
  <c r="P39" i="31"/>
  <c r="M39" i="31"/>
  <c r="CJ38" i="31"/>
  <c r="BS38" i="31"/>
  <c r="BD38" i="31"/>
  <c r="BC38" i="31"/>
  <c r="BA38" i="31"/>
  <c r="AZ38" i="31"/>
  <c r="AW38" i="31"/>
  <c r="AU38" i="31"/>
  <c r="AT38" i="31"/>
  <c r="BB38" i="31" s="1"/>
  <c r="AN38" i="31"/>
  <c r="L38" i="31" s="1"/>
  <c r="AJ38" i="31"/>
  <c r="AC38" i="31"/>
  <c r="W38" i="31"/>
  <c r="U38" i="31"/>
  <c r="R38" i="31"/>
  <c r="P38" i="31"/>
  <c r="M38" i="31"/>
  <c r="CJ37" i="31"/>
  <c r="BS37" i="31"/>
  <c r="BD37" i="31"/>
  <c r="BC37" i="31"/>
  <c r="BA37" i="31"/>
  <c r="AZ37" i="31"/>
  <c r="AW37" i="31"/>
  <c r="AU37" i="31"/>
  <c r="AT37" i="31"/>
  <c r="AN37" i="31"/>
  <c r="AX37" i="31" s="1"/>
  <c r="AJ37" i="31"/>
  <c r="AC37" i="31"/>
  <c r="T37" i="31" s="1"/>
  <c r="W37" i="31"/>
  <c r="U37" i="31"/>
  <c r="R37" i="31"/>
  <c r="P37" i="31"/>
  <c r="M37" i="31"/>
  <c r="CJ36" i="31"/>
  <c r="BS36" i="31"/>
  <c r="BD36" i="31"/>
  <c r="BC36" i="31"/>
  <c r="BA36" i="31"/>
  <c r="AZ36" i="31"/>
  <c r="AW36" i="31"/>
  <c r="AU36" i="31"/>
  <c r="AT36" i="31"/>
  <c r="BB36" i="31" s="1"/>
  <c r="AN36" i="31"/>
  <c r="AJ36" i="31"/>
  <c r="AC36" i="31"/>
  <c r="W36" i="31"/>
  <c r="U36" i="31"/>
  <c r="R36" i="31"/>
  <c r="P36" i="31"/>
  <c r="M36" i="31"/>
  <c r="CJ35" i="31"/>
  <c r="BS35" i="31"/>
  <c r="BD35" i="31"/>
  <c r="BC35" i="31"/>
  <c r="BA35" i="31"/>
  <c r="AZ35" i="31"/>
  <c r="AW35" i="31"/>
  <c r="AU35" i="31"/>
  <c r="AT35" i="31"/>
  <c r="Q35" i="31" s="1"/>
  <c r="AN35" i="31"/>
  <c r="L35" i="31" s="1"/>
  <c r="AJ35" i="31"/>
  <c r="AC35" i="31"/>
  <c r="T35" i="31" s="1"/>
  <c r="W35" i="31"/>
  <c r="U35" i="31"/>
  <c r="R35" i="31"/>
  <c r="P35" i="31"/>
  <c r="M35" i="31"/>
  <c r="CJ34" i="31"/>
  <c r="BS34" i="31"/>
  <c r="BD34" i="31"/>
  <c r="BC34" i="31"/>
  <c r="BA34" i="31"/>
  <c r="AZ34" i="31"/>
  <c r="AW34" i="31"/>
  <c r="AU34" i="31"/>
  <c r="AT34" i="31"/>
  <c r="Q34" i="31" s="1"/>
  <c r="AN34" i="31"/>
  <c r="AJ34" i="31"/>
  <c r="AC34" i="31"/>
  <c r="T34" i="31" s="1"/>
  <c r="W34" i="31"/>
  <c r="U34" i="31"/>
  <c r="R34" i="31"/>
  <c r="P34" i="31"/>
  <c r="M34" i="31"/>
  <c r="CJ33" i="31"/>
  <c r="BS33" i="31"/>
  <c r="BD33" i="31"/>
  <c r="BC33" i="31"/>
  <c r="BA33" i="31"/>
  <c r="AZ33" i="31"/>
  <c r="AW33" i="31"/>
  <c r="AU33" i="31"/>
  <c r="AT33" i="31"/>
  <c r="Q33" i="31" s="1"/>
  <c r="AN33" i="31"/>
  <c r="AX33" i="31" s="1"/>
  <c r="AJ33" i="31"/>
  <c r="AC33" i="31"/>
  <c r="S33" i="31" s="1"/>
  <c r="W33" i="31"/>
  <c r="U33" i="31"/>
  <c r="R33" i="31"/>
  <c r="P33" i="31"/>
  <c r="M33" i="31"/>
  <c r="L33" i="31"/>
  <c r="CJ32" i="31"/>
  <c r="BS32" i="31"/>
  <c r="BD32" i="31"/>
  <c r="BC32" i="31"/>
  <c r="BA32" i="31"/>
  <c r="AZ32" i="31"/>
  <c r="AW32" i="31"/>
  <c r="AU32" i="31"/>
  <c r="AT32" i="31"/>
  <c r="BB32" i="31" s="1"/>
  <c r="AN32" i="31"/>
  <c r="AX32" i="31" s="1"/>
  <c r="AJ32" i="31"/>
  <c r="AC32" i="31"/>
  <c r="W32" i="31"/>
  <c r="U32" i="31"/>
  <c r="R32" i="31"/>
  <c r="P32" i="31"/>
  <c r="M32" i="31"/>
  <c r="CJ31" i="31"/>
  <c r="BS31" i="31"/>
  <c r="BD31" i="31"/>
  <c r="BC31" i="31"/>
  <c r="BA31" i="31"/>
  <c r="AZ31" i="31"/>
  <c r="AW31" i="31"/>
  <c r="AU31" i="31"/>
  <c r="AT31" i="31"/>
  <c r="Q31" i="31" s="1"/>
  <c r="AN31" i="31"/>
  <c r="AJ31" i="31"/>
  <c r="AC31" i="31"/>
  <c r="T31" i="31" s="1"/>
  <c r="W31" i="31"/>
  <c r="U31" i="31"/>
  <c r="R31" i="31"/>
  <c r="P31" i="31"/>
  <c r="M31" i="31"/>
  <c r="CJ30" i="31"/>
  <c r="BS30" i="31"/>
  <c r="BD30" i="31"/>
  <c r="BC30" i="31"/>
  <c r="BA30" i="31"/>
  <c r="AZ30" i="31"/>
  <c r="AW30" i="31"/>
  <c r="AU30" i="31"/>
  <c r="AT30" i="31"/>
  <c r="Q30" i="31" s="1"/>
  <c r="AN30" i="31"/>
  <c r="AX30" i="31" s="1"/>
  <c r="AJ30" i="31"/>
  <c r="AC30" i="31"/>
  <c r="S30" i="31" s="1"/>
  <c r="W30" i="31"/>
  <c r="U30" i="31"/>
  <c r="R30" i="31"/>
  <c r="P30" i="31"/>
  <c r="M30" i="31"/>
  <c r="L30" i="31"/>
  <c r="CJ29" i="31"/>
  <c r="BS29" i="31"/>
  <c r="BD29" i="31"/>
  <c r="BC29" i="31"/>
  <c r="BA29" i="31"/>
  <c r="AZ29" i="31"/>
  <c r="AW29" i="31"/>
  <c r="AU29" i="31"/>
  <c r="AT29" i="31"/>
  <c r="AN29" i="31"/>
  <c r="L29" i="31" s="1"/>
  <c r="AJ29" i="31"/>
  <c r="AC29" i="31"/>
  <c r="T29" i="31" s="1"/>
  <c r="W29" i="31"/>
  <c r="U29" i="31"/>
  <c r="R29" i="31"/>
  <c r="P29" i="31"/>
  <c r="M29" i="31"/>
  <c r="CJ28" i="31"/>
  <c r="BS28" i="31"/>
  <c r="BD28" i="31"/>
  <c r="BC28" i="31"/>
  <c r="BA28" i="31"/>
  <c r="AZ28" i="31"/>
  <c r="AW28" i="31"/>
  <c r="AU28" i="31"/>
  <c r="AT28" i="31"/>
  <c r="BB28" i="31" s="1"/>
  <c r="AN28" i="31"/>
  <c r="AJ28" i="31"/>
  <c r="AC28" i="31"/>
  <c r="T28" i="31" s="1"/>
  <c r="W28" i="31"/>
  <c r="U28" i="31"/>
  <c r="R28" i="31"/>
  <c r="P28" i="31"/>
  <c r="M28" i="31"/>
  <c r="CJ27" i="31"/>
  <c r="BS27" i="31"/>
  <c r="BD27" i="31"/>
  <c r="BC27" i="31"/>
  <c r="BA27" i="31"/>
  <c r="AZ27" i="31"/>
  <c r="AW27" i="31"/>
  <c r="AU27" i="31"/>
  <c r="AT27" i="31"/>
  <c r="AN27" i="31"/>
  <c r="AJ27" i="31"/>
  <c r="AC27" i="31"/>
  <c r="S27" i="31" s="1"/>
  <c r="W27" i="31"/>
  <c r="U27" i="31"/>
  <c r="R27" i="31"/>
  <c r="P27" i="31"/>
  <c r="M27" i="31"/>
  <c r="CJ26" i="31"/>
  <c r="BS26" i="31"/>
  <c r="BD26" i="31"/>
  <c r="BC26" i="31"/>
  <c r="BA26" i="31"/>
  <c r="AZ26" i="31"/>
  <c r="AW26" i="31"/>
  <c r="AU26" i="31"/>
  <c r="AT26" i="31"/>
  <c r="BB26" i="31" s="1"/>
  <c r="AN26" i="31"/>
  <c r="AJ26" i="31"/>
  <c r="AC26" i="31"/>
  <c r="T26" i="31" s="1"/>
  <c r="W26" i="31"/>
  <c r="U26" i="31"/>
  <c r="R26" i="31"/>
  <c r="P26" i="31"/>
  <c r="M26" i="31"/>
  <c r="CJ25" i="31"/>
  <c r="BS25" i="31"/>
  <c r="BD25" i="31"/>
  <c r="BC25" i="31"/>
  <c r="BA25" i="31"/>
  <c r="AZ25" i="31"/>
  <c r="AW25" i="31"/>
  <c r="AU25" i="31"/>
  <c r="AT25" i="31"/>
  <c r="Q25" i="31" s="1"/>
  <c r="AN25" i="31"/>
  <c r="AX25" i="31" s="1"/>
  <c r="AJ25" i="31"/>
  <c r="AC25" i="31"/>
  <c r="S25" i="31" s="1"/>
  <c r="W25" i="31"/>
  <c r="U25" i="31"/>
  <c r="R25" i="31"/>
  <c r="P25" i="31"/>
  <c r="M25" i="31"/>
  <c r="L25" i="31"/>
  <c r="CJ24" i="31"/>
  <c r="BS24" i="31"/>
  <c r="BD24" i="31"/>
  <c r="BC24" i="31"/>
  <c r="BA24" i="31"/>
  <c r="AZ24" i="31"/>
  <c r="AW24" i="31"/>
  <c r="AU24" i="31"/>
  <c r="AT24" i="31"/>
  <c r="BB24" i="31" s="1"/>
  <c r="AN24" i="31"/>
  <c r="AX24" i="31" s="1"/>
  <c r="AJ24" i="31"/>
  <c r="AC24" i="31"/>
  <c r="S24" i="31" s="1"/>
  <c r="W24" i="31"/>
  <c r="U24" i="31"/>
  <c r="R24" i="31"/>
  <c r="P24" i="31"/>
  <c r="M24" i="31"/>
  <c r="CJ23" i="31"/>
  <c r="BS23" i="31"/>
  <c r="BD23" i="31"/>
  <c r="BC23" i="31"/>
  <c r="BA23" i="31"/>
  <c r="AZ23" i="31"/>
  <c r="AW23" i="31"/>
  <c r="AU23" i="31"/>
  <c r="AT23" i="31"/>
  <c r="BB23" i="31" s="1"/>
  <c r="AN23" i="31"/>
  <c r="L23" i="31" s="1"/>
  <c r="AJ23" i="31"/>
  <c r="AC23" i="31"/>
  <c r="S23" i="31" s="1"/>
  <c r="W23" i="31"/>
  <c r="U23" i="31"/>
  <c r="R23" i="31"/>
  <c r="P23" i="31"/>
  <c r="M23" i="31"/>
  <c r="CJ22" i="31"/>
  <c r="BS22" i="31"/>
  <c r="BD22" i="31"/>
  <c r="BC22" i="31"/>
  <c r="BA22" i="31"/>
  <c r="AZ22" i="31"/>
  <c r="AW22" i="31"/>
  <c r="AU22" i="31"/>
  <c r="AT22" i="31"/>
  <c r="Q22" i="31" s="1"/>
  <c r="AN22" i="31"/>
  <c r="AJ22" i="31"/>
  <c r="AC22" i="31"/>
  <c r="T22" i="31" s="1"/>
  <c r="W22" i="31"/>
  <c r="U22" i="31"/>
  <c r="R22" i="31"/>
  <c r="P22" i="31"/>
  <c r="M22" i="31"/>
  <c r="CJ21" i="31"/>
  <c r="BS21" i="31"/>
  <c r="BD21" i="31"/>
  <c r="BC21" i="31"/>
  <c r="BA21" i="31"/>
  <c r="AZ21" i="31"/>
  <c r="AW21" i="31"/>
  <c r="AU21" i="31"/>
  <c r="AT21" i="31"/>
  <c r="Q21" i="31" s="1"/>
  <c r="AN21" i="31"/>
  <c r="AJ21" i="31"/>
  <c r="AC21" i="31"/>
  <c r="T21" i="31" s="1"/>
  <c r="W21" i="31"/>
  <c r="U21" i="31"/>
  <c r="R21" i="31"/>
  <c r="P21" i="31"/>
  <c r="M21" i="31"/>
  <c r="CJ20" i="31"/>
  <c r="BS20" i="31"/>
  <c r="BD20" i="31"/>
  <c r="BC20" i="31"/>
  <c r="BA20" i="31"/>
  <c r="AZ20" i="31"/>
  <c r="AW20" i="31"/>
  <c r="AU20" i="31"/>
  <c r="AT20" i="31"/>
  <c r="BB20" i="31" s="1"/>
  <c r="AN20" i="31"/>
  <c r="AJ20" i="31"/>
  <c r="AC20" i="31"/>
  <c r="T20" i="31" s="1"/>
  <c r="W20" i="31"/>
  <c r="U20" i="31"/>
  <c r="R20" i="31"/>
  <c r="P20" i="31"/>
  <c r="M20" i="31"/>
  <c r="CJ19" i="31"/>
  <c r="BS19" i="31"/>
  <c r="BD19" i="31"/>
  <c r="BC19" i="31"/>
  <c r="BA19" i="31"/>
  <c r="AZ19" i="31"/>
  <c r="AW19" i="31"/>
  <c r="AU19" i="31"/>
  <c r="AT19" i="31"/>
  <c r="Q19" i="31" s="1"/>
  <c r="AN19" i="31"/>
  <c r="AJ19" i="31"/>
  <c r="AC19" i="31"/>
  <c r="S19" i="31" s="1"/>
  <c r="W19" i="31"/>
  <c r="U19" i="31"/>
  <c r="R19" i="31"/>
  <c r="P19" i="31"/>
  <c r="M19" i="31"/>
  <c r="CJ18" i="31"/>
  <c r="BS18" i="31"/>
  <c r="BD18" i="31"/>
  <c r="BC18" i="31"/>
  <c r="BA18" i="31"/>
  <c r="AZ18" i="31"/>
  <c r="AW18" i="31"/>
  <c r="AU18" i="31"/>
  <c r="AT18" i="31"/>
  <c r="AN18" i="31"/>
  <c r="L18" i="31" s="1"/>
  <c r="AJ18" i="31"/>
  <c r="AC18" i="31"/>
  <c r="W18" i="31"/>
  <c r="U18" i="31"/>
  <c r="R18" i="31"/>
  <c r="P18" i="31"/>
  <c r="M18" i="31"/>
  <c r="CJ17" i="31"/>
  <c r="BS17" i="31"/>
  <c r="BD17" i="31"/>
  <c r="BC17" i="31"/>
  <c r="BA17" i="31"/>
  <c r="AZ17" i="31"/>
  <c r="AW17" i="31"/>
  <c r="AU17" i="31"/>
  <c r="AT17" i="31"/>
  <c r="BB17" i="31" s="1"/>
  <c r="AN17" i="31"/>
  <c r="AX17" i="31" s="1"/>
  <c r="AJ17" i="31"/>
  <c r="AC17" i="31"/>
  <c r="S17" i="31" s="1"/>
  <c r="W17" i="31"/>
  <c r="U17" i="31"/>
  <c r="R17" i="31"/>
  <c r="P17" i="31"/>
  <c r="M17" i="31"/>
  <c r="L17" i="31"/>
  <c r="CJ16" i="31"/>
  <c r="BS16" i="31"/>
  <c r="BD16" i="31"/>
  <c r="BC16" i="31"/>
  <c r="BA16" i="31"/>
  <c r="AZ16" i="31"/>
  <c r="AW16" i="31"/>
  <c r="AU16" i="31"/>
  <c r="AT16" i="31"/>
  <c r="Q16" i="31" s="1"/>
  <c r="AN16" i="31"/>
  <c r="AJ16" i="31"/>
  <c r="AC16" i="31"/>
  <c r="W16" i="31"/>
  <c r="U16" i="31"/>
  <c r="R16" i="31"/>
  <c r="P16" i="31"/>
  <c r="M16" i="31"/>
  <c r="CJ15" i="31"/>
  <c r="BS15" i="31"/>
  <c r="BD15" i="31"/>
  <c r="BC15" i="31"/>
  <c r="BA15" i="31"/>
  <c r="AZ15" i="31"/>
  <c r="AW15" i="31"/>
  <c r="AU15" i="31"/>
  <c r="AT15" i="31"/>
  <c r="BB15" i="31" s="1"/>
  <c r="AN15" i="31"/>
  <c r="L15" i="31" s="1"/>
  <c r="AJ15" i="31"/>
  <c r="AC15" i="31"/>
  <c r="T15" i="31" s="1"/>
  <c r="W15" i="31"/>
  <c r="U15" i="31"/>
  <c r="R15" i="31"/>
  <c r="P15" i="31"/>
  <c r="M15" i="31"/>
  <c r="CJ14" i="31"/>
  <c r="BS14" i="31"/>
  <c r="BD14" i="31"/>
  <c r="BC14" i="31"/>
  <c r="BA14" i="31"/>
  <c r="AZ14" i="31"/>
  <c r="AW14" i="31"/>
  <c r="AU14" i="31"/>
  <c r="AT14" i="31"/>
  <c r="AN14" i="31"/>
  <c r="AX14" i="31" s="1"/>
  <c r="AJ14" i="31"/>
  <c r="AC14" i="31"/>
  <c r="T14" i="31" s="1"/>
  <c r="W14" i="31"/>
  <c r="U14" i="31"/>
  <c r="R14" i="31"/>
  <c r="P14" i="31"/>
  <c r="M14" i="31"/>
  <c r="L14" i="31"/>
  <c r="CJ13" i="31"/>
  <c r="BS13" i="31"/>
  <c r="BD13" i="31"/>
  <c r="BC13" i="31"/>
  <c r="BA13" i="31"/>
  <c r="AZ13" i="31"/>
  <c r="AW13" i="31"/>
  <c r="AU13" i="31"/>
  <c r="AT13" i="31"/>
  <c r="BB13" i="31" s="1"/>
  <c r="AN13" i="31"/>
  <c r="AJ13" i="31"/>
  <c r="AC13" i="31"/>
  <c r="S13" i="31" s="1"/>
  <c r="W13" i="31"/>
  <c r="U13" i="31"/>
  <c r="R13" i="31"/>
  <c r="P13" i="31"/>
  <c r="M13" i="31"/>
  <c r="CJ12" i="31"/>
  <c r="BS12" i="31"/>
  <c r="BD12" i="31"/>
  <c r="BC12" i="31"/>
  <c r="BA12" i="31"/>
  <c r="AZ12" i="31"/>
  <c r="AW12" i="31"/>
  <c r="AU12" i="31"/>
  <c r="AT12" i="31"/>
  <c r="BB12" i="31" s="1"/>
  <c r="AN12" i="31"/>
  <c r="L12" i="31" s="1"/>
  <c r="AJ12" i="31"/>
  <c r="AC12" i="31"/>
  <c r="I7" i="31"/>
  <c r="W12" i="31"/>
  <c r="U12" i="31"/>
  <c r="R12" i="31"/>
  <c r="Q12" i="31"/>
  <c r="P12" i="31"/>
  <c r="M12" i="31"/>
  <c r="CJ11" i="31"/>
  <c r="BS11" i="31"/>
  <c r="BD11" i="31"/>
  <c r="BC11" i="31"/>
  <c r="BA11" i="31"/>
  <c r="AZ11" i="31"/>
  <c r="AW11" i="31"/>
  <c r="AU11" i="31"/>
  <c r="AT11" i="31"/>
  <c r="Q11" i="31" s="1"/>
  <c r="AN11" i="31"/>
  <c r="AX11" i="31" s="1"/>
  <c r="AJ11" i="31"/>
  <c r="AC11" i="31"/>
  <c r="W11" i="31"/>
  <c r="U11" i="31"/>
  <c r="R11" i="31"/>
  <c r="P11" i="31"/>
  <c r="M11" i="31"/>
  <c r="CJ10" i="31"/>
  <c r="BS10" i="31"/>
  <c r="BD10" i="31"/>
  <c r="BC10" i="31"/>
  <c r="BA10" i="31"/>
  <c r="AZ10" i="31"/>
  <c r="AW10" i="31"/>
  <c r="AU10" i="31"/>
  <c r="AT10" i="31"/>
  <c r="BB10" i="31" s="1"/>
  <c r="AN10" i="31"/>
  <c r="L10" i="31" s="1"/>
  <c r="AJ10" i="31"/>
  <c r="AC10" i="31"/>
  <c r="W10" i="31"/>
  <c r="U10" i="31"/>
  <c r="R10" i="31"/>
  <c r="P10" i="31"/>
  <c r="M10" i="31"/>
  <c r="J1" i="31"/>
  <c r="CJ9" i="31"/>
  <c r="BS9" i="31"/>
  <c r="BD9" i="31"/>
  <c r="BC9" i="31"/>
  <c r="BA9" i="31"/>
  <c r="AZ9" i="31"/>
  <c r="AW9" i="31"/>
  <c r="AU9" i="31"/>
  <c r="AT9" i="31"/>
  <c r="AN9" i="31"/>
  <c r="AX9" i="31" s="1"/>
  <c r="AJ9" i="31"/>
  <c r="AC9" i="31"/>
  <c r="W9" i="31"/>
  <c r="U9" i="31"/>
  <c r="R9" i="31"/>
  <c r="P9" i="31"/>
  <c r="M9" i="31"/>
  <c r="L9" i="31"/>
  <c r="BL8" i="31"/>
  <c r="BK8" i="31"/>
  <c r="BJ8" i="31"/>
  <c r="BI8" i="31"/>
  <c r="BG8" i="31"/>
  <c r="BF8" i="31"/>
  <c r="BE8" i="31"/>
  <c r="AS8" i="31"/>
  <c r="AR8" i="31"/>
  <c r="AQ8" i="31"/>
  <c r="AP8" i="31"/>
  <c r="AO8" i="31"/>
  <c r="AM8" i="31"/>
  <c r="AL8" i="31"/>
  <c r="AK8" i="31"/>
  <c r="AI8" i="31"/>
  <c r="AH8" i="31"/>
  <c r="AG8" i="31"/>
  <c r="AF8" i="31"/>
  <c r="AE8" i="31"/>
  <c r="AD8" i="31"/>
  <c r="AB8" i="31"/>
  <c r="AA8" i="31"/>
  <c r="Z8" i="31"/>
  <c r="X8" i="31"/>
  <c r="I8" i="31"/>
  <c r="CN7" i="31"/>
  <c r="CM7" i="31"/>
  <c r="CK7" i="31"/>
  <c r="CL7" i="31"/>
  <c r="CI7" i="31"/>
  <c r="CH7" i="31"/>
  <c r="CG7" i="31"/>
  <c r="CF7" i="31"/>
  <c r="BW7" i="31"/>
  <c r="BV7" i="31"/>
  <c r="BT7" i="31"/>
  <c r="BU7" i="31"/>
  <c r="BR7" i="31"/>
  <c r="BQ7" i="31"/>
  <c r="BP7" i="31"/>
  <c r="BO7" i="31"/>
  <c r="BE7" i="31"/>
  <c r="CN6" i="31"/>
  <c r="CM6" i="31"/>
  <c r="CK6" i="31"/>
  <c r="CL6" i="31"/>
  <c r="CI6" i="31"/>
  <c r="CH6" i="31"/>
  <c r="CG6" i="31"/>
  <c r="CF6" i="31"/>
  <c r="BW6" i="31"/>
  <c r="BV6" i="31"/>
  <c r="BT6" i="31"/>
  <c r="BU6" i="31"/>
  <c r="BR6" i="31"/>
  <c r="BQ6" i="31"/>
  <c r="BP6" i="31"/>
  <c r="BO6" i="31"/>
  <c r="BE6" i="31"/>
  <c r="CN5" i="31"/>
  <c r="CM5" i="31"/>
  <c r="CK5" i="31"/>
  <c r="CL5" i="31"/>
  <c r="CI5" i="31"/>
  <c r="CH5" i="31"/>
  <c r="CG5" i="31"/>
  <c r="CF5" i="31"/>
  <c r="BW5" i="31"/>
  <c r="BV5" i="31"/>
  <c r="BT5" i="31"/>
  <c r="BU5" i="31"/>
  <c r="BR5" i="31"/>
  <c r="BQ5" i="31"/>
  <c r="BP5" i="31"/>
  <c r="BO5" i="31"/>
  <c r="BE5" i="31"/>
  <c r="CN4" i="31"/>
  <c r="CM4" i="31"/>
  <c r="CK4" i="31"/>
  <c r="CL4" i="31"/>
  <c r="CI4" i="31"/>
  <c r="CH4" i="31"/>
  <c r="CG4" i="31"/>
  <c r="CF4" i="31"/>
  <c r="BW4" i="31"/>
  <c r="BV4" i="31"/>
  <c r="BT4" i="31"/>
  <c r="BU4" i="31"/>
  <c r="BR4" i="31"/>
  <c r="BQ4" i="31"/>
  <c r="BP4" i="31"/>
  <c r="BO4" i="31"/>
  <c r="BE4" i="31"/>
  <c r="BL3" i="31"/>
  <c r="BK3" i="31"/>
  <c r="BJ3" i="31"/>
  <c r="BI3" i="31"/>
  <c r="BG3" i="31"/>
  <c r="BF3" i="31"/>
  <c r="AS3" i="31"/>
  <c r="AR3" i="31"/>
  <c r="AQ3" i="31"/>
  <c r="AP3" i="31"/>
  <c r="AO3" i="31"/>
  <c r="AM3" i="31"/>
  <c r="AL3" i="31"/>
  <c r="AK3" i="31"/>
  <c r="AI3" i="31"/>
  <c r="AH3" i="31"/>
  <c r="AG3" i="31"/>
  <c r="AF3" i="31"/>
  <c r="AE3" i="31"/>
  <c r="AD3" i="31"/>
  <c r="AB3" i="31"/>
  <c r="AA3" i="31"/>
  <c r="Z3" i="31"/>
  <c r="X3" i="31"/>
  <c r="BL1" i="31"/>
  <c r="BK1" i="31"/>
  <c r="BJ1" i="31"/>
  <c r="BI1" i="31"/>
  <c r="BG1" i="31"/>
  <c r="BF1" i="31"/>
  <c r="BE1" i="31"/>
  <c r="AS1" i="31"/>
  <c r="AR1" i="31"/>
  <c r="AQ1" i="31"/>
  <c r="AP1" i="31"/>
  <c r="AO1" i="31"/>
  <c r="AM1" i="31"/>
  <c r="AL1" i="31"/>
  <c r="AK1" i="31"/>
  <c r="AI1" i="31"/>
  <c r="AH1" i="31"/>
  <c r="AG1" i="31"/>
  <c r="AF1" i="31"/>
  <c r="AE1" i="31"/>
  <c r="AD1" i="31"/>
  <c r="AB1" i="31"/>
  <c r="AA1" i="31"/>
  <c r="Z1" i="31"/>
  <c r="X1" i="31"/>
  <c r="D11" i="27"/>
  <c r="F10" i="29"/>
  <c r="G10" i="29"/>
  <c r="G6" i="29"/>
  <c r="F6" i="29"/>
  <c r="E6" i="29"/>
  <c r="C6" i="29"/>
  <c r="E3" i="29"/>
  <c r="B9" i="29"/>
  <c r="F10" i="28"/>
  <c r="G10" i="28"/>
  <c r="G6" i="28"/>
  <c r="F6" i="28"/>
  <c r="E6" i="28"/>
  <c r="C6" i="28"/>
  <c r="E3" i="28"/>
  <c r="H6" i="28"/>
  <c r="D6" i="28"/>
  <c r="J9" i="15"/>
  <c r="V9" i="15"/>
  <c r="R9" i="15"/>
  <c r="AC9" i="15"/>
  <c r="W9" i="15"/>
  <c r="I9" i="15"/>
  <c r="M9" i="15"/>
  <c r="P9" i="15"/>
  <c r="AT9" i="15"/>
  <c r="Q9" i="15" s="1"/>
  <c r="AN9" i="15"/>
  <c r="L9" i="15" s="1"/>
  <c r="U9" i="15"/>
  <c r="J154" i="15"/>
  <c r="V154" i="15"/>
  <c r="J153" i="15"/>
  <c r="V153" i="15"/>
  <c r="J152" i="15"/>
  <c r="V152" i="15"/>
  <c r="J151" i="15"/>
  <c r="V151" i="15"/>
  <c r="J150" i="15"/>
  <c r="V150" i="15"/>
  <c r="J149" i="15"/>
  <c r="V149" i="15"/>
  <c r="J148" i="15"/>
  <c r="V148" i="15"/>
  <c r="J147" i="15"/>
  <c r="V147" i="15"/>
  <c r="J146" i="15"/>
  <c r="V146" i="15"/>
  <c r="J145" i="15"/>
  <c r="V145" i="15"/>
  <c r="J144" i="15"/>
  <c r="V144" i="15"/>
  <c r="J143" i="15"/>
  <c r="V143" i="15"/>
  <c r="J142" i="15"/>
  <c r="V142" i="15"/>
  <c r="J141" i="15"/>
  <c r="V141" i="15"/>
  <c r="J140" i="15"/>
  <c r="V140" i="15"/>
  <c r="J139" i="15"/>
  <c r="V139" i="15"/>
  <c r="J138" i="15"/>
  <c r="V138" i="15"/>
  <c r="J137" i="15"/>
  <c r="V137" i="15"/>
  <c r="J136" i="15"/>
  <c r="V136" i="15"/>
  <c r="J135" i="15"/>
  <c r="V135" i="15"/>
  <c r="J134" i="15"/>
  <c r="V134" i="15"/>
  <c r="J133" i="15"/>
  <c r="V133" i="15"/>
  <c r="J132" i="15"/>
  <c r="V132" i="15"/>
  <c r="J131" i="15"/>
  <c r="V131" i="15"/>
  <c r="J130" i="15"/>
  <c r="V130" i="15"/>
  <c r="J129" i="15"/>
  <c r="V129" i="15"/>
  <c r="J128" i="15"/>
  <c r="V128" i="15"/>
  <c r="J127" i="15"/>
  <c r="V127" i="15"/>
  <c r="J126" i="15"/>
  <c r="V126" i="15"/>
  <c r="J125" i="15"/>
  <c r="V125" i="15"/>
  <c r="J124" i="15"/>
  <c r="V124" i="15"/>
  <c r="J123" i="15"/>
  <c r="V123" i="15"/>
  <c r="J122" i="15"/>
  <c r="V122" i="15"/>
  <c r="J121" i="15"/>
  <c r="V121" i="15"/>
  <c r="J120" i="15"/>
  <c r="V120" i="15"/>
  <c r="J119" i="15"/>
  <c r="V119" i="15"/>
  <c r="J118" i="15"/>
  <c r="V118" i="15"/>
  <c r="J117" i="15"/>
  <c r="V117" i="15"/>
  <c r="J116" i="15"/>
  <c r="V116" i="15"/>
  <c r="J115" i="15"/>
  <c r="V115" i="15"/>
  <c r="J114" i="15"/>
  <c r="V114" i="15"/>
  <c r="J113" i="15"/>
  <c r="V113" i="15"/>
  <c r="J112" i="15"/>
  <c r="V112" i="15"/>
  <c r="J111" i="15"/>
  <c r="V111" i="15"/>
  <c r="J110" i="15"/>
  <c r="V110" i="15"/>
  <c r="J109" i="15"/>
  <c r="V109" i="15"/>
  <c r="J108" i="15"/>
  <c r="V108" i="15"/>
  <c r="J107" i="15"/>
  <c r="V107" i="15"/>
  <c r="J106" i="15"/>
  <c r="V106" i="15"/>
  <c r="J105" i="15"/>
  <c r="V105" i="15"/>
  <c r="J104" i="15"/>
  <c r="V104" i="15"/>
  <c r="J103" i="15"/>
  <c r="V103" i="15"/>
  <c r="J102" i="15"/>
  <c r="V102" i="15"/>
  <c r="J101" i="15"/>
  <c r="V101" i="15"/>
  <c r="J100" i="15"/>
  <c r="V100" i="15"/>
  <c r="J99" i="15"/>
  <c r="V99" i="15"/>
  <c r="J98" i="15"/>
  <c r="V98" i="15"/>
  <c r="J97" i="15"/>
  <c r="V97" i="15"/>
  <c r="J96" i="15"/>
  <c r="V96" i="15"/>
  <c r="J95" i="15"/>
  <c r="V95" i="15"/>
  <c r="J94" i="15"/>
  <c r="V94" i="15"/>
  <c r="J93" i="15"/>
  <c r="V93" i="15"/>
  <c r="J92" i="15"/>
  <c r="V92" i="15"/>
  <c r="J91" i="15"/>
  <c r="V91" i="15"/>
  <c r="J90" i="15"/>
  <c r="V90" i="15"/>
  <c r="J89" i="15"/>
  <c r="V89" i="15"/>
  <c r="J88" i="15"/>
  <c r="V88" i="15"/>
  <c r="J87" i="15"/>
  <c r="V87" i="15"/>
  <c r="J86" i="15"/>
  <c r="V86" i="15"/>
  <c r="J85" i="15"/>
  <c r="V85" i="15"/>
  <c r="J84" i="15"/>
  <c r="V84" i="15"/>
  <c r="J83" i="15"/>
  <c r="V83" i="15"/>
  <c r="J82" i="15"/>
  <c r="V82" i="15"/>
  <c r="J81" i="15"/>
  <c r="V81" i="15"/>
  <c r="J80" i="15"/>
  <c r="V80" i="15"/>
  <c r="J79" i="15"/>
  <c r="V79" i="15"/>
  <c r="J78" i="15"/>
  <c r="V78" i="15"/>
  <c r="J77" i="15"/>
  <c r="V77" i="15"/>
  <c r="J76" i="15"/>
  <c r="V76" i="15"/>
  <c r="J75" i="15"/>
  <c r="V75" i="15"/>
  <c r="J74" i="15"/>
  <c r="V74" i="15"/>
  <c r="J73" i="15"/>
  <c r="V73" i="15"/>
  <c r="J72" i="15"/>
  <c r="V72" i="15"/>
  <c r="J71" i="15"/>
  <c r="V71" i="15"/>
  <c r="J70" i="15"/>
  <c r="V70" i="15"/>
  <c r="J69" i="15"/>
  <c r="V69" i="15"/>
  <c r="J68" i="15"/>
  <c r="V68" i="15"/>
  <c r="J67" i="15"/>
  <c r="V67" i="15"/>
  <c r="J66" i="15"/>
  <c r="V66" i="15"/>
  <c r="J65" i="15"/>
  <c r="V65" i="15"/>
  <c r="J64" i="15"/>
  <c r="V64" i="15"/>
  <c r="J63" i="15"/>
  <c r="V63" i="15"/>
  <c r="J62" i="15"/>
  <c r="V62" i="15"/>
  <c r="J61" i="15"/>
  <c r="V61" i="15"/>
  <c r="J60" i="15"/>
  <c r="V60" i="15"/>
  <c r="J59" i="15"/>
  <c r="V59" i="15"/>
  <c r="J58" i="15"/>
  <c r="V58" i="15"/>
  <c r="J57" i="15"/>
  <c r="V57" i="15"/>
  <c r="J56" i="15"/>
  <c r="V56" i="15"/>
  <c r="J55" i="15"/>
  <c r="V55" i="15"/>
  <c r="J54" i="15"/>
  <c r="V54" i="15"/>
  <c r="J53" i="15"/>
  <c r="V53" i="15"/>
  <c r="J52" i="15"/>
  <c r="V52" i="15"/>
  <c r="J51" i="15"/>
  <c r="V51" i="15"/>
  <c r="J50" i="15"/>
  <c r="V50" i="15"/>
  <c r="J49" i="15"/>
  <c r="V49" i="15"/>
  <c r="J48" i="15"/>
  <c r="V48" i="15"/>
  <c r="J47" i="15"/>
  <c r="V47" i="15"/>
  <c r="J46" i="15"/>
  <c r="V46" i="15"/>
  <c r="J45" i="15"/>
  <c r="V45" i="15"/>
  <c r="J44" i="15"/>
  <c r="V44" i="15"/>
  <c r="J43" i="15"/>
  <c r="V43" i="15"/>
  <c r="J42" i="15"/>
  <c r="V42" i="15"/>
  <c r="J41" i="15"/>
  <c r="V41" i="15"/>
  <c r="J40" i="15"/>
  <c r="V40" i="15"/>
  <c r="J39" i="15"/>
  <c r="V39" i="15"/>
  <c r="J38" i="15"/>
  <c r="V38" i="15"/>
  <c r="J37" i="15"/>
  <c r="V37" i="15"/>
  <c r="J36" i="15"/>
  <c r="V36" i="15"/>
  <c r="J35" i="15"/>
  <c r="V35" i="15"/>
  <c r="J34" i="15"/>
  <c r="V34" i="15"/>
  <c r="J33" i="15"/>
  <c r="V33" i="15"/>
  <c r="J32" i="15"/>
  <c r="V32" i="15"/>
  <c r="J31" i="15"/>
  <c r="V31" i="15"/>
  <c r="J30" i="15"/>
  <c r="V30" i="15"/>
  <c r="J29" i="15"/>
  <c r="V29" i="15"/>
  <c r="J28" i="15"/>
  <c r="V28" i="15"/>
  <c r="J27" i="15"/>
  <c r="V27" i="15"/>
  <c r="J26" i="15"/>
  <c r="V26" i="15"/>
  <c r="J25" i="15"/>
  <c r="V25" i="15"/>
  <c r="J24" i="15"/>
  <c r="V24" i="15"/>
  <c r="J23" i="15"/>
  <c r="V23" i="15"/>
  <c r="J22" i="15"/>
  <c r="V22" i="15"/>
  <c r="J21" i="15"/>
  <c r="V21" i="15"/>
  <c r="J20" i="15"/>
  <c r="V20" i="15"/>
  <c r="J19" i="15"/>
  <c r="V19" i="15"/>
  <c r="J18" i="15"/>
  <c r="V18" i="15"/>
  <c r="J17" i="15"/>
  <c r="V17" i="15"/>
  <c r="J16" i="15"/>
  <c r="V16" i="15"/>
  <c r="J15" i="15"/>
  <c r="V15" i="15"/>
  <c r="J14" i="15"/>
  <c r="V14" i="15"/>
  <c r="J13" i="15"/>
  <c r="V13" i="15"/>
  <c r="J12" i="15"/>
  <c r="V12" i="15"/>
  <c r="J11" i="15"/>
  <c r="V11" i="15"/>
  <c r="J10" i="15"/>
  <c r="V10"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I20" i="15"/>
  <c r="I19" i="15"/>
  <c r="I18" i="15"/>
  <c r="I17" i="15"/>
  <c r="I16" i="15"/>
  <c r="I15" i="15"/>
  <c r="I14" i="15"/>
  <c r="I13" i="15"/>
  <c r="I12" i="15"/>
  <c r="I11" i="15"/>
  <c r="I10" i="15"/>
  <c r="AC10" i="15"/>
  <c r="T10" i="15" s="1"/>
  <c r="AR148" i="20"/>
  <c r="AR147" i="20"/>
  <c r="AR146" i="20"/>
  <c r="AR145" i="20"/>
  <c r="AR144" i="20"/>
  <c r="AR143" i="20"/>
  <c r="AR142" i="20"/>
  <c r="AR141" i="20"/>
  <c r="AR140" i="20"/>
  <c r="AR139" i="20"/>
  <c r="AR138" i="20"/>
  <c r="AR137" i="20"/>
  <c r="AR136" i="20"/>
  <c r="AR135" i="20"/>
  <c r="AR134" i="20"/>
  <c r="AR133" i="20"/>
  <c r="AR132" i="20"/>
  <c r="AR131" i="20"/>
  <c r="AR130" i="20"/>
  <c r="AR129" i="20"/>
  <c r="AR128" i="20"/>
  <c r="AR127" i="20"/>
  <c r="AR126" i="20"/>
  <c r="AR125" i="20"/>
  <c r="AR124" i="20"/>
  <c r="AR123" i="20"/>
  <c r="AR122" i="20"/>
  <c r="AR121" i="20"/>
  <c r="AR120" i="20"/>
  <c r="AR119" i="20"/>
  <c r="AR118" i="20"/>
  <c r="AR117" i="20"/>
  <c r="AR116" i="20"/>
  <c r="AR115" i="20"/>
  <c r="AR114" i="20"/>
  <c r="AR113" i="20"/>
  <c r="AR112" i="20"/>
  <c r="AR111" i="20"/>
  <c r="AR110" i="20"/>
  <c r="AR109" i="20"/>
  <c r="AR108" i="20"/>
  <c r="AR107" i="20"/>
  <c r="AR106" i="20"/>
  <c r="AR105" i="20"/>
  <c r="AR104" i="20"/>
  <c r="AR103" i="20"/>
  <c r="AR102" i="20"/>
  <c r="AR101" i="20"/>
  <c r="AR100" i="20"/>
  <c r="AR99" i="20"/>
  <c r="AR98" i="20"/>
  <c r="AR97" i="20"/>
  <c r="AR96" i="20"/>
  <c r="AR95" i="20"/>
  <c r="AR94" i="20"/>
  <c r="AR93" i="20"/>
  <c r="AR92" i="20"/>
  <c r="AR91" i="20"/>
  <c r="AR90" i="20"/>
  <c r="AR89" i="20"/>
  <c r="AR88" i="20"/>
  <c r="AR87" i="20"/>
  <c r="AR86" i="20"/>
  <c r="AR85" i="20"/>
  <c r="AR84" i="20"/>
  <c r="AR83" i="20"/>
  <c r="AR82" i="20"/>
  <c r="AR81" i="20"/>
  <c r="AR80" i="20"/>
  <c r="AR79" i="20"/>
  <c r="AR78" i="20"/>
  <c r="AR77" i="20"/>
  <c r="AR76" i="20"/>
  <c r="AR75" i="20"/>
  <c r="AR74" i="20"/>
  <c r="AR73" i="20"/>
  <c r="AR72" i="20"/>
  <c r="AR71" i="20"/>
  <c r="AR70" i="20"/>
  <c r="AR69" i="20"/>
  <c r="AR68" i="20"/>
  <c r="AR67" i="20"/>
  <c r="AR66" i="20"/>
  <c r="AR65" i="20"/>
  <c r="AR64" i="20"/>
  <c r="AR63" i="20"/>
  <c r="AR62" i="20"/>
  <c r="AR61" i="20"/>
  <c r="AR60" i="20"/>
  <c r="AR59" i="20"/>
  <c r="AR58" i="20"/>
  <c r="AR57" i="20"/>
  <c r="AR56" i="20"/>
  <c r="AR55" i="20"/>
  <c r="AR54" i="20"/>
  <c r="AR53" i="20"/>
  <c r="AR52" i="20"/>
  <c r="AR51" i="20"/>
  <c r="AR50" i="20"/>
  <c r="AR49" i="20"/>
  <c r="AR48" i="20"/>
  <c r="AR47" i="20"/>
  <c r="AR46" i="20"/>
  <c r="AR45" i="20"/>
  <c r="AR44" i="20"/>
  <c r="AR43" i="20"/>
  <c r="AR42" i="20"/>
  <c r="AR41" i="20"/>
  <c r="AR40" i="20"/>
  <c r="AR39" i="20"/>
  <c r="AR38" i="20"/>
  <c r="AR37" i="20"/>
  <c r="AR36" i="20"/>
  <c r="AR35" i="20"/>
  <c r="AR34" i="20"/>
  <c r="AR33" i="20"/>
  <c r="AR32" i="20"/>
  <c r="AR31" i="20"/>
  <c r="AR30" i="20"/>
  <c r="AR29" i="20"/>
  <c r="AR28" i="20"/>
  <c r="AR27" i="20"/>
  <c r="AR26" i="20"/>
  <c r="AR25" i="20"/>
  <c r="AR24" i="20"/>
  <c r="AR23" i="20"/>
  <c r="AR22" i="20"/>
  <c r="AR21" i="20"/>
  <c r="AR20" i="20"/>
  <c r="AR19" i="20"/>
  <c r="AR18" i="20"/>
  <c r="AR17" i="20"/>
  <c r="AR16" i="20"/>
  <c r="AR15" i="20"/>
  <c r="AR14" i="20"/>
  <c r="AR13" i="20"/>
  <c r="AR12" i="20"/>
  <c r="AR11" i="20"/>
  <c r="AR10" i="20"/>
  <c r="AR9" i="20"/>
  <c r="AR8" i="20"/>
  <c r="AR7" i="20"/>
  <c r="AR6" i="20"/>
  <c r="AR5" i="20"/>
  <c r="AR4" i="20"/>
  <c r="AR3" i="20"/>
  <c r="AJ154" i="15"/>
  <c r="AJ153" i="15"/>
  <c r="AJ152" i="15"/>
  <c r="AJ151" i="15"/>
  <c r="AJ150" i="15"/>
  <c r="AJ149" i="15"/>
  <c r="AJ148" i="15"/>
  <c r="AJ147" i="15"/>
  <c r="AJ146" i="15"/>
  <c r="AJ145" i="15"/>
  <c r="AJ144" i="15"/>
  <c r="AJ143" i="15"/>
  <c r="AJ142" i="15"/>
  <c r="AJ141" i="15"/>
  <c r="AJ140" i="15"/>
  <c r="AJ139" i="15"/>
  <c r="AJ138" i="15"/>
  <c r="AJ137" i="15"/>
  <c r="AJ136" i="15"/>
  <c r="AJ135" i="15"/>
  <c r="AJ134" i="15"/>
  <c r="AJ133" i="15"/>
  <c r="AJ132" i="15"/>
  <c r="AJ131" i="15"/>
  <c r="AJ130" i="15"/>
  <c r="AJ129" i="15"/>
  <c r="AJ128" i="15"/>
  <c r="AJ127" i="15"/>
  <c r="AJ126" i="15"/>
  <c r="AJ125" i="15"/>
  <c r="AJ124" i="15"/>
  <c r="AJ123" i="15"/>
  <c r="AJ122" i="15"/>
  <c r="AJ121" i="15"/>
  <c r="AJ120" i="15"/>
  <c r="AJ119" i="15"/>
  <c r="AJ118" i="15"/>
  <c r="AJ117" i="15"/>
  <c r="AJ116" i="15"/>
  <c r="AJ115" i="15"/>
  <c r="AJ114" i="15"/>
  <c r="AJ113" i="15"/>
  <c r="AJ112" i="15"/>
  <c r="AJ111" i="15"/>
  <c r="AJ110" i="15"/>
  <c r="AJ109" i="15"/>
  <c r="AJ108" i="15"/>
  <c r="AJ107" i="15"/>
  <c r="AJ106" i="15"/>
  <c r="AJ105" i="15"/>
  <c r="AJ104" i="15"/>
  <c r="AJ103" i="15"/>
  <c r="AJ102" i="15"/>
  <c r="AJ101" i="15"/>
  <c r="AJ100" i="15"/>
  <c r="AJ99" i="15"/>
  <c r="AJ98" i="15"/>
  <c r="AJ97" i="15"/>
  <c r="AJ96" i="15"/>
  <c r="AJ95" i="15"/>
  <c r="AJ94" i="15"/>
  <c r="AJ93" i="15"/>
  <c r="AJ92" i="15"/>
  <c r="AJ91" i="15"/>
  <c r="AJ90" i="15"/>
  <c r="AJ89" i="15"/>
  <c r="AJ88" i="15"/>
  <c r="AJ87" i="15"/>
  <c r="AJ86" i="15"/>
  <c r="AJ85" i="15"/>
  <c r="AJ84" i="15"/>
  <c r="AJ83" i="15"/>
  <c r="AJ82" i="15"/>
  <c r="AJ81" i="15"/>
  <c r="AJ80" i="15"/>
  <c r="AJ79" i="15"/>
  <c r="AJ78" i="15"/>
  <c r="AJ77" i="15"/>
  <c r="AJ76" i="15"/>
  <c r="AJ75" i="15"/>
  <c r="AJ74" i="15"/>
  <c r="AJ73" i="15"/>
  <c r="AJ72" i="15"/>
  <c r="AJ71" i="15"/>
  <c r="AJ70" i="15"/>
  <c r="AJ69" i="15"/>
  <c r="AJ68" i="15"/>
  <c r="AJ67" i="15"/>
  <c r="AJ66" i="15"/>
  <c r="AJ65" i="15"/>
  <c r="AJ64" i="15"/>
  <c r="AJ63" i="15"/>
  <c r="AJ62" i="15"/>
  <c r="AJ61" i="15"/>
  <c r="AJ60" i="15"/>
  <c r="AJ59" i="15"/>
  <c r="AJ58" i="15"/>
  <c r="AJ57" i="15"/>
  <c r="AJ56" i="15"/>
  <c r="AJ55" i="15"/>
  <c r="AJ54" i="15"/>
  <c r="AJ53" i="15"/>
  <c r="AJ52" i="15"/>
  <c r="AJ51" i="15"/>
  <c r="AJ50" i="15"/>
  <c r="AJ49" i="15"/>
  <c r="AJ48" i="15"/>
  <c r="AJ47" i="15"/>
  <c r="AJ46" i="15"/>
  <c r="AJ45" i="15"/>
  <c r="AJ44" i="15"/>
  <c r="AJ43" i="15"/>
  <c r="AJ42" i="15"/>
  <c r="AJ41" i="15"/>
  <c r="AJ40" i="15"/>
  <c r="AJ39" i="15"/>
  <c r="AJ38" i="15"/>
  <c r="AJ37" i="15"/>
  <c r="AJ36" i="15"/>
  <c r="AJ35" i="15"/>
  <c r="AJ34" i="15"/>
  <c r="AJ33" i="15"/>
  <c r="AJ32" i="15"/>
  <c r="AJ31" i="15"/>
  <c r="AJ30" i="15"/>
  <c r="AJ29" i="15"/>
  <c r="AJ28" i="15"/>
  <c r="AJ27" i="15"/>
  <c r="AJ26" i="15"/>
  <c r="AJ25" i="15"/>
  <c r="AJ24" i="15"/>
  <c r="AJ23" i="15"/>
  <c r="AJ22" i="15"/>
  <c r="AJ21" i="15"/>
  <c r="AJ20" i="15"/>
  <c r="AJ19" i="15"/>
  <c r="AJ18" i="15"/>
  <c r="AJ17" i="15"/>
  <c r="AJ16" i="15"/>
  <c r="AJ15" i="15"/>
  <c r="AJ14" i="15"/>
  <c r="AJ13" i="15"/>
  <c r="AJ12" i="15"/>
  <c r="AJ11" i="15"/>
  <c r="AJ10" i="15"/>
  <c r="AJ9" i="15"/>
  <c r="P4" i="26"/>
  <c r="Q4" i="26" s="1"/>
  <c r="P5" i="26"/>
  <c r="Q5" i="26" s="1"/>
  <c r="P6" i="26"/>
  <c r="Q6" i="26" s="1"/>
  <c r="P7" i="26"/>
  <c r="Q7" i="26" s="1"/>
  <c r="P8" i="26"/>
  <c r="Q8" i="26" s="1"/>
  <c r="P9" i="26"/>
  <c r="Q9" i="26" s="1"/>
  <c r="P10" i="26"/>
  <c r="Q10" i="26" s="1"/>
  <c r="P11" i="26"/>
  <c r="Q11" i="26" s="1"/>
  <c r="P12" i="26"/>
  <c r="Q12" i="26" s="1"/>
  <c r="P13" i="26"/>
  <c r="Q13" i="26" s="1"/>
  <c r="P14" i="26"/>
  <c r="Q14" i="26" s="1"/>
  <c r="P15" i="26"/>
  <c r="Q15" i="26" s="1"/>
  <c r="P16" i="26"/>
  <c r="Q16" i="26" s="1"/>
  <c r="P17" i="26"/>
  <c r="Q17" i="26" s="1"/>
  <c r="P18" i="26"/>
  <c r="Q18" i="26" s="1"/>
  <c r="P19" i="26"/>
  <c r="Q19" i="26" s="1"/>
  <c r="P20" i="26"/>
  <c r="Q20" i="26" s="1"/>
  <c r="P21" i="26"/>
  <c r="Q21" i="26" s="1"/>
  <c r="P22" i="26"/>
  <c r="Q22" i="26" s="1"/>
  <c r="P23" i="26"/>
  <c r="Q23" i="26" s="1"/>
  <c r="P24" i="26"/>
  <c r="Q24" i="26" s="1"/>
  <c r="P25" i="26"/>
  <c r="Q25" i="26" s="1"/>
  <c r="P26" i="26"/>
  <c r="Q26" i="26" s="1"/>
  <c r="P27" i="26"/>
  <c r="Q27" i="26" s="1"/>
  <c r="P28" i="26"/>
  <c r="Q28" i="26" s="1"/>
  <c r="P29" i="26"/>
  <c r="Q29" i="26" s="1"/>
  <c r="P30" i="26"/>
  <c r="Q30" i="26" s="1"/>
  <c r="P31" i="26"/>
  <c r="Q31" i="26" s="1"/>
  <c r="P32" i="26"/>
  <c r="Q32" i="26" s="1"/>
  <c r="P33" i="26"/>
  <c r="Q33" i="26" s="1"/>
  <c r="P34" i="26"/>
  <c r="Q34" i="26" s="1"/>
  <c r="P35" i="26"/>
  <c r="Q35" i="26" s="1"/>
  <c r="P36" i="26"/>
  <c r="Q36" i="26" s="1"/>
  <c r="P37" i="26"/>
  <c r="Q37" i="26" s="1"/>
  <c r="P38" i="26"/>
  <c r="Q38" i="26" s="1"/>
  <c r="P39" i="26"/>
  <c r="Q39" i="26" s="1"/>
  <c r="P40" i="26"/>
  <c r="Q40" i="26" s="1"/>
  <c r="P41" i="26"/>
  <c r="Q41" i="26" s="1"/>
  <c r="P42" i="26"/>
  <c r="Q42" i="26" s="1"/>
  <c r="P43" i="26"/>
  <c r="Q43" i="26" s="1"/>
  <c r="P44" i="26"/>
  <c r="Q44" i="26" s="1"/>
  <c r="P45" i="26"/>
  <c r="Q45" i="26" s="1"/>
  <c r="P46" i="26"/>
  <c r="Q46" i="26" s="1"/>
  <c r="P47" i="26"/>
  <c r="Q47" i="26" s="1"/>
  <c r="P48" i="26"/>
  <c r="Q48" i="26" s="1"/>
  <c r="P49" i="26"/>
  <c r="Q49" i="26" s="1"/>
  <c r="P50" i="26"/>
  <c r="Q50" i="26" s="1"/>
  <c r="P51" i="26"/>
  <c r="Q51" i="26" s="1"/>
  <c r="P52" i="26"/>
  <c r="Q52" i="26" s="1"/>
  <c r="P53" i="26"/>
  <c r="Q53" i="26" s="1"/>
  <c r="P54" i="26"/>
  <c r="Q54" i="26" s="1"/>
  <c r="P55" i="26"/>
  <c r="Q55" i="26" s="1"/>
  <c r="P56" i="26"/>
  <c r="Q56" i="26" s="1"/>
  <c r="P57" i="26"/>
  <c r="Q57" i="26" s="1"/>
  <c r="P58" i="26"/>
  <c r="Q58" i="26" s="1"/>
  <c r="P59" i="26"/>
  <c r="Q59" i="26" s="1"/>
  <c r="P60" i="26"/>
  <c r="Q60" i="26" s="1"/>
  <c r="P61" i="26"/>
  <c r="Q61" i="26" s="1"/>
  <c r="P62" i="26"/>
  <c r="Q62" i="26" s="1"/>
  <c r="P63" i="26"/>
  <c r="Q63" i="26" s="1"/>
  <c r="P64" i="26"/>
  <c r="Q64" i="26" s="1"/>
  <c r="P65" i="26"/>
  <c r="Q65" i="26" s="1"/>
  <c r="P66" i="26"/>
  <c r="Q66" i="26" s="1"/>
  <c r="P67" i="26"/>
  <c r="Q67" i="26" s="1"/>
  <c r="P68" i="26"/>
  <c r="Q68" i="26" s="1"/>
  <c r="P69" i="26"/>
  <c r="Q69" i="26" s="1"/>
  <c r="P70" i="26"/>
  <c r="Q70" i="26" s="1"/>
  <c r="P71" i="26"/>
  <c r="Q71" i="26" s="1"/>
  <c r="N4" i="26"/>
  <c r="O4" i="26" s="1"/>
  <c r="N5" i="26"/>
  <c r="O5" i="26" s="1"/>
  <c r="N6" i="26"/>
  <c r="O6" i="26" s="1"/>
  <c r="N7" i="26"/>
  <c r="O7" i="26" s="1"/>
  <c r="N8" i="26"/>
  <c r="O8" i="26" s="1"/>
  <c r="N9" i="26"/>
  <c r="O9" i="26"/>
  <c r="N10" i="26"/>
  <c r="O10" i="26" s="1"/>
  <c r="N11" i="26"/>
  <c r="O11" i="26" s="1"/>
  <c r="N12" i="26"/>
  <c r="O12" i="26" s="1"/>
  <c r="N13" i="26"/>
  <c r="O13" i="26" s="1"/>
  <c r="N14" i="26"/>
  <c r="O14" i="26" s="1"/>
  <c r="N15" i="26"/>
  <c r="O15" i="26" s="1"/>
  <c r="N16" i="26"/>
  <c r="O16" i="26"/>
  <c r="N17" i="26"/>
  <c r="O17" i="26" s="1"/>
  <c r="N18" i="26"/>
  <c r="O18" i="26" s="1"/>
  <c r="N19" i="26"/>
  <c r="O19" i="26" s="1"/>
  <c r="N20" i="26"/>
  <c r="O20" i="26" s="1"/>
  <c r="N21" i="26"/>
  <c r="O21" i="26" s="1"/>
  <c r="N22" i="26"/>
  <c r="O22" i="26" s="1"/>
  <c r="N23" i="26"/>
  <c r="O23" i="26"/>
  <c r="N24" i="26"/>
  <c r="O24" i="26" s="1"/>
  <c r="N25" i="26"/>
  <c r="O25" i="26" s="1"/>
  <c r="N26" i="26"/>
  <c r="O26" i="26" s="1"/>
  <c r="N27" i="26"/>
  <c r="O27" i="26" s="1"/>
  <c r="N28" i="26"/>
  <c r="O28" i="26"/>
  <c r="N29" i="26"/>
  <c r="O29" i="26" s="1"/>
  <c r="N30" i="26"/>
  <c r="O30" i="26" s="1"/>
  <c r="N31" i="26"/>
  <c r="O31" i="26" s="1"/>
  <c r="N32" i="26"/>
  <c r="O32" i="26" s="1"/>
  <c r="N33" i="26"/>
  <c r="O33" i="26" s="1"/>
  <c r="N34" i="26"/>
  <c r="O34" i="26" s="1"/>
  <c r="N35" i="26"/>
  <c r="O35" i="26" s="1"/>
  <c r="N36" i="26"/>
  <c r="O36" i="26" s="1"/>
  <c r="N37" i="26"/>
  <c r="O37" i="26" s="1"/>
  <c r="N38" i="26"/>
  <c r="O38" i="26" s="1"/>
  <c r="N39" i="26"/>
  <c r="O39" i="26" s="1"/>
  <c r="N40" i="26"/>
  <c r="O40" i="26" s="1"/>
  <c r="N41" i="26"/>
  <c r="O41" i="26" s="1"/>
  <c r="N42" i="26"/>
  <c r="O42" i="26" s="1"/>
  <c r="N43" i="26"/>
  <c r="O43" i="26" s="1"/>
  <c r="N44" i="26"/>
  <c r="O44" i="26" s="1"/>
  <c r="N45" i="26"/>
  <c r="O45" i="26" s="1"/>
  <c r="N46" i="26"/>
  <c r="O46" i="26" s="1"/>
  <c r="N47" i="26"/>
  <c r="O47" i="26" s="1"/>
  <c r="N48" i="26"/>
  <c r="O48" i="26" s="1"/>
  <c r="N49" i="26"/>
  <c r="O49" i="26" s="1"/>
  <c r="N50" i="26"/>
  <c r="O50" i="26" s="1"/>
  <c r="N51" i="26"/>
  <c r="O51" i="26" s="1"/>
  <c r="N52" i="26"/>
  <c r="O52" i="26" s="1"/>
  <c r="N53" i="26"/>
  <c r="O53" i="26" s="1"/>
  <c r="N54" i="26"/>
  <c r="O54" i="26" s="1"/>
  <c r="N55" i="26"/>
  <c r="O55" i="26" s="1"/>
  <c r="N56" i="26"/>
  <c r="O56" i="26" s="1"/>
  <c r="N57" i="26"/>
  <c r="O57" i="26" s="1"/>
  <c r="N58" i="26"/>
  <c r="O58" i="26" s="1"/>
  <c r="N59" i="26"/>
  <c r="O59" i="26" s="1"/>
  <c r="N60" i="26"/>
  <c r="O60" i="26" s="1"/>
  <c r="N61" i="26"/>
  <c r="O61" i="26" s="1"/>
  <c r="N62" i="26"/>
  <c r="O62" i="26" s="1"/>
  <c r="N63" i="26"/>
  <c r="O63" i="26" s="1"/>
  <c r="N64" i="26"/>
  <c r="O64" i="26" s="1"/>
  <c r="N65" i="26"/>
  <c r="O65" i="26" s="1"/>
  <c r="N66" i="26"/>
  <c r="O66" i="26" s="1"/>
  <c r="N67" i="26"/>
  <c r="O67" i="26" s="1"/>
  <c r="N68" i="26"/>
  <c r="O68" i="26" s="1"/>
  <c r="N69" i="26"/>
  <c r="O69" i="26" s="1"/>
  <c r="N70" i="26"/>
  <c r="O70" i="26" s="1"/>
  <c r="N71" i="26"/>
  <c r="O71" i="26" s="1"/>
  <c r="BA4" i="26"/>
  <c r="AD4" i="26"/>
  <c r="Y4" i="26"/>
  <c r="BA5" i="26"/>
  <c r="AD5" i="26"/>
  <c r="Y5" i="26"/>
  <c r="BA6" i="26"/>
  <c r="AD6" i="26"/>
  <c r="Y6" i="26"/>
  <c r="BA7" i="26"/>
  <c r="AD7" i="26"/>
  <c r="Y7" i="26"/>
  <c r="BA8" i="26"/>
  <c r="AD8" i="26"/>
  <c r="Y8" i="26"/>
  <c r="BA9" i="26"/>
  <c r="AD9" i="26"/>
  <c r="Y9" i="26"/>
  <c r="BA10" i="26"/>
  <c r="AD10" i="26"/>
  <c r="Y10" i="26"/>
  <c r="BA11" i="26"/>
  <c r="AD11" i="26"/>
  <c r="Y11" i="26"/>
  <c r="BA12" i="26"/>
  <c r="AD12" i="26"/>
  <c r="Y12" i="26"/>
  <c r="BA13" i="26"/>
  <c r="AD13" i="26"/>
  <c r="Y13" i="26"/>
  <c r="BA14" i="26"/>
  <c r="AD14" i="26"/>
  <c r="Y14" i="26"/>
  <c r="BA15" i="26"/>
  <c r="AD15" i="26"/>
  <c r="Y15" i="26"/>
  <c r="BA16" i="26"/>
  <c r="AD16" i="26"/>
  <c r="Y16" i="26"/>
  <c r="BA17" i="26"/>
  <c r="AD17" i="26"/>
  <c r="Y17" i="26"/>
  <c r="BA18" i="26"/>
  <c r="AD18" i="26"/>
  <c r="Y18" i="26"/>
  <c r="BA19" i="26"/>
  <c r="AD19" i="26"/>
  <c r="Y19" i="26"/>
  <c r="BA20" i="26"/>
  <c r="AD20" i="26"/>
  <c r="Y20" i="26"/>
  <c r="BA21" i="26"/>
  <c r="AD21" i="26"/>
  <c r="Y21" i="26"/>
  <c r="BA22" i="26"/>
  <c r="AD22" i="26"/>
  <c r="Y22" i="26"/>
  <c r="BA23" i="26"/>
  <c r="AD23" i="26"/>
  <c r="Y23" i="26"/>
  <c r="BA24" i="26"/>
  <c r="AD24" i="26"/>
  <c r="Y24" i="26"/>
  <c r="BA25" i="26"/>
  <c r="AD25" i="26"/>
  <c r="Y25" i="26"/>
  <c r="BA26" i="26"/>
  <c r="AD26" i="26"/>
  <c r="Y26" i="26"/>
  <c r="BA27" i="26"/>
  <c r="AD27" i="26"/>
  <c r="Y27" i="26"/>
  <c r="BA28" i="26"/>
  <c r="AD28" i="26"/>
  <c r="Y28" i="26"/>
  <c r="BA29" i="26"/>
  <c r="AD29" i="26"/>
  <c r="Y29" i="26"/>
  <c r="BA30" i="26"/>
  <c r="AD30" i="26"/>
  <c r="Y30" i="26"/>
  <c r="BA31" i="26"/>
  <c r="AD31" i="26"/>
  <c r="Y31" i="26"/>
  <c r="BA32" i="26"/>
  <c r="AD32" i="26"/>
  <c r="Y32" i="26"/>
  <c r="BA33" i="26"/>
  <c r="AD33" i="26"/>
  <c r="Y33" i="26"/>
  <c r="BA34" i="26"/>
  <c r="AD34" i="26"/>
  <c r="Y34" i="26"/>
  <c r="BA35" i="26"/>
  <c r="AD35" i="26"/>
  <c r="Y35" i="26"/>
  <c r="BA36" i="26"/>
  <c r="AD36" i="26"/>
  <c r="Y36" i="26"/>
  <c r="BA37" i="26"/>
  <c r="AD37" i="26"/>
  <c r="Y37" i="26"/>
  <c r="BA38" i="26"/>
  <c r="AD38" i="26"/>
  <c r="Y38" i="26"/>
  <c r="BA39" i="26"/>
  <c r="AD39" i="26"/>
  <c r="Y39" i="26"/>
  <c r="BA40" i="26"/>
  <c r="AD40" i="26"/>
  <c r="Y40" i="26"/>
  <c r="BA41" i="26"/>
  <c r="AD41" i="26"/>
  <c r="Y41" i="26"/>
  <c r="BA42" i="26"/>
  <c r="AD42" i="26"/>
  <c r="Y42" i="26"/>
  <c r="BA43" i="26"/>
  <c r="AD43" i="26"/>
  <c r="Y43" i="26"/>
  <c r="BA44" i="26"/>
  <c r="AD44" i="26"/>
  <c r="Y44" i="26"/>
  <c r="BA45" i="26"/>
  <c r="AD45" i="26"/>
  <c r="Y45" i="26"/>
  <c r="BA46" i="26"/>
  <c r="AD46" i="26"/>
  <c r="Y46" i="26"/>
  <c r="BA47" i="26"/>
  <c r="AD47" i="26"/>
  <c r="Y47" i="26"/>
  <c r="BA48" i="26"/>
  <c r="AD48" i="26"/>
  <c r="Y48" i="26"/>
  <c r="BA49" i="26"/>
  <c r="AD49" i="26"/>
  <c r="Y49" i="26"/>
  <c r="BA50" i="26"/>
  <c r="AD50" i="26"/>
  <c r="Y50" i="26"/>
  <c r="BA51" i="26"/>
  <c r="AD51" i="26"/>
  <c r="Y51" i="26"/>
  <c r="BA52" i="26"/>
  <c r="AD52" i="26"/>
  <c r="Y52" i="26"/>
  <c r="BA53" i="26"/>
  <c r="AD53" i="26"/>
  <c r="Y53" i="26"/>
  <c r="BA54" i="26"/>
  <c r="AD54" i="26"/>
  <c r="Y54" i="26"/>
  <c r="BA55" i="26"/>
  <c r="AD55" i="26"/>
  <c r="Y55" i="26"/>
  <c r="BA56" i="26"/>
  <c r="AD56" i="26"/>
  <c r="Y56" i="26"/>
  <c r="BA57" i="26"/>
  <c r="AD57" i="26"/>
  <c r="Y57" i="26"/>
  <c r="BA58" i="26"/>
  <c r="AD58" i="26"/>
  <c r="Y58" i="26"/>
  <c r="BA59" i="26"/>
  <c r="AD59" i="26"/>
  <c r="Y59" i="26"/>
  <c r="BA60" i="26"/>
  <c r="AD60" i="26"/>
  <c r="Y60" i="26"/>
  <c r="BA61" i="26"/>
  <c r="AD61" i="26"/>
  <c r="Y61" i="26"/>
  <c r="BA62" i="26"/>
  <c r="AD62" i="26"/>
  <c r="Y62" i="26"/>
  <c r="BA63" i="26"/>
  <c r="AD63" i="26"/>
  <c r="Y63" i="26"/>
  <c r="BA64" i="26"/>
  <c r="AD64" i="26"/>
  <c r="Y64" i="26"/>
  <c r="BA65" i="26"/>
  <c r="AD65" i="26"/>
  <c r="Y65" i="26"/>
  <c r="BA66" i="26"/>
  <c r="AD66" i="26"/>
  <c r="Y66" i="26"/>
  <c r="BA67" i="26"/>
  <c r="AD67" i="26"/>
  <c r="Y67" i="26"/>
  <c r="BA68" i="26"/>
  <c r="AD68" i="26"/>
  <c r="Y68" i="26"/>
  <c r="BA69" i="26"/>
  <c r="AD69" i="26"/>
  <c r="Y69" i="26"/>
  <c r="BA70" i="26"/>
  <c r="AD70" i="26"/>
  <c r="Y70" i="26"/>
  <c r="BA71" i="26"/>
  <c r="AD71" i="26"/>
  <c r="Y71" i="26"/>
  <c r="J4" i="26"/>
  <c r="K4" i="26" s="1"/>
  <c r="J5" i="26"/>
  <c r="J6" i="26"/>
  <c r="K6" i="26" s="1"/>
  <c r="J7" i="26"/>
  <c r="K7" i="26" s="1"/>
  <c r="J8" i="26"/>
  <c r="K8" i="26" s="1"/>
  <c r="J9" i="26"/>
  <c r="K9" i="26" s="1"/>
  <c r="J10" i="26"/>
  <c r="K10" i="26" s="1"/>
  <c r="J11" i="26"/>
  <c r="K11" i="26" s="1"/>
  <c r="J12" i="26"/>
  <c r="K12" i="26" s="1"/>
  <c r="J13" i="26"/>
  <c r="K13" i="26" s="1"/>
  <c r="J14" i="26"/>
  <c r="K14" i="26" s="1"/>
  <c r="J15" i="26"/>
  <c r="K15" i="26" s="1"/>
  <c r="J16" i="26"/>
  <c r="K16" i="26" s="1"/>
  <c r="J17" i="26"/>
  <c r="K17" i="26" s="1"/>
  <c r="J18" i="26"/>
  <c r="K18" i="26" s="1"/>
  <c r="J19" i="26"/>
  <c r="K19" i="26" s="1"/>
  <c r="J20" i="26"/>
  <c r="K20" i="26" s="1"/>
  <c r="J21" i="26"/>
  <c r="K21" i="26" s="1"/>
  <c r="J22" i="26"/>
  <c r="K22" i="26" s="1"/>
  <c r="J23" i="26"/>
  <c r="K23" i="26" s="1"/>
  <c r="J24" i="26"/>
  <c r="K24" i="26" s="1"/>
  <c r="J25" i="26"/>
  <c r="K25" i="26" s="1"/>
  <c r="J26" i="26"/>
  <c r="K26" i="26" s="1"/>
  <c r="J27" i="26"/>
  <c r="K27" i="26" s="1"/>
  <c r="J28" i="26"/>
  <c r="K28" i="26" s="1"/>
  <c r="J29" i="26"/>
  <c r="K29" i="26" s="1"/>
  <c r="J30" i="26"/>
  <c r="K30" i="26" s="1"/>
  <c r="J31" i="26"/>
  <c r="K31" i="26" s="1"/>
  <c r="J32" i="26"/>
  <c r="K32" i="26" s="1"/>
  <c r="J33" i="26"/>
  <c r="K33" i="26" s="1"/>
  <c r="J34" i="26"/>
  <c r="K34" i="26" s="1"/>
  <c r="J35" i="26"/>
  <c r="K35" i="26" s="1"/>
  <c r="J36" i="26"/>
  <c r="K36" i="26" s="1"/>
  <c r="J37" i="26"/>
  <c r="K37" i="26" s="1"/>
  <c r="J38" i="26"/>
  <c r="K38" i="26" s="1"/>
  <c r="J39" i="26"/>
  <c r="K39" i="26" s="1"/>
  <c r="J40" i="26"/>
  <c r="K40" i="26" s="1"/>
  <c r="J41" i="26"/>
  <c r="K41" i="26" s="1"/>
  <c r="J42" i="26"/>
  <c r="K42" i="26" s="1"/>
  <c r="J43" i="26"/>
  <c r="K43" i="26" s="1"/>
  <c r="J44" i="26"/>
  <c r="K44" i="26" s="1"/>
  <c r="J45" i="26"/>
  <c r="K45" i="26" s="1"/>
  <c r="J46" i="26"/>
  <c r="K46" i="26" s="1"/>
  <c r="J47" i="26"/>
  <c r="K47" i="26" s="1"/>
  <c r="J48" i="26"/>
  <c r="K48" i="26" s="1"/>
  <c r="J49" i="26"/>
  <c r="K49" i="26" s="1"/>
  <c r="J50" i="26"/>
  <c r="K50" i="26" s="1"/>
  <c r="J51" i="26"/>
  <c r="K51" i="26" s="1"/>
  <c r="J52" i="26"/>
  <c r="K52" i="26" s="1"/>
  <c r="J53" i="26"/>
  <c r="K53" i="26" s="1"/>
  <c r="J54" i="26"/>
  <c r="K54" i="26" s="1"/>
  <c r="J55" i="26"/>
  <c r="K55" i="26" s="1"/>
  <c r="J56" i="26"/>
  <c r="K56" i="26" s="1"/>
  <c r="J57" i="26"/>
  <c r="K57" i="26" s="1"/>
  <c r="J58" i="26"/>
  <c r="K58" i="26" s="1"/>
  <c r="J59" i="26"/>
  <c r="K59" i="26" s="1"/>
  <c r="J60" i="26"/>
  <c r="K60" i="26" s="1"/>
  <c r="J61" i="26"/>
  <c r="K61" i="26" s="1"/>
  <c r="J62" i="26"/>
  <c r="K62" i="26" s="1"/>
  <c r="J63" i="26"/>
  <c r="K63" i="26" s="1"/>
  <c r="J64" i="26"/>
  <c r="K64" i="26" s="1"/>
  <c r="J65" i="26"/>
  <c r="K65" i="26" s="1"/>
  <c r="J66" i="26"/>
  <c r="K66" i="26" s="1"/>
  <c r="J67" i="26"/>
  <c r="K67" i="26" s="1"/>
  <c r="J68" i="26"/>
  <c r="K68" i="26" s="1"/>
  <c r="J69" i="26"/>
  <c r="K69" i="26" s="1"/>
  <c r="J70" i="26"/>
  <c r="K70" i="26" s="1"/>
  <c r="J71" i="26"/>
  <c r="K71" i="26" s="1"/>
  <c r="H4" i="26"/>
  <c r="I4" i="26" s="1"/>
  <c r="H5" i="26"/>
  <c r="I5" i="26" s="1"/>
  <c r="H6" i="26"/>
  <c r="I6" i="26" s="1"/>
  <c r="H7" i="26"/>
  <c r="I7" i="26" s="1"/>
  <c r="H8" i="26"/>
  <c r="I8" i="26" s="1"/>
  <c r="H9" i="26"/>
  <c r="I9" i="26" s="1"/>
  <c r="H10" i="26"/>
  <c r="I10" i="26" s="1"/>
  <c r="H11" i="26"/>
  <c r="I11" i="26" s="1"/>
  <c r="H12" i="26"/>
  <c r="I12" i="26" s="1"/>
  <c r="H13" i="26"/>
  <c r="I13" i="26" s="1"/>
  <c r="H14" i="26"/>
  <c r="I14" i="26" s="1"/>
  <c r="H15" i="26"/>
  <c r="I15" i="26" s="1"/>
  <c r="H16" i="26"/>
  <c r="I16" i="26" s="1"/>
  <c r="H17" i="26"/>
  <c r="I17" i="26" s="1"/>
  <c r="H18" i="26"/>
  <c r="I18" i="26" s="1"/>
  <c r="H19" i="26"/>
  <c r="I19" i="26" s="1"/>
  <c r="H20" i="26"/>
  <c r="I20" i="26" s="1"/>
  <c r="H21" i="26"/>
  <c r="I21" i="26" s="1"/>
  <c r="H22" i="26"/>
  <c r="I22" i="26" s="1"/>
  <c r="H23" i="26"/>
  <c r="I23" i="26" s="1"/>
  <c r="H24" i="26"/>
  <c r="I24" i="26" s="1"/>
  <c r="H25" i="26"/>
  <c r="I25" i="26" s="1"/>
  <c r="H26" i="26"/>
  <c r="I26" i="26" s="1"/>
  <c r="H27" i="26"/>
  <c r="I27" i="26" s="1"/>
  <c r="H28" i="26"/>
  <c r="I28" i="26" s="1"/>
  <c r="H29" i="26"/>
  <c r="I29" i="26" s="1"/>
  <c r="H30" i="26"/>
  <c r="I30" i="26" s="1"/>
  <c r="H31" i="26"/>
  <c r="I31" i="26" s="1"/>
  <c r="H32" i="26"/>
  <c r="I32" i="26" s="1"/>
  <c r="H33" i="26"/>
  <c r="I33" i="26" s="1"/>
  <c r="H34" i="26"/>
  <c r="I34" i="26" s="1"/>
  <c r="H35" i="26"/>
  <c r="I35" i="26" s="1"/>
  <c r="H36" i="26"/>
  <c r="I36" i="26" s="1"/>
  <c r="H37" i="26"/>
  <c r="I37" i="26" s="1"/>
  <c r="H38" i="26"/>
  <c r="I38" i="26" s="1"/>
  <c r="H39" i="26"/>
  <c r="I39" i="26" s="1"/>
  <c r="H40" i="26"/>
  <c r="I40" i="26" s="1"/>
  <c r="H41" i="26"/>
  <c r="I41" i="26" s="1"/>
  <c r="H42" i="26"/>
  <c r="I42" i="26" s="1"/>
  <c r="H43" i="26"/>
  <c r="I43" i="26" s="1"/>
  <c r="H44" i="26"/>
  <c r="I44" i="26" s="1"/>
  <c r="H45" i="26"/>
  <c r="I45" i="26" s="1"/>
  <c r="H46" i="26"/>
  <c r="I46" i="26" s="1"/>
  <c r="H47" i="26"/>
  <c r="I47" i="26" s="1"/>
  <c r="H48" i="26"/>
  <c r="I48" i="26" s="1"/>
  <c r="H49" i="26"/>
  <c r="I49" i="26" s="1"/>
  <c r="H50" i="26"/>
  <c r="I50" i="26" s="1"/>
  <c r="H51" i="26"/>
  <c r="I51" i="26" s="1"/>
  <c r="H52" i="26"/>
  <c r="I52" i="26" s="1"/>
  <c r="H53" i="26"/>
  <c r="I53" i="26" s="1"/>
  <c r="H54" i="26"/>
  <c r="I54" i="26" s="1"/>
  <c r="H55" i="26"/>
  <c r="I55" i="26" s="1"/>
  <c r="H56" i="26"/>
  <c r="I56" i="26" s="1"/>
  <c r="H57" i="26"/>
  <c r="I57" i="26" s="1"/>
  <c r="H58" i="26"/>
  <c r="I58" i="26" s="1"/>
  <c r="H59" i="26"/>
  <c r="I59" i="26" s="1"/>
  <c r="H60" i="26"/>
  <c r="I60" i="26" s="1"/>
  <c r="H61" i="26"/>
  <c r="I61" i="26" s="1"/>
  <c r="H62" i="26"/>
  <c r="I62" i="26" s="1"/>
  <c r="H63" i="26"/>
  <c r="I63" i="26" s="1"/>
  <c r="H64" i="26"/>
  <c r="I64" i="26" s="1"/>
  <c r="H65" i="26"/>
  <c r="I65" i="26" s="1"/>
  <c r="H66" i="26"/>
  <c r="I66" i="26" s="1"/>
  <c r="H67" i="26"/>
  <c r="I67" i="26" s="1"/>
  <c r="H68" i="26"/>
  <c r="I68" i="26" s="1"/>
  <c r="H69" i="26"/>
  <c r="I69" i="26" s="1"/>
  <c r="H70" i="26"/>
  <c r="I70" i="26" s="1"/>
  <c r="H71" i="26"/>
  <c r="I71" i="26" s="1"/>
  <c r="V4" i="26"/>
  <c r="AE4" i="26"/>
  <c r="Z4" i="26"/>
  <c r="AT4" i="26"/>
  <c r="AC4" i="26" s="1"/>
  <c r="AQ4" i="26"/>
  <c r="BD4" i="26" s="1"/>
  <c r="AB4" i="26"/>
  <c r="V5" i="26"/>
  <c r="AE5" i="26"/>
  <c r="AA5" i="26" s="1"/>
  <c r="Z5" i="26"/>
  <c r="AT5" i="26"/>
  <c r="AC5" i="26" s="1"/>
  <c r="AQ5" i="26"/>
  <c r="AB5" i="26"/>
  <c r="V6" i="26"/>
  <c r="AE6" i="26"/>
  <c r="X6" i="26" s="1"/>
  <c r="Z6" i="26"/>
  <c r="AT6" i="26"/>
  <c r="AC6" i="26" s="1"/>
  <c r="AQ6" i="26"/>
  <c r="BD6" i="26" s="1"/>
  <c r="AB6" i="26"/>
  <c r="V7" i="26"/>
  <c r="AE7" i="26"/>
  <c r="AA7" i="26" s="1"/>
  <c r="Z7" i="26"/>
  <c r="AT7" i="26"/>
  <c r="BI7" i="26" s="1"/>
  <c r="AQ7" i="26"/>
  <c r="AB7" i="26"/>
  <c r="V8" i="26"/>
  <c r="AE8" i="26"/>
  <c r="X8" i="26" s="1"/>
  <c r="Z8" i="26"/>
  <c r="AT8" i="26"/>
  <c r="AC8" i="26" s="1"/>
  <c r="AQ8" i="26"/>
  <c r="U8" i="26" s="1"/>
  <c r="AB8" i="26"/>
  <c r="V9" i="26"/>
  <c r="AE9" i="26"/>
  <c r="X9" i="26" s="1"/>
  <c r="Z9" i="26"/>
  <c r="AT9" i="26"/>
  <c r="BI9" i="26" s="1"/>
  <c r="AQ9" i="26"/>
  <c r="U9" i="26" s="1"/>
  <c r="AB9" i="26"/>
  <c r="V10" i="26"/>
  <c r="AE10" i="26"/>
  <c r="X10" i="26" s="1"/>
  <c r="Z10" i="26"/>
  <c r="AT10" i="26"/>
  <c r="BI10" i="26" s="1"/>
  <c r="AQ10" i="26"/>
  <c r="U10" i="26" s="1"/>
  <c r="AB10" i="26"/>
  <c r="V11" i="26"/>
  <c r="AE11" i="26"/>
  <c r="Z11" i="26"/>
  <c r="AT11" i="26"/>
  <c r="AC11" i="26" s="1"/>
  <c r="AQ11" i="26"/>
  <c r="U11" i="26" s="1"/>
  <c r="AB11" i="26"/>
  <c r="V12" i="26"/>
  <c r="AE12" i="26"/>
  <c r="X12" i="26" s="1"/>
  <c r="Z12" i="26"/>
  <c r="AT12" i="26"/>
  <c r="AC12" i="26" s="1"/>
  <c r="AQ12" i="26"/>
  <c r="BD12" i="26" s="1"/>
  <c r="AB12" i="26"/>
  <c r="V13" i="26"/>
  <c r="AE13" i="26"/>
  <c r="X13" i="26" s="1"/>
  <c r="Z13" i="26"/>
  <c r="AT13" i="26"/>
  <c r="AC13" i="26" s="1"/>
  <c r="AQ13" i="26"/>
  <c r="BD13" i="26" s="1"/>
  <c r="AB13" i="26"/>
  <c r="V14" i="26"/>
  <c r="AE14" i="26"/>
  <c r="X14" i="26" s="1"/>
  <c r="Z14" i="26"/>
  <c r="AT14" i="26"/>
  <c r="AC14" i="26" s="1"/>
  <c r="AQ14" i="26"/>
  <c r="U14" i="26" s="1"/>
  <c r="AB14" i="26"/>
  <c r="V15" i="26"/>
  <c r="AE15" i="26"/>
  <c r="AA15" i="26" s="1"/>
  <c r="Z15" i="26"/>
  <c r="AT15" i="26"/>
  <c r="AC15" i="26" s="1"/>
  <c r="AQ15" i="26"/>
  <c r="U15" i="26" s="1"/>
  <c r="AB15" i="26"/>
  <c r="V16" i="26"/>
  <c r="AE16" i="26"/>
  <c r="X16" i="26" s="1"/>
  <c r="Z16" i="26"/>
  <c r="AT16" i="26"/>
  <c r="BI16" i="26" s="1"/>
  <c r="AQ16" i="26"/>
  <c r="BD16" i="26" s="1"/>
  <c r="AB16" i="26"/>
  <c r="V17" i="26"/>
  <c r="AE17" i="26"/>
  <c r="X17" i="26" s="1"/>
  <c r="Z17" i="26"/>
  <c r="AT17" i="26"/>
  <c r="AC17" i="26" s="1"/>
  <c r="AQ17" i="26"/>
  <c r="U17" i="26" s="1"/>
  <c r="AB17" i="26"/>
  <c r="V18" i="26"/>
  <c r="AE18" i="26"/>
  <c r="X18" i="26" s="1"/>
  <c r="Z18" i="26"/>
  <c r="AT18" i="26"/>
  <c r="BI18" i="26" s="1"/>
  <c r="AQ18" i="26"/>
  <c r="U18" i="26" s="1"/>
  <c r="AB18" i="26"/>
  <c r="V19" i="26"/>
  <c r="AE19" i="26"/>
  <c r="X19" i="26" s="1"/>
  <c r="Z19" i="26"/>
  <c r="AT19" i="26"/>
  <c r="AC19" i="26" s="1"/>
  <c r="AQ19" i="26"/>
  <c r="U19" i="26" s="1"/>
  <c r="AB19" i="26"/>
  <c r="V20" i="26"/>
  <c r="AE20" i="26"/>
  <c r="X20" i="26" s="1"/>
  <c r="Z20" i="26"/>
  <c r="AT20" i="26"/>
  <c r="AC20" i="26" s="1"/>
  <c r="AQ20" i="26"/>
  <c r="U20" i="26" s="1"/>
  <c r="AB20" i="26"/>
  <c r="V21" i="26"/>
  <c r="AE21" i="26"/>
  <c r="AA21" i="26" s="1"/>
  <c r="Z21" i="26"/>
  <c r="AT21" i="26"/>
  <c r="AC21" i="26" s="1"/>
  <c r="AQ21" i="26"/>
  <c r="U21" i="26" s="1"/>
  <c r="AB21" i="26"/>
  <c r="V22" i="26"/>
  <c r="AE22" i="26"/>
  <c r="X22" i="26" s="1"/>
  <c r="Z22" i="26"/>
  <c r="AT22" i="26"/>
  <c r="AC22" i="26" s="1"/>
  <c r="AQ22" i="26"/>
  <c r="U22" i="26" s="1"/>
  <c r="AB22" i="26"/>
  <c r="V23" i="26"/>
  <c r="AE23" i="26"/>
  <c r="AA23" i="26" s="1"/>
  <c r="Z23" i="26"/>
  <c r="AT23" i="26"/>
  <c r="AC23" i="26" s="1"/>
  <c r="AQ23" i="26"/>
  <c r="U23" i="26" s="1"/>
  <c r="AB23" i="26"/>
  <c r="V24" i="26"/>
  <c r="AE24" i="26"/>
  <c r="X24" i="26" s="1"/>
  <c r="Z24" i="26"/>
  <c r="AT24" i="26"/>
  <c r="BI24" i="26" s="1"/>
  <c r="AQ24" i="26"/>
  <c r="U24" i="26" s="1"/>
  <c r="AB24" i="26"/>
  <c r="V25" i="26"/>
  <c r="AE25" i="26"/>
  <c r="AA25" i="26" s="1"/>
  <c r="Z25" i="26"/>
  <c r="AT25" i="26"/>
  <c r="AC25" i="26" s="1"/>
  <c r="AQ25" i="26"/>
  <c r="U25" i="26" s="1"/>
  <c r="AB25" i="26"/>
  <c r="V26" i="26"/>
  <c r="AE26" i="26"/>
  <c r="X26" i="26" s="1"/>
  <c r="Z26" i="26"/>
  <c r="AT26" i="26"/>
  <c r="AC26" i="26" s="1"/>
  <c r="AQ26" i="26"/>
  <c r="AB26" i="26"/>
  <c r="V27" i="26"/>
  <c r="AE27" i="26"/>
  <c r="X27" i="26" s="1"/>
  <c r="Z27" i="26"/>
  <c r="AT27" i="26"/>
  <c r="AC27" i="26" s="1"/>
  <c r="AQ27" i="26"/>
  <c r="U27" i="26" s="1"/>
  <c r="AB27" i="26"/>
  <c r="V28" i="26"/>
  <c r="AE28" i="26"/>
  <c r="X28" i="26" s="1"/>
  <c r="Z28" i="26"/>
  <c r="AT28" i="26"/>
  <c r="BI28" i="26" s="1"/>
  <c r="AQ28" i="26"/>
  <c r="U28" i="26" s="1"/>
  <c r="AB28" i="26"/>
  <c r="V29" i="26"/>
  <c r="AE29" i="26"/>
  <c r="X29" i="26" s="1"/>
  <c r="Z29" i="26"/>
  <c r="AT29" i="26"/>
  <c r="AC29" i="26" s="1"/>
  <c r="AQ29" i="26"/>
  <c r="BD29" i="26" s="1"/>
  <c r="AB29" i="26"/>
  <c r="V30" i="26"/>
  <c r="AE30" i="26"/>
  <c r="X30" i="26" s="1"/>
  <c r="Z30" i="26"/>
  <c r="AT30" i="26"/>
  <c r="AC30" i="26" s="1"/>
  <c r="AQ30" i="26"/>
  <c r="BD30" i="26" s="1"/>
  <c r="AB30" i="26"/>
  <c r="V31" i="26"/>
  <c r="AE31" i="26"/>
  <c r="X31" i="26" s="1"/>
  <c r="Z31" i="26"/>
  <c r="AT31" i="26"/>
  <c r="BI31" i="26" s="1"/>
  <c r="AQ31" i="26"/>
  <c r="U31" i="26" s="1"/>
  <c r="AB31" i="26"/>
  <c r="V32" i="26"/>
  <c r="AE32" i="26"/>
  <c r="X32" i="26" s="1"/>
  <c r="Z32" i="26"/>
  <c r="AT32" i="26"/>
  <c r="BI32" i="26" s="1"/>
  <c r="AQ32" i="26"/>
  <c r="U32" i="26" s="1"/>
  <c r="AB32" i="26"/>
  <c r="V33" i="26"/>
  <c r="AE33" i="26"/>
  <c r="X33" i="26" s="1"/>
  <c r="Z33" i="26"/>
  <c r="AT33" i="26"/>
  <c r="BI33" i="26" s="1"/>
  <c r="AQ33" i="26"/>
  <c r="U33" i="26" s="1"/>
  <c r="AB33" i="26"/>
  <c r="V34" i="26"/>
  <c r="AE34" i="26"/>
  <c r="X34" i="26" s="1"/>
  <c r="Z34" i="26"/>
  <c r="AT34" i="26"/>
  <c r="BI34" i="26" s="1"/>
  <c r="AQ34" i="26"/>
  <c r="U34" i="26" s="1"/>
  <c r="AB34" i="26"/>
  <c r="V35" i="26"/>
  <c r="AE35" i="26"/>
  <c r="AA35" i="26" s="1"/>
  <c r="Z35" i="26"/>
  <c r="AT35" i="26"/>
  <c r="BI35" i="26" s="1"/>
  <c r="AQ35" i="26"/>
  <c r="U35" i="26" s="1"/>
  <c r="AB35" i="26"/>
  <c r="V36" i="26"/>
  <c r="AE36" i="26"/>
  <c r="X36" i="26" s="1"/>
  <c r="Z36" i="26"/>
  <c r="AT36" i="26"/>
  <c r="AC36" i="26" s="1"/>
  <c r="AQ36" i="26"/>
  <c r="U36" i="26" s="1"/>
  <c r="AB36" i="26"/>
  <c r="V37" i="26"/>
  <c r="AE37" i="26"/>
  <c r="AA37" i="26" s="1"/>
  <c r="Z37" i="26"/>
  <c r="AT37" i="26"/>
  <c r="AC37" i="26" s="1"/>
  <c r="AQ37" i="26"/>
  <c r="U37" i="26" s="1"/>
  <c r="AB37" i="26"/>
  <c r="V38" i="26"/>
  <c r="AE38" i="26"/>
  <c r="X38" i="26" s="1"/>
  <c r="Z38" i="26"/>
  <c r="AT38" i="26"/>
  <c r="AC38" i="26" s="1"/>
  <c r="AQ38" i="26"/>
  <c r="U38" i="26" s="1"/>
  <c r="AB38" i="26"/>
  <c r="V39" i="26"/>
  <c r="AE39" i="26"/>
  <c r="AA39" i="26" s="1"/>
  <c r="Z39" i="26"/>
  <c r="AT39" i="26"/>
  <c r="AC39" i="26" s="1"/>
  <c r="AQ39" i="26"/>
  <c r="U39" i="26" s="1"/>
  <c r="AB39" i="26"/>
  <c r="V40" i="26"/>
  <c r="AE40" i="26"/>
  <c r="X40" i="26" s="1"/>
  <c r="Z40" i="26"/>
  <c r="AT40" i="26"/>
  <c r="BI40" i="26" s="1"/>
  <c r="AQ40" i="26"/>
  <c r="U40" i="26" s="1"/>
  <c r="AB40" i="26"/>
  <c r="V41" i="26"/>
  <c r="AE41" i="26"/>
  <c r="AA41" i="26" s="1"/>
  <c r="Z41" i="26"/>
  <c r="AT41" i="26"/>
  <c r="AC41" i="26" s="1"/>
  <c r="AQ41" i="26"/>
  <c r="U41" i="26" s="1"/>
  <c r="AB41" i="26"/>
  <c r="V42" i="26"/>
  <c r="AE42" i="26"/>
  <c r="X42" i="26" s="1"/>
  <c r="Z42" i="26"/>
  <c r="AT42" i="26"/>
  <c r="BI42" i="26" s="1"/>
  <c r="AQ42" i="26"/>
  <c r="BD42" i="26" s="1"/>
  <c r="AB42" i="26"/>
  <c r="V43" i="26"/>
  <c r="AE43" i="26"/>
  <c r="X43" i="26" s="1"/>
  <c r="Z43" i="26"/>
  <c r="AT43" i="26"/>
  <c r="AC43" i="26" s="1"/>
  <c r="AQ43" i="26"/>
  <c r="U43" i="26" s="1"/>
  <c r="AB43" i="26"/>
  <c r="V44" i="26"/>
  <c r="AE44" i="26"/>
  <c r="X44" i="26" s="1"/>
  <c r="Z44" i="26"/>
  <c r="AT44" i="26"/>
  <c r="AC44" i="26" s="1"/>
  <c r="AQ44" i="26"/>
  <c r="BD44" i="26" s="1"/>
  <c r="AB44" i="26"/>
  <c r="V45" i="26"/>
  <c r="AE45" i="26"/>
  <c r="X45" i="26" s="1"/>
  <c r="Z45" i="26"/>
  <c r="AT45" i="26"/>
  <c r="AC45" i="26" s="1"/>
  <c r="AQ45" i="26"/>
  <c r="U45" i="26"/>
  <c r="AB45" i="26"/>
  <c r="V46" i="26"/>
  <c r="AE46" i="26"/>
  <c r="X46" i="26" s="1"/>
  <c r="Z46" i="26"/>
  <c r="AT46" i="26"/>
  <c r="AC46" i="26" s="1"/>
  <c r="AQ46" i="26"/>
  <c r="BD46" i="26" s="1"/>
  <c r="AB46" i="26"/>
  <c r="V47" i="26"/>
  <c r="AE47" i="26"/>
  <c r="AA47" i="26" s="1"/>
  <c r="Z47" i="26"/>
  <c r="AT47" i="26"/>
  <c r="AC47" i="26" s="1"/>
  <c r="AQ47" i="26"/>
  <c r="U47" i="26" s="1"/>
  <c r="AB47" i="26"/>
  <c r="V48" i="26"/>
  <c r="AE48" i="26"/>
  <c r="X48" i="26" s="1"/>
  <c r="Z48" i="26"/>
  <c r="AT48" i="26"/>
  <c r="AC48" i="26" s="1"/>
  <c r="AQ48" i="26"/>
  <c r="U48" i="26" s="1"/>
  <c r="AB48" i="26"/>
  <c r="V49" i="26"/>
  <c r="AE49" i="26"/>
  <c r="X49" i="26" s="1"/>
  <c r="Z49" i="26"/>
  <c r="AT49" i="26"/>
  <c r="BI49" i="26" s="1"/>
  <c r="AQ49" i="26"/>
  <c r="U49" i="26" s="1"/>
  <c r="AB49" i="26"/>
  <c r="V50" i="26"/>
  <c r="AE50" i="26"/>
  <c r="X50" i="26" s="1"/>
  <c r="Z50" i="26"/>
  <c r="AT50" i="26"/>
  <c r="BI50" i="26" s="1"/>
  <c r="AQ50" i="26"/>
  <c r="U50" i="26" s="1"/>
  <c r="AB50" i="26"/>
  <c r="V51" i="26"/>
  <c r="AE51" i="26"/>
  <c r="Z51" i="26"/>
  <c r="AT51" i="26"/>
  <c r="BI51" i="26" s="1"/>
  <c r="AQ51" i="26"/>
  <c r="U51" i="26" s="1"/>
  <c r="AB51" i="26"/>
  <c r="V52" i="26"/>
  <c r="AE52" i="26"/>
  <c r="X52" i="26" s="1"/>
  <c r="Z52" i="26"/>
  <c r="AT52" i="26"/>
  <c r="AC52" i="26" s="1"/>
  <c r="AQ52" i="26"/>
  <c r="U52" i="26" s="1"/>
  <c r="AB52" i="26"/>
  <c r="V53" i="26"/>
  <c r="AE53" i="26"/>
  <c r="AA53" i="26" s="1"/>
  <c r="Z53" i="26"/>
  <c r="AT53" i="26"/>
  <c r="BI53" i="26" s="1"/>
  <c r="AQ53" i="26"/>
  <c r="BD53" i="26" s="1"/>
  <c r="AB53" i="26"/>
  <c r="V54" i="26"/>
  <c r="AE54" i="26"/>
  <c r="X54" i="26" s="1"/>
  <c r="Z54" i="26"/>
  <c r="AT54" i="26"/>
  <c r="BI54" i="26" s="1"/>
  <c r="AQ54" i="26"/>
  <c r="BD54" i="26" s="1"/>
  <c r="AB54" i="26"/>
  <c r="V55" i="26"/>
  <c r="AE55" i="26"/>
  <c r="AA55" i="26" s="1"/>
  <c r="Z55" i="26"/>
  <c r="AT55" i="26"/>
  <c r="AC55" i="26" s="1"/>
  <c r="AQ55" i="26"/>
  <c r="BD55" i="26" s="1"/>
  <c r="AB55" i="26"/>
  <c r="V56" i="26"/>
  <c r="AE56" i="26"/>
  <c r="X56" i="26" s="1"/>
  <c r="Z56" i="26"/>
  <c r="AT56" i="26"/>
  <c r="AC56" i="26" s="1"/>
  <c r="AQ56" i="26"/>
  <c r="U56" i="26" s="1"/>
  <c r="AB56" i="26"/>
  <c r="V57" i="26"/>
  <c r="AE57" i="26"/>
  <c r="AA57" i="26" s="1"/>
  <c r="Z57" i="26"/>
  <c r="AT57" i="26"/>
  <c r="BI57" i="26" s="1"/>
  <c r="AQ57" i="26"/>
  <c r="U57" i="26" s="1"/>
  <c r="AB57" i="26"/>
  <c r="V58" i="26"/>
  <c r="AE58" i="26"/>
  <c r="X58" i="26" s="1"/>
  <c r="Z58" i="26"/>
  <c r="AT58" i="26"/>
  <c r="BI58" i="26" s="1"/>
  <c r="AQ58" i="26"/>
  <c r="BD58" i="26" s="1"/>
  <c r="AB58" i="26"/>
  <c r="V59" i="26"/>
  <c r="AE59" i="26"/>
  <c r="X59" i="26" s="1"/>
  <c r="Z59" i="26"/>
  <c r="AT59" i="26"/>
  <c r="AC59" i="26" s="1"/>
  <c r="AQ59" i="26"/>
  <c r="U59" i="26" s="1"/>
  <c r="AB59" i="26"/>
  <c r="V60" i="26"/>
  <c r="AE60" i="26"/>
  <c r="X60" i="26" s="1"/>
  <c r="Z60" i="26"/>
  <c r="AT60" i="26"/>
  <c r="AC60" i="26" s="1"/>
  <c r="AQ60" i="26"/>
  <c r="AB60" i="26"/>
  <c r="V61" i="26"/>
  <c r="AE61" i="26"/>
  <c r="X61" i="26" s="1"/>
  <c r="Z61" i="26"/>
  <c r="AT61" i="26"/>
  <c r="BI61" i="26" s="1"/>
  <c r="AQ61" i="26"/>
  <c r="AB61" i="26"/>
  <c r="V62" i="26"/>
  <c r="AE62" i="26"/>
  <c r="X62" i="26" s="1"/>
  <c r="Z62" i="26"/>
  <c r="AT62" i="26"/>
  <c r="AC62" i="26" s="1"/>
  <c r="AQ62" i="26"/>
  <c r="BD62" i="26" s="1"/>
  <c r="AB62" i="26"/>
  <c r="V63" i="26"/>
  <c r="AE63" i="26"/>
  <c r="AA63" i="26" s="1"/>
  <c r="Z63" i="26"/>
  <c r="AT63" i="26"/>
  <c r="AC63" i="26" s="1"/>
  <c r="AQ63" i="26"/>
  <c r="U63" i="26" s="1"/>
  <c r="AB63" i="26"/>
  <c r="V64" i="26"/>
  <c r="AE64" i="26"/>
  <c r="X64" i="26" s="1"/>
  <c r="Z64" i="26"/>
  <c r="AT64" i="26"/>
  <c r="AC64" i="26" s="1"/>
  <c r="AQ64" i="26"/>
  <c r="U64" i="26" s="1"/>
  <c r="AB64" i="26"/>
  <c r="V65" i="26"/>
  <c r="AE65" i="26"/>
  <c r="X65" i="26" s="1"/>
  <c r="Z65" i="26"/>
  <c r="AT65" i="26"/>
  <c r="BI65" i="26" s="1"/>
  <c r="AQ65" i="26"/>
  <c r="U65" i="26" s="1"/>
  <c r="AB65" i="26"/>
  <c r="V66" i="26"/>
  <c r="AE66" i="26"/>
  <c r="X66" i="26" s="1"/>
  <c r="Z66" i="26"/>
  <c r="AT66" i="26"/>
  <c r="AC66" i="26" s="1"/>
  <c r="AQ66" i="26"/>
  <c r="U66" i="26" s="1"/>
  <c r="AB66" i="26"/>
  <c r="V67" i="26"/>
  <c r="AE67" i="26"/>
  <c r="AA67" i="26" s="1"/>
  <c r="Z67" i="26"/>
  <c r="AT67" i="26"/>
  <c r="BI67" i="26" s="1"/>
  <c r="AQ67" i="26"/>
  <c r="BD67" i="26" s="1"/>
  <c r="AB67" i="26"/>
  <c r="V68" i="26"/>
  <c r="AE68" i="26"/>
  <c r="X68" i="26" s="1"/>
  <c r="Z68" i="26"/>
  <c r="AT68" i="26"/>
  <c r="AC68" i="26" s="1"/>
  <c r="AQ68" i="26"/>
  <c r="U68" i="26" s="1"/>
  <c r="AB68" i="26"/>
  <c r="V69" i="26"/>
  <c r="AE69" i="26"/>
  <c r="AA69" i="26" s="1"/>
  <c r="Z69" i="26"/>
  <c r="AT69" i="26"/>
  <c r="AC69" i="26" s="1"/>
  <c r="AQ69" i="26"/>
  <c r="U69" i="26" s="1"/>
  <c r="AB69" i="26"/>
  <c r="V70" i="26"/>
  <c r="AE70" i="26"/>
  <c r="X70" i="26" s="1"/>
  <c r="Z70" i="26"/>
  <c r="AT70" i="26"/>
  <c r="AC70" i="26" s="1"/>
  <c r="AQ70" i="26"/>
  <c r="AB70" i="26"/>
  <c r="V71" i="26"/>
  <c r="AE71" i="26"/>
  <c r="AA71" i="26" s="1"/>
  <c r="Z71" i="26"/>
  <c r="AT71" i="26"/>
  <c r="AC71" i="26" s="1"/>
  <c r="AQ71" i="26"/>
  <c r="BD71" i="26" s="1"/>
  <c r="AB71" i="26"/>
  <c r="E72" i="26"/>
  <c r="D72" i="26"/>
  <c r="AG2" i="26" s="1"/>
  <c r="BC71" i="26"/>
  <c r="BG71" i="26"/>
  <c r="BJ71" i="26"/>
  <c r="BH71" i="26"/>
  <c r="BE71" i="26"/>
  <c r="BC70" i="26"/>
  <c r="BG70" i="26"/>
  <c r="BJ70" i="26"/>
  <c r="BH70" i="26"/>
  <c r="BE70" i="26"/>
  <c r="BC69" i="26"/>
  <c r="BG69" i="26"/>
  <c r="BJ69" i="26"/>
  <c r="BH69" i="26"/>
  <c r="BE69" i="26"/>
  <c r="BC68" i="26"/>
  <c r="BG68" i="26"/>
  <c r="BJ68" i="26"/>
  <c r="BH68" i="26"/>
  <c r="BE68" i="26"/>
  <c r="BC67" i="26"/>
  <c r="BG67" i="26"/>
  <c r="BJ67" i="26"/>
  <c r="BH67" i="26"/>
  <c r="BE67" i="26"/>
  <c r="BC66" i="26"/>
  <c r="BG66" i="26"/>
  <c r="BJ66" i="26"/>
  <c r="BH66" i="26"/>
  <c r="BE66" i="26"/>
  <c r="BD66" i="26"/>
  <c r="BC65" i="26"/>
  <c r="BG65" i="26"/>
  <c r="BJ65" i="26"/>
  <c r="BH65" i="26"/>
  <c r="BE65" i="26"/>
  <c r="BC64" i="26"/>
  <c r="BG64" i="26"/>
  <c r="BJ64" i="26"/>
  <c r="BH64" i="26"/>
  <c r="BE64" i="26"/>
  <c r="BC63" i="26"/>
  <c r="BG63" i="26"/>
  <c r="BJ63" i="26"/>
  <c r="BH63" i="26"/>
  <c r="BE63" i="26"/>
  <c r="BC62" i="26"/>
  <c r="BG62" i="26"/>
  <c r="BJ62" i="26"/>
  <c r="BH62" i="26"/>
  <c r="BE62" i="26"/>
  <c r="BC61" i="26"/>
  <c r="BG61" i="26"/>
  <c r="BJ61" i="26"/>
  <c r="BH61" i="26"/>
  <c r="BE61" i="26"/>
  <c r="BD61" i="26"/>
  <c r="BC60" i="26"/>
  <c r="BG60" i="26"/>
  <c r="BJ60" i="26"/>
  <c r="BH60" i="26"/>
  <c r="BE60" i="26"/>
  <c r="BC59" i="26"/>
  <c r="BG59" i="26"/>
  <c r="BJ59" i="26"/>
  <c r="BH59" i="26"/>
  <c r="BE59" i="26"/>
  <c r="BC58" i="26"/>
  <c r="BG58" i="26"/>
  <c r="BJ58" i="26"/>
  <c r="BH58" i="26"/>
  <c r="BE58" i="26"/>
  <c r="BC57" i="26"/>
  <c r="BG57" i="26"/>
  <c r="BJ57" i="26"/>
  <c r="BH57" i="26"/>
  <c r="BE57" i="26"/>
  <c r="BC56" i="26"/>
  <c r="BG56" i="26"/>
  <c r="BJ56" i="26"/>
  <c r="BH56" i="26"/>
  <c r="BE56" i="26"/>
  <c r="BC55" i="26"/>
  <c r="BG55" i="26"/>
  <c r="BJ55" i="26"/>
  <c r="BH55" i="26"/>
  <c r="BE55" i="26"/>
  <c r="BC54" i="26"/>
  <c r="BG54" i="26"/>
  <c r="BJ54" i="26"/>
  <c r="BH54" i="26"/>
  <c r="BE54" i="26"/>
  <c r="BC53" i="26"/>
  <c r="BG53" i="26"/>
  <c r="BJ53" i="26"/>
  <c r="BH53" i="26"/>
  <c r="BE53" i="26"/>
  <c r="BC52" i="26"/>
  <c r="BG52" i="26"/>
  <c r="BJ52" i="26"/>
  <c r="BH52" i="26"/>
  <c r="BE52" i="26"/>
  <c r="BC51" i="26"/>
  <c r="BG51" i="26"/>
  <c r="BJ51" i="26"/>
  <c r="BH51" i="26"/>
  <c r="BE51" i="26"/>
  <c r="BC50" i="26"/>
  <c r="BG50" i="26"/>
  <c r="BJ50" i="26"/>
  <c r="BH50" i="26"/>
  <c r="BE50" i="26"/>
  <c r="BC49" i="26"/>
  <c r="BG49" i="26"/>
  <c r="BJ49" i="26"/>
  <c r="BH49" i="26"/>
  <c r="BE49" i="26"/>
  <c r="BC48" i="26"/>
  <c r="BG48" i="26"/>
  <c r="BJ48" i="26"/>
  <c r="BH48" i="26"/>
  <c r="BE48" i="26"/>
  <c r="BC47" i="26"/>
  <c r="BG47" i="26"/>
  <c r="BJ47" i="26"/>
  <c r="BH47" i="26"/>
  <c r="BE47" i="26"/>
  <c r="BC46" i="26"/>
  <c r="BG46" i="26"/>
  <c r="BJ46" i="26"/>
  <c r="BH46" i="26"/>
  <c r="BE46" i="26"/>
  <c r="BC45" i="26"/>
  <c r="BG45" i="26"/>
  <c r="BJ45" i="26"/>
  <c r="BH45" i="26"/>
  <c r="BE45" i="26"/>
  <c r="BC44" i="26"/>
  <c r="BG44" i="26"/>
  <c r="BJ44" i="26"/>
  <c r="BH44" i="26"/>
  <c r="BE44" i="26"/>
  <c r="BC43" i="26"/>
  <c r="BG43" i="26"/>
  <c r="BJ43" i="26"/>
  <c r="BH43" i="26"/>
  <c r="BE43" i="26"/>
  <c r="BC42" i="26"/>
  <c r="BG42" i="26"/>
  <c r="BJ42" i="26"/>
  <c r="BH42" i="26"/>
  <c r="BE42" i="26"/>
  <c r="BC41" i="26"/>
  <c r="BG41" i="26"/>
  <c r="BJ41" i="26"/>
  <c r="BH41" i="26"/>
  <c r="BE41" i="26"/>
  <c r="BC40" i="26"/>
  <c r="BG40" i="26"/>
  <c r="BJ40" i="26"/>
  <c r="BH40" i="26"/>
  <c r="BE40" i="26"/>
  <c r="BC39" i="26"/>
  <c r="BG39" i="26"/>
  <c r="BJ39" i="26"/>
  <c r="BH39" i="26"/>
  <c r="BE39" i="26"/>
  <c r="BC38" i="26"/>
  <c r="BG38" i="26"/>
  <c r="BJ38" i="26"/>
  <c r="BH38" i="26"/>
  <c r="BE38" i="26"/>
  <c r="BC37" i="26"/>
  <c r="BG37" i="26"/>
  <c r="BJ37" i="26"/>
  <c r="BH37" i="26"/>
  <c r="BE37" i="26"/>
  <c r="BC36" i="26"/>
  <c r="BG36" i="26"/>
  <c r="BJ36" i="26"/>
  <c r="BH36" i="26"/>
  <c r="BE36" i="26"/>
  <c r="BC35" i="26"/>
  <c r="BG35" i="26"/>
  <c r="BJ35" i="26"/>
  <c r="BH35" i="26"/>
  <c r="BE35" i="26"/>
  <c r="BC34" i="26"/>
  <c r="BG34" i="26"/>
  <c r="BJ34" i="26"/>
  <c r="BH34" i="26"/>
  <c r="BE34" i="26"/>
  <c r="BC33" i="26"/>
  <c r="BG33" i="26"/>
  <c r="BJ33" i="26"/>
  <c r="BH33" i="26"/>
  <c r="BE33" i="26"/>
  <c r="BC32" i="26"/>
  <c r="BG32" i="26"/>
  <c r="BJ32" i="26"/>
  <c r="BH32" i="26"/>
  <c r="BE32" i="26"/>
  <c r="BC31" i="26"/>
  <c r="BG31" i="26"/>
  <c r="BJ31" i="26"/>
  <c r="BH31" i="26"/>
  <c r="BE31" i="26"/>
  <c r="BC30" i="26"/>
  <c r="BG30" i="26"/>
  <c r="BJ30" i="26"/>
  <c r="BH30" i="26"/>
  <c r="BE30" i="26"/>
  <c r="BI30" i="26"/>
  <c r="BC29" i="26"/>
  <c r="BG29" i="26"/>
  <c r="BJ29" i="26"/>
  <c r="BH29" i="26"/>
  <c r="BE29" i="26"/>
  <c r="BC28" i="26"/>
  <c r="BG28" i="26"/>
  <c r="BJ28" i="26"/>
  <c r="BH28" i="26"/>
  <c r="BE28" i="26"/>
  <c r="BC27" i="26"/>
  <c r="BG27" i="26"/>
  <c r="BJ27" i="26"/>
  <c r="BH27" i="26"/>
  <c r="BE27" i="26"/>
  <c r="BC26" i="26"/>
  <c r="BG26" i="26"/>
  <c r="BJ26" i="26"/>
  <c r="BH26" i="26"/>
  <c r="BE26" i="26"/>
  <c r="BC25" i="26"/>
  <c r="BG25" i="26"/>
  <c r="BJ25" i="26"/>
  <c r="BH25" i="26"/>
  <c r="BE25" i="26"/>
  <c r="BC24" i="26"/>
  <c r="BG24" i="26"/>
  <c r="BJ24" i="26"/>
  <c r="BH24" i="26"/>
  <c r="BE24" i="26"/>
  <c r="BC23" i="26"/>
  <c r="BG23" i="26"/>
  <c r="BJ23" i="26"/>
  <c r="BH23" i="26"/>
  <c r="BE23" i="26"/>
  <c r="BC22" i="26"/>
  <c r="BG22" i="26"/>
  <c r="BJ22" i="26"/>
  <c r="BH22" i="26"/>
  <c r="BE22" i="26"/>
  <c r="BC21" i="26"/>
  <c r="BG21" i="26"/>
  <c r="BJ21" i="26"/>
  <c r="BH21" i="26"/>
  <c r="BE21" i="26"/>
  <c r="BC20" i="26"/>
  <c r="BG20" i="26"/>
  <c r="BJ20" i="26"/>
  <c r="BH20" i="26"/>
  <c r="BE20" i="26"/>
  <c r="BC19" i="26"/>
  <c r="BG19" i="26"/>
  <c r="BJ19" i="26"/>
  <c r="BH19" i="26"/>
  <c r="BE19" i="26"/>
  <c r="BC18" i="26"/>
  <c r="BG18" i="26"/>
  <c r="BJ18" i="26"/>
  <c r="BH18" i="26"/>
  <c r="BE18" i="26"/>
  <c r="BC17" i="26"/>
  <c r="BG17" i="26"/>
  <c r="BJ17" i="26"/>
  <c r="BH17" i="26"/>
  <c r="BE17" i="26"/>
  <c r="BC16" i="26"/>
  <c r="BG16" i="26"/>
  <c r="BJ16" i="26"/>
  <c r="BH16" i="26"/>
  <c r="BE16" i="26"/>
  <c r="BC15" i="26"/>
  <c r="BG15" i="26"/>
  <c r="BJ15" i="26"/>
  <c r="BH15" i="26"/>
  <c r="BE15" i="26"/>
  <c r="BC14" i="26"/>
  <c r="BG14" i="26"/>
  <c r="BJ14" i="26"/>
  <c r="BH14" i="26"/>
  <c r="BE14" i="26"/>
  <c r="BC13" i="26"/>
  <c r="BG13" i="26"/>
  <c r="BJ13" i="26"/>
  <c r="BH13" i="26"/>
  <c r="BE13" i="26"/>
  <c r="BC12" i="26"/>
  <c r="BG12" i="26"/>
  <c r="BJ12" i="26"/>
  <c r="BH12" i="26"/>
  <c r="BE12" i="26"/>
  <c r="BC11" i="26"/>
  <c r="BG11" i="26"/>
  <c r="BJ11" i="26"/>
  <c r="BH11" i="26"/>
  <c r="BE11" i="26"/>
  <c r="BC10" i="26"/>
  <c r="BG10" i="26"/>
  <c r="BJ10" i="26"/>
  <c r="BH10" i="26"/>
  <c r="BE10" i="26"/>
  <c r="BC9" i="26"/>
  <c r="BG9" i="26"/>
  <c r="BJ9" i="26"/>
  <c r="BH9" i="26"/>
  <c r="BE9" i="26"/>
  <c r="BC8" i="26"/>
  <c r="BG8" i="26"/>
  <c r="BJ8" i="26"/>
  <c r="BH8" i="26"/>
  <c r="BE8" i="26"/>
  <c r="BC7" i="26"/>
  <c r="BG7" i="26"/>
  <c r="BJ7" i="26"/>
  <c r="BH7" i="26"/>
  <c r="BE7" i="26"/>
  <c r="BC6" i="26"/>
  <c r="BG6" i="26"/>
  <c r="BJ6" i="26"/>
  <c r="BH6" i="26"/>
  <c r="BE6" i="26"/>
  <c r="BC5" i="26"/>
  <c r="BG5" i="26"/>
  <c r="BJ5" i="26"/>
  <c r="BH5" i="26"/>
  <c r="BE5" i="26"/>
  <c r="BC4" i="26"/>
  <c r="BG4" i="26"/>
  <c r="BJ4" i="26"/>
  <c r="BH4" i="26"/>
  <c r="BE4" i="26"/>
  <c r="BQ2" i="26"/>
  <c r="BR2" i="26"/>
  <c r="BO2" i="26"/>
  <c r="BP2" i="26"/>
  <c r="BM2" i="26"/>
  <c r="BN2" i="26"/>
  <c r="BK2" i="26"/>
  <c r="BB2" i="26"/>
  <c r="AU2" i="26"/>
  <c r="AV2" i="26"/>
  <c r="AX2" i="26"/>
  <c r="AW2" i="26"/>
  <c r="AR2" i="26"/>
  <c r="AY2" i="26"/>
  <c r="AS2" i="26"/>
  <c r="AP2" i="26"/>
  <c r="AO2" i="26"/>
  <c r="AN2" i="26"/>
  <c r="AM2" i="26"/>
  <c r="AL2" i="26"/>
  <c r="AK2" i="26"/>
  <c r="AF2" i="26"/>
  <c r="AJ2" i="26"/>
  <c r="AI2" i="26"/>
  <c r="R2" i="26"/>
  <c r="W2" i="26"/>
  <c r="T2" i="26"/>
  <c r="S2" i="26"/>
  <c r="H5" i="24"/>
  <c r="H4" i="25"/>
  <c r="I4" i="25" s="1"/>
  <c r="J4" i="25"/>
  <c r="K4" i="25" s="1"/>
  <c r="J5" i="25"/>
  <c r="K5" i="25" s="1"/>
  <c r="AZ5" i="25"/>
  <c r="L5" i="25" s="1"/>
  <c r="M5" i="25" s="1"/>
  <c r="AC5" i="25"/>
  <c r="V5" i="25"/>
  <c r="N5" i="25"/>
  <c r="P5" i="25"/>
  <c r="Q5" i="25" s="1"/>
  <c r="P4" i="25"/>
  <c r="Q4" i="25" s="1"/>
  <c r="H7" i="25"/>
  <c r="I7" i="25" s="1"/>
  <c r="H8" i="25"/>
  <c r="I8" i="25" s="1"/>
  <c r="H9" i="25"/>
  <c r="I9" i="25" s="1"/>
  <c r="H10" i="25"/>
  <c r="I10" i="25" s="1"/>
  <c r="H11" i="25"/>
  <c r="I11" i="25" s="1"/>
  <c r="J9" i="25"/>
  <c r="K9" i="25" s="1"/>
  <c r="J10" i="25"/>
  <c r="K10" i="25" s="1"/>
  <c r="J11" i="25"/>
  <c r="K11" i="25" s="1"/>
  <c r="J12" i="25"/>
  <c r="K12" i="25" s="1"/>
  <c r="J13" i="25"/>
  <c r="K13" i="25" s="1"/>
  <c r="J14" i="25"/>
  <c r="K14" i="25" s="1"/>
  <c r="J15" i="25"/>
  <c r="K15" i="25"/>
  <c r="J16" i="25"/>
  <c r="K16" i="25" s="1"/>
  <c r="J17" i="25"/>
  <c r="K17" i="25" s="1"/>
  <c r="H13" i="25"/>
  <c r="I13" i="25" s="1"/>
  <c r="H14" i="25"/>
  <c r="I14" i="25"/>
  <c r="H15" i="25"/>
  <c r="N9" i="25"/>
  <c r="O9" i="25"/>
  <c r="N10" i="25"/>
  <c r="O10" i="25"/>
  <c r="N11" i="25"/>
  <c r="O11" i="25"/>
  <c r="N13" i="25"/>
  <c r="O13" i="25"/>
  <c r="N14" i="25"/>
  <c r="O14" i="25"/>
  <c r="N15" i="25"/>
  <c r="O15" i="25"/>
  <c r="N17" i="25"/>
  <c r="O17" i="25" s="1"/>
  <c r="N18" i="25"/>
  <c r="O18" i="25"/>
  <c r="N19" i="25"/>
  <c r="O19" i="25"/>
  <c r="N20" i="25"/>
  <c r="O20" i="25"/>
  <c r="N21" i="25"/>
  <c r="O21" i="25" s="1"/>
  <c r="N22" i="25"/>
  <c r="O22" i="25"/>
  <c r="N23" i="25"/>
  <c r="O23" i="25"/>
  <c r="N24" i="25"/>
  <c r="O24" i="25"/>
  <c r="N25" i="25"/>
  <c r="O25" i="25" s="1"/>
  <c r="N26" i="25"/>
  <c r="O26" i="25"/>
  <c r="N27" i="25"/>
  <c r="O27" i="25"/>
  <c r="N28" i="25"/>
  <c r="O28" i="25"/>
  <c r="BR2" i="25"/>
  <c r="BQ2" i="25"/>
  <c r="BP2" i="25"/>
  <c r="BO2" i="25"/>
  <c r="BM2" i="25"/>
  <c r="BL2" i="25"/>
  <c r="BK2" i="25"/>
  <c r="BJ2" i="25"/>
  <c r="AX2" i="25"/>
  <c r="AW2" i="25"/>
  <c r="AV2" i="25"/>
  <c r="AU2" i="25"/>
  <c r="AT2" i="25"/>
  <c r="AR2" i="25"/>
  <c r="AQ2" i="25"/>
  <c r="AP2" i="25"/>
  <c r="AO2" i="25"/>
  <c r="AN2" i="25"/>
  <c r="AM2" i="25"/>
  <c r="AL2" i="25"/>
  <c r="AK2" i="25"/>
  <c r="AJ2" i="25"/>
  <c r="AH2" i="25"/>
  <c r="AG2" i="25"/>
  <c r="AD2" i="25"/>
  <c r="AB2" i="25"/>
  <c r="S2" i="25"/>
  <c r="R2" i="25"/>
  <c r="E150" i="25"/>
  <c r="D150" i="25"/>
  <c r="BI149" i="25"/>
  <c r="BH149" i="25"/>
  <c r="BF149" i="25"/>
  <c r="BE149" i="25"/>
  <c r="BB149" i="25"/>
  <c r="AZ149" i="25"/>
  <c r="AY149" i="25"/>
  <c r="BG149" i="25" s="1"/>
  <c r="AS149" i="25"/>
  <c r="T149" i="25"/>
  <c r="AI149" i="25"/>
  <c r="Z149" i="25" s="1"/>
  <c r="AD149" i="25"/>
  <c r="AC149" i="25"/>
  <c r="AA149" i="25"/>
  <c r="X149" i="25"/>
  <c r="V149" i="25"/>
  <c r="U149" i="25"/>
  <c r="BI148" i="25"/>
  <c r="BH148" i="25"/>
  <c r="BF148" i="25"/>
  <c r="BE148" i="25"/>
  <c r="BB148" i="25"/>
  <c r="AZ148" i="25"/>
  <c r="AY148" i="25"/>
  <c r="W148" i="25" s="1"/>
  <c r="AS148" i="25"/>
  <c r="T148" i="25" s="1"/>
  <c r="AI148" i="25"/>
  <c r="Z148" i="25" s="1"/>
  <c r="AD148" i="25"/>
  <c r="AC148" i="25"/>
  <c r="AA148" i="25"/>
  <c r="X148" i="25"/>
  <c r="V148" i="25"/>
  <c r="U148" i="25"/>
  <c r="BI147" i="25"/>
  <c r="BH147" i="25"/>
  <c r="BF147" i="25"/>
  <c r="BE147" i="25"/>
  <c r="BB147" i="25"/>
  <c r="AZ147" i="25"/>
  <c r="AY147" i="25"/>
  <c r="W147" i="25" s="1"/>
  <c r="AS147" i="25"/>
  <c r="AI147" i="25"/>
  <c r="Y147" i="25"/>
  <c r="AD147" i="25"/>
  <c r="AC147" i="25"/>
  <c r="AA147" i="25"/>
  <c r="X147" i="25"/>
  <c r="V147" i="25"/>
  <c r="U147" i="25"/>
  <c r="BI146" i="25"/>
  <c r="BH146" i="25"/>
  <c r="BF146" i="25"/>
  <c r="BE146" i="25"/>
  <c r="BB146" i="25"/>
  <c r="AZ146" i="25"/>
  <c r="AY146" i="25"/>
  <c r="BG146" i="25"/>
  <c r="AS146" i="25"/>
  <c r="BC146" i="25"/>
  <c r="AI146" i="25"/>
  <c r="AD146" i="25"/>
  <c r="AC146" i="25"/>
  <c r="AA146" i="25"/>
  <c r="X146" i="25"/>
  <c r="V146" i="25"/>
  <c r="U146" i="25"/>
  <c r="BI145" i="25"/>
  <c r="BH145" i="25"/>
  <c r="BF145" i="25"/>
  <c r="BE145" i="25"/>
  <c r="BB145" i="25"/>
  <c r="AZ145" i="25"/>
  <c r="AY145" i="25"/>
  <c r="AS145" i="25"/>
  <c r="BC145" i="25"/>
  <c r="AI145" i="25"/>
  <c r="Z145" i="25"/>
  <c r="AD145" i="25"/>
  <c r="AC145" i="25"/>
  <c r="AA145" i="25"/>
  <c r="X145" i="25"/>
  <c r="V145" i="25"/>
  <c r="U145" i="25"/>
  <c r="BI144" i="25"/>
  <c r="BH144" i="25"/>
  <c r="BF144" i="25"/>
  <c r="BE144" i="25"/>
  <c r="BB144" i="25"/>
  <c r="AZ144" i="25"/>
  <c r="AY144" i="25"/>
  <c r="AS144" i="25"/>
  <c r="AI144" i="25"/>
  <c r="AD144" i="25"/>
  <c r="AC144" i="25"/>
  <c r="AA144" i="25"/>
  <c r="X144" i="25"/>
  <c r="V144" i="25"/>
  <c r="U144" i="25"/>
  <c r="BI143" i="25"/>
  <c r="BH143" i="25"/>
  <c r="BF143" i="25"/>
  <c r="BE143" i="25"/>
  <c r="BB143" i="25"/>
  <c r="AZ143" i="25"/>
  <c r="AY143" i="25"/>
  <c r="AS143" i="25"/>
  <c r="BC143" i="25"/>
  <c r="AI143" i="25"/>
  <c r="Y143" i="25"/>
  <c r="AD143" i="25"/>
  <c r="AC143" i="25"/>
  <c r="AA143" i="25"/>
  <c r="X143" i="25"/>
  <c r="V143" i="25"/>
  <c r="U143" i="25"/>
  <c r="T143" i="25"/>
  <c r="BI142" i="25"/>
  <c r="BH142" i="25"/>
  <c r="BF142" i="25"/>
  <c r="BE142" i="25"/>
  <c r="BB142" i="25"/>
  <c r="AZ142" i="25"/>
  <c r="AY142" i="25"/>
  <c r="AS142" i="25"/>
  <c r="AI142" i="25"/>
  <c r="Z142" i="25"/>
  <c r="AD142" i="25"/>
  <c r="AC142" i="25"/>
  <c r="AA142" i="25"/>
  <c r="X142" i="25"/>
  <c r="V142" i="25"/>
  <c r="U142" i="25"/>
  <c r="BI141" i="25"/>
  <c r="BH141" i="25"/>
  <c r="BF141" i="25"/>
  <c r="BE141" i="25"/>
  <c r="BB141" i="25"/>
  <c r="AZ141" i="25"/>
  <c r="AY141" i="25"/>
  <c r="AS141" i="25"/>
  <c r="BC141" i="25"/>
  <c r="AI141" i="25"/>
  <c r="AD141" i="25"/>
  <c r="AC141" i="25"/>
  <c r="AA141" i="25"/>
  <c r="X141" i="25"/>
  <c r="V141" i="25"/>
  <c r="U141" i="25"/>
  <c r="BI140" i="25"/>
  <c r="BH140" i="25"/>
  <c r="BF140" i="25"/>
  <c r="BE140" i="25"/>
  <c r="BB140" i="25"/>
  <c r="AZ140" i="25"/>
  <c r="AY140" i="25"/>
  <c r="AS140" i="25"/>
  <c r="BC140" i="25"/>
  <c r="AI140" i="25"/>
  <c r="AD140" i="25"/>
  <c r="AC140" i="25"/>
  <c r="AA140" i="25"/>
  <c r="X140" i="25"/>
  <c r="V140" i="25"/>
  <c r="U140" i="25"/>
  <c r="BI139" i="25"/>
  <c r="BH139" i="25"/>
  <c r="BF139" i="25"/>
  <c r="BE139" i="25"/>
  <c r="BB139" i="25"/>
  <c r="AZ139" i="25"/>
  <c r="AY139" i="25"/>
  <c r="AS139" i="25"/>
  <c r="AI139" i="25"/>
  <c r="Y139" i="25"/>
  <c r="AD139" i="25"/>
  <c r="AC139" i="25"/>
  <c r="AA139" i="25"/>
  <c r="X139" i="25"/>
  <c r="V139" i="25"/>
  <c r="U139" i="25"/>
  <c r="BI138" i="25"/>
  <c r="BH138" i="25"/>
  <c r="BF138" i="25"/>
  <c r="BE138" i="25"/>
  <c r="BB138" i="25"/>
  <c r="AZ138" i="25"/>
  <c r="AY138" i="25"/>
  <c r="AS138" i="25"/>
  <c r="T138" i="25"/>
  <c r="AI138" i="25"/>
  <c r="Y138" i="25" s="1"/>
  <c r="AD138" i="25"/>
  <c r="AC138" i="25"/>
  <c r="AA138" i="25"/>
  <c r="X138" i="25"/>
  <c r="V138" i="25"/>
  <c r="U138" i="25"/>
  <c r="BI137" i="25"/>
  <c r="BH137" i="25"/>
  <c r="BF137" i="25"/>
  <c r="BE137" i="25"/>
  <c r="BB137" i="25"/>
  <c r="AZ137" i="25"/>
  <c r="AY137" i="25"/>
  <c r="AS137" i="25"/>
  <c r="AI137" i="25"/>
  <c r="Y137" i="25" s="1"/>
  <c r="AD137" i="25"/>
  <c r="AC137" i="25"/>
  <c r="AA137" i="25"/>
  <c r="X137" i="25"/>
  <c r="V137" i="25"/>
  <c r="U137" i="25"/>
  <c r="BI136" i="25"/>
  <c r="BH136" i="25"/>
  <c r="BF136" i="25"/>
  <c r="BE136" i="25"/>
  <c r="BB136" i="25"/>
  <c r="AZ136" i="25"/>
  <c r="AY136" i="25"/>
  <c r="BG136" i="25"/>
  <c r="AS136" i="25"/>
  <c r="T136" i="25" s="1"/>
  <c r="AI136" i="25"/>
  <c r="Y136" i="25"/>
  <c r="AD136" i="25"/>
  <c r="AC136" i="25"/>
  <c r="AA136" i="25"/>
  <c r="X136" i="25"/>
  <c r="V136" i="25"/>
  <c r="U136" i="25"/>
  <c r="BI135" i="25"/>
  <c r="BH135" i="25"/>
  <c r="BF135" i="25"/>
  <c r="BE135" i="25"/>
  <c r="BB135" i="25"/>
  <c r="AZ135" i="25"/>
  <c r="AY135" i="25"/>
  <c r="AS135" i="25"/>
  <c r="T135" i="25" s="1"/>
  <c r="AI135" i="25"/>
  <c r="AD135" i="25"/>
  <c r="AC135" i="25"/>
  <c r="AA135" i="25"/>
  <c r="X135" i="25"/>
  <c r="V135" i="25"/>
  <c r="U135" i="25"/>
  <c r="BI134" i="25"/>
  <c r="BH134" i="25"/>
  <c r="BF134" i="25"/>
  <c r="BE134" i="25"/>
  <c r="BB134" i="25"/>
  <c r="AZ134" i="25"/>
  <c r="AY134" i="25"/>
  <c r="AS134" i="25"/>
  <c r="AI134" i="25"/>
  <c r="AD134" i="25"/>
  <c r="AC134" i="25"/>
  <c r="AA134" i="25"/>
  <c r="X134" i="25"/>
  <c r="V134" i="25"/>
  <c r="U134" i="25"/>
  <c r="BI133" i="25"/>
  <c r="BH133" i="25"/>
  <c r="BF133" i="25"/>
  <c r="BE133" i="25"/>
  <c r="BB133" i="25"/>
  <c r="AZ133" i="25"/>
  <c r="AY133" i="25"/>
  <c r="BG133" i="25" s="1"/>
  <c r="AS133" i="25"/>
  <c r="BC133" i="25" s="1"/>
  <c r="AI133" i="25"/>
  <c r="AD133" i="25"/>
  <c r="AC133" i="25"/>
  <c r="AA133" i="25"/>
  <c r="X133" i="25"/>
  <c r="V133" i="25"/>
  <c r="U133" i="25"/>
  <c r="BI132" i="25"/>
  <c r="BH132" i="25"/>
  <c r="BF132" i="25"/>
  <c r="BE132" i="25"/>
  <c r="BB132" i="25"/>
  <c r="AZ132" i="25"/>
  <c r="AY132" i="25"/>
  <c r="W132" i="25" s="1"/>
  <c r="AS132" i="25"/>
  <c r="BC132" i="25"/>
  <c r="AI132" i="25"/>
  <c r="Z132" i="25"/>
  <c r="AD132" i="25"/>
  <c r="AC132" i="25"/>
  <c r="AA132" i="25"/>
  <c r="X132" i="25"/>
  <c r="V132" i="25"/>
  <c r="U132" i="25"/>
  <c r="BI131" i="25"/>
  <c r="BH131" i="25"/>
  <c r="BF131" i="25"/>
  <c r="BE131" i="25"/>
  <c r="BB131" i="25"/>
  <c r="AZ131" i="25"/>
  <c r="AY131" i="25"/>
  <c r="AS131" i="25"/>
  <c r="AI131" i="25"/>
  <c r="AD131" i="25"/>
  <c r="AC131" i="25"/>
  <c r="AA131" i="25"/>
  <c r="X131" i="25"/>
  <c r="V131" i="25"/>
  <c r="U131" i="25"/>
  <c r="BI130" i="25"/>
  <c r="BH130" i="25"/>
  <c r="BF130" i="25"/>
  <c r="BE130" i="25"/>
  <c r="BB130" i="25"/>
  <c r="AZ130" i="25"/>
  <c r="AY130" i="25"/>
  <c r="BG130" i="25" s="1"/>
  <c r="AS130" i="25"/>
  <c r="BC130" i="25" s="1"/>
  <c r="AI130" i="25"/>
  <c r="Y130" i="25" s="1"/>
  <c r="AD130" i="25"/>
  <c r="AC130" i="25"/>
  <c r="AA130" i="25"/>
  <c r="X130" i="25"/>
  <c r="V130" i="25"/>
  <c r="U130" i="25"/>
  <c r="BI129" i="25"/>
  <c r="BH129" i="25"/>
  <c r="BF129" i="25"/>
  <c r="BE129" i="25"/>
  <c r="BB129" i="25"/>
  <c r="AZ129" i="25"/>
  <c r="AY129" i="25"/>
  <c r="AS129" i="25"/>
  <c r="AI129" i="25"/>
  <c r="Z129" i="25" s="1"/>
  <c r="AD129" i="25"/>
  <c r="AC129" i="25"/>
  <c r="AA129" i="25"/>
  <c r="X129" i="25"/>
  <c r="V129" i="25"/>
  <c r="L129" i="25" s="1"/>
  <c r="U129" i="25"/>
  <c r="BI128" i="25"/>
  <c r="BH128" i="25"/>
  <c r="BF128" i="25"/>
  <c r="BE128" i="25"/>
  <c r="BB128" i="25"/>
  <c r="AZ128" i="25"/>
  <c r="AY128" i="25"/>
  <c r="AS128" i="25"/>
  <c r="AI128" i="25"/>
  <c r="AD128" i="25"/>
  <c r="AC128" i="25"/>
  <c r="AA128" i="25"/>
  <c r="X128" i="25"/>
  <c r="V128" i="25"/>
  <c r="U128" i="25"/>
  <c r="BI127" i="25"/>
  <c r="BH127" i="25"/>
  <c r="BF127" i="25"/>
  <c r="BE127" i="25"/>
  <c r="BB127" i="25"/>
  <c r="AZ127" i="25"/>
  <c r="AY127" i="25"/>
  <c r="AS127" i="25"/>
  <c r="T127" i="25" s="1"/>
  <c r="AI127" i="25"/>
  <c r="Z127" i="25" s="1"/>
  <c r="AD127" i="25"/>
  <c r="AC127" i="25"/>
  <c r="AA127" i="25"/>
  <c r="X127" i="25"/>
  <c r="V127" i="25"/>
  <c r="U127" i="25"/>
  <c r="BI126" i="25"/>
  <c r="BH126" i="25"/>
  <c r="BF126" i="25"/>
  <c r="BE126" i="25"/>
  <c r="BB126" i="25"/>
  <c r="AZ126" i="25"/>
  <c r="AY126" i="25"/>
  <c r="BG126" i="25" s="1"/>
  <c r="AS126" i="25"/>
  <c r="AI126" i="25"/>
  <c r="Z126" i="25" s="1"/>
  <c r="AD126" i="25"/>
  <c r="AC126" i="25"/>
  <c r="AA126" i="25"/>
  <c r="X126" i="25"/>
  <c r="V126" i="25"/>
  <c r="U126" i="25"/>
  <c r="BI125" i="25"/>
  <c r="BH125" i="25"/>
  <c r="BF125" i="25"/>
  <c r="BE125" i="25"/>
  <c r="BB125" i="25"/>
  <c r="AZ125" i="25"/>
  <c r="AY125" i="25"/>
  <c r="BG125" i="25"/>
  <c r="AS125" i="25"/>
  <c r="AI125" i="25"/>
  <c r="AD125" i="25"/>
  <c r="AC125" i="25"/>
  <c r="AA125" i="25"/>
  <c r="X125" i="25"/>
  <c r="V125" i="25"/>
  <c r="U125" i="25"/>
  <c r="BI124" i="25"/>
  <c r="BH124" i="25"/>
  <c r="BF124" i="25"/>
  <c r="BE124" i="25"/>
  <c r="BB124" i="25"/>
  <c r="AZ124" i="25"/>
  <c r="AY124" i="25"/>
  <c r="BG124" i="25"/>
  <c r="AS124" i="25"/>
  <c r="BC124" i="25" s="1"/>
  <c r="AI124" i="25"/>
  <c r="Y124" i="25" s="1"/>
  <c r="Z124" i="25"/>
  <c r="AC124" i="25"/>
  <c r="AA124" i="25"/>
  <c r="X124" i="25"/>
  <c r="W124" i="25"/>
  <c r="V124" i="25"/>
  <c r="U124" i="25"/>
  <c r="BI123" i="25"/>
  <c r="BH123" i="25"/>
  <c r="BF123" i="25"/>
  <c r="BE123" i="25"/>
  <c r="BB123" i="25"/>
  <c r="AZ123" i="25"/>
  <c r="AY123" i="25"/>
  <c r="AS123" i="25"/>
  <c r="BC123" i="25"/>
  <c r="AI123" i="25"/>
  <c r="AC123" i="25"/>
  <c r="AA123" i="25"/>
  <c r="X123" i="25"/>
  <c r="V123" i="25"/>
  <c r="U123" i="25"/>
  <c r="BI122" i="25"/>
  <c r="BH122" i="25"/>
  <c r="BF122" i="25"/>
  <c r="BE122" i="25"/>
  <c r="BB122" i="25"/>
  <c r="AZ122" i="25"/>
  <c r="AY122" i="25"/>
  <c r="BG122" i="25" s="1"/>
  <c r="AS122" i="25"/>
  <c r="BC122" i="25"/>
  <c r="AI122" i="25"/>
  <c r="Z122" i="25"/>
  <c r="AC122" i="25"/>
  <c r="AA122" i="25"/>
  <c r="X122" i="25"/>
  <c r="V122" i="25"/>
  <c r="U122" i="25"/>
  <c r="BI121" i="25"/>
  <c r="BH121" i="25"/>
  <c r="BF121" i="25"/>
  <c r="BE121" i="25"/>
  <c r="BB121" i="25"/>
  <c r="AZ121" i="25"/>
  <c r="AY121" i="25"/>
  <c r="W121" i="25" s="1"/>
  <c r="AS121" i="25"/>
  <c r="AI121" i="25"/>
  <c r="AC121" i="25"/>
  <c r="AA121" i="25"/>
  <c r="X121" i="25"/>
  <c r="V121" i="25"/>
  <c r="U121" i="25"/>
  <c r="BI120" i="25"/>
  <c r="BH120" i="25"/>
  <c r="BF120" i="25"/>
  <c r="BE120" i="25"/>
  <c r="BB120" i="25"/>
  <c r="AZ120" i="25"/>
  <c r="AY120" i="25"/>
  <c r="BG120" i="25" s="1"/>
  <c r="AS120" i="25"/>
  <c r="T120" i="25"/>
  <c r="AI120" i="25"/>
  <c r="Z120" i="25"/>
  <c r="AC120" i="25"/>
  <c r="AA120" i="25"/>
  <c r="X120" i="25"/>
  <c r="V120" i="25"/>
  <c r="U120" i="25"/>
  <c r="BI119" i="25"/>
  <c r="BH119" i="25"/>
  <c r="BF119" i="25"/>
  <c r="BE119" i="25"/>
  <c r="BB119" i="25"/>
  <c r="AZ119" i="25"/>
  <c r="L119" i="25" s="1"/>
  <c r="AY119" i="25"/>
  <c r="BG119" i="25" s="1"/>
  <c r="AS119" i="25"/>
  <c r="BC119" i="25" s="1"/>
  <c r="AI119" i="25"/>
  <c r="AC119" i="25"/>
  <c r="AA119" i="25"/>
  <c r="X119" i="25"/>
  <c r="V119" i="25"/>
  <c r="U119" i="25"/>
  <c r="BI118" i="25"/>
  <c r="BH118" i="25"/>
  <c r="BF118" i="25"/>
  <c r="BE118" i="25"/>
  <c r="BB118" i="25"/>
  <c r="AZ118" i="25"/>
  <c r="AY118" i="25"/>
  <c r="BG118" i="25" s="1"/>
  <c r="AS118" i="25"/>
  <c r="BC118" i="25" s="1"/>
  <c r="AI118" i="25"/>
  <c r="Z118" i="25" s="1"/>
  <c r="AC118" i="25"/>
  <c r="AA118" i="25"/>
  <c r="X118" i="25"/>
  <c r="V118" i="25"/>
  <c r="U118" i="25"/>
  <c r="BI117" i="25"/>
  <c r="BH117" i="25"/>
  <c r="BF117" i="25"/>
  <c r="BE117" i="25"/>
  <c r="BB117" i="25"/>
  <c r="AZ117" i="25"/>
  <c r="AY117" i="25"/>
  <c r="W117" i="25"/>
  <c r="AS117" i="25"/>
  <c r="BC117" i="25"/>
  <c r="AI117" i="25"/>
  <c r="AC117" i="25"/>
  <c r="AA117" i="25"/>
  <c r="X117" i="25"/>
  <c r="V117" i="25"/>
  <c r="U117" i="25"/>
  <c r="BI116" i="25"/>
  <c r="BH116" i="25"/>
  <c r="BF116" i="25"/>
  <c r="BE116" i="25"/>
  <c r="BB116" i="25"/>
  <c r="AZ116" i="25"/>
  <c r="AY116" i="25"/>
  <c r="BG116" i="25"/>
  <c r="AS116" i="25"/>
  <c r="T116" i="25"/>
  <c r="AI116" i="25"/>
  <c r="Z116" i="25"/>
  <c r="AC116" i="25"/>
  <c r="AA116" i="25"/>
  <c r="X116" i="25"/>
  <c r="V116" i="25"/>
  <c r="U116" i="25"/>
  <c r="BI115" i="25"/>
  <c r="BH115" i="25"/>
  <c r="BF115" i="25"/>
  <c r="BE115" i="25"/>
  <c r="BB115" i="25"/>
  <c r="AZ115" i="25"/>
  <c r="AY115" i="25"/>
  <c r="BG115" i="25" s="1"/>
  <c r="AS115" i="25"/>
  <c r="BC115" i="25" s="1"/>
  <c r="AI115" i="25"/>
  <c r="AC115" i="25"/>
  <c r="L115" i="25" s="1"/>
  <c r="AA115" i="25"/>
  <c r="X115" i="25"/>
  <c r="V115" i="25"/>
  <c r="U115" i="25"/>
  <c r="BI114" i="25"/>
  <c r="BH114" i="25"/>
  <c r="BF114" i="25"/>
  <c r="BE114" i="25"/>
  <c r="BB114" i="25"/>
  <c r="AZ114" i="25"/>
  <c r="AY114" i="25"/>
  <c r="BG114" i="25" s="1"/>
  <c r="AS114" i="25"/>
  <c r="AI114" i="25"/>
  <c r="Z114" i="25"/>
  <c r="AC114" i="25"/>
  <c r="L114" i="25" s="1"/>
  <c r="AA114" i="25"/>
  <c r="X114" i="25"/>
  <c r="V114" i="25"/>
  <c r="U114" i="25"/>
  <c r="BI113" i="25"/>
  <c r="BH113" i="25"/>
  <c r="BF113" i="25"/>
  <c r="BE113" i="25"/>
  <c r="BB113" i="25"/>
  <c r="AZ113" i="25"/>
  <c r="AY113" i="25"/>
  <c r="BG113" i="25" s="1"/>
  <c r="AS113" i="25"/>
  <c r="AI113" i="25"/>
  <c r="Y113" i="25"/>
  <c r="AC113" i="25"/>
  <c r="AA113" i="25"/>
  <c r="X113" i="25"/>
  <c r="V113" i="25"/>
  <c r="U113" i="25"/>
  <c r="BI112" i="25"/>
  <c r="BH112" i="25"/>
  <c r="BF112" i="25"/>
  <c r="BE112" i="25"/>
  <c r="BB112" i="25"/>
  <c r="AZ112" i="25"/>
  <c r="AY112" i="25"/>
  <c r="BG112" i="25" s="1"/>
  <c r="AS112" i="25"/>
  <c r="AI112" i="25"/>
  <c r="Z112" i="25"/>
  <c r="AC112" i="25"/>
  <c r="AA112" i="25"/>
  <c r="X112" i="25"/>
  <c r="V112" i="25"/>
  <c r="U112" i="25"/>
  <c r="BI111" i="25"/>
  <c r="BH111" i="25"/>
  <c r="BF111" i="25"/>
  <c r="BE111" i="25"/>
  <c r="BB111" i="25"/>
  <c r="AZ111" i="25"/>
  <c r="AY111" i="25"/>
  <c r="AS111" i="25"/>
  <c r="AI111" i="25"/>
  <c r="AC111" i="25"/>
  <c r="AA111" i="25"/>
  <c r="X111" i="25"/>
  <c r="V111" i="25"/>
  <c r="U111" i="25"/>
  <c r="BI110" i="25"/>
  <c r="BH110" i="25"/>
  <c r="BF110" i="25"/>
  <c r="BE110" i="25"/>
  <c r="BB110" i="25"/>
  <c r="AZ110" i="25"/>
  <c r="AY110" i="25"/>
  <c r="BG110" i="25"/>
  <c r="AS110" i="25"/>
  <c r="AI110" i="25"/>
  <c r="Y110" i="25" s="1"/>
  <c r="AC110" i="25"/>
  <c r="AA110" i="25"/>
  <c r="X110" i="25"/>
  <c r="V110" i="25"/>
  <c r="U110" i="25"/>
  <c r="BI109" i="25"/>
  <c r="BH109" i="25"/>
  <c r="BF109" i="25"/>
  <c r="BE109" i="25"/>
  <c r="BB109" i="25"/>
  <c r="AZ109" i="25"/>
  <c r="AY109" i="25"/>
  <c r="AS109" i="25"/>
  <c r="BC109" i="25" s="1"/>
  <c r="AI109" i="25"/>
  <c r="Z109" i="25" s="1"/>
  <c r="AC109" i="25"/>
  <c r="L109" i="25" s="1"/>
  <c r="AA109" i="25"/>
  <c r="X109" i="25"/>
  <c r="V109" i="25"/>
  <c r="U109" i="25"/>
  <c r="BI108" i="25"/>
  <c r="BH108" i="25"/>
  <c r="BF108" i="25"/>
  <c r="BE108" i="25"/>
  <c r="BB108" i="25"/>
  <c r="AZ108" i="25"/>
  <c r="AY108" i="25"/>
  <c r="BG108" i="25"/>
  <c r="AS108" i="25"/>
  <c r="BC108" i="25"/>
  <c r="AI108" i="25"/>
  <c r="Z108" i="25"/>
  <c r="AC108" i="25"/>
  <c r="AA108" i="25"/>
  <c r="Y108" i="25"/>
  <c r="X108" i="25"/>
  <c r="V108" i="25"/>
  <c r="U108" i="25"/>
  <c r="BI107" i="25"/>
  <c r="BH107" i="25"/>
  <c r="BF107" i="25"/>
  <c r="BE107" i="25"/>
  <c r="BB107" i="25"/>
  <c r="AZ107" i="25"/>
  <c r="AY107" i="25"/>
  <c r="W107" i="25"/>
  <c r="AS107" i="25"/>
  <c r="BC107" i="25"/>
  <c r="AI107" i="25"/>
  <c r="AC107" i="25"/>
  <c r="AA107" i="25"/>
  <c r="X107" i="25"/>
  <c r="V107" i="25"/>
  <c r="U107" i="25"/>
  <c r="BI106" i="25"/>
  <c r="BH106" i="25"/>
  <c r="BF106" i="25"/>
  <c r="BE106" i="25"/>
  <c r="AS106" i="25"/>
  <c r="BC106" i="25"/>
  <c r="BB106" i="25"/>
  <c r="AZ106" i="25"/>
  <c r="AY106" i="25"/>
  <c r="BG106" i="25"/>
  <c r="T106" i="25"/>
  <c r="AI106" i="25"/>
  <c r="AC106" i="25"/>
  <c r="AA106" i="25"/>
  <c r="X106" i="25"/>
  <c r="V106" i="25"/>
  <c r="U106" i="25"/>
  <c r="P106" i="25"/>
  <c r="Q106" i="25" s="1"/>
  <c r="N106" i="25"/>
  <c r="O106" i="25" s="1"/>
  <c r="H106" i="25"/>
  <c r="I106" i="25" s="1"/>
  <c r="BI105" i="25"/>
  <c r="BH105" i="25"/>
  <c r="BF105" i="25"/>
  <c r="BE105" i="25"/>
  <c r="BB105" i="25"/>
  <c r="AZ105" i="25"/>
  <c r="AY105" i="25"/>
  <c r="BG105" i="25" s="1"/>
  <c r="AS105" i="25"/>
  <c r="AI105" i="25"/>
  <c r="Z105" i="25"/>
  <c r="AC105" i="25"/>
  <c r="AA105" i="25"/>
  <c r="X105" i="25"/>
  <c r="W105" i="25"/>
  <c r="V105" i="25"/>
  <c r="U105" i="25"/>
  <c r="BI104" i="25"/>
  <c r="BH104" i="25"/>
  <c r="BF104" i="25"/>
  <c r="BE104" i="25"/>
  <c r="BB104" i="25"/>
  <c r="AZ104" i="25"/>
  <c r="AY104" i="25"/>
  <c r="BG104" i="25"/>
  <c r="AS104" i="25"/>
  <c r="T104" i="25"/>
  <c r="AI104" i="25"/>
  <c r="Z104" i="25"/>
  <c r="AC104" i="25"/>
  <c r="AA104" i="25"/>
  <c r="X104" i="25"/>
  <c r="V104" i="25"/>
  <c r="U104" i="25"/>
  <c r="BI103" i="25"/>
  <c r="BH103" i="25"/>
  <c r="BF103" i="25"/>
  <c r="BE103" i="25"/>
  <c r="BB103" i="25"/>
  <c r="AZ103" i="25"/>
  <c r="AY103" i="25"/>
  <c r="BG103" i="25" s="1"/>
  <c r="AS103" i="25"/>
  <c r="T103" i="25"/>
  <c r="AI103" i="25"/>
  <c r="AC103" i="25"/>
  <c r="AA103" i="25"/>
  <c r="X103" i="25"/>
  <c r="W103" i="25"/>
  <c r="V103" i="25"/>
  <c r="U103" i="25"/>
  <c r="N103" i="25"/>
  <c r="O103" i="25"/>
  <c r="BI102" i="25"/>
  <c r="BH102" i="25"/>
  <c r="BF102" i="25"/>
  <c r="BE102" i="25"/>
  <c r="BB102" i="25"/>
  <c r="AZ102" i="25"/>
  <c r="AY102" i="25"/>
  <c r="BG102" i="25"/>
  <c r="AS102" i="25"/>
  <c r="T102" i="25"/>
  <c r="AI102" i="25"/>
  <c r="AC102" i="25"/>
  <c r="AA102" i="25"/>
  <c r="X102" i="25"/>
  <c r="V102" i="25"/>
  <c r="U102" i="25"/>
  <c r="BI101" i="25"/>
  <c r="BH101" i="25"/>
  <c r="BF101" i="25"/>
  <c r="BE101" i="25"/>
  <c r="BB101" i="25"/>
  <c r="AZ101" i="25"/>
  <c r="AY101" i="25"/>
  <c r="BG101" i="25"/>
  <c r="AS101" i="25"/>
  <c r="BC101" i="25"/>
  <c r="AI101" i="25"/>
  <c r="AC101" i="25"/>
  <c r="AA101" i="25"/>
  <c r="X101" i="25"/>
  <c r="V101" i="25"/>
  <c r="U101" i="25"/>
  <c r="BI100" i="25"/>
  <c r="BH100" i="25"/>
  <c r="BF100" i="25"/>
  <c r="BE100" i="25"/>
  <c r="BB100" i="25"/>
  <c r="AZ100" i="25"/>
  <c r="AY100" i="25"/>
  <c r="BG100" i="25"/>
  <c r="AS100" i="25"/>
  <c r="BC100" i="25"/>
  <c r="AI100" i="25"/>
  <c r="AC100" i="25"/>
  <c r="AA100" i="25"/>
  <c r="X100" i="25"/>
  <c r="V100" i="25"/>
  <c r="U100" i="25"/>
  <c r="BI99" i="25"/>
  <c r="BH99" i="25"/>
  <c r="BF99" i="25"/>
  <c r="BE99" i="25"/>
  <c r="BB99" i="25"/>
  <c r="AZ99" i="25"/>
  <c r="AY99" i="25"/>
  <c r="W99" i="25"/>
  <c r="AS99" i="25"/>
  <c r="BC99" i="25"/>
  <c r="AI99" i="25"/>
  <c r="Y99" i="25"/>
  <c r="AC99" i="25"/>
  <c r="AA99" i="25"/>
  <c r="X99" i="25"/>
  <c r="V99" i="25"/>
  <c r="U99" i="25"/>
  <c r="N99" i="25"/>
  <c r="O99" i="25" s="1"/>
  <c r="BI98" i="25"/>
  <c r="BH98" i="25"/>
  <c r="BF98" i="25"/>
  <c r="BE98" i="25"/>
  <c r="BB98" i="25"/>
  <c r="AZ98" i="25"/>
  <c r="AY98" i="25"/>
  <c r="AS98" i="25"/>
  <c r="AI98" i="25"/>
  <c r="Y98" i="25" s="1"/>
  <c r="AC98" i="25"/>
  <c r="AA98" i="25"/>
  <c r="X98" i="25"/>
  <c r="V98" i="25"/>
  <c r="U98" i="25"/>
  <c r="N98" i="25"/>
  <c r="O98" i="25"/>
  <c r="BI97" i="25"/>
  <c r="BH97" i="25"/>
  <c r="BF97" i="25"/>
  <c r="BE97" i="25"/>
  <c r="BB97" i="25"/>
  <c r="AZ97" i="25"/>
  <c r="AY97" i="25"/>
  <c r="BG97" i="25"/>
  <c r="AS97" i="25"/>
  <c r="AI97" i="25"/>
  <c r="Z97" i="25" s="1"/>
  <c r="AC97" i="25"/>
  <c r="AA97" i="25"/>
  <c r="X97" i="25"/>
  <c r="V97" i="25"/>
  <c r="U97" i="25"/>
  <c r="N97" i="25"/>
  <c r="O97" i="25" s="1"/>
  <c r="BI96" i="25"/>
  <c r="BH96" i="25"/>
  <c r="BF96" i="25"/>
  <c r="BE96" i="25"/>
  <c r="BB96" i="25"/>
  <c r="AZ96" i="25"/>
  <c r="AY96" i="25"/>
  <c r="BG96" i="25" s="1"/>
  <c r="AS96" i="25"/>
  <c r="T96" i="25"/>
  <c r="AI96" i="25"/>
  <c r="Y96" i="25"/>
  <c r="AC96" i="25"/>
  <c r="AA96" i="25"/>
  <c r="X96" i="25"/>
  <c r="V96" i="25"/>
  <c r="U96" i="25"/>
  <c r="N96" i="25"/>
  <c r="O96" i="25" s="1"/>
  <c r="BI95" i="25"/>
  <c r="BH95" i="25"/>
  <c r="BF95" i="25"/>
  <c r="BE95" i="25"/>
  <c r="BB95" i="25"/>
  <c r="AZ95" i="25"/>
  <c r="AY95" i="25"/>
  <c r="BG95" i="25" s="1"/>
  <c r="AS95" i="25"/>
  <c r="T95" i="25" s="1"/>
  <c r="AI95" i="25"/>
  <c r="Z95" i="25"/>
  <c r="AC95" i="25"/>
  <c r="AA95" i="25"/>
  <c r="X95" i="25"/>
  <c r="V95" i="25"/>
  <c r="U95" i="25"/>
  <c r="BI94" i="25"/>
  <c r="BH94" i="25"/>
  <c r="BF94" i="25"/>
  <c r="BE94" i="25"/>
  <c r="BB94" i="25"/>
  <c r="AZ94" i="25"/>
  <c r="AY94" i="25"/>
  <c r="BG94" i="25"/>
  <c r="AS94" i="25"/>
  <c r="BC94" i="25"/>
  <c r="AI94" i="25"/>
  <c r="AC94" i="25"/>
  <c r="AA94" i="25"/>
  <c r="X94" i="25"/>
  <c r="V94" i="25"/>
  <c r="U94" i="25"/>
  <c r="BI93" i="25"/>
  <c r="BH93" i="25"/>
  <c r="BF93" i="25"/>
  <c r="BE93" i="25"/>
  <c r="BB93" i="25"/>
  <c r="AZ93" i="25"/>
  <c r="AY93" i="25"/>
  <c r="BG93" i="25"/>
  <c r="AS93" i="25"/>
  <c r="AI93" i="25"/>
  <c r="Z93" i="25"/>
  <c r="AC93" i="25"/>
  <c r="AA93" i="25"/>
  <c r="X93" i="25"/>
  <c r="V93" i="25"/>
  <c r="U93" i="25"/>
  <c r="BI92" i="25"/>
  <c r="BH92" i="25"/>
  <c r="BF92" i="25"/>
  <c r="BE92" i="25"/>
  <c r="BB92" i="25"/>
  <c r="AZ92" i="25"/>
  <c r="AY92" i="25"/>
  <c r="BG92" i="25"/>
  <c r="AS92" i="25"/>
  <c r="AI92" i="25"/>
  <c r="Y92" i="25"/>
  <c r="AC92" i="25"/>
  <c r="L92" i="25" s="1"/>
  <c r="AA92" i="25"/>
  <c r="X92" i="25"/>
  <c r="V92" i="25"/>
  <c r="U92" i="25"/>
  <c r="BI91" i="25"/>
  <c r="BH91" i="25"/>
  <c r="BF91" i="25"/>
  <c r="BE91" i="25"/>
  <c r="BB91" i="25"/>
  <c r="AZ91" i="25"/>
  <c r="AY91" i="25"/>
  <c r="BG91" i="25"/>
  <c r="AS91" i="25"/>
  <c r="AI91" i="25"/>
  <c r="Y91" i="25" s="1"/>
  <c r="Z91" i="25"/>
  <c r="AC91" i="25"/>
  <c r="AA91" i="25"/>
  <c r="X91" i="25"/>
  <c r="W91" i="25"/>
  <c r="V91" i="25"/>
  <c r="U91" i="25"/>
  <c r="N91" i="25"/>
  <c r="O91" i="25"/>
  <c r="BI90" i="25"/>
  <c r="BH90" i="25"/>
  <c r="BF90" i="25"/>
  <c r="BE90" i="25"/>
  <c r="BB90" i="25"/>
  <c r="AZ90" i="25"/>
  <c r="AY90" i="25"/>
  <c r="BG90" i="25"/>
  <c r="AS90" i="25"/>
  <c r="AI90" i="25"/>
  <c r="Y90" i="25" s="1"/>
  <c r="AC90" i="25"/>
  <c r="AA90" i="25"/>
  <c r="X90" i="25"/>
  <c r="V90" i="25"/>
  <c r="U90" i="25"/>
  <c r="N90" i="25"/>
  <c r="O90" i="25"/>
  <c r="BI89" i="25"/>
  <c r="BH89" i="25"/>
  <c r="BF89" i="25"/>
  <c r="BE89" i="25"/>
  <c r="BB89" i="25"/>
  <c r="AZ89" i="25"/>
  <c r="AY89" i="25"/>
  <c r="W89" i="25"/>
  <c r="AS89" i="25"/>
  <c r="AI89" i="25"/>
  <c r="Z89" i="25" s="1"/>
  <c r="AC89" i="25"/>
  <c r="AA89" i="25"/>
  <c r="X89" i="25"/>
  <c r="V89" i="25"/>
  <c r="U89" i="25"/>
  <c r="BI88" i="25"/>
  <c r="BH88" i="25"/>
  <c r="BF88" i="25"/>
  <c r="BE88" i="25"/>
  <c r="BB88" i="25"/>
  <c r="AZ88" i="25"/>
  <c r="AY88" i="25"/>
  <c r="BG88" i="25"/>
  <c r="AS88" i="25"/>
  <c r="BC88" i="25"/>
  <c r="AI88" i="25"/>
  <c r="Z88" i="25"/>
  <c r="AC88" i="25"/>
  <c r="AA88" i="25"/>
  <c r="X88" i="25"/>
  <c r="V88" i="25"/>
  <c r="U88" i="25"/>
  <c r="BI87" i="25"/>
  <c r="BH87" i="25"/>
  <c r="BF87" i="25"/>
  <c r="BE87" i="25"/>
  <c r="BB87" i="25"/>
  <c r="AZ87" i="25"/>
  <c r="AY87" i="25"/>
  <c r="W87" i="25" s="1"/>
  <c r="AS87" i="25"/>
  <c r="BC87" i="25" s="1"/>
  <c r="AI87" i="25"/>
  <c r="AC87" i="25"/>
  <c r="AA87" i="25"/>
  <c r="X87" i="25"/>
  <c r="V87" i="25"/>
  <c r="U87" i="25"/>
  <c r="BI86" i="25"/>
  <c r="BH86" i="25"/>
  <c r="BF86" i="25"/>
  <c r="BE86" i="25"/>
  <c r="BB86" i="25"/>
  <c r="AZ86" i="25"/>
  <c r="AY86" i="25"/>
  <c r="BG86" i="25" s="1"/>
  <c r="AS86" i="25"/>
  <c r="AI86" i="25"/>
  <c r="Y86" i="25" s="1"/>
  <c r="BN86" i="25"/>
  <c r="BD86" i="25"/>
  <c r="Z86" i="25"/>
  <c r="AC86" i="25"/>
  <c r="AA86" i="25"/>
  <c r="X86" i="25"/>
  <c r="V86" i="25"/>
  <c r="U86" i="25"/>
  <c r="N86" i="25"/>
  <c r="O86" i="25"/>
  <c r="BI85" i="25"/>
  <c r="BH85" i="25"/>
  <c r="BF85" i="25"/>
  <c r="BE85" i="25"/>
  <c r="BB85" i="25"/>
  <c r="AZ85" i="25"/>
  <c r="AY85" i="25"/>
  <c r="BG85" i="25"/>
  <c r="AS85" i="25"/>
  <c r="AI85" i="25"/>
  <c r="AC85" i="25"/>
  <c r="AA85" i="25"/>
  <c r="X85" i="25"/>
  <c r="V85" i="25"/>
  <c r="U85" i="25"/>
  <c r="BI84" i="25"/>
  <c r="BH84" i="25"/>
  <c r="BF84" i="25"/>
  <c r="BE84" i="25"/>
  <c r="BB84" i="25"/>
  <c r="AZ84" i="25"/>
  <c r="AY84" i="25"/>
  <c r="BG84" i="25"/>
  <c r="AS84" i="25"/>
  <c r="AI84" i="25"/>
  <c r="Z84" i="25" s="1"/>
  <c r="AC84" i="25"/>
  <c r="AA84" i="25"/>
  <c r="X84" i="25"/>
  <c r="V84" i="25"/>
  <c r="L84" i="25" s="1"/>
  <c r="U84" i="25"/>
  <c r="BI83" i="25"/>
  <c r="BH83" i="25"/>
  <c r="BF83" i="25"/>
  <c r="BE83" i="25"/>
  <c r="BB83" i="25"/>
  <c r="AZ83" i="25"/>
  <c r="AY83" i="25"/>
  <c r="BG83" i="25" s="1"/>
  <c r="AS83" i="25"/>
  <c r="BC83" i="25" s="1"/>
  <c r="AI83" i="25"/>
  <c r="AC83" i="25"/>
  <c r="AA83" i="25"/>
  <c r="Z83" i="25"/>
  <c r="X83" i="25"/>
  <c r="V83" i="25"/>
  <c r="U83" i="25"/>
  <c r="BI82" i="25"/>
  <c r="BH82" i="25"/>
  <c r="BF82" i="25"/>
  <c r="BE82" i="25"/>
  <c r="BB82" i="25"/>
  <c r="AZ82" i="25"/>
  <c r="AY82" i="25"/>
  <c r="BG82" i="25"/>
  <c r="AS82" i="25"/>
  <c r="AI82" i="25"/>
  <c r="Y82" i="25" s="1"/>
  <c r="AC82" i="25"/>
  <c r="AA82" i="25"/>
  <c r="X82" i="25"/>
  <c r="V82" i="25"/>
  <c r="U82" i="25"/>
  <c r="BI81" i="25"/>
  <c r="BH81" i="25"/>
  <c r="BF81" i="25"/>
  <c r="BE81" i="25"/>
  <c r="BB81" i="25"/>
  <c r="AZ81" i="25"/>
  <c r="AY81" i="25"/>
  <c r="BG81" i="25"/>
  <c r="AS81" i="25"/>
  <c r="AI81" i="25"/>
  <c r="Z81" i="25" s="1"/>
  <c r="AC81" i="25"/>
  <c r="AA81" i="25"/>
  <c r="X81" i="25"/>
  <c r="V81" i="25"/>
  <c r="U81" i="25"/>
  <c r="BI80" i="25"/>
  <c r="BH80" i="25"/>
  <c r="BF80" i="25"/>
  <c r="BE80" i="25"/>
  <c r="BB80" i="25"/>
  <c r="AZ80" i="25"/>
  <c r="AY80" i="25"/>
  <c r="AS80" i="25"/>
  <c r="BC80" i="25" s="1"/>
  <c r="AI80" i="25"/>
  <c r="AC80" i="25"/>
  <c r="AA80" i="25"/>
  <c r="X80" i="25"/>
  <c r="V80" i="25"/>
  <c r="U80" i="25"/>
  <c r="BI79" i="25"/>
  <c r="BH79" i="25"/>
  <c r="BF79" i="25"/>
  <c r="BE79" i="25"/>
  <c r="BB79" i="25"/>
  <c r="AZ79" i="25"/>
  <c r="AY79" i="25"/>
  <c r="BG79" i="25" s="1"/>
  <c r="AS79" i="25"/>
  <c r="BC79" i="25" s="1"/>
  <c r="AI79" i="25"/>
  <c r="AC79" i="25"/>
  <c r="AA79" i="25"/>
  <c r="X79" i="25"/>
  <c r="V79" i="25"/>
  <c r="U79" i="25"/>
  <c r="P79" i="25"/>
  <c r="Q79" i="25" s="1"/>
  <c r="N79" i="25"/>
  <c r="O79" i="25" s="1"/>
  <c r="H79" i="25"/>
  <c r="I79" i="25" s="1"/>
  <c r="BI78" i="25"/>
  <c r="BH78" i="25"/>
  <c r="BF78" i="25"/>
  <c r="BE78" i="25"/>
  <c r="BB78" i="25"/>
  <c r="AZ78" i="25"/>
  <c r="AY78" i="25"/>
  <c r="BG78" i="25" s="1"/>
  <c r="AS78" i="25"/>
  <c r="BC78" i="25" s="1"/>
  <c r="AI78" i="25"/>
  <c r="Y78" i="25" s="1"/>
  <c r="AC78" i="25"/>
  <c r="AA78" i="25"/>
  <c r="X78" i="25"/>
  <c r="V78" i="25"/>
  <c r="U78" i="25"/>
  <c r="P78" i="25"/>
  <c r="Q78" i="25"/>
  <c r="N78" i="25"/>
  <c r="O78" i="25"/>
  <c r="H78" i="25"/>
  <c r="I78" i="25"/>
  <c r="BI77" i="25"/>
  <c r="BH77" i="25"/>
  <c r="BF77" i="25"/>
  <c r="BE77" i="25"/>
  <c r="BB77" i="25"/>
  <c r="AZ77" i="25"/>
  <c r="AY77" i="25"/>
  <c r="BG77" i="25"/>
  <c r="AS77" i="25"/>
  <c r="AI77" i="25"/>
  <c r="Z77" i="25" s="1"/>
  <c r="AC77" i="25"/>
  <c r="AA77" i="25"/>
  <c r="X77" i="25"/>
  <c r="V77" i="25"/>
  <c r="U77" i="25"/>
  <c r="P77" i="25"/>
  <c r="Q77" i="25" s="1"/>
  <c r="N77" i="25"/>
  <c r="O77" i="25"/>
  <c r="BI76" i="25"/>
  <c r="BH76" i="25"/>
  <c r="BF76" i="25"/>
  <c r="BE76" i="25"/>
  <c r="BB76" i="25"/>
  <c r="AZ76" i="25"/>
  <c r="AY76" i="25"/>
  <c r="BG76" i="25"/>
  <c r="AS76" i="25"/>
  <c r="BC76" i="25"/>
  <c r="AI76" i="25"/>
  <c r="Z76" i="25"/>
  <c r="AC76" i="25"/>
  <c r="AA76" i="25"/>
  <c r="X76" i="25"/>
  <c r="V76" i="25"/>
  <c r="U76" i="25"/>
  <c r="P76" i="25"/>
  <c r="Q76" i="25" s="1"/>
  <c r="N76" i="25"/>
  <c r="O76" i="25" s="1"/>
  <c r="J76" i="25"/>
  <c r="K76" i="25" s="1"/>
  <c r="H76" i="25"/>
  <c r="I76" i="25" s="1"/>
  <c r="BI75" i="25"/>
  <c r="BH75" i="25"/>
  <c r="BF75" i="25"/>
  <c r="BE75" i="25"/>
  <c r="BB75" i="25"/>
  <c r="AZ75" i="25"/>
  <c r="AY75" i="25"/>
  <c r="BG75" i="25" s="1"/>
  <c r="AS75" i="25"/>
  <c r="BC75" i="25" s="1"/>
  <c r="AI75" i="25"/>
  <c r="AC75" i="25"/>
  <c r="AA75" i="25"/>
  <c r="X75" i="25"/>
  <c r="V75" i="25"/>
  <c r="U75" i="25"/>
  <c r="P75" i="25"/>
  <c r="Q75" i="25" s="1"/>
  <c r="N75" i="25"/>
  <c r="O75" i="25"/>
  <c r="J75" i="25"/>
  <c r="K75" i="25" s="1"/>
  <c r="H75" i="25"/>
  <c r="I75" i="25" s="1"/>
  <c r="BI74" i="25"/>
  <c r="BH74" i="25"/>
  <c r="BF74" i="25"/>
  <c r="BE74" i="25"/>
  <c r="BB74" i="25"/>
  <c r="AZ74" i="25"/>
  <c r="AY74" i="25"/>
  <c r="AS74" i="25"/>
  <c r="T74" i="25"/>
  <c r="AI74" i="25"/>
  <c r="Z74" i="25"/>
  <c r="AC74" i="25"/>
  <c r="AA74" i="25"/>
  <c r="X74" i="25"/>
  <c r="V74" i="25"/>
  <c r="U74" i="25"/>
  <c r="P74" i="25"/>
  <c r="Q74" i="25" s="1"/>
  <c r="N74" i="25"/>
  <c r="O74" i="25" s="1"/>
  <c r="J74" i="25"/>
  <c r="K74" i="25" s="1"/>
  <c r="H74" i="25"/>
  <c r="I74" i="25" s="1"/>
  <c r="BI73" i="25"/>
  <c r="BH73" i="25"/>
  <c r="BF73" i="25"/>
  <c r="BE73" i="25"/>
  <c r="BB73" i="25"/>
  <c r="AZ73" i="25"/>
  <c r="AY73" i="25"/>
  <c r="BG73" i="25" s="1"/>
  <c r="AS73" i="25"/>
  <c r="BC73" i="25" s="1"/>
  <c r="AI73" i="25"/>
  <c r="Z73" i="25" s="1"/>
  <c r="AC73" i="25"/>
  <c r="L73" i="25" s="1"/>
  <c r="AA73" i="25"/>
  <c r="X73" i="25"/>
  <c r="V73" i="25"/>
  <c r="U73" i="25"/>
  <c r="P73" i="25"/>
  <c r="Q73" i="25"/>
  <c r="N73" i="25"/>
  <c r="O73" i="25"/>
  <c r="J73" i="25"/>
  <c r="K73" i="25"/>
  <c r="H73" i="25"/>
  <c r="I73" i="25"/>
  <c r="BI72" i="25"/>
  <c r="BH72" i="25"/>
  <c r="BF72" i="25"/>
  <c r="BE72" i="25"/>
  <c r="BB72" i="25"/>
  <c r="AZ72" i="25"/>
  <c r="L72" i="25" s="1"/>
  <c r="AY72" i="25"/>
  <c r="BG72" i="25"/>
  <c r="AS72" i="25"/>
  <c r="T72" i="25"/>
  <c r="AI72" i="25"/>
  <c r="Z72" i="25"/>
  <c r="AC72" i="25"/>
  <c r="AA72" i="25"/>
  <c r="X72" i="25"/>
  <c r="V72" i="25"/>
  <c r="U72" i="25"/>
  <c r="P72" i="25"/>
  <c r="Q72" i="25" s="1"/>
  <c r="N72" i="25"/>
  <c r="O72" i="25" s="1"/>
  <c r="J72" i="25"/>
  <c r="K72" i="25" s="1"/>
  <c r="H72" i="25"/>
  <c r="I72" i="25" s="1"/>
  <c r="BI71" i="25"/>
  <c r="BH71" i="25"/>
  <c r="BF71" i="25"/>
  <c r="BE71" i="25"/>
  <c r="BB71" i="25"/>
  <c r="AZ71" i="25"/>
  <c r="AY71" i="25"/>
  <c r="BG71" i="25" s="1"/>
  <c r="AS71" i="25"/>
  <c r="BC71" i="25" s="1"/>
  <c r="AI71" i="25"/>
  <c r="AC71" i="25"/>
  <c r="AA71" i="25"/>
  <c r="X71" i="25"/>
  <c r="V71" i="25"/>
  <c r="U71" i="25"/>
  <c r="P71" i="25"/>
  <c r="Q71" i="25" s="1"/>
  <c r="N71" i="25"/>
  <c r="O71" i="25" s="1"/>
  <c r="J71" i="25"/>
  <c r="K71" i="25" s="1"/>
  <c r="H71" i="25"/>
  <c r="I71" i="25" s="1"/>
  <c r="BI70" i="25"/>
  <c r="BH70" i="25"/>
  <c r="BF70" i="25"/>
  <c r="BE70" i="25"/>
  <c r="BB70" i="25"/>
  <c r="AZ70" i="25"/>
  <c r="AY70" i="25"/>
  <c r="BG70" i="25" s="1"/>
  <c r="AS70" i="25"/>
  <c r="AI70" i="25"/>
  <c r="Y70" i="25" s="1"/>
  <c r="Z70" i="25"/>
  <c r="AC70" i="25"/>
  <c r="AA70" i="25"/>
  <c r="X70" i="25"/>
  <c r="V70" i="25"/>
  <c r="U70" i="25"/>
  <c r="P70" i="25"/>
  <c r="Q70" i="25" s="1"/>
  <c r="N70" i="25"/>
  <c r="O70" i="25"/>
  <c r="J70" i="25"/>
  <c r="K70" i="25"/>
  <c r="H70" i="25"/>
  <c r="I70" i="25"/>
  <c r="BI69" i="25"/>
  <c r="BH69" i="25"/>
  <c r="BF69" i="25"/>
  <c r="BE69" i="25"/>
  <c r="BB69" i="25"/>
  <c r="AZ69" i="25"/>
  <c r="AY69" i="25"/>
  <c r="BG69" i="25"/>
  <c r="AS69" i="25"/>
  <c r="BC69" i="25" s="1"/>
  <c r="AI69" i="25"/>
  <c r="Y69" i="25"/>
  <c r="AC69" i="25"/>
  <c r="AA69" i="25"/>
  <c r="X69" i="25"/>
  <c r="V69" i="25"/>
  <c r="U69" i="25"/>
  <c r="P69" i="25"/>
  <c r="Q69" i="25" s="1"/>
  <c r="N69" i="25"/>
  <c r="O69" i="25" s="1"/>
  <c r="J69" i="25"/>
  <c r="K69" i="25" s="1"/>
  <c r="H69" i="25"/>
  <c r="I69" i="25" s="1"/>
  <c r="BI68" i="25"/>
  <c r="BH68" i="25"/>
  <c r="BF68" i="25"/>
  <c r="BE68" i="25"/>
  <c r="BB68" i="25"/>
  <c r="AZ68" i="25"/>
  <c r="AY68" i="25"/>
  <c r="BG68" i="25" s="1"/>
  <c r="AS68" i="25"/>
  <c r="BC68" i="25" s="1"/>
  <c r="AI68" i="25"/>
  <c r="AC68" i="25"/>
  <c r="AA68" i="25"/>
  <c r="X68" i="25"/>
  <c r="V68" i="25"/>
  <c r="U68" i="25"/>
  <c r="P68" i="25"/>
  <c r="Q68" i="25" s="1"/>
  <c r="N68" i="25"/>
  <c r="O68" i="25" s="1"/>
  <c r="J68" i="25"/>
  <c r="K68" i="25" s="1"/>
  <c r="H68" i="25"/>
  <c r="I68" i="25" s="1"/>
  <c r="BI67" i="25"/>
  <c r="BH67" i="25"/>
  <c r="BF67" i="25"/>
  <c r="BE67" i="25"/>
  <c r="BB67" i="25"/>
  <c r="AZ67" i="25"/>
  <c r="AY67" i="25"/>
  <c r="BG67" i="25" s="1"/>
  <c r="AS67" i="25"/>
  <c r="AI67" i="25"/>
  <c r="Z67" i="25"/>
  <c r="AC67" i="25"/>
  <c r="AA67" i="25"/>
  <c r="X67" i="25"/>
  <c r="V67" i="25"/>
  <c r="U67" i="25"/>
  <c r="P67" i="25"/>
  <c r="Q67" i="25" s="1"/>
  <c r="N67" i="25"/>
  <c r="O67" i="25" s="1"/>
  <c r="J67" i="25"/>
  <c r="K67" i="25" s="1"/>
  <c r="H67" i="25"/>
  <c r="I67" i="25" s="1"/>
  <c r="BI66" i="25"/>
  <c r="BH66" i="25"/>
  <c r="BF66" i="25"/>
  <c r="BE66" i="25"/>
  <c r="BB66" i="25"/>
  <c r="AZ66" i="25"/>
  <c r="AY66" i="25"/>
  <c r="BG66" i="25" s="1"/>
  <c r="AS66" i="25"/>
  <c r="BC66" i="25" s="1"/>
  <c r="AI66" i="25"/>
  <c r="Z66" i="25" s="1"/>
  <c r="AC66" i="25"/>
  <c r="AA66" i="25"/>
  <c r="X66" i="25"/>
  <c r="V66" i="25"/>
  <c r="L66" i="25" s="1"/>
  <c r="U66" i="25"/>
  <c r="P66" i="25"/>
  <c r="Q66" i="25"/>
  <c r="N66" i="25"/>
  <c r="O66" i="25"/>
  <c r="J66" i="25"/>
  <c r="K66" i="25"/>
  <c r="H66" i="25"/>
  <c r="I66" i="25"/>
  <c r="BI65" i="25"/>
  <c r="BH65" i="25"/>
  <c r="BF65" i="25"/>
  <c r="BE65" i="25"/>
  <c r="BB65" i="25"/>
  <c r="AZ65" i="25"/>
  <c r="L65" i="25" s="1"/>
  <c r="M65" i="25" s="1"/>
  <c r="AY65" i="25"/>
  <c r="BG65" i="25" s="1"/>
  <c r="AS65" i="25"/>
  <c r="AI65" i="25"/>
  <c r="AC65" i="25"/>
  <c r="AA65" i="25"/>
  <c r="X65" i="25"/>
  <c r="V65" i="25"/>
  <c r="U65" i="25"/>
  <c r="P65" i="25"/>
  <c r="Q65" i="25"/>
  <c r="N65" i="25"/>
  <c r="O65" i="25"/>
  <c r="J65" i="25"/>
  <c r="K65" i="25"/>
  <c r="H65" i="25"/>
  <c r="I65" i="25"/>
  <c r="BI64" i="25"/>
  <c r="BH64" i="25"/>
  <c r="BF64" i="25"/>
  <c r="BE64" i="25"/>
  <c r="BB64" i="25"/>
  <c r="AZ64" i="25"/>
  <c r="AY64" i="25"/>
  <c r="BG64" i="25"/>
  <c r="AS64" i="25"/>
  <c r="T64" i="25"/>
  <c r="AI64" i="25"/>
  <c r="Z64" i="25"/>
  <c r="AC64" i="25"/>
  <c r="AA64" i="25"/>
  <c r="X64" i="25"/>
  <c r="V64" i="25"/>
  <c r="L64" i="25" s="1"/>
  <c r="M64" i="25" s="1"/>
  <c r="U64" i="25"/>
  <c r="P64" i="25"/>
  <c r="Q64" i="25" s="1"/>
  <c r="N64" i="25"/>
  <c r="O64" i="25" s="1"/>
  <c r="J64" i="25"/>
  <c r="K64" i="25" s="1"/>
  <c r="H64" i="25"/>
  <c r="I64" i="25" s="1"/>
  <c r="BI63" i="25"/>
  <c r="BH63" i="25"/>
  <c r="BF63" i="25"/>
  <c r="BE63" i="25"/>
  <c r="BB63" i="25"/>
  <c r="AZ63" i="25"/>
  <c r="AY63" i="25"/>
  <c r="BG63" i="25" s="1"/>
  <c r="AS63" i="25"/>
  <c r="BC63" i="25" s="1"/>
  <c r="AI63" i="25"/>
  <c r="AC63" i="25"/>
  <c r="AA63" i="25"/>
  <c r="X63" i="25"/>
  <c r="V63" i="25"/>
  <c r="U63" i="25"/>
  <c r="P63" i="25"/>
  <c r="Q63" i="25"/>
  <c r="N63" i="25"/>
  <c r="O63" i="25"/>
  <c r="J63" i="25"/>
  <c r="K63" i="25"/>
  <c r="H63" i="25"/>
  <c r="I63" i="25"/>
  <c r="BI62" i="25"/>
  <c r="BH62" i="25"/>
  <c r="BF62" i="25"/>
  <c r="BE62" i="25"/>
  <c r="BB62" i="25"/>
  <c r="AZ62" i="25"/>
  <c r="AY62" i="25"/>
  <c r="BG62" i="25"/>
  <c r="AS62" i="25"/>
  <c r="AI62" i="25"/>
  <c r="Z62" i="25" s="1"/>
  <c r="AC62" i="25"/>
  <c r="AA62" i="25"/>
  <c r="X62" i="25"/>
  <c r="V62" i="25"/>
  <c r="U62" i="25"/>
  <c r="P62" i="25"/>
  <c r="Q62" i="25"/>
  <c r="N62" i="25"/>
  <c r="O62" i="25"/>
  <c r="J62" i="25"/>
  <c r="K62" i="25"/>
  <c r="H62" i="25"/>
  <c r="I62" i="25" s="1"/>
  <c r="BI61" i="25"/>
  <c r="BH61" i="25"/>
  <c r="BF61" i="25"/>
  <c r="BE61" i="25"/>
  <c r="BB61" i="25"/>
  <c r="AZ61" i="25"/>
  <c r="AY61" i="25"/>
  <c r="BG61" i="25" s="1"/>
  <c r="AS61" i="25"/>
  <c r="BC61" i="25"/>
  <c r="AI61" i="25"/>
  <c r="Z61" i="25"/>
  <c r="AC61" i="25"/>
  <c r="AA61" i="25"/>
  <c r="X61" i="25"/>
  <c r="V61" i="25"/>
  <c r="U61" i="25"/>
  <c r="P61" i="25"/>
  <c r="Q61" i="25" s="1"/>
  <c r="N61" i="25"/>
  <c r="O61" i="25" s="1"/>
  <c r="J61" i="25"/>
  <c r="K61" i="25" s="1"/>
  <c r="H61" i="25"/>
  <c r="I61" i="25" s="1"/>
  <c r="BI60" i="25"/>
  <c r="BH60" i="25"/>
  <c r="BF60" i="25"/>
  <c r="BE60" i="25"/>
  <c r="BB60" i="25"/>
  <c r="AZ60" i="25"/>
  <c r="AY60" i="25"/>
  <c r="AS60" i="25"/>
  <c r="BC60" i="25" s="1"/>
  <c r="AI60" i="25"/>
  <c r="AC60" i="25"/>
  <c r="AA60" i="25"/>
  <c r="X60" i="25"/>
  <c r="V60" i="25"/>
  <c r="U60" i="25"/>
  <c r="P60" i="25"/>
  <c r="Q60" i="25" s="1"/>
  <c r="N60" i="25"/>
  <c r="O60" i="25" s="1"/>
  <c r="J60" i="25"/>
  <c r="K60" i="25" s="1"/>
  <c r="H60" i="25"/>
  <c r="I60" i="25" s="1"/>
  <c r="BI59" i="25"/>
  <c r="BH59" i="25"/>
  <c r="BF59" i="25"/>
  <c r="BE59" i="25"/>
  <c r="BB59" i="25"/>
  <c r="AZ59" i="25"/>
  <c r="AY59" i="25"/>
  <c r="AS59" i="25"/>
  <c r="BC59" i="25"/>
  <c r="AI59" i="25"/>
  <c r="Z59" i="25"/>
  <c r="AC59" i="25"/>
  <c r="AA59" i="25"/>
  <c r="X59" i="25"/>
  <c r="V59" i="25"/>
  <c r="U59" i="25"/>
  <c r="P59" i="25"/>
  <c r="Q59" i="25" s="1"/>
  <c r="N59" i="25"/>
  <c r="O59" i="25" s="1"/>
  <c r="J59" i="25"/>
  <c r="K59" i="25"/>
  <c r="H59" i="25"/>
  <c r="I59" i="25" s="1"/>
  <c r="BI58" i="25"/>
  <c r="BH58" i="25"/>
  <c r="BF58" i="25"/>
  <c r="BE58" i="25"/>
  <c r="BB58" i="25"/>
  <c r="AZ58" i="25"/>
  <c r="AY58" i="25"/>
  <c r="BG58" i="25" s="1"/>
  <c r="AS58" i="25"/>
  <c r="T58" i="25" s="1"/>
  <c r="AI58" i="25"/>
  <c r="Z58" i="25"/>
  <c r="AC58" i="25"/>
  <c r="AA58" i="25"/>
  <c r="X58" i="25"/>
  <c r="V58" i="25"/>
  <c r="U58" i="25"/>
  <c r="P58" i="25"/>
  <c r="Q58" i="25" s="1"/>
  <c r="N58" i="25"/>
  <c r="O58" i="25" s="1"/>
  <c r="J58" i="25"/>
  <c r="K58" i="25"/>
  <c r="H58" i="25"/>
  <c r="I58" i="25" s="1"/>
  <c r="BI57" i="25"/>
  <c r="BH57" i="25"/>
  <c r="BF57" i="25"/>
  <c r="BE57" i="25"/>
  <c r="BB57" i="25"/>
  <c r="AZ57" i="25"/>
  <c r="AY57" i="25"/>
  <c r="W57" i="25" s="1"/>
  <c r="AS57" i="25"/>
  <c r="AI57" i="25"/>
  <c r="AC57" i="25"/>
  <c r="L57" i="25" s="1"/>
  <c r="M57" i="25" s="1"/>
  <c r="AA57" i="25"/>
  <c r="X57" i="25"/>
  <c r="V57" i="25"/>
  <c r="U57" i="25"/>
  <c r="P57" i="25"/>
  <c r="Q57" i="25"/>
  <c r="N57" i="25"/>
  <c r="O57" i="25"/>
  <c r="J57" i="25"/>
  <c r="K57" i="25"/>
  <c r="H57" i="25"/>
  <c r="I57" i="25" s="1"/>
  <c r="BI56" i="25"/>
  <c r="BH56" i="25"/>
  <c r="BF56" i="25"/>
  <c r="BE56" i="25"/>
  <c r="BB56" i="25"/>
  <c r="AZ56" i="25"/>
  <c r="AY56" i="25"/>
  <c r="BG56" i="25" s="1"/>
  <c r="AS56" i="25"/>
  <c r="T56" i="25" s="1"/>
  <c r="AI56" i="25"/>
  <c r="Z56" i="25" s="1"/>
  <c r="AC56" i="25"/>
  <c r="AA56" i="25"/>
  <c r="X56" i="25"/>
  <c r="V56" i="25"/>
  <c r="U56" i="25"/>
  <c r="P56" i="25"/>
  <c r="Q56" i="25" s="1"/>
  <c r="N56" i="25"/>
  <c r="O56" i="25" s="1"/>
  <c r="J56" i="25"/>
  <c r="K56" i="25" s="1"/>
  <c r="H56" i="25"/>
  <c r="I56" i="25"/>
  <c r="BI55" i="25"/>
  <c r="BH55" i="25"/>
  <c r="BF55" i="25"/>
  <c r="BE55" i="25"/>
  <c r="BB55" i="25"/>
  <c r="AZ55" i="25"/>
  <c r="AY55" i="25"/>
  <c r="W55" i="25" s="1"/>
  <c r="BG55" i="25"/>
  <c r="AS55" i="25"/>
  <c r="BC55" i="25" s="1"/>
  <c r="AI55" i="25"/>
  <c r="AC55" i="25"/>
  <c r="AA55" i="25"/>
  <c r="X55" i="25"/>
  <c r="V55" i="25"/>
  <c r="U55" i="25"/>
  <c r="P55" i="25"/>
  <c r="Q55" i="25" s="1"/>
  <c r="N55" i="25"/>
  <c r="O55" i="25" s="1"/>
  <c r="J55" i="25"/>
  <c r="K55" i="25"/>
  <c r="H55" i="25"/>
  <c r="I55" i="25"/>
  <c r="BI54" i="25"/>
  <c r="BH54" i="25"/>
  <c r="BF54" i="25"/>
  <c r="BE54" i="25"/>
  <c r="BB54" i="25"/>
  <c r="AZ54" i="25"/>
  <c r="AY54" i="25"/>
  <c r="BG54" i="25"/>
  <c r="AS54" i="25"/>
  <c r="AI54" i="25"/>
  <c r="Z54" i="25"/>
  <c r="AC54" i="25"/>
  <c r="AA54" i="25"/>
  <c r="X54" i="25"/>
  <c r="V54" i="25"/>
  <c r="U54" i="25"/>
  <c r="P54" i="25"/>
  <c r="Q54" i="25" s="1"/>
  <c r="N54" i="25"/>
  <c r="O54" i="25" s="1"/>
  <c r="J54" i="25"/>
  <c r="K54" i="25" s="1"/>
  <c r="H54" i="25"/>
  <c r="I54" i="25"/>
  <c r="BI53" i="25"/>
  <c r="BH53" i="25"/>
  <c r="BF53" i="25"/>
  <c r="BE53" i="25"/>
  <c r="BB53" i="25"/>
  <c r="AZ53" i="25"/>
  <c r="AY53" i="25"/>
  <c r="BG53" i="25"/>
  <c r="AS53" i="25"/>
  <c r="BC53" i="25" s="1"/>
  <c r="AI53" i="25"/>
  <c r="AC53" i="25"/>
  <c r="AA53" i="25"/>
  <c r="X53" i="25"/>
  <c r="V53" i="25"/>
  <c r="U53" i="25"/>
  <c r="P53" i="25"/>
  <c r="Q53" i="25"/>
  <c r="N53" i="25"/>
  <c r="O53" i="25"/>
  <c r="J53" i="25"/>
  <c r="K53" i="25"/>
  <c r="H53" i="25"/>
  <c r="I53" i="25" s="1"/>
  <c r="BI52" i="25"/>
  <c r="BH52" i="25"/>
  <c r="BF52" i="25"/>
  <c r="BE52" i="25"/>
  <c r="BB52" i="25"/>
  <c r="AZ52" i="25"/>
  <c r="AY52" i="25"/>
  <c r="BG52" i="25" s="1"/>
  <c r="AS52" i="25"/>
  <c r="BC52" i="25"/>
  <c r="AI52" i="25"/>
  <c r="AC52" i="25"/>
  <c r="AA52" i="25"/>
  <c r="X52" i="25"/>
  <c r="V52" i="25"/>
  <c r="U52" i="25"/>
  <c r="P52" i="25"/>
  <c r="Q52" i="25"/>
  <c r="N52" i="25"/>
  <c r="O52" i="25" s="1"/>
  <c r="J52" i="25"/>
  <c r="K52" i="25"/>
  <c r="H52" i="25"/>
  <c r="I52" i="25" s="1"/>
  <c r="BI51" i="25"/>
  <c r="BH51" i="25"/>
  <c r="BF51" i="25"/>
  <c r="BE51" i="25"/>
  <c r="BB51" i="25"/>
  <c r="AZ51" i="25"/>
  <c r="AY51" i="25"/>
  <c r="BG51" i="25" s="1"/>
  <c r="AS51" i="25"/>
  <c r="BC51" i="25"/>
  <c r="AI51" i="25"/>
  <c r="Z51" i="25" s="1"/>
  <c r="F51" i="25" s="1"/>
  <c r="G51" i="25" s="1"/>
  <c r="AC51" i="25"/>
  <c r="AA51" i="25"/>
  <c r="X51" i="25"/>
  <c r="V51" i="25"/>
  <c r="U51" i="25"/>
  <c r="P51" i="25"/>
  <c r="Q51" i="25"/>
  <c r="N51" i="25"/>
  <c r="O51" i="25"/>
  <c r="J51" i="25"/>
  <c r="K51" i="25" s="1"/>
  <c r="H51" i="25"/>
  <c r="I51" i="25" s="1"/>
  <c r="BI50" i="25"/>
  <c r="BH50" i="25"/>
  <c r="BF50" i="25"/>
  <c r="BE50" i="25"/>
  <c r="BB50" i="25"/>
  <c r="AZ50" i="25"/>
  <c r="AY50" i="25"/>
  <c r="BG50" i="25" s="1"/>
  <c r="AS50" i="25"/>
  <c r="BC50" i="25"/>
  <c r="AI50" i="25"/>
  <c r="AC50" i="25"/>
  <c r="AA50" i="25"/>
  <c r="X50" i="25"/>
  <c r="V50" i="25"/>
  <c r="U50" i="25"/>
  <c r="P50" i="25"/>
  <c r="Q50" i="25"/>
  <c r="N50" i="25"/>
  <c r="O50" i="25"/>
  <c r="J50" i="25"/>
  <c r="K50" i="25" s="1"/>
  <c r="H50" i="25"/>
  <c r="I50" i="25" s="1"/>
  <c r="BI49" i="25"/>
  <c r="BH49" i="25"/>
  <c r="BF49" i="25"/>
  <c r="BE49" i="25"/>
  <c r="BB49" i="25"/>
  <c r="AZ49" i="25"/>
  <c r="AY49" i="25"/>
  <c r="BG49" i="25" s="1"/>
  <c r="AS49" i="25"/>
  <c r="AI49" i="25"/>
  <c r="AC49" i="25"/>
  <c r="AA49" i="25"/>
  <c r="X49" i="25"/>
  <c r="V49" i="25"/>
  <c r="U49" i="25"/>
  <c r="P49" i="25"/>
  <c r="Q49" i="25"/>
  <c r="N49" i="25"/>
  <c r="O49" i="25" s="1"/>
  <c r="J49" i="25"/>
  <c r="K49" i="25" s="1"/>
  <c r="H49" i="25"/>
  <c r="I49" i="25" s="1"/>
  <c r="BI48" i="25"/>
  <c r="BH48" i="25"/>
  <c r="BF48" i="25"/>
  <c r="BE48" i="25"/>
  <c r="BB48" i="25"/>
  <c r="AZ48" i="25"/>
  <c r="AY48" i="25"/>
  <c r="W48" i="25" s="1"/>
  <c r="AS48" i="25"/>
  <c r="AI48" i="25"/>
  <c r="AC48" i="25"/>
  <c r="AA48" i="25"/>
  <c r="X48" i="25"/>
  <c r="V48" i="25"/>
  <c r="U48" i="25"/>
  <c r="P48" i="25"/>
  <c r="Q48" i="25"/>
  <c r="N48" i="25"/>
  <c r="O48" i="25" s="1"/>
  <c r="J48" i="25"/>
  <c r="K48" i="25" s="1"/>
  <c r="H48" i="25"/>
  <c r="I48" i="25" s="1"/>
  <c r="BI47" i="25"/>
  <c r="BH47" i="25"/>
  <c r="BF47" i="25"/>
  <c r="BE47" i="25"/>
  <c r="BB47" i="25"/>
  <c r="AZ47" i="25"/>
  <c r="AY47" i="25"/>
  <c r="W47" i="25" s="1"/>
  <c r="AS47" i="25"/>
  <c r="BC47" i="25"/>
  <c r="AI47" i="25"/>
  <c r="Z47" i="25" s="1"/>
  <c r="AC47" i="25"/>
  <c r="AA47" i="25"/>
  <c r="X47" i="25"/>
  <c r="V47" i="25"/>
  <c r="U47" i="25"/>
  <c r="P47" i="25"/>
  <c r="Q47" i="25" s="1"/>
  <c r="N47" i="25"/>
  <c r="O47" i="25"/>
  <c r="J47" i="25"/>
  <c r="K47" i="25"/>
  <c r="H47" i="25"/>
  <c r="I47" i="25" s="1"/>
  <c r="BI46" i="25"/>
  <c r="BH46" i="25"/>
  <c r="BF46" i="25"/>
  <c r="BE46" i="25"/>
  <c r="BB46" i="25"/>
  <c r="AZ46" i="25"/>
  <c r="AY46" i="25"/>
  <c r="BG46" i="25" s="1"/>
  <c r="AS46" i="25"/>
  <c r="AI46" i="25"/>
  <c r="Z46" i="25" s="1"/>
  <c r="AC46" i="25"/>
  <c r="AA46" i="25"/>
  <c r="X46" i="25"/>
  <c r="V46" i="25"/>
  <c r="U46" i="25"/>
  <c r="P46" i="25"/>
  <c r="Q46" i="25"/>
  <c r="N46" i="25"/>
  <c r="O46" i="25" s="1"/>
  <c r="J46" i="25"/>
  <c r="K46" i="25"/>
  <c r="H46" i="25"/>
  <c r="I46" i="25" s="1"/>
  <c r="BI45" i="25"/>
  <c r="BH45" i="25"/>
  <c r="BF45" i="25"/>
  <c r="BE45" i="25"/>
  <c r="BB45" i="25"/>
  <c r="AZ45" i="25"/>
  <c r="AY45" i="25"/>
  <c r="BG45" i="25" s="1"/>
  <c r="AS45" i="25"/>
  <c r="BC45" i="25"/>
  <c r="AI45" i="25"/>
  <c r="AC45" i="25"/>
  <c r="L45" i="25" s="1"/>
  <c r="M45" i="25" s="1"/>
  <c r="AA45" i="25"/>
  <c r="X45" i="25"/>
  <c r="V45" i="25"/>
  <c r="U45" i="25"/>
  <c r="P45" i="25"/>
  <c r="Q45" i="25"/>
  <c r="N45" i="25"/>
  <c r="O45" i="25" s="1"/>
  <c r="J45" i="25"/>
  <c r="K45" i="25" s="1"/>
  <c r="H45" i="25"/>
  <c r="I45" i="25" s="1"/>
  <c r="BI44" i="25"/>
  <c r="BH44" i="25"/>
  <c r="BF44" i="25"/>
  <c r="BE44" i="25"/>
  <c r="BB44" i="25"/>
  <c r="AZ44" i="25"/>
  <c r="AY44" i="25"/>
  <c r="BG44" i="25" s="1"/>
  <c r="AS44" i="25"/>
  <c r="BC44" i="25"/>
  <c r="AI44" i="25"/>
  <c r="AC44" i="25"/>
  <c r="AA44" i="25"/>
  <c r="X44" i="25"/>
  <c r="V44" i="25"/>
  <c r="U44" i="25"/>
  <c r="P44" i="25"/>
  <c r="Q44" i="25"/>
  <c r="N44" i="25"/>
  <c r="O44" i="25"/>
  <c r="J44" i="25"/>
  <c r="K44" i="25"/>
  <c r="H44" i="25"/>
  <c r="I44" i="25" s="1"/>
  <c r="BI43" i="25"/>
  <c r="BH43" i="25"/>
  <c r="BF43" i="25"/>
  <c r="BE43" i="25"/>
  <c r="BB43" i="25"/>
  <c r="AZ43" i="25"/>
  <c r="AY43" i="25"/>
  <c r="BG43" i="25" s="1"/>
  <c r="AS43" i="25"/>
  <c r="BC43" i="25" s="1"/>
  <c r="AI43" i="25"/>
  <c r="AC43" i="25"/>
  <c r="AA43" i="25"/>
  <c r="X43" i="25"/>
  <c r="V43" i="25"/>
  <c r="U43" i="25"/>
  <c r="P43" i="25"/>
  <c r="Q43" i="25" s="1"/>
  <c r="N43" i="25"/>
  <c r="O43" i="25"/>
  <c r="J43" i="25"/>
  <c r="K43" i="25"/>
  <c r="H43" i="25"/>
  <c r="I43" i="25" s="1"/>
  <c r="BI42" i="25"/>
  <c r="BH42" i="25"/>
  <c r="BF42" i="25"/>
  <c r="BE42" i="25"/>
  <c r="BB42" i="25"/>
  <c r="AZ42" i="25"/>
  <c r="AY42" i="25"/>
  <c r="AS42" i="25"/>
  <c r="BC42" i="25" s="1"/>
  <c r="AI42" i="25"/>
  <c r="Z42" i="25"/>
  <c r="AC42" i="25"/>
  <c r="AA42" i="25"/>
  <c r="X42" i="25"/>
  <c r="V42" i="25"/>
  <c r="U42" i="25"/>
  <c r="P42" i="25"/>
  <c r="Q42" i="25" s="1"/>
  <c r="N42" i="25"/>
  <c r="O42" i="25" s="1"/>
  <c r="J42" i="25"/>
  <c r="K42" i="25"/>
  <c r="H42" i="25"/>
  <c r="I42" i="25" s="1"/>
  <c r="BI41" i="25"/>
  <c r="BH41" i="25"/>
  <c r="BF41" i="25"/>
  <c r="BE41" i="25"/>
  <c r="BB41" i="25"/>
  <c r="AZ41" i="25"/>
  <c r="AY41" i="25"/>
  <c r="W41" i="25" s="1"/>
  <c r="AS41" i="25"/>
  <c r="AI41" i="25"/>
  <c r="Y41" i="25" s="1"/>
  <c r="AC41" i="25"/>
  <c r="AA41" i="25"/>
  <c r="X41" i="25"/>
  <c r="V41" i="25"/>
  <c r="U41" i="25"/>
  <c r="P41" i="25"/>
  <c r="Q41" i="25"/>
  <c r="N41" i="25"/>
  <c r="O41" i="25"/>
  <c r="J41" i="25"/>
  <c r="K41" i="25" s="1"/>
  <c r="H41" i="25"/>
  <c r="I41" i="25" s="1"/>
  <c r="BI40" i="25"/>
  <c r="BH40" i="25"/>
  <c r="BF40" i="25"/>
  <c r="BE40" i="25"/>
  <c r="BB40" i="25"/>
  <c r="AZ40" i="25"/>
  <c r="AY40" i="25"/>
  <c r="BG40" i="25" s="1"/>
  <c r="AS40" i="25"/>
  <c r="T40" i="25"/>
  <c r="AI40" i="25"/>
  <c r="Y40" i="25"/>
  <c r="AC40" i="25"/>
  <c r="AA40" i="25"/>
  <c r="X40" i="25"/>
  <c r="V40" i="25"/>
  <c r="U40" i="25"/>
  <c r="P40" i="25"/>
  <c r="Q40" i="25" s="1"/>
  <c r="N40" i="25"/>
  <c r="O40" i="25"/>
  <c r="J40" i="25"/>
  <c r="K40" i="25" s="1"/>
  <c r="H40" i="25"/>
  <c r="I40" i="25"/>
  <c r="BI39" i="25"/>
  <c r="BH39" i="25"/>
  <c r="BF39" i="25"/>
  <c r="BE39" i="25"/>
  <c r="BB39" i="25"/>
  <c r="AZ39" i="25"/>
  <c r="AY39" i="25"/>
  <c r="BG39" i="25"/>
  <c r="AS39" i="25"/>
  <c r="BC39" i="25" s="1"/>
  <c r="AI39" i="25"/>
  <c r="Z39" i="25" s="1"/>
  <c r="AC39" i="25"/>
  <c r="AA39" i="25"/>
  <c r="X39" i="25"/>
  <c r="V39" i="25"/>
  <c r="U39" i="25"/>
  <c r="P39" i="25"/>
  <c r="Q39" i="25"/>
  <c r="N39" i="25"/>
  <c r="O39" i="25"/>
  <c r="J39" i="25"/>
  <c r="K39" i="25" s="1"/>
  <c r="H39" i="25"/>
  <c r="I39" i="25" s="1"/>
  <c r="BI38" i="25"/>
  <c r="BH38" i="25"/>
  <c r="BF38" i="25"/>
  <c r="BE38" i="25"/>
  <c r="BB38" i="25"/>
  <c r="AZ38" i="25"/>
  <c r="AY38" i="25"/>
  <c r="BG38" i="25" s="1"/>
  <c r="AS38" i="25"/>
  <c r="T38" i="25" s="1"/>
  <c r="AI38" i="25"/>
  <c r="Z38" i="25" s="1"/>
  <c r="F38" i="25" s="1"/>
  <c r="AC38" i="25"/>
  <c r="AA38" i="25"/>
  <c r="X38" i="25"/>
  <c r="V38" i="25"/>
  <c r="U38" i="25"/>
  <c r="P38" i="25"/>
  <c r="Q38" i="25"/>
  <c r="N38" i="25"/>
  <c r="O38" i="25"/>
  <c r="J38" i="25"/>
  <c r="K38" i="25"/>
  <c r="H38" i="25"/>
  <c r="I38" i="25"/>
  <c r="BI37" i="25"/>
  <c r="BH37" i="25"/>
  <c r="BF37" i="25"/>
  <c r="BE37" i="25"/>
  <c r="BB37" i="25"/>
  <c r="AZ37" i="25"/>
  <c r="AY37" i="25"/>
  <c r="AS37" i="25"/>
  <c r="BC37" i="25" s="1"/>
  <c r="AI37" i="25"/>
  <c r="Y37" i="25"/>
  <c r="AC37" i="25"/>
  <c r="AA37" i="25"/>
  <c r="X37" i="25"/>
  <c r="V37" i="25"/>
  <c r="U37" i="25"/>
  <c r="P37" i="25"/>
  <c r="Q37" i="25"/>
  <c r="N37" i="25"/>
  <c r="O37" i="25" s="1"/>
  <c r="J37" i="25"/>
  <c r="K37" i="25"/>
  <c r="H37" i="25"/>
  <c r="I37" i="25"/>
  <c r="BI36" i="25"/>
  <c r="BH36" i="25"/>
  <c r="BF36" i="25"/>
  <c r="BE36" i="25"/>
  <c r="BB36" i="25"/>
  <c r="AZ36" i="25"/>
  <c r="AY36" i="25"/>
  <c r="BG36" i="25"/>
  <c r="AS36" i="25"/>
  <c r="BC36" i="25"/>
  <c r="AI36" i="25"/>
  <c r="Z36" i="25" s="1"/>
  <c r="F36" i="25" s="1"/>
  <c r="AC36" i="25"/>
  <c r="AA36" i="25"/>
  <c r="X36" i="25"/>
  <c r="V36" i="25"/>
  <c r="U36" i="25"/>
  <c r="P36" i="25"/>
  <c r="Q36" i="25"/>
  <c r="N36" i="25"/>
  <c r="O36" i="25" s="1"/>
  <c r="J36" i="25"/>
  <c r="K36" i="25" s="1"/>
  <c r="H36" i="25"/>
  <c r="I36" i="25"/>
  <c r="BI35" i="25"/>
  <c r="BH35" i="25"/>
  <c r="BF35" i="25"/>
  <c r="BE35" i="25"/>
  <c r="BB35" i="25"/>
  <c r="AZ35" i="25"/>
  <c r="AY35" i="25"/>
  <c r="AS35" i="25"/>
  <c r="BC35" i="25" s="1"/>
  <c r="AI35" i="25"/>
  <c r="Y35" i="25" s="1"/>
  <c r="AC35" i="25"/>
  <c r="AA35" i="25"/>
  <c r="X35" i="25"/>
  <c r="V35" i="25"/>
  <c r="U35" i="25"/>
  <c r="P35" i="25"/>
  <c r="Q35" i="25"/>
  <c r="N35" i="25"/>
  <c r="O35" i="25" s="1"/>
  <c r="J35" i="25"/>
  <c r="K35" i="25"/>
  <c r="H35" i="25"/>
  <c r="I35" i="25" s="1"/>
  <c r="BI34" i="25"/>
  <c r="BH34" i="25"/>
  <c r="BF34" i="25"/>
  <c r="BE34" i="25"/>
  <c r="BB34" i="25"/>
  <c r="AZ34" i="25"/>
  <c r="AY34" i="25"/>
  <c r="BG34" i="25" s="1"/>
  <c r="AS34" i="25"/>
  <c r="T34" i="25" s="1"/>
  <c r="AI34" i="25"/>
  <c r="BN34" i="25" s="1"/>
  <c r="AC34" i="25"/>
  <c r="AA34" i="25"/>
  <c r="X34" i="25"/>
  <c r="V34" i="25"/>
  <c r="U34" i="25"/>
  <c r="P34" i="25"/>
  <c r="Q34" i="25" s="1"/>
  <c r="N34" i="25"/>
  <c r="O34" i="25" s="1"/>
  <c r="J34" i="25"/>
  <c r="K34" i="25"/>
  <c r="H34" i="25"/>
  <c r="I34" i="25" s="1"/>
  <c r="BI33" i="25"/>
  <c r="BH33" i="25"/>
  <c r="BF33" i="25"/>
  <c r="BE33" i="25"/>
  <c r="BB33" i="25"/>
  <c r="AZ33" i="25"/>
  <c r="L33" i="25" s="1"/>
  <c r="M33" i="25" s="1"/>
  <c r="AY33" i="25"/>
  <c r="BG33" i="25" s="1"/>
  <c r="AS33" i="25"/>
  <c r="AI33" i="25"/>
  <c r="Y33" i="25" s="1"/>
  <c r="AC33" i="25"/>
  <c r="AA33" i="25"/>
  <c r="X33" i="25"/>
  <c r="V33" i="25"/>
  <c r="U33" i="25"/>
  <c r="P33" i="25"/>
  <c r="Q33" i="25"/>
  <c r="N33" i="25"/>
  <c r="O33" i="25" s="1"/>
  <c r="J33" i="25"/>
  <c r="K33" i="25" s="1"/>
  <c r="H33" i="25"/>
  <c r="I33" i="25" s="1"/>
  <c r="BI32" i="25"/>
  <c r="BH32" i="25"/>
  <c r="BF32" i="25"/>
  <c r="BE32" i="25"/>
  <c r="BB32" i="25"/>
  <c r="AZ32" i="25"/>
  <c r="AY32" i="25"/>
  <c r="W32" i="25" s="1"/>
  <c r="F32" i="25" s="1"/>
  <c r="AS32" i="25"/>
  <c r="T32" i="25" s="1"/>
  <c r="AI32" i="25"/>
  <c r="Z32" i="25" s="1"/>
  <c r="AC32" i="25"/>
  <c r="AA32" i="25"/>
  <c r="X32" i="25"/>
  <c r="V32" i="25"/>
  <c r="U32" i="25"/>
  <c r="P32" i="25"/>
  <c r="Q32" i="25" s="1"/>
  <c r="N32" i="25"/>
  <c r="O32" i="25" s="1"/>
  <c r="J32" i="25"/>
  <c r="K32" i="25" s="1"/>
  <c r="H32" i="25"/>
  <c r="I32" i="25" s="1"/>
  <c r="BI31" i="25"/>
  <c r="BH31" i="25"/>
  <c r="BF31" i="25"/>
  <c r="BE31" i="25"/>
  <c r="BB31" i="25"/>
  <c r="AZ31" i="25"/>
  <c r="L31" i="25" s="1"/>
  <c r="AY31" i="25"/>
  <c r="W31" i="25" s="1"/>
  <c r="AS31" i="25"/>
  <c r="BC31" i="25" s="1"/>
  <c r="AI31" i="25"/>
  <c r="Y31" i="25"/>
  <c r="AC31" i="25"/>
  <c r="AA31" i="25"/>
  <c r="X31" i="25"/>
  <c r="V31" i="25"/>
  <c r="U31" i="25"/>
  <c r="P31" i="25"/>
  <c r="Q31" i="25"/>
  <c r="N31" i="25"/>
  <c r="O31" i="25" s="1"/>
  <c r="J31" i="25"/>
  <c r="K31" i="25" s="1"/>
  <c r="H31" i="25"/>
  <c r="I31" i="25" s="1"/>
  <c r="BI30" i="25"/>
  <c r="BH30" i="25"/>
  <c r="BF30" i="25"/>
  <c r="BE30" i="25"/>
  <c r="BB30" i="25"/>
  <c r="AZ30" i="25"/>
  <c r="AY30" i="25"/>
  <c r="W30" i="25" s="1"/>
  <c r="AS30" i="25"/>
  <c r="AI30" i="25"/>
  <c r="AC30" i="25"/>
  <c r="AA30" i="25"/>
  <c r="X30" i="25"/>
  <c r="V30" i="25"/>
  <c r="U30" i="25"/>
  <c r="P30" i="25"/>
  <c r="Q30" i="25" s="1"/>
  <c r="N30" i="25"/>
  <c r="O30" i="25" s="1"/>
  <c r="J30" i="25"/>
  <c r="K30" i="25" s="1"/>
  <c r="H30" i="25"/>
  <c r="I30" i="25"/>
  <c r="BI29" i="25"/>
  <c r="BH29" i="25"/>
  <c r="BF29" i="25"/>
  <c r="BE29" i="25"/>
  <c r="BB29" i="25"/>
  <c r="AZ29" i="25"/>
  <c r="AY29" i="25"/>
  <c r="AS29" i="25"/>
  <c r="T29" i="25" s="1"/>
  <c r="BC29" i="25"/>
  <c r="AI29" i="25"/>
  <c r="Y29" i="25"/>
  <c r="AC29" i="25"/>
  <c r="AA29" i="25"/>
  <c r="X29" i="25"/>
  <c r="V29" i="25"/>
  <c r="U29" i="25"/>
  <c r="P29" i="25"/>
  <c r="Q29" i="25" s="1"/>
  <c r="N29" i="25"/>
  <c r="O29" i="25" s="1"/>
  <c r="J29" i="25"/>
  <c r="K29" i="25"/>
  <c r="H29" i="25"/>
  <c r="I29" i="25"/>
  <c r="BI28" i="25"/>
  <c r="BH28" i="25"/>
  <c r="BF28" i="25"/>
  <c r="BE28" i="25"/>
  <c r="BB28" i="25"/>
  <c r="AZ28" i="25"/>
  <c r="AY28" i="25"/>
  <c r="BG28" i="25"/>
  <c r="AS28" i="25"/>
  <c r="BC28" i="25"/>
  <c r="AI28" i="25"/>
  <c r="AC28" i="25"/>
  <c r="AA28" i="25"/>
  <c r="X28" i="25"/>
  <c r="V28" i="25"/>
  <c r="U28" i="25"/>
  <c r="T28" i="25"/>
  <c r="P28" i="25"/>
  <c r="Q28" i="25"/>
  <c r="J28" i="25"/>
  <c r="K28" i="25" s="1"/>
  <c r="H28" i="25"/>
  <c r="I28" i="25" s="1"/>
  <c r="BI27" i="25"/>
  <c r="BH27" i="25"/>
  <c r="BF27" i="25"/>
  <c r="BE27" i="25"/>
  <c r="BB27" i="25"/>
  <c r="AZ27" i="25"/>
  <c r="AY27" i="25"/>
  <c r="AS27" i="25"/>
  <c r="BC27" i="25"/>
  <c r="AI27" i="25"/>
  <c r="AC27" i="25"/>
  <c r="L27" i="25" s="1"/>
  <c r="M27" i="25" s="1"/>
  <c r="AA27" i="25"/>
  <c r="X27" i="25"/>
  <c r="V27" i="25"/>
  <c r="U27" i="25"/>
  <c r="P27" i="25"/>
  <c r="Q27" i="25"/>
  <c r="J27" i="25"/>
  <c r="K27" i="25"/>
  <c r="H27" i="25"/>
  <c r="I27" i="25" s="1"/>
  <c r="BI26" i="25"/>
  <c r="BH26" i="25"/>
  <c r="BF26" i="25"/>
  <c r="BE26" i="25"/>
  <c r="BB26" i="25"/>
  <c r="AZ26" i="25"/>
  <c r="AY26" i="25"/>
  <c r="AS26" i="25"/>
  <c r="T26" i="25"/>
  <c r="AI26" i="25"/>
  <c r="AC26" i="25"/>
  <c r="AA26" i="25"/>
  <c r="X26" i="25"/>
  <c r="V26" i="25"/>
  <c r="U26" i="25"/>
  <c r="P26" i="25"/>
  <c r="Q26" i="25"/>
  <c r="J26" i="25"/>
  <c r="K26" i="25"/>
  <c r="H26" i="25"/>
  <c r="I26" i="25" s="1"/>
  <c r="BI25" i="25"/>
  <c r="BH25" i="25"/>
  <c r="BF25" i="25"/>
  <c r="BE25" i="25"/>
  <c r="BB25" i="25"/>
  <c r="AZ25" i="25"/>
  <c r="AY25" i="25"/>
  <c r="BG25" i="25" s="1"/>
  <c r="AS25" i="25"/>
  <c r="BC25" i="25" s="1"/>
  <c r="AI25" i="25"/>
  <c r="Y25" i="25"/>
  <c r="AC25" i="25"/>
  <c r="AA25" i="25"/>
  <c r="X25" i="25"/>
  <c r="V25" i="25"/>
  <c r="U25" i="25"/>
  <c r="P25" i="25"/>
  <c r="Q25" i="25" s="1"/>
  <c r="J25" i="25"/>
  <c r="K25" i="25" s="1"/>
  <c r="H25" i="25"/>
  <c r="I25" i="25"/>
  <c r="BI24" i="25"/>
  <c r="BH24" i="25"/>
  <c r="BF24" i="25"/>
  <c r="BE24" i="25"/>
  <c r="BB24" i="25"/>
  <c r="AZ24" i="25"/>
  <c r="AY24" i="25"/>
  <c r="W24" i="25" s="1"/>
  <c r="BG24" i="25"/>
  <c r="AS24" i="25"/>
  <c r="T24" i="25" s="1"/>
  <c r="AI24" i="25"/>
  <c r="Z24" i="25" s="1"/>
  <c r="AC24" i="25"/>
  <c r="AA24" i="25"/>
  <c r="X24" i="25"/>
  <c r="V24" i="25"/>
  <c r="U24" i="25"/>
  <c r="P24" i="25"/>
  <c r="Q24" i="25" s="1"/>
  <c r="J24" i="25"/>
  <c r="K24" i="25"/>
  <c r="H24" i="25"/>
  <c r="I24" i="25"/>
  <c r="BI23" i="25"/>
  <c r="BH23" i="25"/>
  <c r="BF23" i="25"/>
  <c r="BE23" i="25"/>
  <c r="BB23" i="25"/>
  <c r="AZ23" i="25"/>
  <c r="AY23" i="25"/>
  <c r="BG23" i="25"/>
  <c r="AS23" i="25"/>
  <c r="BC23" i="25" s="1"/>
  <c r="AI23" i="25"/>
  <c r="Y23" i="25" s="1"/>
  <c r="AC23" i="25"/>
  <c r="AA23" i="25"/>
  <c r="X23" i="25"/>
  <c r="V23" i="25"/>
  <c r="L23" i="25" s="1"/>
  <c r="M23" i="25" s="1"/>
  <c r="U23" i="25"/>
  <c r="P23" i="25"/>
  <c r="Q23" i="25" s="1"/>
  <c r="J23" i="25"/>
  <c r="K23" i="25" s="1"/>
  <c r="H23" i="25"/>
  <c r="I23" i="25" s="1"/>
  <c r="BI22" i="25"/>
  <c r="BH22" i="25"/>
  <c r="BF22" i="25"/>
  <c r="BE22" i="25"/>
  <c r="BB22" i="25"/>
  <c r="AZ22" i="25"/>
  <c r="AY22" i="25"/>
  <c r="BG22" i="25" s="1"/>
  <c r="AS22" i="25"/>
  <c r="BC22" i="25" s="1"/>
  <c r="AI22" i="25"/>
  <c r="AC22" i="25"/>
  <c r="AA22" i="25"/>
  <c r="X22" i="25"/>
  <c r="V22" i="25"/>
  <c r="U22" i="25"/>
  <c r="P22" i="25"/>
  <c r="Q22" i="25"/>
  <c r="J22" i="25"/>
  <c r="K22" i="25" s="1"/>
  <c r="H22" i="25"/>
  <c r="I22" i="25"/>
  <c r="BI21" i="25"/>
  <c r="BH21" i="25"/>
  <c r="BF21" i="25"/>
  <c r="BE21" i="25"/>
  <c r="BB21" i="25"/>
  <c r="AZ21" i="25"/>
  <c r="AY21" i="25"/>
  <c r="W21" i="25"/>
  <c r="AS21" i="25"/>
  <c r="AI21" i="25"/>
  <c r="Y21" i="25"/>
  <c r="AC21" i="25"/>
  <c r="L21" i="25" s="1"/>
  <c r="AA21" i="25"/>
  <c r="X21" i="25"/>
  <c r="V21" i="25"/>
  <c r="U21" i="25"/>
  <c r="P21" i="25"/>
  <c r="Q21" i="25"/>
  <c r="J21" i="25"/>
  <c r="K21" i="25" s="1"/>
  <c r="H21" i="25"/>
  <c r="I21" i="25" s="1"/>
  <c r="BI20" i="25"/>
  <c r="BH20" i="25"/>
  <c r="BF20" i="25"/>
  <c r="BE20" i="25"/>
  <c r="BB20" i="25"/>
  <c r="AZ20" i="25"/>
  <c r="L20" i="25" s="1"/>
  <c r="M20" i="25" s="1"/>
  <c r="AY20" i="25"/>
  <c r="AS20" i="25"/>
  <c r="AI20" i="25"/>
  <c r="Z20" i="25" s="1"/>
  <c r="AC20" i="25"/>
  <c r="AA20" i="25"/>
  <c r="X20" i="25"/>
  <c r="V20" i="25"/>
  <c r="U20" i="25"/>
  <c r="P20" i="25"/>
  <c r="Q20" i="25"/>
  <c r="J20" i="25"/>
  <c r="K20" i="25"/>
  <c r="H20" i="25"/>
  <c r="I20" i="25" s="1"/>
  <c r="BI19" i="25"/>
  <c r="BH19" i="25"/>
  <c r="BF19" i="25"/>
  <c r="BE19" i="25"/>
  <c r="BB19" i="25"/>
  <c r="AZ19" i="25"/>
  <c r="AY19" i="25"/>
  <c r="BG19" i="25" s="1"/>
  <c r="AS19" i="25"/>
  <c r="BC19" i="25" s="1"/>
  <c r="AI19" i="25"/>
  <c r="Y19" i="25"/>
  <c r="AC19" i="25"/>
  <c r="AA19" i="25"/>
  <c r="X19" i="25"/>
  <c r="V19" i="25"/>
  <c r="U19" i="25"/>
  <c r="P19" i="25"/>
  <c r="Q19" i="25"/>
  <c r="J19" i="25"/>
  <c r="K19" i="25" s="1"/>
  <c r="H19" i="25"/>
  <c r="I19" i="25" s="1"/>
  <c r="BI18" i="25"/>
  <c r="BH18" i="25"/>
  <c r="BF18" i="25"/>
  <c r="BE18" i="25"/>
  <c r="BB18" i="25"/>
  <c r="AZ18" i="25"/>
  <c r="AY18" i="25"/>
  <c r="BG18" i="25" s="1"/>
  <c r="AS18" i="25"/>
  <c r="BN18" i="25" s="1"/>
  <c r="BA18" i="25" s="1"/>
  <c r="T18" i="25"/>
  <c r="AI18" i="25"/>
  <c r="AC18" i="25"/>
  <c r="AA18" i="25"/>
  <c r="X18" i="25"/>
  <c r="V18" i="25"/>
  <c r="U18" i="25"/>
  <c r="P18" i="25"/>
  <c r="Q18" i="25"/>
  <c r="J18" i="25"/>
  <c r="K18" i="25"/>
  <c r="H18" i="25"/>
  <c r="I18" i="25" s="1"/>
  <c r="BI17" i="25"/>
  <c r="BH17" i="25"/>
  <c r="BF17" i="25"/>
  <c r="BE17" i="25"/>
  <c r="BB17" i="25"/>
  <c r="AZ17" i="25"/>
  <c r="AY17" i="25"/>
  <c r="W17" i="25" s="1"/>
  <c r="AS17" i="25"/>
  <c r="T17" i="25" s="1"/>
  <c r="AI17" i="25"/>
  <c r="Z17" i="25" s="1"/>
  <c r="AC17" i="25"/>
  <c r="AA17" i="25"/>
  <c r="X17" i="25"/>
  <c r="V17" i="25"/>
  <c r="U17" i="25"/>
  <c r="P17" i="25"/>
  <c r="Q17" i="25"/>
  <c r="H17" i="25"/>
  <c r="I17" i="25" s="1"/>
  <c r="BI16" i="25"/>
  <c r="BH16" i="25"/>
  <c r="BF16" i="25"/>
  <c r="BE16" i="25"/>
  <c r="BB16" i="25"/>
  <c r="AZ16" i="25"/>
  <c r="L16" i="25" s="1"/>
  <c r="M16" i="25" s="1"/>
  <c r="AY16" i="25"/>
  <c r="AS16" i="25"/>
  <c r="AI16" i="25"/>
  <c r="Z16" i="25" s="1"/>
  <c r="AC16" i="25"/>
  <c r="AA16" i="25"/>
  <c r="X16" i="25"/>
  <c r="V16" i="25"/>
  <c r="U16" i="25"/>
  <c r="P16" i="25"/>
  <c r="Q16" i="25"/>
  <c r="BI15" i="25"/>
  <c r="BI4" i="25"/>
  <c r="BI5" i="25"/>
  <c r="BI6" i="25"/>
  <c r="BI7" i="25"/>
  <c r="BI8" i="25"/>
  <c r="BI9" i="25"/>
  <c r="BI10" i="25"/>
  <c r="BI11" i="25"/>
  <c r="BI12" i="25"/>
  <c r="BI13" i="25"/>
  <c r="BI14" i="25"/>
  <c r="BI2" i="25"/>
  <c r="BH15" i="25"/>
  <c r="BF15" i="25"/>
  <c r="BE15" i="25"/>
  <c r="BB15" i="25"/>
  <c r="AZ15" i="25"/>
  <c r="L15" i="25" s="1"/>
  <c r="M15" i="25" s="1"/>
  <c r="AY15" i="25"/>
  <c r="BG15" i="25" s="1"/>
  <c r="W15" i="25"/>
  <c r="AS15" i="25"/>
  <c r="BC15" i="25" s="1"/>
  <c r="AI15" i="25"/>
  <c r="Y15" i="25"/>
  <c r="AC15" i="25"/>
  <c r="AA15" i="25"/>
  <c r="X15" i="25"/>
  <c r="V15" i="25"/>
  <c r="U15" i="25"/>
  <c r="P15" i="25"/>
  <c r="Q15" i="25"/>
  <c r="BH14" i="25"/>
  <c r="BH4" i="25"/>
  <c r="BH5" i="25"/>
  <c r="BH6" i="25"/>
  <c r="BH7" i="25"/>
  <c r="BH8" i="25"/>
  <c r="BH9" i="25"/>
  <c r="BH10" i="25"/>
  <c r="BH11" i="25"/>
  <c r="BH12" i="25"/>
  <c r="BH13" i="25"/>
  <c r="BF14" i="25"/>
  <c r="BE14" i="25"/>
  <c r="BB14" i="25"/>
  <c r="AZ14" i="25"/>
  <c r="AY14" i="25"/>
  <c r="BG14" i="25" s="1"/>
  <c r="AS14" i="25"/>
  <c r="BC14" i="25" s="1"/>
  <c r="AI14" i="25"/>
  <c r="Z14" i="25" s="1"/>
  <c r="AC14" i="25"/>
  <c r="AA14" i="25"/>
  <c r="X14" i="25"/>
  <c r="V14" i="25"/>
  <c r="U14" i="25"/>
  <c r="P14" i="25"/>
  <c r="Q14" i="25"/>
  <c r="BF13" i="25"/>
  <c r="BE13" i="25"/>
  <c r="BB13" i="25"/>
  <c r="AZ13" i="25"/>
  <c r="AY13" i="25"/>
  <c r="BG13" i="25"/>
  <c r="AS13" i="25"/>
  <c r="BC13" i="25" s="1"/>
  <c r="T13" i="25"/>
  <c r="AI13" i="25"/>
  <c r="AC13" i="25"/>
  <c r="AA13" i="25"/>
  <c r="X13" i="25"/>
  <c r="V13" i="25"/>
  <c r="U13" i="25"/>
  <c r="P13" i="25"/>
  <c r="Q13" i="25"/>
  <c r="BF12" i="25"/>
  <c r="BE12" i="25"/>
  <c r="BB12" i="25"/>
  <c r="AZ12" i="25"/>
  <c r="AY12" i="25"/>
  <c r="BG12" i="25" s="1"/>
  <c r="AS12" i="25"/>
  <c r="T12" i="25"/>
  <c r="AI12" i="25"/>
  <c r="Z12" i="25"/>
  <c r="AC12" i="25"/>
  <c r="AA12" i="25"/>
  <c r="X12" i="25"/>
  <c r="V12" i="25"/>
  <c r="U12" i="25"/>
  <c r="P12" i="25"/>
  <c r="Q12" i="25" s="1"/>
  <c r="BF11" i="25"/>
  <c r="BE11" i="25"/>
  <c r="BB11" i="25"/>
  <c r="AZ11" i="25"/>
  <c r="L11" i="25" s="1"/>
  <c r="M11" i="25" s="1"/>
  <c r="AY11" i="25"/>
  <c r="BG11" i="25" s="1"/>
  <c r="AS11" i="25"/>
  <c r="BC11" i="25" s="1"/>
  <c r="AI11" i="25"/>
  <c r="Y11" i="25"/>
  <c r="AC11" i="25"/>
  <c r="AA11" i="25"/>
  <c r="X11" i="25"/>
  <c r="V11" i="25"/>
  <c r="U11" i="25"/>
  <c r="P11" i="25"/>
  <c r="Q11" i="25"/>
  <c r="BF10" i="25"/>
  <c r="BE10" i="25"/>
  <c r="BB10" i="25"/>
  <c r="AZ10" i="25"/>
  <c r="L10" i="25" s="1"/>
  <c r="M10" i="25" s="1"/>
  <c r="AC10" i="25"/>
  <c r="V10" i="25"/>
  <c r="AY10" i="25"/>
  <c r="BG10" i="25"/>
  <c r="AS10" i="25"/>
  <c r="BN10" i="25" s="1"/>
  <c r="AI10" i="25"/>
  <c r="Y10" i="25" s="1"/>
  <c r="AA10" i="25"/>
  <c r="X10" i="25"/>
  <c r="U10" i="25"/>
  <c r="P10" i="25"/>
  <c r="Q10" i="25"/>
  <c r="BF9" i="25"/>
  <c r="BE9" i="25"/>
  <c r="BB9" i="25"/>
  <c r="AZ9" i="25"/>
  <c r="AY9" i="25"/>
  <c r="W9" i="25" s="1"/>
  <c r="AS9" i="25"/>
  <c r="BC9" i="25" s="1"/>
  <c r="AI9" i="25"/>
  <c r="Y9" i="25"/>
  <c r="AC9" i="25"/>
  <c r="AA9" i="25"/>
  <c r="X9" i="25"/>
  <c r="V9" i="25"/>
  <c r="U9" i="25"/>
  <c r="P9" i="25"/>
  <c r="Q9" i="25"/>
  <c r="BF8" i="25"/>
  <c r="BE8" i="25"/>
  <c r="BB8" i="25"/>
  <c r="AZ8" i="25"/>
  <c r="AC8" i="25"/>
  <c r="V8" i="25"/>
  <c r="L8" i="25" s="1"/>
  <c r="M8" i="25" s="1"/>
  <c r="AY8" i="25"/>
  <c r="AS8" i="25"/>
  <c r="T8" i="25"/>
  <c r="AI8" i="25"/>
  <c r="Z8" i="25"/>
  <c r="AA8" i="25"/>
  <c r="X8" i="25"/>
  <c r="U8" i="25"/>
  <c r="P8" i="25"/>
  <c r="Q8" i="25"/>
  <c r="N8" i="25"/>
  <c r="O8" i="25" s="1"/>
  <c r="J8" i="25"/>
  <c r="K8" i="25" s="1"/>
  <c r="BF7" i="25"/>
  <c r="BE7" i="25"/>
  <c r="BB7" i="25"/>
  <c r="AZ7" i="25"/>
  <c r="AY7" i="25"/>
  <c r="BG7" i="25" s="1"/>
  <c r="AS7" i="25"/>
  <c r="BC7" i="25" s="1"/>
  <c r="AI7" i="25"/>
  <c r="Y7" i="25"/>
  <c r="AC7" i="25"/>
  <c r="AA7" i="25"/>
  <c r="X7" i="25"/>
  <c r="V7" i="25"/>
  <c r="U7" i="25"/>
  <c r="P7" i="25"/>
  <c r="Q7" i="25" s="1"/>
  <c r="N7" i="25"/>
  <c r="J7" i="25"/>
  <c r="K7" i="25"/>
  <c r="BF6" i="25"/>
  <c r="BE6" i="25"/>
  <c r="BB6" i="25"/>
  <c r="AZ6" i="25"/>
  <c r="AZ4" i="25"/>
  <c r="AY6" i="25"/>
  <c r="BG6" i="25"/>
  <c r="AS6" i="25"/>
  <c r="BC6" i="25"/>
  <c r="AI6" i="25"/>
  <c r="AI2" i="25" s="1"/>
  <c r="AC6" i="25"/>
  <c r="AA6" i="25"/>
  <c r="X6" i="25"/>
  <c r="V6" i="25"/>
  <c r="U6" i="25"/>
  <c r="U4" i="25"/>
  <c r="U5" i="25"/>
  <c r="P6" i="25"/>
  <c r="Q6" i="25" s="1"/>
  <c r="N6" i="25"/>
  <c r="O6" i="25" s="1"/>
  <c r="J6" i="25"/>
  <c r="K6" i="25" s="1"/>
  <c r="H6" i="25"/>
  <c r="I6" i="25"/>
  <c r="BF5" i="25"/>
  <c r="BF2" i="25" s="1"/>
  <c r="BE5" i="25"/>
  <c r="BB5" i="25"/>
  <c r="AY5" i="25"/>
  <c r="W5" i="25"/>
  <c r="AS5" i="25"/>
  <c r="BC5" i="25"/>
  <c r="AI5" i="25"/>
  <c r="Y5" i="25"/>
  <c r="AC4" i="25"/>
  <c r="AC2" i="25" s="1"/>
  <c r="AA5" i="25"/>
  <c r="AA4" i="25"/>
  <c r="X5" i="25"/>
  <c r="H5" i="25"/>
  <c r="BF4" i="25"/>
  <c r="BE4" i="25"/>
  <c r="BB4" i="25"/>
  <c r="BB2" i="25" s="1"/>
  <c r="AY4" i="25"/>
  <c r="BG4" i="25" s="1"/>
  <c r="AS4" i="25"/>
  <c r="AI4" i="25"/>
  <c r="Z4" i="25" s="1"/>
  <c r="X4" i="25"/>
  <c r="V4" i="25"/>
  <c r="V2" i="25"/>
  <c r="S2" i="24"/>
  <c r="AB2" i="24"/>
  <c r="AD2" i="24"/>
  <c r="AG2" i="24"/>
  <c r="AH2" i="24"/>
  <c r="AJ2" i="24"/>
  <c r="AK2" i="24"/>
  <c r="AL2" i="24"/>
  <c r="AM2" i="24"/>
  <c r="AN2" i="24"/>
  <c r="AO2" i="24"/>
  <c r="AP2" i="24"/>
  <c r="AQ2" i="24"/>
  <c r="AR2" i="24"/>
  <c r="AT2" i="24"/>
  <c r="AU2" i="24"/>
  <c r="AV2" i="24"/>
  <c r="AW2" i="24"/>
  <c r="AX2" i="24"/>
  <c r="BJ2" i="24"/>
  <c r="BK2" i="24"/>
  <c r="BL2" i="24"/>
  <c r="BM2" i="24"/>
  <c r="BO2" i="24"/>
  <c r="BP2" i="24"/>
  <c r="BQ2" i="24"/>
  <c r="BR2" i="24"/>
  <c r="E150" i="24"/>
  <c r="D150" i="24"/>
  <c r="BI149" i="24"/>
  <c r="BH149" i="24"/>
  <c r="BF149" i="24"/>
  <c r="BE149" i="24"/>
  <c r="BB149" i="24"/>
  <c r="AZ149" i="24"/>
  <c r="AY149" i="24"/>
  <c r="BG149" i="24"/>
  <c r="AS149" i="24"/>
  <c r="AI149" i="24"/>
  <c r="Y149" i="24" s="1"/>
  <c r="AD149" i="24"/>
  <c r="AC149" i="24"/>
  <c r="AA149" i="24"/>
  <c r="X149" i="24"/>
  <c r="V149" i="24"/>
  <c r="U149" i="24"/>
  <c r="BI148" i="24"/>
  <c r="BH148" i="24"/>
  <c r="BF148" i="24"/>
  <c r="BE148" i="24"/>
  <c r="BB148" i="24"/>
  <c r="AZ148" i="24"/>
  <c r="AY148" i="24"/>
  <c r="W148" i="24" s="1"/>
  <c r="AS148" i="24"/>
  <c r="AI148" i="24"/>
  <c r="Y148" i="24" s="1"/>
  <c r="Z148" i="24"/>
  <c r="AD148" i="24"/>
  <c r="AC148" i="24"/>
  <c r="AA148" i="24"/>
  <c r="X148" i="24"/>
  <c r="V148" i="24"/>
  <c r="U148" i="24"/>
  <c r="BI147" i="24"/>
  <c r="BH147" i="24"/>
  <c r="BF147" i="24"/>
  <c r="BE147" i="24"/>
  <c r="BB147" i="24"/>
  <c r="AZ147" i="24"/>
  <c r="AY147" i="24"/>
  <c r="W147" i="24" s="1"/>
  <c r="AS147" i="24"/>
  <c r="BC147" i="24" s="1"/>
  <c r="AI147" i="24"/>
  <c r="AD147" i="24"/>
  <c r="L147" i="24" s="1"/>
  <c r="M147" i="24" s="1"/>
  <c r="AC147" i="24"/>
  <c r="AA147" i="24"/>
  <c r="X147" i="24"/>
  <c r="V147" i="24"/>
  <c r="U147" i="24"/>
  <c r="BI146" i="24"/>
  <c r="BH146" i="24"/>
  <c r="BF146" i="24"/>
  <c r="BE146" i="24"/>
  <c r="BB146" i="24"/>
  <c r="AZ146" i="24"/>
  <c r="AY146" i="24"/>
  <c r="BG146" i="24" s="1"/>
  <c r="AS146" i="24"/>
  <c r="T146" i="24" s="1"/>
  <c r="AI146" i="24"/>
  <c r="Y146" i="24" s="1"/>
  <c r="AD146" i="24"/>
  <c r="AC146" i="24"/>
  <c r="AA146" i="24"/>
  <c r="X146" i="24"/>
  <c r="V146" i="24"/>
  <c r="U146" i="24"/>
  <c r="BI145" i="24"/>
  <c r="BH145" i="24"/>
  <c r="BF145" i="24"/>
  <c r="BE145" i="24"/>
  <c r="BB145" i="24"/>
  <c r="AZ145" i="24"/>
  <c r="AY145" i="24"/>
  <c r="W145" i="24"/>
  <c r="AS145" i="24"/>
  <c r="AI145" i="24"/>
  <c r="AD145" i="24"/>
  <c r="AC145" i="24"/>
  <c r="AA145" i="24"/>
  <c r="X145" i="24"/>
  <c r="V145" i="24"/>
  <c r="U145" i="24"/>
  <c r="BI144" i="24"/>
  <c r="BH144" i="24"/>
  <c r="BF144" i="24"/>
  <c r="BE144" i="24"/>
  <c r="BB144" i="24"/>
  <c r="AZ144" i="24"/>
  <c r="L144" i="24" s="1"/>
  <c r="M144" i="24" s="1"/>
  <c r="AY144" i="24"/>
  <c r="W144" i="24"/>
  <c r="AS144" i="24"/>
  <c r="BC144" i="24" s="1"/>
  <c r="AI144" i="24"/>
  <c r="AD144" i="24"/>
  <c r="AC144" i="24"/>
  <c r="AA144" i="24"/>
  <c r="X144" i="24"/>
  <c r="V144" i="24"/>
  <c r="U144" i="24"/>
  <c r="BI143" i="24"/>
  <c r="BH143" i="24"/>
  <c r="BF143" i="24"/>
  <c r="BE143" i="24"/>
  <c r="BB143" i="24"/>
  <c r="AZ143" i="24"/>
  <c r="L143" i="24" s="1"/>
  <c r="M143" i="24" s="1"/>
  <c r="AY143" i="24"/>
  <c r="BG143" i="24" s="1"/>
  <c r="AS143" i="24"/>
  <c r="BC143" i="24" s="1"/>
  <c r="AI143" i="24"/>
  <c r="AD143" i="24"/>
  <c r="AC143" i="24"/>
  <c r="AA143" i="24"/>
  <c r="X143" i="24"/>
  <c r="V143" i="24"/>
  <c r="U143" i="24"/>
  <c r="BI142" i="24"/>
  <c r="BH142" i="24"/>
  <c r="BF142" i="24"/>
  <c r="BE142" i="24"/>
  <c r="BB142" i="24"/>
  <c r="AZ142" i="24"/>
  <c r="AY142" i="24"/>
  <c r="AS142" i="24"/>
  <c r="AI142" i="24"/>
  <c r="AD142" i="24"/>
  <c r="AC142" i="24"/>
  <c r="AA142" i="24"/>
  <c r="X142" i="24"/>
  <c r="V142" i="24"/>
  <c r="U142" i="24"/>
  <c r="BI141" i="24"/>
  <c r="BH141" i="24"/>
  <c r="BF141" i="24"/>
  <c r="BE141" i="24"/>
  <c r="BB141" i="24"/>
  <c r="AZ141" i="24"/>
  <c r="L141" i="24" s="1"/>
  <c r="M141" i="24" s="1"/>
  <c r="AY141" i="24"/>
  <c r="BG141" i="24" s="1"/>
  <c r="AS141" i="24"/>
  <c r="BC141" i="24" s="1"/>
  <c r="AI141" i="24"/>
  <c r="AD141" i="24"/>
  <c r="AC141" i="24"/>
  <c r="AA141" i="24"/>
  <c r="X141" i="24"/>
  <c r="V141" i="24"/>
  <c r="U141" i="24"/>
  <c r="BI140" i="24"/>
  <c r="BH140" i="24"/>
  <c r="BF140" i="24"/>
  <c r="BE140" i="24"/>
  <c r="BB140" i="24"/>
  <c r="AZ140" i="24"/>
  <c r="AY140" i="24"/>
  <c r="W140" i="24" s="1"/>
  <c r="AS140" i="24"/>
  <c r="T140" i="24" s="1"/>
  <c r="AI140" i="24"/>
  <c r="AD140" i="24"/>
  <c r="AC140" i="24"/>
  <c r="AA140" i="24"/>
  <c r="X140" i="24"/>
  <c r="V140" i="24"/>
  <c r="U140" i="24"/>
  <c r="BI139" i="24"/>
  <c r="BH139" i="24"/>
  <c r="BF139" i="24"/>
  <c r="BE139" i="24"/>
  <c r="BB139" i="24"/>
  <c r="AZ139" i="24"/>
  <c r="AY139" i="24"/>
  <c r="W139" i="24" s="1"/>
  <c r="AS139" i="24"/>
  <c r="AI139" i="24"/>
  <c r="Y139" i="24" s="1"/>
  <c r="AD139" i="24"/>
  <c r="AC139" i="24"/>
  <c r="AA139" i="24"/>
  <c r="X139" i="24"/>
  <c r="V139" i="24"/>
  <c r="U139" i="24"/>
  <c r="BI138" i="24"/>
  <c r="BH138" i="24"/>
  <c r="BF138" i="24"/>
  <c r="BE138" i="24"/>
  <c r="BB138" i="24"/>
  <c r="AZ138" i="24"/>
  <c r="AY138" i="24"/>
  <c r="BG138" i="24" s="1"/>
  <c r="AS138" i="24"/>
  <c r="BC138" i="24" s="1"/>
  <c r="AI138" i="24"/>
  <c r="Y138" i="24" s="1"/>
  <c r="AD138" i="24"/>
  <c r="AC138" i="24"/>
  <c r="L138" i="24" s="1"/>
  <c r="M138" i="24" s="1"/>
  <c r="AA138" i="24"/>
  <c r="X138" i="24"/>
  <c r="V138" i="24"/>
  <c r="U138" i="24"/>
  <c r="BI137" i="24"/>
  <c r="BH137" i="24"/>
  <c r="BF137" i="24"/>
  <c r="BE137" i="24"/>
  <c r="BB137" i="24"/>
  <c r="AZ137" i="24"/>
  <c r="AY137" i="24"/>
  <c r="BG137" i="24" s="1"/>
  <c r="AS137" i="24"/>
  <c r="AI137" i="24"/>
  <c r="BN137" i="24" s="1"/>
  <c r="BD137" i="24" s="1"/>
  <c r="Z137" i="24"/>
  <c r="AD137" i="24"/>
  <c r="AC137" i="24"/>
  <c r="AA137" i="24"/>
  <c r="X137" i="24"/>
  <c r="V137" i="24"/>
  <c r="U137" i="24"/>
  <c r="BI136" i="24"/>
  <c r="BH136" i="24"/>
  <c r="BF136" i="24"/>
  <c r="BE136" i="24"/>
  <c r="BB136" i="24"/>
  <c r="AZ136" i="24"/>
  <c r="AY136" i="24"/>
  <c r="W136" i="24" s="1"/>
  <c r="AS136" i="24"/>
  <c r="T136" i="24" s="1"/>
  <c r="AI136" i="24"/>
  <c r="BN136" i="24" s="1"/>
  <c r="BA136" i="24" s="1"/>
  <c r="AD136" i="24"/>
  <c r="AC136" i="24"/>
  <c r="AA136" i="24"/>
  <c r="X136" i="24"/>
  <c r="V136" i="24"/>
  <c r="U136" i="24"/>
  <c r="BI135" i="24"/>
  <c r="BH135" i="24"/>
  <c r="BF135" i="24"/>
  <c r="BE135" i="24"/>
  <c r="BB135" i="24"/>
  <c r="AZ135" i="24"/>
  <c r="AY135" i="24"/>
  <c r="BG135" i="24" s="1"/>
  <c r="AS135" i="24"/>
  <c r="BC135" i="24" s="1"/>
  <c r="AI135" i="24"/>
  <c r="Z135" i="24"/>
  <c r="AD135" i="24"/>
  <c r="L135" i="24" s="1"/>
  <c r="M135" i="24" s="1"/>
  <c r="AC135" i="24"/>
  <c r="AA135" i="24"/>
  <c r="X135" i="24"/>
  <c r="V135" i="24"/>
  <c r="U135" i="24"/>
  <c r="BI134" i="24"/>
  <c r="BH134" i="24"/>
  <c r="BF134" i="24"/>
  <c r="BE134" i="24"/>
  <c r="BB134" i="24"/>
  <c r="AZ134" i="24"/>
  <c r="AY134" i="24"/>
  <c r="AS134" i="24"/>
  <c r="AI134" i="24"/>
  <c r="Z134" i="24"/>
  <c r="AD134" i="24"/>
  <c r="AC134" i="24"/>
  <c r="AA134" i="24"/>
  <c r="X134" i="24"/>
  <c r="V134" i="24"/>
  <c r="U134" i="24"/>
  <c r="BI133" i="24"/>
  <c r="BH133" i="24"/>
  <c r="BF133" i="24"/>
  <c r="BE133" i="24"/>
  <c r="BB133" i="24"/>
  <c r="AZ133" i="24"/>
  <c r="AY133" i="24"/>
  <c r="BG133" i="24" s="1"/>
  <c r="AS133" i="24"/>
  <c r="AI133" i="24"/>
  <c r="Y133" i="24" s="1"/>
  <c r="AD133" i="24"/>
  <c r="AC133" i="24"/>
  <c r="AA133" i="24"/>
  <c r="X133" i="24"/>
  <c r="V133" i="24"/>
  <c r="U133" i="24"/>
  <c r="BI132" i="24"/>
  <c r="BH132" i="24"/>
  <c r="BF132" i="24"/>
  <c r="BE132" i="24"/>
  <c r="BB132" i="24"/>
  <c r="AZ132" i="24"/>
  <c r="AY132" i="24"/>
  <c r="W132" i="24" s="1"/>
  <c r="AS132" i="24"/>
  <c r="T132" i="24" s="1"/>
  <c r="AI132" i="24"/>
  <c r="BN132" i="24" s="1"/>
  <c r="AD132" i="24"/>
  <c r="AC132" i="24"/>
  <c r="AA132" i="24"/>
  <c r="X132" i="24"/>
  <c r="V132" i="24"/>
  <c r="U132" i="24"/>
  <c r="BI131" i="24"/>
  <c r="BH131" i="24"/>
  <c r="BF131" i="24"/>
  <c r="BE131" i="24"/>
  <c r="BB131" i="24"/>
  <c r="AZ131" i="24"/>
  <c r="AY131" i="24"/>
  <c r="BG131" i="24" s="1"/>
  <c r="AS131" i="24"/>
  <c r="AI131" i="24"/>
  <c r="AD131" i="24"/>
  <c r="AC131" i="24"/>
  <c r="AA131" i="24"/>
  <c r="X131" i="24"/>
  <c r="V131" i="24"/>
  <c r="U131" i="24"/>
  <c r="BI130" i="24"/>
  <c r="BH130" i="24"/>
  <c r="BF130" i="24"/>
  <c r="BE130" i="24"/>
  <c r="BB130" i="24"/>
  <c r="AZ130" i="24"/>
  <c r="AY130" i="24"/>
  <c r="AS130" i="24"/>
  <c r="AI130" i="24"/>
  <c r="AD130" i="24"/>
  <c r="AC130" i="24"/>
  <c r="AA130" i="24"/>
  <c r="X130" i="24"/>
  <c r="V130" i="24"/>
  <c r="U130" i="24"/>
  <c r="BI129" i="24"/>
  <c r="BH129" i="24"/>
  <c r="BF129" i="24"/>
  <c r="BE129" i="24"/>
  <c r="BB129" i="24"/>
  <c r="AZ129" i="24"/>
  <c r="L129" i="24" s="1"/>
  <c r="M129" i="24" s="1"/>
  <c r="AY129" i="24"/>
  <c r="W129" i="24" s="1"/>
  <c r="AS129" i="24"/>
  <c r="BC129" i="24" s="1"/>
  <c r="AI129" i="24"/>
  <c r="Z129" i="24" s="1"/>
  <c r="AD129" i="24"/>
  <c r="AC129" i="24"/>
  <c r="AA129" i="24"/>
  <c r="X129" i="24"/>
  <c r="V129" i="24"/>
  <c r="U129" i="24"/>
  <c r="BI128" i="24"/>
  <c r="BH128" i="24"/>
  <c r="BF128" i="24"/>
  <c r="BE128" i="24"/>
  <c r="BB128" i="24"/>
  <c r="AZ128" i="24"/>
  <c r="AY128" i="24"/>
  <c r="AS128" i="24"/>
  <c r="T128" i="24" s="1"/>
  <c r="AI128" i="24"/>
  <c r="Y128" i="24" s="1"/>
  <c r="AD128" i="24"/>
  <c r="AC128" i="24"/>
  <c r="AA128" i="24"/>
  <c r="X128" i="24"/>
  <c r="V128" i="24"/>
  <c r="U128" i="24"/>
  <c r="BI127" i="24"/>
  <c r="BH127" i="24"/>
  <c r="BF127" i="24"/>
  <c r="BE127" i="24"/>
  <c r="BB127" i="24"/>
  <c r="AZ127" i="24"/>
  <c r="AY127" i="24"/>
  <c r="BG127" i="24" s="1"/>
  <c r="AS127" i="24"/>
  <c r="T127" i="24" s="1"/>
  <c r="AI127" i="24"/>
  <c r="Z127" i="24"/>
  <c r="AD127" i="24"/>
  <c r="AC127" i="24"/>
  <c r="AA127" i="24"/>
  <c r="X127" i="24"/>
  <c r="V127" i="24"/>
  <c r="U127" i="24"/>
  <c r="BI126" i="24"/>
  <c r="BH126" i="24"/>
  <c r="BF126" i="24"/>
  <c r="BE126" i="24"/>
  <c r="BB126" i="24"/>
  <c r="AZ126" i="24"/>
  <c r="AY126" i="24"/>
  <c r="BG126" i="24" s="1"/>
  <c r="AS126" i="24"/>
  <c r="T126" i="24" s="1"/>
  <c r="AI126" i="24"/>
  <c r="AD126" i="24"/>
  <c r="AC126" i="24"/>
  <c r="AA126" i="24"/>
  <c r="X126" i="24"/>
  <c r="V126" i="24"/>
  <c r="U126" i="24"/>
  <c r="BI125" i="24"/>
  <c r="BH125" i="24"/>
  <c r="BF125" i="24"/>
  <c r="BE125" i="24"/>
  <c r="BB125" i="24"/>
  <c r="AZ125" i="24"/>
  <c r="AY125" i="24"/>
  <c r="BG125" i="24" s="1"/>
  <c r="AS125" i="24"/>
  <c r="AI125" i="24"/>
  <c r="BN125" i="24" s="1"/>
  <c r="AD125" i="24"/>
  <c r="AC125" i="24"/>
  <c r="AA125" i="24"/>
  <c r="X125" i="24"/>
  <c r="V125" i="24"/>
  <c r="U125" i="24"/>
  <c r="BI124" i="24"/>
  <c r="BH124" i="24"/>
  <c r="BF124" i="24"/>
  <c r="BE124" i="24"/>
  <c r="BB124" i="24"/>
  <c r="AZ124" i="24"/>
  <c r="AY124" i="24"/>
  <c r="BG124" i="24"/>
  <c r="AS124" i="24"/>
  <c r="BC124" i="24" s="1"/>
  <c r="AI124" i="24"/>
  <c r="AC124" i="24"/>
  <c r="AA124" i="24"/>
  <c r="X124" i="24"/>
  <c r="V124" i="24"/>
  <c r="U124" i="24"/>
  <c r="BI123" i="24"/>
  <c r="BH123" i="24"/>
  <c r="BF123" i="24"/>
  <c r="BE123" i="24"/>
  <c r="BB123" i="24"/>
  <c r="AZ123" i="24"/>
  <c r="AY123" i="24"/>
  <c r="AS123" i="24"/>
  <c r="AI123" i="24"/>
  <c r="Z123" i="24" s="1"/>
  <c r="AC123" i="24"/>
  <c r="AA123" i="24"/>
  <c r="X123" i="24"/>
  <c r="V123" i="24"/>
  <c r="U123" i="24"/>
  <c r="BI122" i="24"/>
  <c r="BH122" i="24"/>
  <c r="BF122" i="24"/>
  <c r="BE122" i="24"/>
  <c r="BB122" i="24"/>
  <c r="AZ122" i="24"/>
  <c r="AY122" i="24"/>
  <c r="W122" i="24" s="1"/>
  <c r="AS122" i="24"/>
  <c r="T122" i="24" s="1"/>
  <c r="AI122" i="24"/>
  <c r="Z122" i="24" s="1"/>
  <c r="AC122" i="24"/>
  <c r="AA122" i="24"/>
  <c r="X122" i="24"/>
  <c r="V122" i="24"/>
  <c r="U122" i="24"/>
  <c r="BI121" i="24"/>
  <c r="BH121" i="24"/>
  <c r="BF121" i="24"/>
  <c r="BE121" i="24"/>
  <c r="BB121" i="24"/>
  <c r="AZ121" i="24"/>
  <c r="AY121" i="24"/>
  <c r="AS121" i="24"/>
  <c r="BC121" i="24" s="1"/>
  <c r="AI121" i="24"/>
  <c r="AC121" i="24"/>
  <c r="AA121" i="24"/>
  <c r="X121" i="24"/>
  <c r="V121" i="24"/>
  <c r="U121" i="24"/>
  <c r="BI120" i="24"/>
  <c r="BH120" i="24"/>
  <c r="BF120" i="24"/>
  <c r="BE120" i="24"/>
  <c r="BB120" i="24"/>
  <c r="AZ120" i="24"/>
  <c r="AY120" i="24"/>
  <c r="BG120" i="24" s="1"/>
  <c r="AS120" i="24"/>
  <c r="AI120" i="24"/>
  <c r="AC120" i="24"/>
  <c r="AA120" i="24"/>
  <c r="X120" i="24"/>
  <c r="V120" i="24"/>
  <c r="U120" i="24"/>
  <c r="BI119" i="24"/>
  <c r="BH119" i="24"/>
  <c r="BF119" i="24"/>
  <c r="BE119" i="24"/>
  <c r="BB119" i="24"/>
  <c r="AZ119" i="24"/>
  <c r="L119" i="24" s="1"/>
  <c r="M119" i="24" s="1"/>
  <c r="AY119" i="24"/>
  <c r="BG119" i="24" s="1"/>
  <c r="AS119" i="24"/>
  <c r="BC119" i="24" s="1"/>
  <c r="AI119" i="24"/>
  <c r="BN119" i="24" s="1"/>
  <c r="BA119" i="24" s="1"/>
  <c r="AC119" i="24"/>
  <c r="AA119" i="24"/>
  <c r="X119" i="24"/>
  <c r="V119" i="24"/>
  <c r="U119" i="24"/>
  <c r="BI118" i="24"/>
  <c r="BH118" i="24"/>
  <c r="BF118" i="24"/>
  <c r="BE118" i="24"/>
  <c r="BB118" i="24"/>
  <c r="AZ118" i="24"/>
  <c r="L118" i="24" s="1"/>
  <c r="M118" i="24" s="1"/>
  <c r="AY118" i="24"/>
  <c r="BG118" i="24" s="1"/>
  <c r="AS118" i="24"/>
  <c r="T118" i="24" s="1"/>
  <c r="AI118" i="24"/>
  <c r="Z118" i="24" s="1"/>
  <c r="AC118" i="24"/>
  <c r="AA118" i="24"/>
  <c r="X118" i="24"/>
  <c r="V118" i="24"/>
  <c r="U118" i="24"/>
  <c r="BI117" i="24"/>
  <c r="BH117" i="24"/>
  <c r="BF117" i="24"/>
  <c r="BE117" i="24"/>
  <c r="BB117" i="24"/>
  <c r="AZ117" i="24"/>
  <c r="L117" i="24" s="1"/>
  <c r="M117" i="24" s="1"/>
  <c r="AY117" i="24"/>
  <c r="AS117" i="24"/>
  <c r="AI117" i="24"/>
  <c r="AC117" i="24"/>
  <c r="AA117" i="24"/>
  <c r="X117" i="24"/>
  <c r="V117" i="24"/>
  <c r="U117" i="24"/>
  <c r="BI116" i="24"/>
  <c r="BH116" i="24"/>
  <c r="BF116" i="24"/>
  <c r="BE116" i="24"/>
  <c r="BB116" i="24"/>
  <c r="AZ116" i="24"/>
  <c r="AY116" i="24"/>
  <c r="BG116" i="24" s="1"/>
  <c r="AS116" i="24"/>
  <c r="AI116" i="24"/>
  <c r="Y116" i="24" s="1"/>
  <c r="AC116" i="24"/>
  <c r="AA116" i="24"/>
  <c r="X116" i="24"/>
  <c r="V116" i="24"/>
  <c r="U116" i="24"/>
  <c r="BI115" i="24"/>
  <c r="BH115" i="24"/>
  <c r="BF115" i="24"/>
  <c r="BE115" i="24"/>
  <c r="BB115" i="24"/>
  <c r="AZ115" i="24"/>
  <c r="AY115" i="24"/>
  <c r="BG115" i="24" s="1"/>
  <c r="AS115" i="24"/>
  <c r="BC115" i="24" s="1"/>
  <c r="AI115" i="24"/>
  <c r="AC115" i="24"/>
  <c r="AA115" i="24"/>
  <c r="X115" i="24"/>
  <c r="V115" i="24"/>
  <c r="U115" i="24"/>
  <c r="BI114" i="24"/>
  <c r="BH114" i="24"/>
  <c r="BF114" i="24"/>
  <c r="BE114" i="24"/>
  <c r="BB114" i="24"/>
  <c r="AZ114" i="24"/>
  <c r="AY114" i="24"/>
  <c r="BG114" i="24"/>
  <c r="AS114" i="24"/>
  <c r="BC114" i="24" s="1"/>
  <c r="AI114" i="24"/>
  <c r="AC114" i="24"/>
  <c r="AA114" i="24"/>
  <c r="X114" i="24"/>
  <c r="V114" i="24"/>
  <c r="U114" i="24"/>
  <c r="BI113" i="24"/>
  <c r="BH113" i="24"/>
  <c r="BF113" i="24"/>
  <c r="BE113" i="24"/>
  <c r="BB113" i="24"/>
  <c r="AZ113" i="24"/>
  <c r="AY113" i="24"/>
  <c r="AS113" i="24"/>
  <c r="BC113" i="24" s="1"/>
  <c r="AI113" i="24"/>
  <c r="Y113" i="24" s="1"/>
  <c r="AC113" i="24"/>
  <c r="AA113" i="24"/>
  <c r="X113" i="24"/>
  <c r="V113" i="24"/>
  <c r="U113" i="24"/>
  <c r="BI112" i="24"/>
  <c r="BH112" i="24"/>
  <c r="BF112" i="24"/>
  <c r="BE112" i="24"/>
  <c r="BB112" i="24"/>
  <c r="AZ112" i="24"/>
  <c r="AY112" i="24"/>
  <c r="W112" i="24" s="1"/>
  <c r="AS112" i="24"/>
  <c r="AI112" i="24"/>
  <c r="Y112" i="24" s="1"/>
  <c r="AC112" i="24"/>
  <c r="AA112" i="24"/>
  <c r="X112" i="24"/>
  <c r="V112" i="24"/>
  <c r="U112" i="24"/>
  <c r="BI111" i="24"/>
  <c r="BH111" i="24"/>
  <c r="BF111" i="24"/>
  <c r="BE111" i="24"/>
  <c r="BB111" i="24"/>
  <c r="AZ111" i="24"/>
  <c r="AY111" i="24"/>
  <c r="AS111" i="24"/>
  <c r="AI111" i="24"/>
  <c r="AC111" i="24"/>
  <c r="AA111" i="24"/>
  <c r="X111" i="24"/>
  <c r="V111" i="24"/>
  <c r="U111" i="24"/>
  <c r="BI110" i="24"/>
  <c r="BH110" i="24"/>
  <c r="BF110" i="24"/>
  <c r="BE110" i="24"/>
  <c r="BB110" i="24"/>
  <c r="AZ110" i="24"/>
  <c r="AY110" i="24"/>
  <c r="W110" i="24" s="1"/>
  <c r="AS110" i="24"/>
  <c r="T110" i="24" s="1"/>
  <c r="AI110" i="24"/>
  <c r="Z110" i="24" s="1"/>
  <c r="AC110" i="24"/>
  <c r="AA110" i="24"/>
  <c r="X110" i="24"/>
  <c r="V110" i="24"/>
  <c r="U110" i="24"/>
  <c r="BI109" i="24"/>
  <c r="BH109" i="24"/>
  <c r="BF109" i="24"/>
  <c r="BE109" i="24"/>
  <c r="BB109" i="24"/>
  <c r="AZ109" i="24"/>
  <c r="AY109" i="24"/>
  <c r="W109" i="24" s="1"/>
  <c r="AS109" i="24"/>
  <c r="AI109" i="24"/>
  <c r="AC109" i="24"/>
  <c r="AA109" i="24"/>
  <c r="X109" i="24"/>
  <c r="V109" i="24"/>
  <c r="U109" i="24"/>
  <c r="BI108" i="24"/>
  <c r="BH108" i="24"/>
  <c r="BF108" i="24"/>
  <c r="BE108" i="24"/>
  <c r="BB108" i="24"/>
  <c r="AZ108" i="24"/>
  <c r="AY108" i="24"/>
  <c r="BG108" i="24" s="1"/>
  <c r="AS108" i="24"/>
  <c r="AI108" i="24"/>
  <c r="AC108" i="24"/>
  <c r="AA108" i="24"/>
  <c r="X108" i="24"/>
  <c r="V108" i="24"/>
  <c r="U108" i="24"/>
  <c r="BI107" i="24"/>
  <c r="BH107" i="24"/>
  <c r="BF107" i="24"/>
  <c r="BE107" i="24"/>
  <c r="BB107" i="24"/>
  <c r="AZ107" i="24"/>
  <c r="AY107" i="24"/>
  <c r="BG107" i="24"/>
  <c r="AS107" i="24"/>
  <c r="AI107" i="24"/>
  <c r="Z107" i="24" s="1"/>
  <c r="AC107" i="24"/>
  <c r="AA107" i="24"/>
  <c r="X107" i="24"/>
  <c r="V107" i="24"/>
  <c r="U107" i="24"/>
  <c r="BI106" i="24"/>
  <c r="BH106" i="24"/>
  <c r="BF106" i="24"/>
  <c r="BE106" i="24"/>
  <c r="BB106" i="24"/>
  <c r="AZ106" i="24"/>
  <c r="AY106" i="24"/>
  <c r="W106" i="24" s="1"/>
  <c r="AS106" i="24"/>
  <c r="AI106" i="24"/>
  <c r="AC106" i="24"/>
  <c r="AA106" i="24"/>
  <c r="X106" i="24"/>
  <c r="V106" i="24"/>
  <c r="U106" i="24"/>
  <c r="BI105" i="24"/>
  <c r="BH105" i="24"/>
  <c r="BF105" i="24"/>
  <c r="BE105" i="24"/>
  <c r="BB105" i="24"/>
  <c r="AZ105" i="24"/>
  <c r="AY105" i="24"/>
  <c r="W105" i="24" s="1"/>
  <c r="AS105" i="24"/>
  <c r="T105" i="24" s="1"/>
  <c r="AI105" i="24"/>
  <c r="AC105" i="24"/>
  <c r="AA105" i="24"/>
  <c r="X105" i="24"/>
  <c r="V105" i="24"/>
  <c r="U105" i="24"/>
  <c r="BI104" i="24"/>
  <c r="BH104" i="24"/>
  <c r="BF104" i="24"/>
  <c r="BE104" i="24"/>
  <c r="BB104" i="24"/>
  <c r="AZ104" i="24"/>
  <c r="AY104" i="24"/>
  <c r="BG104" i="24" s="1"/>
  <c r="AS104" i="24"/>
  <c r="T104" i="24"/>
  <c r="AI104" i="24"/>
  <c r="Z104" i="24" s="1"/>
  <c r="AC104" i="24"/>
  <c r="AA104" i="24"/>
  <c r="X104" i="24"/>
  <c r="V104" i="24"/>
  <c r="U104" i="24"/>
  <c r="BI103" i="24"/>
  <c r="BH103" i="24"/>
  <c r="BF103" i="24"/>
  <c r="BE103" i="24"/>
  <c r="BB103" i="24"/>
  <c r="AZ103" i="24"/>
  <c r="L103" i="24" s="1"/>
  <c r="M103" i="24" s="1"/>
  <c r="AY103" i="24"/>
  <c r="W103" i="24" s="1"/>
  <c r="AS103" i="24"/>
  <c r="AI103" i="24"/>
  <c r="AC103" i="24"/>
  <c r="AA103" i="24"/>
  <c r="X103" i="24"/>
  <c r="V103" i="24"/>
  <c r="U103" i="24"/>
  <c r="BI102" i="24"/>
  <c r="BH102" i="24"/>
  <c r="BF102" i="24"/>
  <c r="BE102" i="24"/>
  <c r="BB102" i="24"/>
  <c r="AZ102" i="24"/>
  <c r="AY102" i="24"/>
  <c r="W102" i="24" s="1"/>
  <c r="AS102" i="24"/>
  <c r="T102" i="24" s="1"/>
  <c r="AI102" i="24"/>
  <c r="Z102" i="24" s="1"/>
  <c r="AC102" i="24"/>
  <c r="AA102" i="24"/>
  <c r="X102" i="24"/>
  <c r="V102" i="24"/>
  <c r="U102" i="24"/>
  <c r="BI101" i="24"/>
  <c r="BH101" i="24"/>
  <c r="BF101" i="24"/>
  <c r="BE101" i="24"/>
  <c r="BB101" i="24"/>
  <c r="AZ101" i="24"/>
  <c r="AY101" i="24"/>
  <c r="W101" i="24" s="1"/>
  <c r="AS101" i="24"/>
  <c r="T101" i="24" s="1"/>
  <c r="AI101" i="24"/>
  <c r="Z101" i="24" s="1"/>
  <c r="AC101" i="24"/>
  <c r="AA101" i="24"/>
  <c r="X101" i="24"/>
  <c r="V101" i="24"/>
  <c r="U101" i="24"/>
  <c r="BI100" i="24"/>
  <c r="BH100" i="24"/>
  <c r="BF100" i="24"/>
  <c r="BE100" i="24"/>
  <c r="BB100" i="24"/>
  <c r="AZ100" i="24"/>
  <c r="AY100" i="24"/>
  <c r="BG100" i="24"/>
  <c r="AS100" i="24"/>
  <c r="AI100" i="24"/>
  <c r="AC100" i="24"/>
  <c r="AA100" i="24"/>
  <c r="X100" i="24"/>
  <c r="V100" i="24"/>
  <c r="U100" i="24"/>
  <c r="BI99" i="24"/>
  <c r="BH99" i="24"/>
  <c r="BF99" i="24"/>
  <c r="BE99" i="24"/>
  <c r="BB99" i="24"/>
  <c r="AZ99" i="24"/>
  <c r="AY99" i="24"/>
  <c r="W99" i="24" s="1"/>
  <c r="AS99" i="24"/>
  <c r="T99" i="24" s="1"/>
  <c r="AI99" i="24"/>
  <c r="AC99" i="24"/>
  <c r="AA99" i="24"/>
  <c r="X99" i="24"/>
  <c r="V99" i="24"/>
  <c r="U99" i="24"/>
  <c r="BI98" i="24"/>
  <c r="BH98" i="24"/>
  <c r="BF98" i="24"/>
  <c r="BE98" i="24"/>
  <c r="BB98" i="24"/>
  <c r="AZ98" i="24"/>
  <c r="AY98" i="24"/>
  <c r="BG98" i="24" s="1"/>
  <c r="AS98" i="24"/>
  <c r="T98" i="24" s="1"/>
  <c r="AI98" i="24"/>
  <c r="Z98" i="24" s="1"/>
  <c r="AC98" i="24"/>
  <c r="AA98" i="24"/>
  <c r="X98" i="24"/>
  <c r="V98" i="24"/>
  <c r="L98" i="24" s="1"/>
  <c r="M98" i="24" s="1"/>
  <c r="U98" i="24"/>
  <c r="BI97" i="24"/>
  <c r="BH97" i="24"/>
  <c r="BF97" i="24"/>
  <c r="BE97" i="24"/>
  <c r="BB97" i="24"/>
  <c r="AZ97" i="24"/>
  <c r="AY97" i="24"/>
  <c r="BG97" i="24" s="1"/>
  <c r="AS97" i="24"/>
  <c r="AI97" i="24"/>
  <c r="AC97" i="24"/>
  <c r="AA97" i="24"/>
  <c r="X97" i="24"/>
  <c r="V97" i="24"/>
  <c r="U97" i="24"/>
  <c r="BI96" i="24"/>
  <c r="BH96" i="24"/>
  <c r="BF96" i="24"/>
  <c r="BE96" i="24"/>
  <c r="BB96" i="24"/>
  <c r="AZ96" i="24"/>
  <c r="AY96" i="24"/>
  <c r="W96" i="24" s="1"/>
  <c r="AS96" i="24"/>
  <c r="BC96" i="24" s="1"/>
  <c r="AI96" i="24"/>
  <c r="AC96" i="24"/>
  <c r="AA96" i="24"/>
  <c r="X96" i="24"/>
  <c r="V96" i="24"/>
  <c r="U96" i="24"/>
  <c r="BI95" i="24"/>
  <c r="BH95" i="24"/>
  <c r="BF95" i="24"/>
  <c r="BE95" i="24"/>
  <c r="BB95" i="24"/>
  <c r="AZ95" i="24"/>
  <c r="AY95" i="24"/>
  <c r="BG95" i="24" s="1"/>
  <c r="AS95" i="24"/>
  <c r="AI95" i="24"/>
  <c r="Z95" i="24" s="1"/>
  <c r="AC95" i="24"/>
  <c r="AA95" i="24"/>
  <c r="X95" i="24"/>
  <c r="V95" i="24"/>
  <c r="U95" i="24"/>
  <c r="BI94" i="24"/>
  <c r="BH94" i="24"/>
  <c r="BF94" i="24"/>
  <c r="BE94" i="24"/>
  <c r="BB94" i="24"/>
  <c r="AZ94" i="24"/>
  <c r="AY94" i="24"/>
  <c r="AS94" i="24"/>
  <c r="T94" i="24" s="1"/>
  <c r="AI94" i="24"/>
  <c r="Z94" i="24" s="1"/>
  <c r="AC94" i="24"/>
  <c r="AA94" i="24"/>
  <c r="X94" i="24"/>
  <c r="V94" i="24"/>
  <c r="U94" i="24"/>
  <c r="BI93" i="24"/>
  <c r="BH93" i="24"/>
  <c r="BF93" i="24"/>
  <c r="BE93" i="24"/>
  <c r="BB93" i="24"/>
  <c r="AZ93" i="24"/>
  <c r="AY93" i="24"/>
  <c r="W93" i="24" s="1"/>
  <c r="AS93" i="24"/>
  <c r="AI93" i="24"/>
  <c r="AC93" i="24"/>
  <c r="AA93" i="24"/>
  <c r="X93" i="24"/>
  <c r="V93" i="24"/>
  <c r="U93" i="24"/>
  <c r="BI92" i="24"/>
  <c r="BH92" i="24"/>
  <c r="BF92" i="24"/>
  <c r="BE92" i="24"/>
  <c r="BB92" i="24"/>
  <c r="AZ92" i="24"/>
  <c r="L92" i="24" s="1"/>
  <c r="M92" i="24" s="1"/>
  <c r="AY92" i="24"/>
  <c r="BG92" i="24" s="1"/>
  <c r="AS92" i="24"/>
  <c r="AI92" i="24"/>
  <c r="AC92" i="24"/>
  <c r="AA92" i="24"/>
  <c r="X92" i="24"/>
  <c r="V92" i="24"/>
  <c r="U92" i="24"/>
  <c r="BI91" i="24"/>
  <c r="BH91" i="24"/>
  <c r="BF91" i="24"/>
  <c r="BE91" i="24"/>
  <c r="BB91" i="24"/>
  <c r="AZ91" i="24"/>
  <c r="AY91" i="24"/>
  <c r="BG91" i="24" s="1"/>
  <c r="AS91" i="24"/>
  <c r="T91" i="24" s="1"/>
  <c r="AI91" i="24"/>
  <c r="Z91" i="24" s="1"/>
  <c r="AC91" i="24"/>
  <c r="AA91" i="24"/>
  <c r="X91" i="24"/>
  <c r="V91" i="24"/>
  <c r="U91" i="24"/>
  <c r="BI90" i="24"/>
  <c r="BH90" i="24"/>
  <c r="BF90" i="24"/>
  <c r="BE90" i="24"/>
  <c r="BB90" i="24"/>
  <c r="AZ90" i="24"/>
  <c r="AY90" i="24"/>
  <c r="BG90" i="24" s="1"/>
  <c r="AS90" i="24"/>
  <c r="BC90" i="24" s="1"/>
  <c r="AI90" i="24"/>
  <c r="AC90" i="24"/>
  <c r="AA90" i="24"/>
  <c r="X90" i="24"/>
  <c r="V90" i="24"/>
  <c r="L90" i="24" s="1"/>
  <c r="M90" i="24" s="1"/>
  <c r="U90" i="24"/>
  <c r="BI89" i="24"/>
  <c r="BH89" i="24"/>
  <c r="BF89" i="24"/>
  <c r="BE89" i="24"/>
  <c r="BB89" i="24"/>
  <c r="AZ89" i="24"/>
  <c r="AY89" i="24"/>
  <c r="BG89" i="24" s="1"/>
  <c r="AS89" i="24"/>
  <c r="BC89" i="24" s="1"/>
  <c r="T89" i="24"/>
  <c r="AI89" i="24"/>
  <c r="AC89" i="24"/>
  <c r="AA89" i="24"/>
  <c r="X89" i="24"/>
  <c r="V89" i="24"/>
  <c r="U89" i="24"/>
  <c r="BI88" i="24"/>
  <c r="BH88" i="24"/>
  <c r="BF88" i="24"/>
  <c r="BE88" i="24"/>
  <c r="BB88" i="24"/>
  <c r="AZ88" i="24"/>
  <c r="AY88" i="24"/>
  <c r="BG88" i="24" s="1"/>
  <c r="AS88" i="24"/>
  <c r="AI88" i="24"/>
  <c r="Z88" i="24"/>
  <c r="AC88" i="24"/>
  <c r="AA88" i="24"/>
  <c r="X88" i="24"/>
  <c r="V88" i="24"/>
  <c r="U88" i="24"/>
  <c r="BI87" i="24"/>
  <c r="BH87" i="24"/>
  <c r="BF87" i="24"/>
  <c r="BE87" i="24"/>
  <c r="BB87" i="24"/>
  <c r="AZ87" i="24"/>
  <c r="AY87" i="24"/>
  <c r="AS87" i="24"/>
  <c r="BC87" i="24"/>
  <c r="AI87" i="24"/>
  <c r="AC87" i="24"/>
  <c r="AA87" i="24"/>
  <c r="X87" i="24"/>
  <c r="V87" i="24"/>
  <c r="U87" i="24"/>
  <c r="BI86" i="24"/>
  <c r="BH86" i="24"/>
  <c r="BF86" i="24"/>
  <c r="BE86" i="24"/>
  <c r="BB86" i="24"/>
  <c r="AZ86" i="24"/>
  <c r="AY86" i="24"/>
  <c r="AS86" i="24"/>
  <c r="BC86" i="24" s="1"/>
  <c r="AI86" i="24"/>
  <c r="AC86" i="24"/>
  <c r="AA86" i="24"/>
  <c r="X86" i="24"/>
  <c r="V86" i="24"/>
  <c r="U86" i="24"/>
  <c r="BI85" i="24"/>
  <c r="BH85" i="24"/>
  <c r="BF85" i="24"/>
  <c r="BE85" i="24"/>
  <c r="BB85" i="24"/>
  <c r="AZ85" i="24"/>
  <c r="AY85" i="24"/>
  <c r="BG85" i="24" s="1"/>
  <c r="AS85" i="24"/>
  <c r="T85" i="24" s="1"/>
  <c r="AI85" i="24"/>
  <c r="Z85" i="24" s="1"/>
  <c r="AC85" i="24"/>
  <c r="AA85" i="24"/>
  <c r="X85" i="24"/>
  <c r="V85" i="24"/>
  <c r="U85" i="24"/>
  <c r="BI84" i="24"/>
  <c r="BH84" i="24"/>
  <c r="BF84" i="24"/>
  <c r="BE84" i="24"/>
  <c r="BB84" i="24"/>
  <c r="AZ84" i="24"/>
  <c r="AY84" i="24"/>
  <c r="AS84" i="24"/>
  <c r="AI84" i="24"/>
  <c r="AC84" i="24"/>
  <c r="AA84" i="24"/>
  <c r="X84" i="24"/>
  <c r="V84" i="24"/>
  <c r="U84" i="24"/>
  <c r="BI83" i="24"/>
  <c r="BH83" i="24"/>
  <c r="BF83" i="24"/>
  <c r="BE83" i="24"/>
  <c r="BB83" i="24"/>
  <c r="AZ83" i="24"/>
  <c r="AY83" i="24"/>
  <c r="BG83" i="24" s="1"/>
  <c r="AS83" i="24"/>
  <c r="BC83" i="24" s="1"/>
  <c r="AI83" i="24"/>
  <c r="AC83" i="24"/>
  <c r="AA83" i="24"/>
  <c r="X83" i="24"/>
  <c r="V83" i="24"/>
  <c r="U83" i="24"/>
  <c r="BI82" i="24"/>
  <c r="BH82" i="24"/>
  <c r="BF82" i="24"/>
  <c r="BE82" i="24"/>
  <c r="BB82" i="24"/>
  <c r="AZ82" i="24"/>
  <c r="AY82" i="24"/>
  <c r="BG82" i="24"/>
  <c r="AS82" i="24"/>
  <c r="AI82" i="24"/>
  <c r="Y82" i="24" s="1"/>
  <c r="AC82" i="24"/>
  <c r="AA82" i="24"/>
  <c r="X82" i="24"/>
  <c r="V82" i="24"/>
  <c r="U82" i="24"/>
  <c r="BI81" i="24"/>
  <c r="BH81" i="24"/>
  <c r="BF81" i="24"/>
  <c r="BE81" i="24"/>
  <c r="BB81" i="24"/>
  <c r="AZ81" i="24"/>
  <c r="AY81" i="24"/>
  <c r="BG81" i="24" s="1"/>
  <c r="AS81" i="24"/>
  <c r="T81" i="24" s="1"/>
  <c r="AI81" i="24"/>
  <c r="AC81" i="24"/>
  <c r="AA81" i="24"/>
  <c r="X81" i="24"/>
  <c r="V81" i="24"/>
  <c r="U81" i="24"/>
  <c r="BI80" i="24"/>
  <c r="BH80" i="24"/>
  <c r="BF80" i="24"/>
  <c r="BE80" i="24"/>
  <c r="BB80" i="24"/>
  <c r="AZ80" i="24"/>
  <c r="AY80" i="24"/>
  <c r="BG80" i="24" s="1"/>
  <c r="AS80" i="24"/>
  <c r="T80" i="24" s="1"/>
  <c r="AI80" i="24"/>
  <c r="Z80" i="24" s="1"/>
  <c r="AC80" i="24"/>
  <c r="AA80" i="24"/>
  <c r="X80" i="24"/>
  <c r="V80" i="24"/>
  <c r="U80" i="24"/>
  <c r="BI79" i="24"/>
  <c r="BH79" i="24"/>
  <c r="BF79" i="24"/>
  <c r="BE79" i="24"/>
  <c r="BB79" i="24"/>
  <c r="AZ79" i="24"/>
  <c r="AY79" i="24"/>
  <c r="AS79" i="24"/>
  <c r="AI79" i="24"/>
  <c r="AC79" i="24"/>
  <c r="AA79" i="24"/>
  <c r="X79" i="24"/>
  <c r="V79" i="24"/>
  <c r="U79" i="24"/>
  <c r="BI78" i="24"/>
  <c r="BH78" i="24"/>
  <c r="BF78" i="24"/>
  <c r="BE78" i="24"/>
  <c r="BB78" i="24"/>
  <c r="AZ78" i="24"/>
  <c r="AY78" i="24"/>
  <c r="AS78" i="24"/>
  <c r="BN78" i="24" s="1"/>
  <c r="BD78" i="24" s="1"/>
  <c r="AI78" i="24"/>
  <c r="Z78" i="24" s="1"/>
  <c r="AC78" i="24"/>
  <c r="AA78" i="24"/>
  <c r="X78" i="24"/>
  <c r="V78" i="24"/>
  <c r="U78" i="24"/>
  <c r="BI77" i="24"/>
  <c r="BH77" i="24"/>
  <c r="BF77" i="24"/>
  <c r="BE77" i="24"/>
  <c r="BB77" i="24"/>
  <c r="AZ77" i="24"/>
  <c r="AY77" i="24"/>
  <c r="AS77" i="24"/>
  <c r="AI77" i="24"/>
  <c r="AC77" i="24"/>
  <c r="AA77" i="24"/>
  <c r="X77" i="24"/>
  <c r="V77" i="24"/>
  <c r="U77" i="24"/>
  <c r="BI76" i="24"/>
  <c r="BH76" i="24"/>
  <c r="BF76" i="24"/>
  <c r="BE76" i="24"/>
  <c r="BB76" i="24"/>
  <c r="AZ76" i="24"/>
  <c r="AY76" i="24"/>
  <c r="AS76" i="24"/>
  <c r="T76" i="24" s="1"/>
  <c r="AI76" i="24"/>
  <c r="Z76" i="24"/>
  <c r="AC76" i="24"/>
  <c r="AA76" i="24"/>
  <c r="X76" i="24"/>
  <c r="V76" i="24"/>
  <c r="U76" i="24"/>
  <c r="P76" i="24"/>
  <c r="Q76" i="24" s="1"/>
  <c r="N76" i="24"/>
  <c r="O76" i="24"/>
  <c r="BI75" i="24"/>
  <c r="BH75" i="24"/>
  <c r="BF75" i="24"/>
  <c r="BE75" i="24"/>
  <c r="BB75" i="24"/>
  <c r="AZ75" i="24"/>
  <c r="AY75" i="24"/>
  <c r="W75" i="24"/>
  <c r="AS75" i="24"/>
  <c r="BC75" i="24" s="1"/>
  <c r="AI75" i="24"/>
  <c r="AC75" i="24"/>
  <c r="AA75" i="24"/>
  <c r="X75" i="24"/>
  <c r="V75" i="24"/>
  <c r="U75" i="24"/>
  <c r="N75" i="24"/>
  <c r="O75" i="24" s="1"/>
  <c r="BI74" i="24"/>
  <c r="BH74" i="24"/>
  <c r="BF74" i="24"/>
  <c r="BE74" i="24"/>
  <c r="BB74" i="24"/>
  <c r="AZ74" i="24"/>
  <c r="L74" i="24" s="1"/>
  <c r="M74" i="24" s="1"/>
  <c r="AY74" i="24"/>
  <c r="AS74" i="24"/>
  <c r="AI74" i="24"/>
  <c r="Z74" i="24" s="1"/>
  <c r="AC74" i="24"/>
  <c r="AA74" i="24"/>
  <c r="X74" i="24"/>
  <c r="V74" i="24"/>
  <c r="U74" i="24"/>
  <c r="BI73" i="24"/>
  <c r="BH73" i="24"/>
  <c r="BF73" i="24"/>
  <c r="BE73" i="24"/>
  <c r="BB73" i="24"/>
  <c r="AZ73" i="24"/>
  <c r="AY73" i="24"/>
  <c r="AS73" i="24"/>
  <c r="AI73" i="24"/>
  <c r="AC73" i="24"/>
  <c r="AA73" i="24"/>
  <c r="X73" i="24"/>
  <c r="V73" i="24"/>
  <c r="U73" i="24"/>
  <c r="P73" i="24"/>
  <c r="Q73" i="24" s="1"/>
  <c r="N73" i="24"/>
  <c r="O73" i="24" s="1"/>
  <c r="H73" i="24"/>
  <c r="I73" i="24" s="1"/>
  <c r="BI72" i="24"/>
  <c r="BH72" i="24"/>
  <c r="BF72" i="24"/>
  <c r="BE72" i="24"/>
  <c r="BB72" i="24"/>
  <c r="AZ72" i="24"/>
  <c r="L72" i="24" s="1"/>
  <c r="M72" i="24" s="1"/>
  <c r="AY72" i="24"/>
  <c r="BG72" i="24" s="1"/>
  <c r="AS72" i="24"/>
  <c r="BN72" i="24" s="1"/>
  <c r="BD72" i="24" s="1"/>
  <c r="AI72" i="24"/>
  <c r="AC72" i="24"/>
  <c r="AA72" i="24"/>
  <c r="X72" i="24"/>
  <c r="V72" i="24"/>
  <c r="U72" i="24"/>
  <c r="P72" i="24"/>
  <c r="Q72" i="24" s="1"/>
  <c r="N72" i="24"/>
  <c r="O72" i="24" s="1"/>
  <c r="H72" i="24"/>
  <c r="I72" i="24" s="1"/>
  <c r="BI71" i="24"/>
  <c r="BH71" i="24"/>
  <c r="BF71" i="24"/>
  <c r="BE71" i="24"/>
  <c r="BB71" i="24"/>
  <c r="AZ71" i="24"/>
  <c r="AY71" i="24"/>
  <c r="W71" i="24"/>
  <c r="AS71" i="24"/>
  <c r="BC71" i="24" s="1"/>
  <c r="AI71" i="24"/>
  <c r="AC71" i="24"/>
  <c r="AA71" i="24"/>
  <c r="X71" i="24"/>
  <c r="V71" i="24"/>
  <c r="U71" i="24"/>
  <c r="P71" i="24"/>
  <c r="Q71" i="24" s="1"/>
  <c r="N71" i="24"/>
  <c r="O71" i="24" s="1"/>
  <c r="J71" i="24"/>
  <c r="K71" i="24" s="1"/>
  <c r="H71" i="24"/>
  <c r="I71" i="24" s="1"/>
  <c r="BI70" i="24"/>
  <c r="BH70" i="24"/>
  <c r="BF70" i="24"/>
  <c r="BE70" i="24"/>
  <c r="BB70" i="24"/>
  <c r="AZ70" i="24"/>
  <c r="AY70" i="24"/>
  <c r="BG70" i="24" s="1"/>
  <c r="AS70" i="24"/>
  <c r="AI70" i="24"/>
  <c r="AC70" i="24"/>
  <c r="AA70" i="24"/>
  <c r="X70" i="24"/>
  <c r="V70" i="24"/>
  <c r="U70" i="24"/>
  <c r="P70" i="24"/>
  <c r="Q70" i="24" s="1"/>
  <c r="N70" i="24"/>
  <c r="O70" i="24" s="1"/>
  <c r="J70" i="24"/>
  <c r="K70" i="24" s="1"/>
  <c r="H70" i="24"/>
  <c r="I70" i="24" s="1"/>
  <c r="BI69" i="24"/>
  <c r="BH69" i="24"/>
  <c r="BF69" i="24"/>
  <c r="BE69" i="24"/>
  <c r="BB69" i="24"/>
  <c r="AZ69" i="24"/>
  <c r="AY69" i="24"/>
  <c r="AS69" i="24"/>
  <c r="BC69" i="24" s="1"/>
  <c r="AI69" i="24"/>
  <c r="Z69" i="24" s="1"/>
  <c r="AC69" i="24"/>
  <c r="AA69" i="24"/>
  <c r="X69" i="24"/>
  <c r="V69" i="24"/>
  <c r="U69" i="24"/>
  <c r="P69" i="24"/>
  <c r="Q69" i="24" s="1"/>
  <c r="N69" i="24"/>
  <c r="O69" i="24" s="1"/>
  <c r="J69" i="24"/>
  <c r="K69" i="24" s="1"/>
  <c r="H69" i="24"/>
  <c r="I69" i="24" s="1"/>
  <c r="BI68" i="24"/>
  <c r="BH68" i="24"/>
  <c r="BF68" i="24"/>
  <c r="BE68" i="24"/>
  <c r="BB68" i="24"/>
  <c r="AZ68" i="24"/>
  <c r="AY68" i="24"/>
  <c r="AS68" i="24"/>
  <c r="AI68" i="24"/>
  <c r="Z68" i="24"/>
  <c r="AC68" i="24"/>
  <c r="AA68" i="24"/>
  <c r="X68" i="24"/>
  <c r="V68" i="24"/>
  <c r="U68" i="24"/>
  <c r="P68" i="24"/>
  <c r="Q68" i="24" s="1"/>
  <c r="N68" i="24"/>
  <c r="O68" i="24" s="1"/>
  <c r="J68" i="24"/>
  <c r="K68" i="24" s="1"/>
  <c r="H68" i="24"/>
  <c r="I68" i="24" s="1"/>
  <c r="BI67" i="24"/>
  <c r="BH67" i="24"/>
  <c r="BF67" i="24"/>
  <c r="BE67" i="24"/>
  <c r="BB67" i="24"/>
  <c r="AZ67" i="24"/>
  <c r="AY67" i="24"/>
  <c r="W67" i="24" s="1"/>
  <c r="AS67" i="24"/>
  <c r="T67" i="24" s="1"/>
  <c r="AI67" i="24"/>
  <c r="Z67" i="24"/>
  <c r="AC67" i="24"/>
  <c r="AA67" i="24"/>
  <c r="X67" i="24"/>
  <c r="V67" i="24"/>
  <c r="U67" i="24"/>
  <c r="P67" i="24"/>
  <c r="Q67" i="24" s="1"/>
  <c r="N67" i="24"/>
  <c r="O67" i="24"/>
  <c r="J67" i="24"/>
  <c r="K67" i="24" s="1"/>
  <c r="H67" i="24"/>
  <c r="I67" i="24" s="1"/>
  <c r="BI66" i="24"/>
  <c r="BH66" i="24"/>
  <c r="BF66" i="24"/>
  <c r="BE66" i="24"/>
  <c r="BB66" i="24"/>
  <c r="AZ66" i="24"/>
  <c r="AY66" i="24"/>
  <c r="AS66" i="24"/>
  <c r="BC66" i="24" s="1"/>
  <c r="AI66" i="24"/>
  <c r="AC66" i="24"/>
  <c r="AA66" i="24"/>
  <c r="X66" i="24"/>
  <c r="V66" i="24"/>
  <c r="U66" i="24"/>
  <c r="P66" i="24"/>
  <c r="Q66" i="24" s="1"/>
  <c r="N66" i="24"/>
  <c r="O66" i="24" s="1"/>
  <c r="J66" i="24"/>
  <c r="K66" i="24" s="1"/>
  <c r="H66" i="24"/>
  <c r="I66" i="24" s="1"/>
  <c r="BI65" i="24"/>
  <c r="BH65" i="24"/>
  <c r="BF65" i="24"/>
  <c r="BE65" i="24"/>
  <c r="BB65" i="24"/>
  <c r="AZ65" i="24"/>
  <c r="L65" i="24" s="1"/>
  <c r="M65" i="24" s="1"/>
  <c r="AY65" i="24"/>
  <c r="AS65" i="24"/>
  <c r="AI65" i="24"/>
  <c r="AC65" i="24"/>
  <c r="AA65" i="24"/>
  <c r="X65" i="24"/>
  <c r="V65" i="24"/>
  <c r="U65" i="24"/>
  <c r="P65" i="24"/>
  <c r="Q65" i="24" s="1"/>
  <c r="N65" i="24"/>
  <c r="O65" i="24" s="1"/>
  <c r="J65" i="24"/>
  <c r="K65" i="24" s="1"/>
  <c r="H65" i="24"/>
  <c r="I65" i="24" s="1"/>
  <c r="BI64" i="24"/>
  <c r="BH64" i="24"/>
  <c r="BF64" i="24"/>
  <c r="BE64" i="24"/>
  <c r="BB64" i="24"/>
  <c r="AZ64" i="24"/>
  <c r="L64" i="24" s="1"/>
  <c r="M64" i="24" s="1"/>
  <c r="AY64" i="24"/>
  <c r="BG64" i="24" s="1"/>
  <c r="AS64" i="24"/>
  <c r="BN64" i="24" s="1"/>
  <c r="BD64" i="24" s="1"/>
  <c r="AI64" i="24"/>
  <c r="AC64" i="24"/>
  <c r="AA64" i="24"/>
  <c r="X64" i="24"/>
  <c r="V64" i="24"/>
  <c r="U64" i="24"/>
  <c r="P64" i="24"/>
  <c r="Q64" i="24" s="1"/>
  <c r="N64" i="24"/>
  <c r="O64" i="24" s="1"/>
  <c r="H64" i="24"/>
  <c r="I64" i="24" s="1"/>
  <c r="BI63" i="24"/>
  <c r="BH63" i="24"/>
  <c r="BF63" i="24"/>
  <c r="BE63" i="24"/>
  <c r="BB63" i="24"/>
  <c r="AZ63" i="24"/>
  <c r="AY63" i="24"/>
  <c r="AS63" i="24"/>
  <c r="BC63" i="24" s="1"/>
  <c r="AI63" i="24"/>
  <c r="AC63" i="24"/>
  <c r="AA63" i="24"/>
  <c r="X63" i="24"/>
  <c r="V63" i="24"/>
  <c r="U63" i="24"/>
  <c r="P63" i="24"/>
  <c r="Q63" i="24" s="1"/>
  <c r="N63" i="24"/>
  <c r="O63" i="24" s="1"/>
  <c r="H63" i="24"/>
  <c r="I63" i="24" s="1"/>
  <c r="BI62" i="24"/>
  <c r="BH62" i="24"/>
  <c r="BF62" i="24"/>
  <c r="BE62" i="24"/>
  <c r="BB62" i="24"/>
  <c r="AZ62" i="24"/>
  <c r="AY62" i="24"/>
  <c r="BG62" i="24"/>
  <c r="AS62" i="24"/>
  <c r="AI62" i="24"/>
  <c r="Y62" i="24" s="1"/>
  <c r="AC62" i="24"/>
  <c r="AA62" i="24"/>
  <c r="X62" i="24"/>
  <c r="V62" i="24"/>
  <c r="U62" i="24"/>
  <c r="P62" i="24"/>
  <c r="Q62" i="24" s="1"/>
  <c r="N62" i="24"/>
  <c r="O62" i="24" s="1"/>
  <c r="J62" i="24"/>
  <c r="K62" i="24" s="1"/>
  <c r="H62" i="24"/>
  <c r="I62" i="24" s="1"/>
  <c r="BI61" i="24"/>
  <c r="BH61" i="24"/>
  <c r="BF61" i="24"/>
  <c r="BE61" i="24"/>
  <c r="BB61" i="24"/>
  <c r="AZ61" i="24"/>
  <c r="AY61" i="24"/>
  <c r="BG61" i="24" s="1"/>
  <c r="AS61" i="24"/>
  <c r="BC61" i="24"/>
  <c r="AI61" i="24"/>
  <c r="AC61" i="24"/>
  <c r="AA61" i="24"/>
  <c r="X61" i="24"/>
  <c r="V61" i="24"/>
  <c r="U61" i="24"/>
  <c r="P61" i="24"/>
  <c r="Q61" i="24"/>
  <c r="N61" i="24"/>
  <c r="O61" i="24" s="1"/>
  <c r="J61" i="24"/>
  <c r="K61" i="24" s="1"/>
  <c r="H61" i="24"/>
  <c r="I61" i="24" s="1"/>
  <c r="BI60" i="24"/>
  <c r="BH60" i="24"/>
  <c r="BF60" i="24"/>
  <c r="BE60" i="24"/>
  <c r="BB60" i="24"/>
  <c r="AZ60" i="24"/>
  <c r="AY60" i="24"/>
  <c r="BG60" i="24"/>
  <c r="AS60" i="24"/>
  <c r="BC60" i="24" s="1"/>
  <c r="AI60" i="24"/>
  <c r="AC60" i="24"/>
  <c r="AA60" i="24"/>
  <c r="X60" i="24"/>
  <c r="V60" i="24"/>
  <c r="U60" i="24"/>
  <c r="P60" i="24"/>
  <c r="Q60" i="24" s="1"/>
  <c r="N60" i="24"/>
  <c r="O60" i="24" s="1"/>
  <c r="J60" i="24"/>
  <c r="K60" i="24" s="1"/>
  <c r="H60" i="24"/>
  <c r="I60" i="24" s="1"/>
  <c r="BI59" i="24"/>
  <c r="BH59" i="24"/>
  <c r="BF59" i="24"/>
  <c r="BE59" i="24"/>
  <c r="BB59" i="24"/>
  <c r="AZ59" i="24"/>
  <c r="L59" i="24" s="1"/>
  <c r="M59" i="24" s="1"/>
  <c r="AY59" i="24"/>
  <c r="AS59" i="24"/>
  <c r="T59" i="24" s="1"/>
  <c r="AI59" i="24"/>
  <c r="AC59" i="24"/>
  <c r="AA59" i="24"/>
  <c r="X59" i="24"/>
  <c r="V59" i="24"/>
  <c r="U59" i="24"/>
  <c r="P59" i="24"/>
  <c r="Q59" i="24" s="1"/>
  <c r="N59" i="24"/>
  <c r="O59" i="24" s="1"/>
  <c r="J59" i="24"/>
  <c r="K59" i="24" s="1"/>
  <c r="H59" i="24"/>
  <c r="I59" i="24" s="1"/>
  <c r="BI58" i="24"/>
  <c r="BH58" i="24"/>
  <c r="BF58" i="24"/>
  <c r="BE58" i="24"/>
  <c r="BB58" i="24"/>
  <c r="AZ58" i="24"/>
  <c r="AY58" i="24"/>
  <c r="BG58" i="24" s="1"/>
  <c r="AS58" i="24"/>
  <c r="T58" i="24" s="1"/>
  <c r="AI58" i="24"/>
  <c r="AC58" i="24"/>
  <c r="AA58" i="24"/>
  <c r="X58" i="24"/>
  <c r="V58" i="24"/>
  <c r="U58" i="24"/>
  <c r="P58" i="24"/>
  <c r="Q58" i="24" s="1"/>
  <c r="BI57" i="24"/>
  <c r="BH57" i="24"/>
  <c r="BF57" i="24"/>
  <c r="BE57" i="24"/>
  <c r="BB57" i="24"/>
  <c r="AZ57" i="24"/>
  <c r="L57" i="24" s="1"/>
  <c r="M57" i="24" s="1"/>
  <c r="AY57" i="24"/>
  <c r="BG57" i="24" s="1"/>
  <c r="AS57" i="24"/>
  <c r="AI57" i="24"/>
  <c r="Z57" i="24" s="1"/>
  <c r="AC57" i="24"/>
  <c r="AA57" i="24"/>
  <c r="X57" i="24"/>
  <c r="V57" i="24"/>
  <c r="U57" i="24"/>
  <c r="P57" i="24"/>
  <c r="Q57" i="24" s="1"/>
  <c r="N57" i="24"/>
  <c r="O57" i="24" s="1"/>
  <c r="J57" i="24"/>
  <c r="K57" i="24" s="1"/>
  <c r="H57" i="24"/>
  <c r="I57" i="24" s="1"/>
  <c r="BI56" i="24"/>
  <c r="BH56" i="24"/>
  <c r="BF56" i="24"/>
  <c r="BE56" i="24"/>
  <c r="BB56" i="24"/>
  <c r="AZ56" i="24"/>
  <c r="AY56" i="24"/>
  <c r="AS56" i="24"/>
  <c r="AI56" i="24"/>
  <c r="Y56" i="24" s="1"/>
  <c r="AC56" i="24"/>
  <c r="AA56" i="24"/>
  <c r="X56" i="24"/>
  <c r="V56" i="24"/>
  <c r="U56" i="24"/>
  <c r="P56" i="24"/>
  <c r="Q56" i="24" s="1"/>
  <c r="N56" i="24"/>
  <c r="O56" i="24" s="1"/>
  <c r="J56" i="24"/>
  <c r="K56" i="24" s="1"/>
  <c r="H56" i="24"/>
  <c r="I56" i="24" s="1"/>
  <c r="BI55" i="24"/>
  <c r="BH55" i="24"/>
  <c r="BF55" i="24"/>
  <c r="BE55" i="24"/>
  <c r="BB55" i="24"/>
  <c r="AZ55" i="24"/>
  <c r="AY55" i="24"/>
  <c r="AS55" i="24"/>
  <c r="AI55" i="24"/>
  <c r="AC55" i="24"/>
  <c r="AA55" i="24"/>
  <c r="X55" i="24"/>
  <c r="V55" i="24"/>
  <c r="U55" i="24"/>
  <c r="P55" i="24"/>
  <c r="Q55" i="24" s="1"/>
  <c r="N55" i="24"/>
  <c r="O55" i="24" s="1"/>
  <c r="J55" i="24"/>
  <c r="K55" i="24" s="1"/>
  <c r="H55" i="24"/>
  <c r="I55" i="24" s="1"/>
  <c r="BI54" i="24"/>
  <c r="BH54" i="24"/>
  <c r="BF54" i="24"/>
  <c r="BE54" i="24"/>
  <c r="BB54" i="24"/>
  <c r="AZ54" i="24"/>
  <c r="L54" i="24" s="1"/>
  <c r="M54" i="24" s="1"/>
  <c r="AY54" i="24"/>
  <c r="BG54" i="24" s="1"/>
  <c r="AS54" i="24"/>
  <c r="AI54" i="24"/>
  <c r="Z54" i="24" s="1"/>
  <c r="AC54" i="24"/>
  <c r="AA54" i="24"/>
  <c r="X54" i="24"/>
  <c r="V54" i="24"/>
  <c r="U54" i="24"/>
  <c r="P54" i="24"/>
  <c r="Q54" i="24" s="1"/>
  <c r="N54" i="24"/>
  <c r="O54" i="24" s="1"/>
  <c r="J54" i="24"/>
  <c r="K54" i="24" s="1"/>
  <c r="H54" i="24"/>
  <c r="I54" i="24" s="1"/>
  <c r="BI53" i="24"/>
  <c r="BH53" i="24"/>
  <c r="BF53" i="24"/>
  <c r="BE53" i="24"/>
  <c r="BB53" i="24"/>
  <c r="AZ53" i="24"/>
  <c r="L53" i="24" s="1"/>
  <c r="M53" i="24" s="1"/>
  <c r="AY53" i="24"/>
  <c r="BG53" i="24" s="1"/>
  <c r="AS53" i="24"/>
  <c r="AI53" i="24"/>
  <c r="Z53" i="24" s="1"/>
  <c r="AC53" i="24"/>
  <c r="AA53" i="24"/>
  <c r="X53" i="24"/>
  <c r="V53" i="24"/>
  <c r="U53" i="24"/>
  <c r="P53" i="24"/>
  <c r="Q53" i="24" s="1"/>
  <c r="N53" i="24"/>
  <c r="O53" i="24" s="1"/>
  <c r="J53" i="24"/>
  <c r="K53" i="24" s="1"/>
  <c r="H53" i="24"/>
  <c r="I53" i="24" s="1"/>
  <c r="BI52" i="24"/>
  <c r="BH52" i="24"/>
  <c r="BF52" i="24"/>
  <c r="BE52" i="24"/>
  <c r="BB52" i="24"/>
  <c r="AZ52" i="24"/>
  <c r="AY52" i="24"/>
  <c r="W52" i="24" s="1"/>
  <c r="AS52" i="24"/>
  <c r="AI52" i="24"/>
  <c r="AC52" i="24"/>
  <c r="AA52" i="24"/>
  <c r="X52" i="24"/>
  <c r="V52" i="24"/>
  <c r="U52" i="24"/>
  <c r="P52" i="24"/>
  <c r="Q52" i="24" s="1"/>
  <c r="N52" i="24"/>
  <c r="O52" i="24" s="1"/>
  <c r="J52" i="24"/>
  <c r="K52" i="24" s="1"/>
  <c r="H52" i="24"/>
  <c r="I52" i="24" s="1"/>
  <c r="BI51" i="24"/>
  <c r="BH51" i="24"/>
  <c r="BF51" i="24"/>
  <c r="BE51" i="24"/>
  <c r="BB51" i="24"/>
  <c r="AZ51" i="24"/>
  <c r="AY51" i="24"/>
  <c r="BG51" i="24" s="1"/>
  <c r="AS51" i="24"/>
  <c r="T51" i="24" s="1"/>
  <c r="AI51" i="24"/>
  <c r="AC51" i="24"/>
  <c r="AA51" i="24"/>
  <c r="X51" i="24"/>
  <c r="V51" i="24"/>
  <c r="U51" i="24"/>
  <c r="P51" i="24"/>
  <c r="Q51" i="24" s="1"/>
  <c r="N51" i="24"/>
  <c r="O51" i="24" s="1"/>
  <c r="J51" i="24"/>
  <c r="K51" i="24" s="1"/>
  <c r="H51" i="24"/>
  <c r="I51" i="24" s="1"/>
  <c r="BI50" i="24"/>
  <c r="BH50" i="24"/>
  <c r="BF50" i="24"/>
  <c r="BE50" i="24"/>
  <c r="BB50" i="24"/>
  <c r="AZ50" i="24"/>
  <c r="AY50" i="24"/>
  <c r="BG50" i="24" s="1"/>
  <c r="AS50" i="24"/>
  <c r="BC50" i="24" s="1"/>
  <c r="AI50" i="24"/>
  <c r="Y50" i="24"/>
  <c r="AC50" i="24"/>
  <c r="AA50" i="24"/>
  <c r="X50" i="24"/>
  <c r="V50" i="24"/>
  <c r="U50" i="24"/>
  <c r="P50" i="24"/>
  <c r="Q50" i="24" s="1"/>
  <c r="N50" i="24"/>
  <c r="O50" i="24" s="1"/>
  <c r="J50" i="24"/>
  <c r="K50" i="24" s="1"/>
  <c r="H50" i="24"/>
  <c r="I50" i="24" s="1"/>
  <c r="BI49" i="24"/>
  <c r="BH49" i="24"/>
  <c r="BF49" i="24"/>
  <c r="BE49" i="24"/>
  <c r="BB49" i="24"/>
  <c r="AZ49" i="24"/>
  <c r="L49" i="24" s="1"/>
  <c r="M49" i="24" s="1"/>
  <c r="AY49" i="24"/>
  <c r="AS49" i="24"/>
  <c r="T49" i="24" s="1"/>
  <c r="AI49" i="24"/>
  <c r="Y49" i="24" s="1"/>
  <c r="AC49" i="24"/>
  <c r="AA49" i="24"/>
  <c r="X49" i="24"/>
  <c r="V49" i="24"/>
  <c r="U49" i="24"/>
  <c r="P49" i="24"/>
  <c r="Q49" i="24" s="1"/>
  <c r="N49" i="24"/>
  <c r="O49" i="24" s="1"/>
  <c r="J49" i="24"/>
  <c r="K49" i="24" s="1"/>
  <c r="H49" i="24"/>
  <c r="I49" i="24" s="1"/>
  <c r="BI48" i="24"/>
  <c r="BH48" i="24"/>
  <c r="BF48" i="24"/>
  <c r="BE48" i="24"/>
  <c r="BB48" i="24"/>
  <c r="AZ48" i="24"/>
  <c r="AY48" i="24"/>
  <c r="W48" i="24" s="1"/>
  <c r="AS48" i="24"/>
  <c r="AI48" i="24"/>
  <c r="Y48" i="24" s="1"/>
  <c r="AC48" i="24"/>
  <c r="AA48" i="24"/>
  <c r="X48" i="24"/>
  <c r="V48" i="24"/>
  <c r="U48" i="24"/>
  <c r="P48" i="24"/>
  <c r="Q48" i="24" s="1"/>
  <c r="N48" i="24"/>
  <c r="O48" i="24" s="1"/>
  <c r="J48" i="24"/>
  <c r="K48" i="24" s="1"/>
  <c r="H48" i="24"/>
  <c r="I48" i="24" s="1"/>
  <c r="BI47" i="24"/>
  <c r="BH47" i="24"/>
  <c r="BF47" i="24"/>
  <c r="BE47" i="24"/>
  <c r="BB47" i="24"/>
  <c r="AZ47" i="24"/>
  <c r="AY47" i="24"/>
  <c r="BG47" i="24" s="1"/>
  <c r="AS47" i="24"/>
  <c r="AI47" i="24"/>
  <c r="Z47" i="24" s="1"/>
  <c r="AC47" i="24"/>
  <c r="AA47" i="24"/>
  <c r="X47" i="24"/>
  <c r="V47" i="24"/>
  <c r="U47" i="24"/>
  <c r="P47" i="24"/>
  <c r="Q47" i="24" s="1"/>
  <c r="N47" i="24"/>
  <c r="O47" i="24" s="1"/>
  <c r="J47" i="24"/>
  <c r="K47" i="24" s="1"/>
  <c r="H47" i="24"/>
  <c r="I47" i="24" s="1"/>
  <c r="BI46" i="24"/>
  <c r="BH46" i="24"/>
  <c r="BF46" i="24"/>
  <c r="BE46" i="24"/>
  <c r="BB46" i="24"/>
  <c r="AZ46" i="24"/>
  <c r="AY46" i="24"/>
  <c r="BG46" i="24" s="1"/>
  <c r="AS46" i="24"/>
  <c r="BN46" i="24" s="1"/>
  <c r="BA46" i="24" s="1"/>
  <c r="AI46" i="24"/>
  <c r="Z46" i="24" s="1"/>
  <c r="AC46" i="24"/>
  <c r="AA46" i="24"/>
  <c r="X46" i="24"/>
  <c r="V46" i="24"/>
  <c r="U46" i="24"/>
  <c r="P46" i="24"/>
  <c r="Q46" i="24"/>
  <c r="N46" i="24"/>
  <c r="O46" i="24" s="1"/>
  <c r="J46" i="24"/>
  <c r="K46" i="24" s="1"/>
  <c r="H46" i="24"/>
  <c r="I46" i="24" s="1"/>
  <c r="BI45" i="24"/>
  <c r="BH45" i="24"/>
  <c r="BF45" i="24"/>
  <c r="BE45" i="24"/>
  <c r="BB45" i="24"/>
  <c r="AZ45" i="24"/>
  <c r="AY45" i="24"/>
  <c r="BG45" i="24" s="1"/>
  <c r="AS45" i="24"/>
  <c r="BC45" i="24" s="1"/>
  <c r="AI45" i="24"/>
  <c r="Z45" i="24" s="1"/>
  <c r="AC45" i="24"/>
  <c r="AA45" i="24"/>
  <c r="X45" i="24"/>
  <c r="V45" i="24"/>
  <c r="U45" i="24"/>
  <c r="P45" i="24"/>
  <c r="Q45" i="24" s="1"/>
  <c r="N45" i="24"/>
  <c r="O45" i="24" s="1"/>
  <c r="J45" i="24"/>
  <c r="K45" i="24" s="1"/>
  <c r="H45" i="24"/>
  <c r="I45" i="24" s="1"/>
  <c r="BI44" i="24"/>
  <c r="BH44" i="24"/>
  <c r="BF44" i="24"/>
  <c r="BE44" i="24"/>
  <c r="BB44" i="24"/>
  <c r="AZ44" i="24"/>
  <c r="AY44" i="24"/>
  <c r="W44" i="24" s="1"/>
  <c r="AS44" i="24"/>
  <c r="AI44" i="24"/>
  <c r="AC44" i="24"/>
  <c r="AA44" i="24"/>
  <c r="X44" i="24"/>
  <c r="V44" i="24"/>
  <c r="U44" i="24"/>
  <c r="P44" i="24"/>
  <c r="Q44" i="24" s="1"/>
  <c r="N44" i="24"/>
  <c r="O44" i="24" s="1"/>
  <c r="J44" i="24"/>
  <c r="K44" i="24" s="1"/>
  <c r="H44" i="24"/>
  <c r="I44" i="24" s="1"/>
  <c r="BI43" i="24"/>
  <c r="BH43" i="24"/>
  <c r="BF43" i="24"/>
  <c r="BE43" i="24"/>
  <c r="BB43" i="24"/>
  <c r="AZ43" i="24"/>
  <c r="AY43" i="24"/>
  <c r="AS43" i="24"/>
  <c r="AI43" i="24"/>
  <c r="AC43" i="24"/>
  <c r="AA43" i="24"/>
  <c r="X43" i="24"/>
  <c r="V43" i="24"/>
  <c r="U43" i="24"/>
  <c r="P43" i="24"/>
  <c r="Q43" i="24" s="1"/>
  <c r="N43" i="24"/>
  <c r="O43" i="24" s="1"/>
  <c r="J43" i="24"/>
  <c r="K43" i="24" s="1"/>
  <c r="H43" i="24"/>
  <c r="I43" i="24" s="1"/>
  <c r="BI42" i="24"/>
  <c r="BH42" i="24"/>
  <c r="BF42" i="24"/>
  <c r="BE42" i="24"/>
  <c r="BB42" i="24"/>
  <c r="AZ42" i="24"/>
  <c r="AY42" i="24"/>
  <c r="AS42" i="24"/>
  <c r="AI42" i="24"/>
  <c r="AC42" i="24"/>
  <c r="AA42" i="24"/>
  <c r="X42" i="24"/>
  <c r="V42" i="24"/>
  <c r="U42" i="24"/>
  <c r="P42" i="24"/>
  <c r="Q42" i="24" s="1"/>
  <c r="N42" i="24"/>
  <c r="O42" i="24" s="1"/>
  <c r="J42" i="24"/>
  <c r="K42" i="24" s="1"/>
  <c r="H42" i="24"/>
  <c r="I42" i="24" s="1"/>
  <c r="BI41" i="24"/>
  <c r="BH41" i="24"/>
  <c r="BF41" i="24"/>
  <c r="BE41" i="24"/>
  <c r="BB41" i="24"/>
  <c r="AZ41" i="24"/>
  <c r="AY41" i="24"/>
  <c r="BG41" i="24" s="1"/>
  <c r="AS41" i="24"/>
  <c r="T41" i="24" s="1"/>
  <c r="AI41" i="24"/>
  <c r="Y41" i="24" s="1"/>
  <c r="AC41" i="24"/>
  <c r="AA41" i="24"/>
  <c r="X41" i="24"/>
  <c r="V41" i="24"/>
  <c r="U41" i="24"/>
  <c r="P41" i="24"/>
  <c r="Q41" i="24" s="1"/>
  <c r="N41" i="24"/>
  <c r="O41" i="24" s="1"/>
  <c r="J41" i="24"/>
  <c r="K41" i="24" s="1"/>
  <c r="H41" i="24"/>
  <c r="I41" i="24" s="1"/>
  <c r="BI40" i="24"/>
  <c r="BH40" i="24"/>
  <c r="BF40" i="24"/>
  <c r="BE40" i="24"/>
  <c r="BB40" i="24"/>
  <c r="AZ40" i="24"/>
  <c r="AY40" i="24"/>
  <c r="BG40" i="24" s="1"/>
  <c r="AS40" i="24"/>
  <c r="BC40" i="24" s="1"/>
  <c r="AI40" i="24"/>
  <c r="AC40" i="24"/>
  <c r="AA40" i="24"/>
  <c r="X40" i="24"/>
  <c r="V40" i="24"/>
  <c r="U40" i="24"/>
  <c r="P40" i="24"/>
  <c r="Q40" i="24" s="1"/>
  <c r="N40" i="24"/>
  <c r="O40" i="24" s="1"/>
  <c r="J40" i="24"/>
  <c r="K40" i="24" s="1"/>
  <c r="H40" i="24"/>
  <c r="I40" i="24" s="1"/>
  <c r="BI39" i="24"/>
  <c r="BH39" i="24"/>
  <c r="BF39" i="24"/>
  <c r="BE39" i="24"/>
  <c r="BB39" i="24"/>
  <c r="AZ39" i="24"/>
  <c r="AY39" i="24"/>
  <c r="BG39" i="24" s="1"/>
  <c r="AS39" i="24"/>
  <c r="T39" i="24"/>
  <c r="AI39" i="24"/>
  <c r="Z39" i="24" s="1"/>
  <c r="AC39" i="24"/>
  <c r="AA39" i="24"/>
  <c r="X39" i="24"/>
  <c r="V39" i="24"/>
  <c r="U39" i="24"/>
  <c r="P39" i="24"/>
  <c r="Q39" i="24" s="1"/>
  <c r="N39" i="24"/>
  <c r="O39" i="24" s="1"/>
  <c r="J39" i="24"/>
  <c r="K39" i="24" s="1"/>
  <c r="H39" i="24"/>
  <c r="I39" i="24" s="1"/>
  <c r="BI38" i="24"/>
  <c r="BH38" i="24"/>
  <c r="BF38" i="24"/>
  <c r="BE38" i="24"/>
  <c r="BB38" i="24"/>
  <c r="AZ38" i="24"/>
  <c r="AY38" i="24"/>
  <c r="AS38" i="24"/>
  <c r="AI38" i="24"/>
  <c r="AC38" i="24"/>
  <c r="AA38" i="24"/>
  <c r="X38" i="24"/>
  <c r="V38" i="24"/>
  <c r="U38" i="24"/>
  <c r="P38" i="24"/>
  <c r="Q38" i="24" s="1"/>
  <c r="N38" i="24"/>
  <c r="O38" i="24" s="1"/>
  <c r="J38" i="24"/>
  <c r="K38" i="24" s="1"/>
  <c r="H38" i="24"/>
  <c r="I38" i="24" s="1"/>
  <c r="BI37" i="24"/>
  <c r="BH37" i="24"/>
  <c r="BF37" i="24"/>
  <c r="BE37" i="24"/>
  <c r="BB37" i="24"/>
  <c r="AZ37" i="24"/>
  <c r="AY37" i="24"/>
  <c r="AS37" i="24"/>
  <c r="T37" i="24" s="1"/>
  <c r="AI37" i="24"/>
  <c r="Y37" i="24"/>
  <c r="AC37" i="24"/>
  <c r="AA37" i="24"/>
  <c r="X37" i="24"/>
  <c r="V37" i="24"/>
  <c r="U37" i="24"/>
  <c r="P37" i="24"/>
  <c r="Q37" i="24" s="1"/>
  <c r="N37" i="24"/>
  <c r="O37" i="24" s="1"/>
  <c r="J37" i="24"/>
  <c r="K37" i="24" s="1"/>
  <c r="H37" i="24"/>
  <c r="I37" i="24" s="1"/>
  <c r="BI36" i="24"/>
  <c r="BH36" i="24"/>
  <c r="BF36" i="24"/>
  <c r="BE36" i="24"/>
  <c r="BB36" i="24"/>
  <c r="AZ36" i="24"/>
  <c r="AY36" i="24"/>
  <c r="AS36" i="24"/>
  <c r="AI36" i="24"/>
  <c r="Y36" i="24" s="1"/>
  <c r="AC36" i="24"/>
  <c r="AA36" i="24"/>
  <c r="X36" i="24"/>
  <c r="V36" i="24"/>
  <c r="U36" i="24"/>
  <c r="P36" i="24"/>
  <c r="Q36" i="24" s="1"/>
  <c r="N36" i="24"/>
  <c r="O36" i="24" s="1"/>
  <c r="J36" i="24"/>
  <c r="K36" i="24" s="1"/>
  <c r="H36" i="24"/>
  <c r="I36" i="24" s="1"/>
  <c r="BI35" i="24"/>
  <c r="BH35" i="24"/>
  <c r="BF35" i="24"/>
  <c r="BE35" i="24"/>
  <c r="BB35" i="24"/>
  <c r="AZ35" i="24"/>
  <c r="AY35" i="24"/>
  <c r="BG35" i="24" s="1"/>
  <c r="AS35" i="24"/>
  <c r="AI35" i="24"/>
  <c r="Z35" i="24" s="1"/>
  <c r="AC35" i="24"/>
  <c r="AA35" i="24"/>
  <c r="X35" i="24"/>
  <c r="V35" i="24"/>
  <c r="U35" i="24"/>
  <c r="P35" i="24"/>
  <c r="Q35" i="24" s="1"/>
  <c r="N35" i="24"/>
  <c r="O35" i="24" s="1"/>
  <c r="J35" i="24"/>
  <c r="K35" i="24" s="1"/>
  <c r="H35" i="24"/>
  <c r="I35" i="24" s="1"/>
  <c r="BI34" i="24"/>
  <c r="BH34" i="24"/>
  <c r="BF34" i="24"/>
  <c r="BE34" i="24"/>
  <c r="BB34" i="24"/>
  <c r="AZ34" i="24"/>
  <c r="AY34" i="24"/>
  <c r="AS34" i="24"/>
  <c r="T34" i="24" s="1"/>
  <c r="AI34" i="24"/>
  <c r="Y34" i="24" s="1"/>
  <c r="AC34" i="24"/>
  <c r="AA34" i="24"/>
  <c r="X34" i="24"/>
  <c r="V34" i="24"/>
  <c r="U34" i="24"/>
  <c r="P34" i="24"/>
  <c r="Q34" i="24" s="1"/>
  <c r="N34" i="24"/>
  <c r="O34" i="24" s="1"/>
  <c r="J34" i="24"/>
  <c r="K34" i="24" s="1"/>
  <c r="H34" i="24"/>
  <c r="I34" i="24" s="1"/>
  <c r="BI33" i="24"/>
  <c r="BH33" i="24"/>
  <c r="BF33" i="24"/>
  <c r="BE33" i="24"/>
  <c r="BB33" i="24"/>
  <c r="AZ33" i="24"/>
  <c r="AY33" i="24"/>
  <c r="BG33" i="24" s="1"/>
  <c r="AS33" i="24"/>
  <c r="BC33" i="24" s="1"/>
  <c r="AI33" i="24"/>
  <c r="Z33" i="24" s="1"/>
  <c r="AC33" i="24"/>
  <c r="AA33" i="24"/>
  <c r="X33" i="24"/>
  <c r="V33" i="24"/>
  <c r="U33" i="24"/>
  <c r="P33" i="24"/>
  <c r="Q33" i="24" s="1"/>
  <c r="N33" i="24"/>
  <c r="O33" i="24" s="1"/>
  <c r="J33" i="24"/>
  <c r="K33" i="24"/>
  <c r="H33" i="24"/>
  <c r="I33" i="24" s="1"/>
  <c r="BI32" i="24"/>
  <c r="BH32" i="24"/>
  <c r="BF32" i="24"/>
  <c r="BE32" i="24"/>
  <c r="BB32" i="24"/>
  <c r="AZ32" i="24"/>
  <c r="AY32" i="24"/>
  <c r="AS32" i="24"/>
  <c r="AI32" i="24"/>
  <c r="AC32" i="24"/>
  <c r="AA32" i="24"/>
  <c r="X32" i="24"/>
  <c r="V32" i="24"/>
  <c r="U32" i="24"/>
  <c r="P32" i="24"/>
  <c r="Q32" i="24" s="1"/>
  <c r="N32" i="24"/>
  <c r="O32" i="24" s="1"/>
  <c r="J32" i="24"/>
  <c r="K32" i="24" s="1"/>
  <c r="H32" i="24"/>
  <c r="I32" i="24" s="1"/>
  <c r="BI31" i="24"/>
  <c r="BH31" i="24"/>
  <c r="BF31" i="24"/>
  <c r="BE31" i="24"/>
  <c r="BB31" i="24"/>
  <c r="AZ31" i="24"/>
  <c r="AY31" i="24"/>
  <c r="AS31" i="24"/>
  <c r="AI31" i="24"/>
  <c r="AC31" i="24"/>
  <c r="AA31" i="24"/>
  <c r="X31" i="24"/>
  <c r="V31" i="24"/>
  <c r="U31" i="24"/>
  <c r="P31" i="24"/>
  <c r="Q31" i="24" s="1"/>
  <c r="N31" i="24"/>
  <c r="O31" i="24" s="1"/>
  <c r="J31" i="24"/>
  <c r="K31" i="24" s="1"/>
  <c r="H31" i="24"/>
  <c r="I31" i="24" s="1"/>
  <c r="BI30" i="24"/>
  <c r="BH30" i="24"/>
  <c r="BF30" i="24"/>
  <c r="BE30" i="24"/>
  <c r="BB30" i="24"/>
  <c r="AZ30" i="24"/>
  <c r="AY30" i="24"/>
  <c r="AS30" i="24"/>
  <c r="T30" i="24" s="1"/>
  <c r="AI30" i="24"/>
  <c r="Y30" i="24" s="1"/>
  <c r="AC30" i="24"/>
  <c r="AA30" i="24"/>
  <c r="X30" i="24"/>
  <c r="V30" i="24"/>
  <c r="U30" i="24"/>
  <c r="P30" i="24"/>
  <c r="Q30" i="24" s="1"/>
  <c r="N30" i="24"/>
  <c r="O30" i="24" s="1"/>
  <c r="J30" i="24"/>
  <c r="K30" i="24" s="1"/>
  <c r="H30" i="24"/>
  <c r="I30" i="24" s="1"/>
  <c r="BI29" i="24"/>
  <c r="BH29" i="24"/>
  <c r="BF29" i="24"/>
  <c r="BE29" i="24"/>
  <c r="BB29" i="24"/>
  <c r="AZ29" i="24"/>
  <c r="AY29" i="24"/>
  <c r="BG29" i="24" s="1"/>
  <c r="AS29" i="24"/>
  <c r="AI29" i="24"/>
  <c r="AC29" i="24"/>
  <c r="AA29" i="24"/>
  <c r="X29" i="24"/>
  <c r="V29" i="24"/>
  <c r="U29" i="24"/>
  <c r="P29" i="24"/>
  <c r="Q29" i="24" s="1"/>
  <c r="N29" i="24"/>
  <c r="O29" i="24" s="1"/>
  <c r="J29" i="24"/>
  <c r="K29" i="24" s="1"/>
  <c r="H29" i="24"/>
  <c r="I29" i="24" s="1"/>
  <c r="BI28" i="24"/>
  <c r="BH28" i="24"/>
  <c r="BF28" i="24"/>
  <c r="BE28" i="24"/>
  <c r="BB28" i="24"/>
  <c r="AZ28" i="24"/>
  <c r="AY28" i="24"/>
  <c r="AS28" i="24"/>
  <c r="AI28" i="24"/>
  <c r="Z28" i="24"/>
  <c r="AC28" i="24"/>
  <c r="AA28" i="24"/>
  <c r="X28" i="24"/>
  <c r="V28" i="24"/>
  <c r="U28" i="24"/>
  <c r="P28" i="24"/>
  <c r="Q28" i="24" s="1"/>
  <c r="J28" i="24"/>
  <c r="K28" i="24" s="1"/>
  <c r="BI27" i="24"/>
  <c r="BH27" i="24"/>
  <c r="BF27" i="24"/>
  <c r="BE27" i="24"/>
  <c r="BB27" i="24"/>
  <c r="AZ27" i="24"/>
  <c r="AY27" i="24"/>
  <c r="BG27" i="24" s="1"/>
  <c r="AS27" i="24"/>
  <c r="AI27" i="24"/>
  <c r="AC27" i="24"/>
  <c r="AA27" i="24"/>
  <c r="X27" i="24"/>
  <c r="V27" i="24"/>
  <c r="U27" i="24"/>
  <c r="P27" i="24"/>
  <c r="Q27" i="24" s="1"/>
  <c r="J27" i="24"/>
  <c r="K27" i="24" s="1"/>
  <c r="H27" i="24"/>
  <c r="I27" i="24" s="1"/>
  <c r="BI26" i="24"/>
  <c r="BH26" i="24"/>
  <c r="BF26" i="24"/>
  <c r="BE26" i="24"/>
  <c r="BB26" i="24"/>
  <c r="AZ26" i="24"/>
  <c r="AY26" i="24"/>
  <c r="BG26" i="24" s="1"/>
  <c r="AS26" i="24"/>
  <c r="BC26" i="24" s="1"/>
  <c r="AI26" i="24"/>
  <c r="AC26" i="24"/>
  <c r="AA26" i="24"/>
  <c r="X26" i="24"/>
  <c r="V26" i="24"/>
  <c r="U26" i="24"/>
  <c r="P26" i="24"/>
  <c r="Q26" i="24" s="1"/>
  <c r="J26" i="24"/>
  <c r="K26" i="24" s="1"/>
  <c r="H26" i="24"/>
  <c r="I26" i="24" s="1"/>
  <c r="BI25" i="24"/>
  <c r="BH25" i="24"/>
  <c r="BF25" i="24"/>
  <c r="BE25" i="24"/>
  <c r="BB25" i="24"/>
  <c r="AZ25" i="24"/>
  <c r="AY25" i="24"/>
  <c r="BG25" i="24"/>
  <c r="AS25" i="24"/>
  <c r="BC25" i="24" s="1"/>
  <c r="AI25" i="24"/>
  <c r="AC25" i="24"/>
  <c r="AA25" i="24"/>
  <c r="X25" i="24"/>
  <c r="V25" i="24"/>
  <c r="U25" i="24"/>
  <c r="P25" i="24"/>
  <c r="Q25" i="24" s="1"/>
  <c r="J25" i="24"/>
  <c r="K25" i="24" s="1"/>
  <c r="H25" i="24"/>
  <c r="I25" i="24" s="1"/>
  <c r="BI24" i="24"/>
  <c r="BH24" i="24"/>
  <c r="BF24" i="24"/>
  <c r="BE24" i="24"/>
  <c r="BB24" i="24"/>
  <c r="AZ24" i="24"/>
  <c r="AY24" i="24"/>
  <c r="AS24" i="24"/>
  <c r="BC24" i="24" s="1"/>
  <c r="AI24" i="24"/>
  <c r="AC24" i="24"/>
  <c r="AA24" i="24"/>
  <c r="X24" i="24"/>
  <c r="V24" i="24"/>
  <c r="U24" i="24"/>
  <c r="P24" i="24"/>
  <c r="Q24" i="24" s="1"/>
  <c r="J24" i="24"/>
  <c r="H24" i="24"/>
  <c r="BI23" i="24"/>
  <c r="BH23" i="24"/>
  <c r="BF23" i="24"/>
  <c r="BE23" i="24"/>
  <c r="BB23" i="24"/>
  <c r="AZ23" i="24"/>
  <c r="AY23" i="24"/>
  <c r="AS23" i="24"/>
  <c r="T23" i="24" s="1"/>
  <c r="AI23" i="24"/>
  <c r="Z23" i="24" s="1"/>
  <c r="AC23" i="24"/>
  <c r="AA23" i="24"/>
  <c r="X23" i="24"/>
  <c r="V23" i="24"/>
  <c r="U23" i="24"/>
  <c r="P23" i="24"/>
  <c r="Q23" i="24" s="1"/>
  <c r="BI22" i="24"/>
  <c r="BH22" i="24"/>
  <c r="BF22" i="24"/>
  <c r="BE22" i="24"/>
  <c r="BB22" i="24"/>
  <c r="AZ22" i="24"/>
  <c r="AY22" i="24"/>
  <c r="AS22" i="24"/>
  <c r="BC22" i="24" s="1"/>
  <c r="AI22" i="24"/>
  <c r="AC22" i="24"/>
  <c r="AA22" i="24"/>
  <c r="X22" i="24"/>
  <c r="V22" i="24"/>
  <c r="U22" i="24"/>
  <c r="P22" i="24"/>
  <c r="Q22" i="24" s="1"/>
  <c r="J22" i="24"/>
  <c r="K22" i="24" s="1"/>
  <c r="H22" i="24"/>
  <c r="BI21" i="24"/>
  <c r="BH21" i="24"/>
  <c r="BF21" i="24"/>
  <c r="BE21" i="24"/>
  <c r="BB21" i="24"/>
  <c r="AZ21" i="24"/>
  <c r="AY21" i="24"/>
  <c r="AS21" i="24"/>
  <c r="BC21" i="24" s="1"/>
  <c r="AI21" i="24"/>
  <c r="AC21" i="24"/>
  <c r="AA21" i="24"/>
  <c r="X21" i="24"/>
  <c r="V21" i="24"/>
  <c r="U21" i="24"/>
  <c r="BI20" i="24"/>
  <c r="BH20" i="24"/>
  <c r="BF20" i="24"/>
  <c r="BE20" i="24"/>
  <c r="BB20" i="24"/>
  <c r="AZ20" i="24"/>
  <c r="AY20" i="24"/>
  <c r="AS20" i="24"/>
  <c r="AI20" i="24"/>
  <c r="Y20" i="24" s="1"/>
  <c r="AC20" i="24"/>
  <c r="AA20" i="24"/>
  <c r="X20" i="24"/>
  <c r="V20" i="24"/>
  <c r="U20" i="24"/>
  <c r="BI19" i="24"/>
  <c r="BH19" i="24"/>
  <c r="BF19" i="24"/>
  <c r="BE19" i="24"/>
  <c r="BB19" i="24"/>
  <c r="AZ19" i="24"/>
  <c r="L19" i="24" s="1"/>
  <c r="M19" i="24" s="1"/>
  <c r="AY19" i="24"/>
  <c r="AS19" i="24"/>
  <c r="T19" i="24" s="1"/>
  <c r="AI19" i="24"/>
  <c r="AC19" i="24"/>
  <c r="AA19" i="24"/>
  <c r="X19" i="24"/>
  <c r="V19" i="24"/>
  <c r="U19" i="24"/>
  <c r="P19" i="24"/>
  <c r="Q19" i="24" s="1"/>
  <c r="BI18" i="24"/>
  <c r="BH18" i="24"/>
  <c r="BF18" i="24"/>
  <c r="BE18" i="24"/>
  <c r="BB18" i="24"/>
  <c r="AZ18" i="24"/>
  <c r="AY18" i="24"/>
  <c r="AS18" i="24"/>
  <c r="T18" i="24" s="1"/>
  <c r="AI18" i="24"/>
  <c r="AC18" i="24"/>
  <c r="AA18" i="24"/>
  <c r="X18" i="24"/>
  <c r="V18" i="24"/>
  <c r="U18" i="24"/>
  <c r="P18" i="24"/>
  <c r="Q18" i="24" s="1"/>
  <c r="J18" i="24"/>
  <c r="K18" i="24" s="1"/>
  <c r="BI17" i="24"/>
  <c r="BH17" i="24"/>
  <c r="BF17" i="24"/>
  <c r="BE17" i="24"/>
  <c r="BB17" i="24"/>
  <c r="AZ17" i="24"/>
  <c r="AY17" i="24"/>
  <c r="BG17" i="24" s="1"/>
  <c r="AS17" i="24"/>
  <c r="T17" i="24" s="1"/>
  <c r="AI17" i="24"/>
  <c r="Z17" i="24" s="1"/>
  <c r="AC17" i="24"/>
  <c r="AA17" i="24"/>
  <c r="X17" i="24"/>
  <c r="V17" i="24"/>
  <c r="U17" i="24"/>
  <c r="BI16" i="24"/>
  <c r="BH16" i="24"/>
  <c r="BF16" i="24"/>
  <c r="BE16" i="24"/>
  <c r="BB16" i="24"/>
  <c r="AZ16" i="24"/>
  <c r="AY16" i="24"/>
  <c r="W16" i="24" s="1"/>
  <c r="AS16" i="24"/>
  <c r="AI16" i="24"/>
  <c r="AC16" i="24"/>
  <c r="AA16" i="24"/>
  <c r="X16" i="24"/>
  <c r="V16" i="24"/>
  <c r="U16" i="24"/>
  <c r="BI15" i="24"/>
  <c r="BH15" i="24"/>
  <c r="BF15" i="24"/>
  <c r="BE15" i="24"/>
  <c r="BB15" i="24"/>
  <c r="AZ15" i="24"/>
  <c r="AY15" i="24"/>
  <c r="AS15" i="24"/>
  <c r="AI15" i="24"/>
  <c r="Z15" i="24" s="1"/>
  <c r="AC15" i="24"/>
  <c r="AA15" i="24"/>
  <c r="X15" i="24"/>
  <c r="V15" i="24"/>
  <c r="U15" i="24"/>
  <c r="BI14" i="24"/>
  <c r="BH14" i="24"/>
  <c r="BF14" i="24"/>
  <c r="BE14" i="24"/>
  <c r="BB14" i="24"/>
  <c r="AZ14" i="24"/>
  <c r="AY14" i="24"/>
  <c r="W14" i="24" s="1"/>
  <c r="AS14" i="24"/>
  <c r="BC14" i="24" s="1"/>
  <c r="AI14" i="24"/>
  <c r="AC14" i="24"/>
  <c r="AA14" i="24"/>
  <c r="X14" i="24"/>
  <c r="V14" i="24"/>
  <c r="U14" i="24"/>
  <c r="BI13" i="24"/>
  <c r="BH13" i="24"/>
  <c r="BF13" i="24"/>
  <c r="BE13" i="24"/>
  <c r="BB13" i="24"/>
  <c r="AZ13" i="24"/>
  <c r="AY13" i="24"/>
  <c r="W13" i="24" s="1"/>
  <c r="BG13" i="24"/>
  <c r="AS13" i="24"/>
  <c r="T13" i="24" s="1"/>
  <c r="AI13" i="24"/>
  <c r="AC13" i="24"/>
  <c r="AA13" i="24"/>
  <c r="X13" i="24"/>
  <c r="V13" i="24"/>
  <c r="U13" i="24"/>
  <c r="BI12" i="24"/>
  <c r="BH12" i="24"/>
  <c r="BF12" i="24"/>
  <c r="BE12" i="24"/>
  <c r="BB12" i="24"/>
  <c r="AZ12" i="24"/>
  <c r="AY12" i="24"/>
  <c r="AS12" i="24"/>
  <c r="T12" i="24" s="1"/>
  <c r="AI12" i="24"/>
  <c r="Y12" i="24" s="1"/>
  <c r="AC12" i="24"/>
  <c r="AA12" i="24"/>
  <c r="X12" i="24"/>
  <c r="V12" i="24"/>
  <c r="U12" i="24"/>
  <c r="BI11" i="24"/>
  <c r="BH11" i="24"/>
  <c r="BF11" i="24"/>
  <c r="BE11" i="24"/>
  <c r="BB11" i="24"/>
  <c r="AZ11" i="24"/>
  <c r="AY11" i="24"/>
  <c r="AS11" i="24"/>
  <c r="T11" i="24" s="1"/>
  <c r="AI11" i="24"/>
  <c r="AC11" i="24"/>
  <c r="AA11" i="24"/>
  <c r="X11" i="24"/>
  <c r="V11" i="24"/>
  <c r="U11" i="24"/>
  <c r="BI10" i="24"/>
  <c r="BH10" i="24"/>
  <c r="BF10" i="24"/>
  <c r="BE10" i="24"/>
  <c r="BB10" i="24"/>
  <c r="AZ10" i="24"/>
  <c r="AY10" i="24"/>
  <c r="W10" i="24" s="1"/>
  <c r="AS10" i="24"/>
  <c r="BC10" i="24" s="1"/>
  <c r="AI10" i="24"/>
  <c r="AC10" i="24"/>
  <c r="AA10" i="24"/>
  <c r="X10" i="24"/>
  <c r="V10" i="24"/>
  <c r="U10" i="24"/>
  <c r="BI9" i="24"/>
  <c r="BH9" i="24"/>
  <c r="BF9" i="24"/>
  <c r="BE9" i="24"/>
  <c r="BB9" i="24"/>
  <c r="AZ9" i="24"/>
  <c r="L9" i="24" s="1"/>
  <c r="M9" i="24" s="1"/>
  <c r="AY9" i="24"/>
  <c r="AS9" i="24"/>
  <c r="AI9" i="24"/>
  <c r="AC9" i="24"/>
  <c r="AA9" i="24"/>
  <c r="X9" i="24"/>
  <c r="V9" i="24"/>
  <c r="U9" i="24"/>
  <c r="BI8" i="24"/>
  <c r="BH8" i="24"/>
  <c r="BF8" i="24"/>
  <c r="BE8" i="24"/>
  <c r="BB8" i="24"/>
  <c r="AZ8" i="24"/>
  <c r="AY8" i="24"/>
  <c r="W8" i="24" s="1"/>
  <c r="BG8" i="24"/>
  <c r="AS8" i="24"/>
  <c r="T8" i="24" s="1"/>
  <c r="AI8" i="24"/>
  <c r="Y8" i="24" s="1"/>
  <c r="AC8" i="24"/>
  <c r="AA8" i="24"/>
  <c r="X8" i="24"/>
  <c r="V8" i="24"/>
  <c r="U8" i="24"/>
  <c r="P8" i="24"/>
  <c r="Q8" i="24" s="1"/>
  <c r="N8" i="24"/>
  <c r="J8" i="24"/>
  <c r="K8" i="24" s="1"/>
  <c r="BI7" i="24"/>
  <c r="BH7" i="24"/>
  <c r="BF7" i="24"/>
  <c r="BE7" i="24"/>
  <c r="BB7" i="24"/>
  <c r="AZ7" i="24"/>
  <c r="AY7" i="24"/>
  <c r="AS7" i="24"/>
  <c r="AI7" i="24"/>
  <c r="Z7" i="24" s="1"/>
  <c r="AC7" i="24"/>
  <c r="L7" i="24" s="1"/>
  <c r="M7" i="24" s="1"/>
  <c r="AA7" i="24"/>
  <c r="X7" i="24"/>
  <c r="V7" i="24"/>
  <c r="U7" i="24"/>
  <c r="P7" i="24"/>
  <c r="N7" i="24"/>
  <c r="O7" i="24" s="1"/>
  <c r="J7" i="24"/>
  <c r="K7" i="24" s="1"/>
  <c r="BI6" i="24"/>
  <c r="BH6" i="24"/>
  <c r="BF6" i="24"/>
  <c r="BE6" i="24"/>
  <c r="BB6" i="24"/>
  <c r="AZ6" i="24"/>
  <c r="AY6" i="24"/>
  <c r="W6" i="24" s="1"/>
  <c r="AS6" i="24"/>
  <c r="BC6" i="24" s="1"/>
  <c r="AI6" i="24"/>
  <c r="BN6" i="24" s="1"/>
  <c r="BA6" i="24" s="1"/>
  <c r="AC6" i="24"/>
  <c r="AA6" i="24"/>
  <c r="X6" i="24"/>
  <c r="V6" i="24"/>
  <c r="U6" i="24"/>
  <c r="P6" i="24"/>
  <c r="Q6" i="24" s="1"/>
  <c r="N6" i="24"/>
  <c r="O6" i="24" s="1"/>
  <c r="J6" i="24"/>
  <c r="K6" i="24" s="1"/>
  <c r="H6" i="24"/>
  <c r="I6" i="24" s="1"/>
  <c r="BI5" i="24"/>
  <c r="BH5" i="24"/>
  <c r="BF5" i="24"/>
  <c r="BE5" i="24"/>
  <c r="BB5" i="24"/>
  <c r="AZ5" i="24"/>
  <c r="AY5" i="24"/>
  <c r="W5" i="24" s="1"/>
  <c r="AS5" i="24"/>
  <c r="BC5" i="24" s="1"/>
  <c r="AI5" i="24"/>
  <c r="AC5" i="24"/>
  <c r="AA5" i="24"/>
  <c r="X5" i="24"/>
  <c r="V5" i="24"/>
  <c r="U5" i="24"/>
  <c r="BI4" i="24"/>
  <c r="BH4" i="24"/>
  <c r="BF4" i="24"/>
  <c r="BE4" i="24"/>
  <c r="BB4" i="24"/>
  <c r="AZ4" i="24"/>
  <c r="AY4" i="24"/>
  <c r="BG4" i="24" s="1"/>
  <c r="AS4" i="24"/>
  <c r="T4" i="24"/>
  <c r="AI4" i="24"/>
  <c r="AC4" i="24"/>
  <c r="AA4" i="24"/>
  <c r="X4" i="24"/>
  <c r="V4" i="24"/>
  <c r="U4" i="24"/>
  <c r="Q148" i="20"/>
  <c r="R148" i="20"/>
  <c r="Q143" i="20"/>
  <c r="R143" i="20"/>
  <c r="Q140" i="20"/>
  <c r="R140" i="20" s="1"/>
  <c r="Q124" i="20"/>
  <c r="R124" i="20"/>
  <c r="Q119" i="20"/>
  <c r="R119" i="20"/>
  <c r="Q116" i="20"/>
  <c r="R116" i="20"/>
  <c r="Q111" i="20"/>
  <c r="R111" i="20" s="1"/>
  <c r="Q100" i="20"/>
  <c r="R100" i="20"/>
  <c r="Q95" i="20"/>
  <c r="R95" i="20"/>
  <c r="Q92" i="20"/>
  <c r="R92" i="20"/>
  <c r="Q84" i="20"/>
  <c r="R84" i="20" s="1"/>
  <c r="Q79" i="20"/>
  <c r="R79" i="20"/>
  <c r="Q76" i="20"/>
  <c r="R76" i="20"/>
  <c r="Q60" i="20"/>
  <c r="R60" i="20"/>
  <c r="Q55" i="20"/>
  <c r="R55" i="20" s="1"/>
  <c r="Q52" i="20"/>
  <c r="R52" i="20"/>
  <c r="Q47" i="20"/>
  <c r="R47" i="20"/>
  <c r="Q36" i="20"/>
  <c r="R36" i="20"/>
  <c r="Q31" i="20"/>
  <c r="R31" i="20" s="1"/>
  <c r="Q28" i="20"/>
  <c r="R28" i="20"/>
  <c r="Q15" i="20"/>
  <c r="R15" i="20"/>
  <c r="Q12" i="20"/>
  <c r="R12" i="20"/>
  <c r="Q147" i="20"/>
  <c r="R147" i="20" s="1"/>
  <c r="Q146" i="20"/>
  <c r="R146" i="20"/>
  <c r="Q145" i="20"/>
  <c r="R145" i="20"/>
  <c r="Q144" i="20"/>
  <c r="R144" i="20"/>
  <c r="Q142" i="20"/>
  <c r="R142" i="20" s="1"/>
  <c r="Q141" i="20"/>
  <c r="R141" i="20"/>
  <c r="Q139" i="20"/>
  <c r="R139" i="20"/>
  <c r="Q138" i="20"/>
  <c r="R138" i="20"/>
  <c r="Q137" i="20"/>
  <c r="R137" i="20" s="1"/>
  <c r="Q136" i="20"/>
  <c r="R136" i="20"/>
  <c r="Q135" i="20"/>
  <c r="R135" i="20"/>
  <c r="Q134" i="20"/>
  <c r="R134" i="20"/>
  <c r="Q133" i="20"/>
  <c r="R133" i="20" s="1"/>
  <c r="Q132" i="20"/>
  <c r="R132" i="20"/>
  <c r="Q131" i="20"/>
  <c r="R131" i="20"/>
  <c r="Q130" i="20"/>
  <c r="R130" i="20"/>
  <c r="Q129" i="20"/>
  <c r="R129" i="20" s="1"/>
  <c r="Q128" i="20"/>
  <c r="R128" i="20"/>
  <c r="Q127" i="20"/>
  <c r="R127" i="20"/>
  <c r="Q126" i="20"/>
  <c r="R126" i="20"/>
  <c r="Q125" i="20"/>
  <c r="R125" i="20" s="1"/>
  <c r="Q123" i="20"/>
  <c r="R123" i="20"/>
  <c r="Q122" i="20"/>
  <c r="R122" i="20"/>
  <c r="Q121" i="20"/>
  <c r="R121" i="20"/>
  <c r="Q120" i="20"/>
  <c r="R120" i="20" s="1"/>
  <c r="Q118" i="20"/>
  <c r="R118" i="20"/>
  <c r="Q117" i="20"/>
  <c r="R117" i="20"/>
  <c r="Q115" i="20"/>
  <c r="R115" i="20"/>
  <c r="Q114" i="20"/>
  <c r="R114" i="20" s="1"/>
  <c r="Q113" i="20"/>
  <c r="R113" i="20"/>
  <c r="Q112" i="20"/>
  <c r="R112" i="20"/>
  <c r="Q110" i="20"/>
  <c r="R110" i="20"/>
  <c r="Q109" i="20"/>
  <c r="R109" i="20" s="1"/>
  <c r="Q108" i="20"/>
  <c r="R108" i="20"/>
  <c r="Q107" i="20"/>
  <c r="R107" i="20"/>
  <c r="Q106" i="20"/>
  <c r="R106" i="20"/>
  <c r="Q105" i="20"/>
  <c r="R105" i="20" s="1"/>
  <c r="Q104" i="20"/>
  <c r="R104" i="20"/>
  <c r="Q103" i="20"/>
  <c r="R103" i="20"/>
  <c r="Q102" i="20"/>
  <c r="R102" i="20"/>
  <c r="Q101" i="20"/>
  <c r="R101" i="20" s="1"/>
  <c r="Q99" i="20"/>
  <c r="R99" i="20"/>
  <c r="Q98" i="20"/>
  <c r="R98" i="20"/>
  <c r="Q97" i="20"/>
  <c r="R97" i="20"/>
  <c r="Q96" i="20"/>
  <c r="R96" i="20" s="1"/>
  <c r="Q94" i="20"/>
  <c r="R94" i="20"/>
  <c r="Q93" i="20"/>
  <c r="R93" i="20"/>
  <c r="Q91" i="20"/>
  <c r="R91" i="20"/>
  <c r="Q90" i="20"/>
  <c r="R90" i="20" s="1"/>
  <c r="Q89" i="20"/>
  <c r="R89" i="20"/>
  <c r="Q88" i="20"/>
  <c r="R88" i="20"/>
  <c r="Q87" i="20"/>
  <c r="R87" i="20"/>
  <c r="Q86" i="20"/>
  <c r="R86" i="20" s="1"/>
  <c r="Q85" i="20"/>
  <c r="R85" i="20"/>
  <c r="Q83" i="20"/>
  <c r="R83" i="20"/>
  <c r="Q82" i="20"/>
  <c r="R82" i="20"/>
  <c r="Q81" i="20"/>
  <c r="R81" i="20" s="1"/>
  <c r="Q80" i="20"/>
  <c r="R80" i="20"/>
  <c r="Q78" i="20"/>
  <c r="R78" i="20"/>
  <c r="Q77" i="20"/>
  <c r="R77" i="20"/>
  <c r="Q75" i="20"/>
  <c r="R75" i="20" s="1"/>
  <c r="Q74" i="20"/>
  <c r="R74" i="20"/>
  <c r="Q73" i="20"/>
  <c r="R73" i="20"/>
  <c r="Q72" i="20"/>
  <c r="R72" i="20"/>
  <c r="Q71" i="20"/>
  <c r="R71" i="20" s="1"/>
  <c r="Q70" i="20"/>
  <c r="R70" i="20"/>
  <c r="Q69" i="20"/>
  <c r="R69" i="20"/>
  <c r="Q68" i="20"/>
  <c r="R68" i="20"/>
  <c r="Q67" i="20"/>
  <c r="R67" i="20" s="1"/>
  <c r="Q66" i="20"/>
  <c r="R66" i="20"/>
  <c r="Q65" i="20"/>
  <c r="R65" i="20"/>
  <c r="Q64" i="20"/>
  <c r="R64" i="20"/>
  <c r="Q63" i="20"/>
  <c r="R63" i="20" s="1"/>
  <c r="Q62" i="20"/>
  <c r="R62" i="20"/>
  <c r="Q61" i="20"/>
  <c r="R61" i="20"/>
  <c r="Q59" i="20"/>
  <c r="R59" i="20"/>
  <c r="Q58" i="20"/>
  <c r="R58" i="20" s="1"/>
  <c r="Q57" i="20"/>
  <c r="R57" i="20"/>
  <c r="Q56" i="20"/>
  <c r="R56" i="20"/>
  <c r="Q54" i="20"/>
  <c r="R54" i="20"/>
  <c r="Q53" i="20"/>
  <c r="R53" i="20" s="1"/>
  <c r="Q51" i="20"/>
  <c r="R51" i="20"/>
  <c r="Q50" i="20"/>
  <c r="R50" i="20"/>
  <c r="Q49" i="20"/>
  <c r="R49" i="20"/>
  <c r="Q48" i="20"/>
  <c r="R48" i="20" s="1"/>
  <c r="Q46" i="20"/>
  <c r="R46" i="20"/>
  <c r="Q45" i="20"/>
  <c r="R45" i="20"/>
  <c r="Q44" i="20"/>
  <c r="R44" i="20"/>
  <c r="Q43" i="20"/>
  <c r="R43" i="20" s="1"/>
  <c r="Q42" i="20"/>
  <c r="R42" i="20"/>
  <c r="Q41" i="20"/>
  <c r="R41" i="20"/>
  <c r="Q40" i="20"/>
  <c r="R40" i="20"/>
  <c r="Q39" i="20"/>
  <c r="R39" i="20" s="1"/>
  <c r="Q38" i="20"/>
  <c r="R38" i="20"/>
  <c r="Q37" i="20"/>
  <c r="R37" i="20"/>
  <c r="Q35" i="20"/>
  <c r="R35" i="20" s="1"/>
  <c r="Q34" i="20"/>
  <c r="R34" i="20" s="1"/>
  <c r="Q33" i="20"/>
  <c r="R33" i="20"/>
  <c r="Q32" i="20"/>
  <c r="R32" i="20"/>
  <c r="Q30" i="20"/>
  <c r="R30" i="20" s="1"/>
  <c r="Q29" i="20"/>
  <c r="R29" i="20" s="1"/>
  <c r="Q27" i="20"/>
  <c r="R27" i="20"/>
  <c r="Q26" i="20"/>
  <c r="R26" i="20"/>
  <c r="Q25" i="20"/>
  <c r="R25" i="20" s="1"/>
  <c r="Q24" i="20"/>
  <c r="R24" i="20" s="1"/>
  <c r="Q23" i="20"/>
  <c r="R23" i="20"/>
  <c r="Q22" i="20"/>
  <c r="R22" i="20"/>
  <c r="Q21" i="20"/>
  <c r="R21" i="20"/>
  <c r="Q20" i="20"/>
  <c r="R20" i="20" s="1"/>
  <c r="Q19" i="20"/>
  <c r="R19" i="20"/>
  <c r="Q18" i="20"/>
  <c r="R18" i="20"/>
  <c r="Q17" i="20"/>
  <c r="R17" i="20"/>
  <c r="Q16" i="20"/>
  <c r="R16" i="20" s="1"/>
  <c r="Q14" i="20"/>
  <c r="R14" i="20"/>
  <c r="Q13" i="20"/>
  <c r="R13" i="20"/>
  <c r="Q11" i="20"/>
  <c r="R11" i="20"/>
  <c r="Q10" i="20"/>
  <c r="R10" i="20" s="1"/>
  <c r="Q9" i="20"/>
  <c r="Q8" i="20"/>
  <c r="R8" i="20" s="1"/>
  <c r="Q7" i="20"/>
  <c r="R7" i="20" s="1"/>
  <c r="Q6" i="20"/>
  <c r="R6" i="20"/>
  <c r="Q5" i="20"/>
  <c r="R5" i="20" s="1"/>
  <c r="Q4" i="20"/>
  <c r="R4" i="20" s="1"/>
  <c r="Q3" i="20"/>
  <c r="O148" i="20"/>
  <c r="P148" i="20"/>
  <c r="O141" i="20"/>
  <c r="P141" i="20"/>
  <c r="O140" i="20"/>
  <c r="P140" i="20"/>
  <c r="O133" i="20"/>
  <c r="P133" i="20"/>
  <c r="O125" i="20"/>
  <c r="P125" i="20"/>
  <c r="O124" i="20"/>
  <c r="P124" i="20"/>
  <c r="O117" i="20"/>
  <c r="P117" i="20"/>
  <c r="O116" i="20"/>
  <c r="P116" i="20"/>
  <c r="O109" i="20"/>
  <c r="P109" i="20"/>
  <c r="O101" i="20"/>
  <c r="P101" i="20"/>
  <c r="O100" i="20"/>
  <c r="P100" i="20"/>
  <c r="O93" i="20"/>
  <c r="P93" i="20"/>
  <c r="O92" i="20"/>
  <c r="P92" i="20"/>
  <c r="O85" i="20"/>
  <c r="P85" i="20"/>
  <c r="O84" i="20"/>
  <c r="P84" i="20"/>
  <c r="O77" i="20"/>
  <c r="P77" i="20"/>
  <c r="O76" i="20"/>
  <c r="P76" i="20"/>
  <c r="O69" i="20"/>
  <c r="P69" i="20"/>
  <c r="O68" i="20"/>
  <c r="P68" i="20"/>
  <c r="O61" i="20"/>
  <c r="P61" i="20"/>
  <c r="O60" i="20"/>
  <c r="P60" i="20"/>
  <c r="O45" i="20"/>
  <c r="P45" i="20"/>
  <c r="O44" i="20"/>
  <c r="P44" i="20"/>
  <c r="O37" i="20"/>
  <c r="P37" i="20"/>
  <c r="O36" i="20"/>
  <c r="P36" i="20"/>
  <c r="O21" i="20"/>
  <c r="P21" i="20"/>
  <c r="O20" i="20"/>
  <c r="P20" i="20"/>
  <c r="O13" i="20"/>
  <c r="P13" i="20"/>
  <c r="O12" i="20"/>
  <c r="P12" i="20"/>
  <c r="O5" i="20"/>
  <c r="P5" i="20"/>
  <c r="O147" i="20"/>
  <c r="P147" i="20"/>
  <c r="O146" i="20"/>
  <c r="P146" i="20"/>
  <c r="O145" i="20"/>
  <c r="P145" i="20"/>
  <c r="O144" i="20"/>
  <c r="P144" i="20"/>
  <c r="O143" i="20"/>
  <c r="P143" i="20"/>
  <c r="O142" i="20"/>
  <c r="P142" i="20"/>
  <c r="O139" i="20"/>
  <c r="P139" i="20"/>
  <c r="O138" i="20"/>
  <c r="P138" i="20"/>
  <c r="O137" i="20"/>
  <c r="P137" i="20"/>
  <c r="O136" i="20"/>
  <c r="P136" i="20"/>
  <c r="O135" i="20"/>
  <c r="P135" i="20"/>
  <c r="O134" i="20"/>
  <c r="P134" i="20"/>
  <c r="O132" i="20"/>
  <c r="P132" i="20"/>
  <c r="O131" i="20"/>
  <c r="P131" i="20"/>
  <c r="O130" i="20"/>
  <c r="P130" i="20"/>
  <c r="O129" i="20"/>
  <c r="P129" i="20"/>
  <c r="O128" i="20"/>
  <c r="P128" i="20"/>
  <c r="O127" i="20"/>
  <c r="P127" i="20"/>
  <c r="O126" i="20"/>
  <c r="P126" i="20"/>
  <c r="O123" i="20"/>
  <c r="P123" i="20"/>
  <c r="O122" i="20"/>
  <c r="P122" i="20"/>
  <c r="O121" i="20"/>
  <c r="P121" i="20"/>
  <c r="O120" i="20"/>
  <c r="P120" i="20"/>
  <c r="O119" i="20"/>
  <c r="P119" i="20"/>
  <c r="O118" i="20"/>
  <c r="P118" i="20"/>
  <c r="O115" i="20"/>
  <c r="P115" i="20"/>
  <c r="O114" i="20"/>
  <c r="P114" i="20"/>
  <c r="O113" i="20"/>
  <c r="P113" i="20"/>
  <c r="O112" i="20"/>
  <c r="P112" i="20"/>
  <c r="O111" i="20"/>
  <c r="P111" i="20"/>
  <c r="O110" i="20"/>
  <c r="P110" i="20"/>
  <c r="O108" i="20"/>
  <c r="P108" i="20"/>
  <c r="O107" i="20"/>
  <c r="P107" i="20"/>
  <c r="O106" i="20"/>
  <c r="P106" i="20"/>
  <c r="O105" i="20"/>
  <c r="P105" i="20"/>
  <c r="O104" i="20"/>
  <c r="P104" i="20"/>
  <c r="O103" i="20"/>
  <c r="P103" i="20"/>
  <c r="O102" i="20"/>
  <c r="P102" i="20"/>
  <c r="O99" i="20"/>
  <c r="P99" i="20"/>
  <c r="O98" i="20"/>
  <c r="P98" i="20"/>
  <c r="O97" i="20"/>
  <c r="P97" i="20"/>
  <c r="O96" i="20"/>
  <c r="P96" i="20"/>
  <c r="O95" i="20"/>
  <c r="P95" i="20"/>
  <c r="O94" i="20"/>
  <c r="P94" i="20"/>
  <c r="O91" i="20"/>
  <c r="P91" i="20"/>
  <c r="O90" i="20"/>
  <c r="P90" i="20"/>
  <c r="O89" i="20"/>
  <c r="P89" i="20"/>
  <c r="O88" i="20"/>
  <c r="P88" i="20"/>
  <c r="O87" i="20"/>
  <c r="P87" i="20"/>
  <c r="O86" i="20"/>
  <c r="P86" i="20"/>
  <c r="O83" i="20"/>
  <c r="P83" i="20"/>
  <c r="O82" i="20"/>
  <c r="P82" i="20"/>
  <c r="O81" i="20"/>
  <c r="P81" i="20"/>
  <c r="O80" i="20"/>
  <c r="P80" i="20"/>
  <c r="O79" i="20"/>
  <c r="P79" i="20"/>
  <c r="O78" i="20"/>
  <c r="P78" i="20"/>
  <c r="O75" i="20"/>
  <c r="P75" i="20"/>
  <c r="O74" i="20"/>
  <c r="P74" i="20"/>
  <c r="O73" i="20"/>
  <c r="P73" i="20"/>
  <c r="O72" i="20"/>
  <c r="P72" i="20"/>
  <c r="O71" i="20"/>
  <c r="P71" i="20"/>
  <c r="O70" i="20"/>
  <c r="P70" i="20"/>
  <c r="O67" i="20"/>
  <c r="P67" i="20"/>
  <c r="O66" i="20"/>
  <c r="P66" i="20"/>
  <c r="O65" i="20"/>
  <c r="P65" i="20"/>
  <c r="O64" i="20"/>
  <c r="P64" i="20"/>
  <c r="O63" i="20"/>
  <c r="P63" i="20"/>
  <c r="O62" i="20"/>
  <c r="P62" i="20"/>
  <c r="O59" i="20"/>
  <c r="P59" i="20"/>
  <c r="O58" i="20"/>
  <c r="P58" i="20"/>
  <c r="O57" i="20"/>
  <c r="P57" i="20"/>
  <c r="O56" i="20"/>
  <c r="P56" i="20"/>
  <c r="O55" i="20"/>
  <c r="P55" i="20"/>
  <c r="O54" i="20"/>
  <c r="P54" i="20"/>
  <c r="O53" i="20"/>
  <c r="P53" i="20"/>
  <c r="O52" i="20"/>
  <c r="P52" i="20"/>
  <c r="O51" i="20"/>
  <c r="P51" i="20"/>
  <c r="O50" i="20"/>
  <c r="P50" i="20"/>
  <c r="O49" i="20"/>
  <c r="P49" i="20"/>
  <c r="O48" i="20"/>
  <c r="P48" i="20"/>
  <c r="O47" i="20"/>
  <c r="P47" i="20"/>
  <c r="O46" i="20"/>
  <c r="P46" i="20"/>
  <c r="O43" i="20"/>
  <c r="P43" i="20"/>
  <c r="O42" i="20"/>
  <c r="P42" i="20"/>
  <c r="O41" i="20"/>
  <c r="P41" i="20"/>
  <c r="O40" i="20"/>
  <c r="P40" i="20"/>
  <c r="O39" i="20"/>
  <c r="P39" i="20"/>
  <c r="O38" i="20"/>
  <c r="P38" i="20"/>
  <c r="O35" i="20"/>
  <c r="P35" i="20"/>
  <c r="O34" i="20"/>
  <c r="P34" i="20"/>
  <c r="O33" i="20"/>
  <c r="P33" i="20"/>
  <c r="O32" i="20"/>
  <c r="P32" i="20"/>
  <c r="O31" i="20"/>
  <c r="P31" i="20"/>
  <c r="O30" i="20"/>
  <c r="P30" i="20"/>
  <c r="O29" i="20"/>
  <c r="P29" i="20"/>
  <c r="O28" i="20"/>
  <c r="P28" i="20"/>
  <c r="O27" i="20"/>
  <c r="P27" i="20"/>
  <c r="O26" i="20"/>
  <c r="P26" i="20"/>
  <c r="O25" i="20"/>
  <c r="P25" i="20"/>
  <c r="O24" i="20"/>
  <c r="P24" i="20"/>
  <c r="O23" i="20"/>
  <c r="P23" i="20"/>
  <c r="O22" i="20"/>
  <c r="P22" i="20"/>
  <c r="O19" i="20"/>
  <c r="P19" i="20"/>
  <c r="O18" i="20"/>
  <c r="P18" i="20"/>
  <c r="O17" i="20"/>
  <c r="P17" i="20"/>
  <c r="O16" i="20"/>
  <c r="P16" i="20"/>
  <c r="O15" i="20"/>
  <c r="P15" i="20"/>
  <c r="O14" i="20"/>
  <c r="P14" i="20"/>
  <c r="O11" i="20"/>
  <c r="P11" i="20"/>
  <c r="O10" i="20"/>
  <c r="P10" i="20"/>
  <c r="O9" i="20"/>
  <c r="P9" i="20"/>
  <c r="O8" i="20"/>
  <c r="P8" i="20"/>
  <c r="O7" i="20"/>
  <c r="P7" i="20"/>
  <c r="O6" i="20"/>
  <c r="P6" i="20"/>
  <c r="O4" i="20"/>
  <c r="P4" i="20" s="1"/>
  <c r="O3" i="20"/>
  <c r="K148" i="20"/>
  <c r="L148" i="20" s="1"/>
  <c r="K147" i="20"/>
  <c r="L147" i="20" s="1"/>
  <c r="K140" i="20"/>
  <c r="L140" i="20" s="1"/>
  <c r="K133" i="20"/>
  <c r="L133" i="20"/>
  <c r="K117" i="20"/>
  <c r="L117" i="20" s="1"/>
  <c r="K116" i="20"/>
  <c r="L116" i="20" s="1"/>
  <c r="K108" i="20"/>
  <c r="L108" i="20"/>
  <c r="K92" i="20"/>
  <c r="L92" i="20" s="1"/>
  <c r="K91" i="20"/>
  <c r="L91" i="20" s="1"/>
  <c r="K85" i="20"/>
  <c r="L85" i="20" s="1"/>
  <c r="K84" i="20"/>
  <c r="L84" i="20"/>
  <c r="K69" i="20"/>
  <c r="L69" i="20" s="1"/>
  <c r="K68" i="20"/>
  <c r="L68" i="20" s="1"/>
  <c r="K67" i="20"/>
  <c r="L67" i="20" s="1"/>
  <c r="K60" i="20"/>
  <c r="L60" i="20"/>
  <c r="K59" i="20"/>
  <c r="L59" i="20" s="1"/>
  <c r="K44" i="20"/>
  <c r="L44" i="20" s="1"/>
  <c r="K43" i="20"/>
  <c r="L43" i="20" s="1"/>
  <c r="K37" i="20"/>
  <c r="L37" i="20" s="1"/>
  <c r="K35" i="20"/>
  <c r="L35" i="20"/>
  <c r="K21" i="20"/>
  <c r="L21" i="20" s="1"/>
  <c r="K20" i="20"/>
  <c r="L20" i="20" s="1"/>
  <c r="K19" i="20"/>
  <c r="L19" i="20" s="1"/>
  <c r="K12" i="20"/>
  <c r="L12" i="20" s="1"/>
  <c r="K5" i="20"/>
  <c r="L5" i="20" s="1"/>
  <c r="K146" i="20"/>
  <c r="L146" i="20" s="1"/>
  <c r="K145" i="20"/>
  <c r="L145" i="20" s="1"/>
  <c r="K144" i="20"/>
  <c r="L144" i="20"/>
  <c r="K143" i="20"/>
  <c r="L143" i="20" s="1"/>
  <c r="K142" i="20"/>
  <c r="L142" i="20" s="1"/>
  <c r="K141" i="20"/>
  <c r="L141" i="20"/>
  <c r="K139" i="20"/>
  <c r="L139" i="20" s="1"/>
  <c r="K138" i="20"/>
  <c r="L138" i="20" s="1"/>
  <c r="K137" i="20"/>
  <c r="L137" i="20" s="1"/>
  <c r="K136" i="20"/>
  <c r="L136" i="20" s="1"/>
  <c r="K135" i="20"/>
  <c r="L135" i="20"/>
  <c r="K134" i="20"/>
  <c r="L134" i="20" s="1"/>
  <c r="K132" i="20"/>
  <c r="L132" i="20" s="1"/>
  <c r="K131" i="20"/>
  <c r="L131" i="20" s="1"/>
  <c r="K130" i="20"/>
  <c r="L130" i="20" s="1"/>
  <c r="K129" i="20"/>
  <c r="L129" i="20" s="1"/>
  <c r="K128" i="20"/>
  <c r="L128" i="20" s="1"/>
  <c r="K127" i="20"/>
  <c r="L127" i="20"/>
  <c r="K126" i="20"/>
  <c r="L126" i="20" s="1"/>
  <c r="K125" i="20"/>
  <c r="L125" i="20" s="1"/>
  <c r="K124" i="20"/>
  <c r="L124" i="20" s="1"/>
  <c r="K123" i="20"/>
  <c r="L123" i="20"/>
  <c r="K122" i="20"/>
  <c r="L122" i="20" s="1"/>
  <c r="K121" i="20"/>
  <c r="L121" i="20" s="1"/>
  <c r="K120" i="20"/>
  <c r="L120" i="20" s="1"/>
  <c r="K119" i="20"/>
  <c r="L119" i="20" s="1"/>
  <c r="K118" i="20"/>
  <c r="L118" i="20"/>
  <c r="K115" i="20"/>
  <c r="L115" i="20" s="1"/>
  <c r="K114" i="20"/>
  <c r="L114" i="20" s="1"/>
  <c r="K113" i="20"/>
  <c r="L113" i="20"/>
  <c r="K112" i="20"/>
  <c r="L112" i="20" s="1"/>
  <c r="K111" i="20"/>
  <c r="L111" i="20" s="1"/>
  <c r="K110" i="20"/>
  <c r="L110" i="20" s="1"/>
  <c r="K109" i="20"/>
  <c r="L109" i="20" s="1"/>
  <c r="K107" i="20"/>
  <c r="L107" i="20"/>
  <c r="K106" i="20"/>
  <c r="L106" i="20" s="1"/>
  <c r="K105" i="20"/>
  <c r="L105" i="20" s="1"/>
  <c r="K104" i="20"/>
  <c r="L104" i="20"/>
  <c r="K103" i="20"/>
  <c r="L103" i="20" s="1"/>
  <c r="K102" i="20"/>
  <c r="L102" i="20" s="1"/>
  <c r="K101" i="20"/>
  <c r="L101" i="20" s="1"/>
  <c r="K100" i="20"/>
  <c r="L100" i="20" s="1"/>
  <c r="K99" i="20"/>
  <c r="L99" i="20"/>
  <c r="K98" i="20"/>
  <c r="L98" i="20" s="1"/>
  <c r="K97" i="20"/>
  <c r="L97" i="20" s="1"/>
  <c r="K96" i="20"/>
  <c r="L96" i="20"/>
  <c r="K95" i="20"/>
  <c r="L95" i="20" s="1"/>
  <c r="K94" i="20"/>
  <c r="L94" i="20" s="1"/>
  <c r="K93" i="20"/>
  <c r="L93" i="20" s="1"/>
  <c r="K90" i="20"/>
  <c r="L90" i="20" s="1"/>
  <c r="K89" i="20"/>
  <c r="L89" i="20" s="1"/>
  <c r="K88" i="20"/>
  <c r="L88" i="20" s="1"/>
  <c r="K87" i="20"/>
  <c r="L87" i="20" s="1"/>
  <c r="K86" i="20"/>
  <c r="L86" i="20"/>
  <c r="K83" i="20"/>
  <c r="L83" i="20" s="1"/>
  <c r="K82" i="20"/>
  <c r="L82" i="20" s="1"/>
  <c r="K81" i="20"/>
  <c r="L81" i="20" s="1"/>
  <c r="K80" i="20"/>
  <c r="L80" i="20" s="1"/>
  <c r="K79" i="20"/>
  <c r="L79" i="20"/>
  <c r="K78" i="20"/>
  <c r="L78" i="20" s="1"/>
  <c r="K77" i="20"/>
  <c r="L77" i="20" s="1"/>
  <c r="K76" i="20"/>
  <c r="L76" i="20" s="1"/>
  <c r="K75" i="20"/>
  <c r="L75" i="20" s="1"/>
  <c r="K74" i="20"/>
  <c r="L74" i="20" s="1"/>
  <c r="K73" i="20"/>
  <c r="L73" i="20" s="1"/>
  <c r="K72" i="20"/>
  <c r="L72" i="20" s="1"/>
  <c r="K71" i="20"/>
  <c r="L71" i="20" s="1"/>
  <c r="K70" i="20"/>
  <c r="L70" i="20" s="1"/>
  <c r="K66" i="20"/>
  <c r="L66" i="20" s="1"/>
  <c r="K65" i="20"/>
  <c r="L65" i="20"/>
  <c r="K64" i="20"/>
  <c r="L64" i="20" s="1"/>
  <c r="K63" i="20"/>
  <c r="L63" i="20" s="1"/>
  <c r="K62" i="20"/>
  <c r="L62" i="20" s="1"/>
  <c r="K61" i="20"/>
  <c r="L61" i="20" s="1"/>
  <c r="K58" i="20"/>
  <c r="L58" i="20"/>
  <c r="K57" i="20"/>
  <c r="L57" i="20" s="1"/>
  <c r="K56" i="20"/>
  <c r="L56" i="20" s="1"/>
  <c r="K55" i="20"/>
  <c r="L55" i="20"/>
  <c r="K54" i="20"/>
  <c r="L54" i="20" s="1"/>
  <c r="K53" i="20"/>
  <c r="L53" i="20" s="1"/>
  <c r="K52" i="20"/>
  <c r="L52" i="20" s="1"/>
  <c r="K51" i="20"/>
  <c r="L51" i="20" s="1"/>
  <c r="K50" i="20"/>
  <c r="L50" i="20"/>
  <c r="K49" i="20"/>
  <c r="L49" i="20" s="1"/>
  <c r="K48" i="20"/>
  <c r="L48" i="20" s="1"/>
  <c r="K47" i="20"/>
  <c r="L47" i="20"/>
  <c r="K46" i="20"/>
  <c r="L46" i="20" s="1"/>
  <c r="K45" i="20"/>
  <c r="L45" i="20" s="1"/>
  <c r="K42" i="20"/>
  <c r="L42" i="20" s="1"/>
  <c r="K41" i="20"/>
  <c r="L41" i="20" s="1"/>
  <c r="K40" i="20"/>
  <c r="L40" i="20"/>
  <c r="K39" i="20"/>
  <c r="L39" i="20" s="1"/>
  <c r="K38" i="20"/>
  <c r="L38" i="20" s="1"/>
  <c r="K36" i="20"/>
  <c r="L36" i="20"/>
  <c r="K34" i="20"/>
  <c r="L34" i="20" s="1"/>
  <c r="K33" i="20"/>
  <c r="L33" i="20" s="1"/>
  <c r="K32" i="20"/>
  <c r="L32" i="20" s="1"/>
  <c r="K31" i="20"/>
  <c r="L31" i="20" s="1"/>
  <c r="K30" i="20"/>
  <c r="L30" i="20" s="1"/>
  <c r="K29" i="20"/>
  <c r="L29" i="20" s="1"/>
  <c r="K28" i="20"/>
  <c r="L28" i="20" s="1"/>
  <c r="K27" i="20"/>
  <c r="L27" i="20"/>
  <c r="K26" i="20"/>
  <c r="L26" i="20" s="1"/>
  <c r="K25" i="20"/>
  <c r="L25" i="20" s="1"/>
  <c r="K24" i="20"/>
  <c r="L24" i="20" s="1"/>
  <c r="K23" i="20"/>
  <c r="L23" i="20" s="1"/>
  <c r="K22" i="20"/>
  <c r="L22" i="20"/>
  <c r="K18" i="20"/>
  <c r="L18" i="20" s="1"/>
  <c r="K17" i="20"/>
  <c r="L17" i="20" s="1"/>
  <c r="K16" i="20"/>
  <c r="L16" i="20"/>
  <c r="K15" i="20"/>
  <c r="L15" i="20" s="1"/>
  <c r="K14" i="20"/>
  <c r="L14" i="20" s="1"/>
  <c r="K13" i="20"/>
  <c r="L13" i="20" s="1"/>
  <c r="K11" i="20"/>
  <c r="L11" i="20" s="1"/>
  <c r="K10" i="20"/>
  <c r="L10" i="20" s="1"/>
  <c r="K9" i="20"/>
  <c r="L9" i="20" s="1"/>
  <c r="K8" i="20"/>
  <c r="L8" i="20" s="1"/>
  <c r="K7" i="20"/>
  <c r="L7" i="20"/>
  <c r="K6" i="20"/>
  <c r="L6" i="20" s="1"/>
  <c r="K4" i="20"/>
  <c r="L4" i="20" s="1"/>
  <c r="K3" i="20"/>
  <c r="L3" i="20" s="1"/>
  <c r="M155" i="23"/>
  <c r="L155" i="23"/>
  <c r="K155" i="23"/>
  <c r="M154" i="23"/>
  <c r="L154" i="23"/>
  <c r="K154" i="23"/>
  <c r="J154" i="23"/>
  <c r="I154" i="23"/>
  <c r="G154" i="23"/>
  <c r="F154" i="23"/>
  <c r="E154" i="23"/>
  <c r="D154" i="23"/>
  <c r="C154" i="23"/>
  <c r="M151" i="23"/>
  <c r="L151" i="23"/>
  <c r="K151" i="23"/>
  <c r="J151" i="23"/>
  <c r="I151" i="23"/>
  <c r="G151" i="23"/>
  <c r="F151" i="23"/>
  <c r="E151" i="23"/>
  <c r="D151" i="23"/>
  <c r="C151" i="23"/>
  <c r="H149" i="23"/>
  <c r="H148" i="23"/>
  <c r="H147" i="23"/>
  <c r="H146" i="23"/>
  <c r="H145" i="23"/>
  <c r="H144" i="23"/>
  <c r="H143" i="23"/>
  <c r="H142" i="23"/>
  <c r="H141" i="23"/>
  <c r="H140" i="23"/>
  <c r="H139" i="23"/>
  <c r="H138" i="23"/>
  <c r="H137" i="23"/>
  <c r="H136" i="23"/>
  <c r="H135" i="23"/>
  <c r="H134" i="23"/>
  <c r="H133" i="23"/>
  <c r="H132" i="23"/>
  <c r="H131" i="23"/>
  <c r="AM130" i="23"/>
  <c r="AL130" i="23"/>
  <c r="AK130" i="23"/>
  <c r="H130" i="23"/>
  <c r="AM129" i="23"/>
  <c r="AL129" i="23"/>
  <c r="AK129" i="23"/>
  <c r="AJ129" i="23"/>
  <c r="AI129" i="23"/>
  <c r="AG129" i="23"/>
  <c r="AF129" i="23"/>
  <c r="AE129" i="23"/>
  <c r="AD129" i="23"/>
  <c r="AC129" i="23"/>
  <c r="H129" i="23"/>
  <c r="H128" i="23"/>
  <c r="H127" i="23"/>
  <c r="AM126" i="23"/>
  <c r="AL126" i="23"/>
  <c r="AK126" i="23"/>
  <c r="AJ126" i="23"/>
  <c r="AI126" i="23"/>
  <c r="AG126" i="23"/>
  <c r="AF126" i="23"/>
  <c r="AE126" i="23"/>
  <c r="AD126" i="23"/>
  <c r="AC126" i="23"/>
  <c r="H126" i="23"/>
  <c r="H125" i="23"/>
  <c r="AH124" i="23"/>
  <c r="H124" i="23"/>
  <c r="AH123" i="23"/>
  <c r="H123" i="23"/>
  <c r="AH122" i="23"/>
  <c r="H122" i="23"/>
  <c r="AH121" i="23"/>
  <c r="H121" i="23"/>
  <c r="AH120" i="23"/>
  <c r="H120" i="23"/>
  <c r="AH119" i="23"/>
  <c r="H119" i="23"/>
  <c r="AH118" i="23"/>
  <c r="H118" i="23"/>
  <c r="AH117" i="23"/>
  <c r="H117" i="23"/>
  <c r="AH116" i="23"/>
  <c r="H116" i="23"/>
  <c r="AH115" i="23"/>
  <c r="H115" i="23"/>
  <c r="AH114" i="23"/>
  <c r="H114" i="23"/>
  <c r="AH113" i="23"/>
  <c r="H113" i="23"/>
  <c r="AH112" i="23"/>
  <c r="H112" i="23"/>
  <c r="AH111" i="23"/>
  <c r="H111" i="23"/>
  <c r="AH110" i="23"/>
  <c r="H110" i="23"/>
  <c r="AH109" i="23"/>
  <c r="H109" i="23"/>
  <c r="AH108" i="23"/>
  <c r="H108" i="23"/>
  <c r="AH107" i="23"/>
  <c r="H107" i="23"/>
  <c r="AH106" i="23"/>
  <c r="H106" i="23"/>
  <c r="AH105" i="23"/>
  <c r="H105" i="23"/>
  <c r="AH104" i="23"/>
  <c r="H104" i="23"/>
  <c r="AH103" i="23"/>
  <c r="H103" i="23"/>
  <c r="AH102" i="23"/>
  <c r="H102" i="23"/>
  <c r="AH101" i="23"/>
  <c r="H101" i="23"/>
  <c r="AH100" i="23"/>
  <c r="H100" i="23"/>
  <c r="AH99" i="23"/>
  <c r="H99" i="23"/>
  <c r="AH98" i="23"/>
  <c r="H98" i="23"/>
  <c r="AH97" i="23"/>
  <c r="H97" i="23"/>
  <c r="AH96" i="23"/>
  <c r="H96" i="23"/>
  <c r="AH95" i="23"/>
  <c r="H95" i="23"/>
  <c r="AH94" i="23"/>
  <c r="H94" i="23"/>
  <c r="AH93" i="23"/>
  <c r="H93" i="23"/>
  <c r="AH92" i="23"/>
  <c r="H92" i="23"/>
  <c r="AH91" i="23"/>
  <c r="H91" i="23"/>
  <c r="AH90" i="23"/>
  <c r="H90" i="23"/>
  <c r="AH89" i="23"/>
  <c r="H89" i="23"/>
  <c r="AH88" i="23"/>
  <c r="H88" i="23"/>
  <c r="AH87" i="23"/>
  <c r="H87" i="23"/>
  <c r="AH86" i="23"/>
  <c r="H86" i="23"/>
  <c r="AH85" i="23"/>
  <c r="H85" i="23"/>
  <c r="AH84" i="23"/>
  <c r="H84" i="23"/>
  <c r="AH83" i="23"/>
  <c r="H83" i="23"/>
  <c r="AH82" i="23"/>
  <c r="H82" i="23"/>
  <c r="AH81" i="23"/>
  <c r="H81" i="23"/>
  <c r="AH80" i="23"/>
  <c r="H80" i="23"/>
  <c r="AH79" i="23"/>
  <c r="H79" i="23"/>
  <c r="AH78" i="23"/>
  <c r="H78" i="23"/>
  <c r="BM77" i="23"/>
  <c r="BL77" i="23"/>
  <c r="BK77" i="23"/>
  <c r="AH77" i="23"/>
  <c r="H77" i="23"/>
  <c r="BM76" i="23"/>
  <c r="BL76" i="23"/>
  <c r="BK76" i="23"/>
  <c r="BJ76" i="23"/>
  <c r="BI76" i="23"/>
  <c r="BG76" i="23"/>
  <c r="BF76" i="23"/>
  <c r="BE76" i="23"/>
  <c r="BD76" i="23"/>
  <c r="BC76" i="23"/>
  <c r="AH76" i="23"/>
  <c r="H76" i="23"/>
  <c r="AH75" i="23"/>
  <c r="H75" i="23"/>
  <c r="AH74" i="23"/>
  <c r="H74" i="23"/>
  <c r="BM73" i="23"/>
  <c r="BL73" i="23"/>
  <c r="BK73" i="23"/>
  <c r="BJ73" i="23"/>
  <c r="BI73" i="23"/>
  <c r="BG73" i="23"/>
  <c r="BF73" i="23"/>
  <c r="BE73" i="23"/>
  <c r="BD73" i="23"/>
  <c r="BC73" i="23"/>
  <c r="AH73" i="23"/>
  <c r="H73" i="23"/>
  <c r="AH72" i="23"/>
  <c r="H72" i="23"/>
  <c r="BH71" i="23"/>
  <c r="AH71" i="23"/>
  <c r="H71" i="23"/>
  <c r="BH70" i="23"/>
  <c r="AH70" i="23"/>
  <c r="H70" i="23"/>
  <c r="BH69" i="23"/>
  <c r="AH69" i="23"/>
  <c r="H69" i="23"/>
  <c r="BH68" i="23"/>
  <c r="AH68" i="23"/>
  <c r="H68" i="23"/>
  <c r="BH67" i="23"/>
  <c r="AH67" i="23"/>
  <c r="H67" i="23"/>
  <c r="BH66" i="23"/>
  <c r="AH66" i="23"/>
  <c r="H66" i="23"/>
  <c r="BH65" i="23"/>
  <c r="AH65" i="23"/>
  <c r="H65" i="23"/>
  <c r="BH64" i="23"/>
  <c r="AH64" i="23"/>
  <c r="H64" i="23"/>
  <c r="BH63" i="23"/>
  <c r="AH63" i="23"/>
  <c r="H63" i="23"/>
  <c r="BH62" i="23"/>
  <c r="AZ62" i="23"/>
  <c r="AY62" i="23"/>
  <c r="AX62" i="23"/>
  <c r="AH62" i="23"/>
  <c r="H62" i="23"/>
  <c r="BH61" i="23"/>
  <c r="AZ61" i="23"/>
  <c r="AY61" i="23"/>
  <c r="AX61" i="23"/>
  <c r="AW61" i="23"/>
  <c r="AV61" i="23"/>
  <c r="AT61" i="23"/>
  <c r="AS61" i="23"/>
  <c r="AR61" i="23"/>
  <c r="AQ61" i="23"/>
  <c r="AP61" i="23"/>
  <c r="AH61" i="23"/>
  <c r="H61" i="23"/>
  <c r="BH60" i="23"/>
  <c r="AH60" i="23"/>
  <c r="H60" i="23"/>
  <c r="BH59" i="23"/>
  <c r="AH59" i="23"/>
  <c r="H59" i="23"/>
  <c r="BH58" i="23"/>
  <c r="AZ58" i="23"/>
  <c r="AY58" i="23"/>
  <c r="AX58" i="23"/>
  <c r="AW58" i="23"/>
  <c r="AV58" i="23"/>
  <c r="AT58" i="23"/>
  <c r="AS58" i="23"/>
  <c r="AR58" i="23"/>
  <c r="AQ58" i="23"/>
  <c r="AP58" i="23"/>
  <c r="AH58" i="23"/>
  <c r="H58" i="23"/>
  <c r="BH57" i="23"/>
  <c r="AH57" i="23"/>
  <c r="H57" i="23"/>
  <c r="BH56" i="23"/>
  <c r="AU56" i="23"/>
  <c r="AH56" i="23"/>
  <c r="H56" i="23"/>
  <c r="BH55" i="23"/>
  <c r="AU55" i="23"/>
  <c r="AH55" i="23"/>
  <c r="H55" i="23"/>
  <c r="BH54" i="23"/>
  <c r="AU54" i="23"/>
  <c r="AH54" i="23"/>
  <c r="H54" i="23"/>
  <c r="BZ53" i="23"/>
  <c r="BY53" i="23"/>
  <c r="BX53" i="23"/>
  <c r="BH53" i="23"/>
  <c r="AU53" i="23"/>
  <c r="AH53" i="23"/>
  <c r="H53" i="23"/>
  <c r="BZ52" i="23"/>
  <c r="BY52" i="23"/>
  <c r="BX52" i="23"/>
  <c r="BW52" i="23"/>
  <c r="BV52" i="23"/>
  <c r="BT52" i="23"/>
  <c r="BS52" i="23"/>
  <c r="BR52" i="23"/>
  <c r="BQ52" i="23"/>
  <c r="BP52" i="23"/>
  <c r="BH52" i="23"/>
  <c r="AU52" i="23"/>
  <c r="AH52" i="23"/>
  <c r="H52" i="23"/>
  <c r="BH51" i="23"/>
  <c r="AU51" i="23"/>
  <c r="AH51" i="23"/>
  <c r="H51" i="23"/>
  <c r="BH50" i="23"/>
  <c r="AU50" i="23"/>
  <c r="AH50" i="23"/>
  <c r="H50" i="23"/>
  <c r="BZ49" i="23"/>
  <c r="BY49" i="23"/>
  <c r="BX49" i="23"/>
  <c r="BW49" i="23"/>
  <c r="BV49" i="23"/>
  <c r="BT49" i="23"/>
  <c r="BS49" i="23"/>
  <c r="BR49" i="23"/>
  <c r="BQ49" i="23"/>
  <c r="BP49" i="23"/>
  <c r="BH49" i="23"/>
  <c r="AU49" i="23"/>
  <c r="AH49" i="23"/>
  <c r="H49" i="23"/>
  <c r="BH48" i="23"/>
  <c r="AU48" i="23"/>
  <c r="AH48" i="23"/>
  <c r="H48" i="23"/>
  <c r="BU47" i="23"/>
  <c r="BH47" i="23"/>
  <c r="AU47" i="23"/>
  <c r="AH47" i="23"/>
  <c r="H47" i="23"/>
  <c r="BU46" i="23"/>
  <c r="BH46" i="23"/>
  <c r="AU46" i="23"/>
  <c r="AH46" i="23"/>
  <c r="H46" i="23"/>
  <c r="BU45" i="23"/>
  <c r="BH45" i="23"/>
  <c r="AU45" i="23"/>
  <c r="AH45" i="23"/>
  <c r="H45" i="23"/>
  <c r="BU44" i="23"/>
  <c r="BH44" i="23"/>
  <c r="AU44" i="23"/>
  <c r="AH44" i="23"/>
  <c r="H44" i="23"/>
  <c r="BU43" i="23"/>
  <c r="BH43" i="23"/>
  <c r="AU43" i="23"/>
  <c r="AH43" i="23"/>
  <c r="H43" i="23"/>
  <c r="BU42" i="23"/>
  <c r="BH42" i="23"/>
  <c r="AU42" i="23"/>
  <c r="AH42" i="23"/>
  <c r="H42" i="23"/>
  <c r="BU41" i="23"/>
  <c r="BH41" i="23"/>
  <c r="AU41" i="23"/>
  <c r="AH41" i="23"/>
  <c r="H41" i="23"/>
  <c r="BU40" i="23"/>
  <c r="BH40" i="23"/>
  <c r="AU40" i="23"/>
  <c r="AH40" i="23"/>
  <c r="H40" i="23"/>
  <c r="BU39" i="23"/>
  <c r="BH39" i="23"/>
  <c r="AU39" i="23"/>
  <c r="AH39" i="23"/>
  <c r="H39" i="23"/>
  <c r="BU38" i="23"/>
  <c r="BH38" i="23"/>
  <c r="AU38" i="23"/>
  <c r="AH38" i="23"/>
  <c r="H38" i="23"/>
  <c r="BU37" i="23"/>
  <c r="BH37" i="23"/>
  <c r="AU37" i="23"/>
  <c r="AH37" i="23"/>
  <c r="H37" i="23"/>
  <c r="BU36" i="23"/>
  <c r="BH36" i="23"/>
  <c r="AU36" i="23"/>
  <c r="AH36" i="23"/>
  <c r="H36" i="23"/>
  <c r="BU35" i="23"/>
  <c r="BH35" i="23"/>
  <c r="AU35" i="23"/>
  <c r="AH35" i="23"/>
  <c r="H35" i="23"/>
  <c r="BU34" i="23"/>
  <c r="BH34" i="23"/>
  <c r="AU34" i="23"/>
  <c r="AH34" i="23"/>
  <c r="Z34" i="23"/>
  <c r="Y34" i="23"/>
  <c r="X34" i="23"/>
  <c r="H34" i="23"/>
  <c r="CM33" i="23"/>
  <c r="CL33" i="23"/>
  <c r="CK33" i="23"/>
  <c r="BU33" i="23"/>
  <c r="BH33" i="23"/>
  <c r="AU33" i="23"/>
  <c r="AH33" i="23"/>
  <c r="Z33" i="23"/>
  <c r="Y33" i="23"/>
  <c r="X33" i="23"/>
  <c r="W33" i="23"/>
  <c r="T33" i="23"/>
  <c r="S33" i="23"/>
  <c r="R33" i="23"/>
  <c r="Q33" i="23"/>
  <c r="P33" i="23"/>
  <c r="H33" i="23"/>
  <c r="CM32" i="23"/>
  <c r="CL32" i="23"/>
  <c r="CK32" i="23"/>
  <c r="CJ32" i="23"/>
  <c r="CI32" i="23"/>
  <c r="CG32" i="23"/>
  <c r="CF32" i="23"/>
  <c r="CE32" i="23"/>
  <c r="CD32" i="23"/>
  <c r="CC32" i="23"/>
  <c r="BU32" i="23"/>
  <c r="BH32" i="23"/>
  <c r="AU32" i="23"/>
  <c r="AH32" i="23"/>
  <c r="H32" i="23"/>
  <c r="BU31" i="23"/>
  <c r="BH31" i="23"/>
  <c r="AU31" i="23"/>
  <c r="AH31" i="23"/>
  <c r="H31" i="23"/>
  <c r="BU30" i="23"/>
  <c r="BH30" i="23"/>
  <c r="AU30" i="23"/>
  <c r="AH30" i="23"/>
  <c r="Z30" i="23"/>
  <c r="Y30" i="23"/>
  <c r="X30" i="23"/>
  <c r="W30" i="23"/>
  <c r="T30" i="23"/>
  <c r="S30" i="23"/>
  <c r="R30" i="23"/>
  <c r="Q30" i="23"/>
  <c r="P30" i="23"/>
  <c r="H30" i="23"/>
  <c r="CM29" i="23"/>
  <c r="CL29" i="23"/>
  <c r="CK29" i="23"/>
  <c r="CJ29" i="23"/>
  <c r="CI29" i="23"/>
  <c r="CG29" i="23"/>
  <c r="CF29" i="23"/>
  <c r="CE29" i="23"/>
  <c r="CC29" i="23"/>
  <c r="BU29" i="23"/>
  <c r="BH29" i="23"/>
  <c r="AU29" i="23"/>
  <c r="AH29" i="23"/>
  <c r="H29" i="23"/>
  <c r="BU28" i="23"/>
  <c r="BH28" i="23"/>
  <c r="AU28" i="23"/>
  <c r="AH28" i="23"/>
  <c r="U28" i="23"/>
  <c r="H28" i="23"/>
  <c r="CH27" i="23"/>
  <c r="BU27" i="23"/>
  <c r="BH27" i="23"/>
  <c r="AU27" i="23"/>
  <c r="AH27" i="23"/>
  <c r="U27" i="23"/>
  <c r="H27" i="23"/>
  <c r="CH26" i="23"/>
  <c r="BU26" i="23"/>
  <c r="BH26" i="23"/>
  <c r="AU26" i="23"/>
  <c r="AH26" i="23"/>
  <c r="U26" i="23"/>
  <c r="H26" i="23"/>
  <c r="CH25" i="23"/>
  <c r="BU25" i="23"/>
  <c r="BH25" i="23"/>
  <c r="AU25" i="23"/>
  <c r="AH25" i="23"/>
  <c r="U25" i="23"/>
  <c r="H25" i="23"/>
  <c r="CH24" i="23"/>
  <c r="BU24" i="23"/>
  <c r="BH24" i="23"/>
  <c r="AU24" i="23"/>
  <c r="AH24" i="23"/>
  <c r="U24" i="23"/>
  <c r="H24" i="23"/>
  <c r="CH23" i="23"/>
  <c r="BU23" i="23"/>
  <c r="BH23" i="23"/>
  <c r="AU23" i="23"/>
  <c r="AH23" i="23"/>
  <c r="U23" i="23"/>
  <c r="H23" i="23"/>
  <c r="CH22" i="23"/>
  <c r="BU22" i="23"/>
  <c r="BH22" i="23"/>
  <c r="AU22" i="23"/>
  <c r="AH22" i="23"/>
  <c r="U22" i="23"/>
  <c r="H22" i="23"/>
  <c r="CH21" i="23"/>
  <c r="BU21" i="23"/>
  <c r="BH21" i="23"/>
  <c r="AU21" i="23"/>
  <c r="AH21" i="23"/>
  <c r="U21" i="23"/>
  <c r="H21" i="23"/>
  <c r="CH20" i="23"/>
  <c r="BU20" i="23"/>
  <c r="BH20" i="23"/>
  <c r="AU20" i="23"/>
  <c r="AH20" i="23"/>
  <c r="U20" i="23"/>
  <c r="H20" i="23"/>
  <c r="CH19" i="23"/>
  <c r="BU19" i="23"/>
  <c r="BH19" i="23"/>
  <c r="AU19" i="23"/>
  <c r="AH19" i="23"/>
  <c r="U19" i="23"/>
  <c r="H19" i="23"/>
  <c r="CH18" i="23"/>
  <c r="BU18" i="23"/>
  <c r="BH18" i="23"/>
  <c r="AU18" i="23"/>
  <c r="AH18" i="23"/>
  <c r="U18" i="23"/>
  <c r="H18" i="23"/>
  <c r="CH17" i="23"/>
  <c r="BU17" i="23"/>
  <c r="BH17" i="23"/>
  <c r="AU17" i="23"/>
  <c r="AH17" i="23"/>
  <c r="U17" i="23"/>
  <c r="H17" i="23"/>
  <c r="CH16" i="23"/>
  <c r="BU16" i="23"/>
  <c r="BH16" i="23"/>
  <c r="AU16" i="23"/>
  <c r="AH16" i="23"/>
  <c r="U16" i="23"/>
  <c r="H16" i="23"/>
  <c r="CH15" i="23"/>
  <c r="BU15" i="23"/>
  <c r="BH15" i="23"/>
  <c r="AU15" i="23"/>
  <c r="AH15" i="23"/>
  <c r="U15" i="23"/>
  <c r="H15" i="23"/>
  <c r="CH14" i="23"/>
  <c r="BU14" i="23"/>
  <c r="BH14" i="23"/>
  <c r="AU14" i="23"/>
  <c r="AH14" i="23"/>
  <c r="U14" i="23"/>
  <c r="H14" i="23"/>
  <c r="CH13" i="23"/>
  <c r="BU13" i="23"/>
  <c r="BH13" i="23"/>
  <c r="AU13" i="23"/>
  <c r="AH13" i="23"/>
  <c r="U13" i="23"/>
  <c r="H13" i="23"/>
  <c r="CH12" i="23"/>
  <c r="BU12" i="23"/>
  <c r="BH12" i="23"/>
  <c r="AU12" i="23"/>
  <c r="AH12" i="23"/>
  <c r="U12" i="23"/>
  <c r="H12" i="23"/>
  <c r="CH11" i="23"/>
  <c r="BU11" i="23"/>
  <c r="BH11" i="23"/>
  <c r="AU11" i="23"/>
  <c r="AH11" i="23"/>
  <c r="U11" i="23"/>
  <c r="H11" i="23"/>
  <c r="CH10" i="23"/>
  <c r="BU10" i="23"/>
  <c r="BH10" i="23"/>
  <c r="AU10" i="23"/>
  <c r="AH10" i="23"/>
  <c r="U10" i="23"/>
  <c r="H10" i="23"/>
  <c r="CH9" i="23"/>
  <c r="BU9" i="23"/>
  <c r="BH9" i="23"/>
  <c r="AU9" i="23"/>
  <c r="AH9" i="23"/>
  <c r="U9" i="23"/>
  <c r="H9" i="23"/>
  <c r="CH8" i="23"/>
  <c r="BU8" i="23"/>
  <c r="BH8" i="23"/>
  <c r="AU8" i="23"/>
  <c r="AH8" i="23"/>
  <c r="U8" i="23"/>
  <c r="H8" i="23"/>
  <c r="CH7" i="23"/>
  <c r="BU7" i="23"/>
  <c r="BH7" i="23"/>
  <c r="AU7" i="23"/>
  <c r="AH7" i="23"/>
  <c r="U7" i="23"/>
  <c r="H7" i="23"/>
  <c r="CH6" i="23"/>
  <c r="BU6" i="23"/>
  <c r="BH6" i="23"/>
  <c r="AU6" i="23"/>
  <c r="AH6" i="23"/>
  <c r="U6" i="23"/>
  <c r="H6" i="23"/>
  <c r="CH5" i="23"/>
  <c r="BU5" i="23"/>
  <c r="BH5" i="23"/>
  <c r="AU5" i="23"/>
  <c r="AH5" i="23"/>
  <c r="U5" i="23"/>
  <c r="H5" i="23"/>
  <c r="CH4" i="23"/>
  <c r="BU4" i="23"/>
  <c r="BH4" i="23"/>
  <c r="AU4" i="23"/>
  <c r="AH4" i="23"/>
  <c r="U4" i="23"/>
  <c r="H4" i="23"/>
  <c r="C6" i="21"/>
  <c r="J6" i="21"/>
  <c r="J5" i="21"/>
  <c r="G4" i="21"/>
  <c r="G5" i="21"/>
  <c r="F6" i="21"/>
  <c r="D6" i="21"/>
  <c r="D4" i="21"/>
  <c r="I4" i="21"/>
  <c r="I5" i="21"/>
  <c r="J2" i="21"/>
  <c r="I2" i="21"/>
  <c r="H7" i="21"/>
  <c r="F7" i="21"/>
  <c r="B2" i="21"/>
  <c r="X6" i="21"/>
  <c r="X7" i="21"/>
  <c r="W2" i="21"/>
  <c r="X4" i="21"/>
  <c r="Y6" i="21"/>
  <c r="X5" i="21"/>
  <c r="B5" i="21"/>
  <c r="E4" i="21"/>
  <c r="E5" i="21"/>
  <c r="H4" i="21"/>
  <c r="H5" i="21"/>
  <c r="C5" i="21"/>
  <c r="F3" i="21"/>
  <c r="F4" i="21"/>
  <c r="F5" i="21"/>
  <c r="D5" i="21"/>
  <c r="G7" i="21"/>
  <c r="E2" i="21"/>
  <c r="D7" i="21"/>
  <c r="C7" i="21"/>
  <c r="I6" i="21"/>
  <c r="H6" i="21"/>
  <c r="G6" i="21"/>
  <c r="E6" i="21"/>
  <c r="B6" i="21"/>
  <c r="J4" i="21"/>
  <c r="C4" i="21"/>
  <c r="B4" i="21"/>
  <c r="I143" i="20"/>
  <c r="J143" i="20"/>
  <c r="I135" i="20"/>
  <c r="J135" i="20" s="1"/>
  <c r="I133" i="20"/>
  <c r="J133" i="20" s="1"/>
  <c r="I132" i="20"/>
  <c r="J132" i="20" s="1"/>
  <c r="I127" i="20"/>
  <c r="J127" i="20" s="1"/>
  <c r="I126" i="20"/>
  <c r="J126" i="20" s="1"/>
  <c r="I118" i="20"/>
  <c r="J118" i="20" s="1"/>
  <c r="I117" i="20"/>
  <c r="J117" i="20" s="1"/>
  <c r="I116" i="20"/>
  <c r="J116" i="20" s="1"/>
  <c r="I111" i="20"/>
  <c r="J111" i="20" s="1"/>
  <c r="I110" i="20"/>
  <c r="J110" i="20" s="1"/>
  <c r="I102" i="20"/>
  <c r="J102" i="20"/>
  <c r="I101" i="20"/>
  <c r="J101" i="20"/>
  <c r="I100" i="20"/>
  <c r="J100" i="20" s="1"/>
  <c r="I95" i="20"/>
  <c r="J95" i="20" s="1"/>
  <c r="I94" i="20"/>
  <c r="J94" i="20" s="1"/>
  <c r="I86" i="20"/>
  <c r="J86" i="20"/>
  <c r="I85" i="20"/>
  <c r="J85" i="20" s="1"/>
  <c r="I78" i="20"/>
  <c r="J78" i="20" s="1"/>
  <c r="I76" i="20"/>
  <c r="J76" i="20" s="1"/>
  <c r="I47" i="20"/>
  <c r="J47" i="20" s="1"/>
  <c r="I46" i="20"/>
  <c r="J46" i="20" s="1"/>
  <c r="I44" i="20"/>
  <c r="J44" i="20" s="1"/>
  <c r="I30" i="20"/>
  <c r="J30" i="20"/>
  <c r="I148" i="20"/>
  <c r="J148" i="20"/>
  <c r="I147" i="20"/>
  <c r="J147" i="20" s="1"/>
  <c r="I146" i="20"/>
  <c r="J146" i="20" s="1"/>
  <c r="I145" i="20"/>
  <c r="J145" i="20"/>
  <c r="I144" i="20"/>
  <c r="J144" i="20"/>
  <c r="I142" i="20"/>
  <c r="J142" i="20" s="1"/>
  <c r="I141" i="20"/>
  <c r="J141" i="20" s="1"/>
  <c r="I140" i="20"/>
  <c r="J140" i="20" s="1"/>
  <c r="I139" i="20"/>
  <c r="J139" i="20"/>
  <c r="I138" i="20"/>
  <c r="J138" i="20" s="1"/>
  <c r="I137" i="20"/>
  <c r="J137" i="20" s="1"/>
  <c r="I136" i="20"/>
  <c r="J136" i="20"/>
  <c r="I134" i="20"/>
  <c r="J134" i="20" s="1"/>
  <c r="I131" i="20"/>
  <c r="J131" i="20" s="1"/>
  <c r="I130" i="20"/>
  <c r="J130" i="20" s="1"/>
  <c r="I129" i="20"/>
  <c r="J129" i="20"/>
  <c r="I128" i="20"/>
  <c r="J128" i="20"/>
  <c r="I125" i="20"/>
  <c r="J125" i="20" s="1"/>
  <c r="I124" i="20"/>
  <c r="J124" i="20" s="1"/>
  <c r="I123" i="20"/>
  <c r="J123" i="20"/>
  <c r="I122" i="20"/>
  <c r="J122" i="20"/>
  <c r="I121" i="20"/>
  <c r="J121" i="20" s="1"/>
  <c r="I120" i="20"/>
  <c r="J120" i="20" s="1"/>
  <c r="I119" i="20"/>
  <c r="J119" i="20" s="1"/>
  <c r="I115" i="20"/>
  <c r="J115" i="20"/>
  <c r="I114" i="20"/>
  <c r="J114" i="20" s="1"/>
  <c r="I113" i="20"/>
  <c r="J113" i="20" s="1"/>
  <c r="I112" i="20"/>
  <c r="J112" i="20"/>
  <c r="I109" i="20"/>
  <c r="J109" i="20" s="1"/>
  <c r="I108" i="20"/>
  <c r="J108" i="20" s="1"/>
  <c r="I107" i="20"/>
  <c r="J107" i="20" s="1"/>
  <c r="I106" i="20"/>
  <c r="J106" i="20" s="1"/>
  <c r="I105" i="20"/>
  <c r="J105" i="20"/>
  <c r="I104" i="20"/>
  <c r="J104" i="20" s="1"/>
  <c r="I103" i="20"/>
  <c r="J103" i="20" s="1"/>
  <c r="I99" i="20"/>
  <c r="J99" i="20"/>
  <c r="I98" i="20"/>
  <c r="J98" i="20" s="1"/>
  <c r="I97" i="20"/>
  <c r="J97" i="20" s="1"/>
  <c r="I96" i="20"/>
  <c r="J96" i="20" s="1"/>
  <c r="I93" i="20"/>
  <c r="J93" i="20" s="1"/>
  <c r="I92" i="20"/>
  <c r="J92" i="20" s="1"/>
  <c r="I91" i="20"/>
  <c r="J91" i="20" s="1"/>
  <c r="I90" i="20"/>
  <c r="J90" i="20" s="1"/>
  <c r="I89" i="20"/>
  <c r="J89" i="20" s="1"/>
  <c r="I88" i="20"/>
  <c r="J88" i="20" s="1"/>
  <c r="I87" i="20"/>
  <c r="J87" i="20" s="1"/>
  <c r="I84" i="20"/>
  <c r="J84" i="20" s="1"/>
  <c r="I83" i="20"/>
  <c r="J83" i="20" s="1"/>
  <c r="I82" i="20"/>
  <c r="J82" i="20" s="1"/>
  <c r="I81" i="20"/>
  <c r="J81" i="20" s="1"/>
  <c r="I80" i="20"/>
  <c r="J80" i="20" s="1"/>
  <c r="I79" i="20"/>
  <c r="J79" i="20"/>
  <c r="I77" i="20"/>
  <c r="J77" i="20" s="1"/>
  <c r="I75" i="20"/>
  <c r="J75" i="20" s="1"/>
  <c r="I74" i="20"/>
  <c r="J74" i="20" s="1"/>
  <c r="I73" i="20"/>
  <c r="J73" i="20" s="1"/>
  <c r="I72" i="20"/>
  <c r="J72" i="20"/>
  <c r="I71" i="20"/>
  <c r="J71" i="20" s="1"/>
  <c r="I70" i="20"/>
  <c r="J70" i="20" s="1"/>
  <c r="I69" i="20"/>
  <c r="J69" i="20" s="1"/>
  <c r="I68" i="20"/>
  <c r="J68" i="20" s="1"/>
  <c r="I67" i="20"/>
  <c r="J67" i="20" s="1"/>
  <c r="I66" i="20"/>
  <c r="J66" i="20" s="1"/>
  <c r="I65" i="20"/>
  <c r="J65" i="20"/>
  <c r="I64" i="20"/>
  <c r="J64" i="20" s="1"/>
  <c r="I63" i="20"/>
  <c r="J63" i="20" s="1"/>
  <c r="I62" i="20"/>
  <c r="J62" i="20" s="1"/>
  <c r="I61" i="20"/>
  <c r="J61" i="20"/>
  <c r="I60" i="20"/>
  <c r="J60" i="20"/>
  <c r="I59" i="20"/>
  <c r="J59" i="20" s="1"/>
  <c r="I58" i="20"/>
  <c r="J58" i="20" s="1"/>
  <c r="I57" i="20"/>
  <c r="J57" i="20" s="1"/>
  <c r="I56" i="20"/>
  <c r="I55" i="20"/>
  <c r="J55" i="20" s="1"/>
  <c r="I54" i="20"/>
  <c r="J54" i="20" s="1"/>
  <c r="I53" i="20"/>
  <c r="J53" i="20"/>
  <c r="I52" i="20"/>
  <c r="J52" i="20" s="1"/>
  <c r="I51" i="20"/>
  <c r="J51" i="20" s="1"/>
  <c r="I50" i="20"/>
  <c r="J50" i="20" s="1"/>
  <c r="I49" i="20"/>
  <c r="J49" i="20"/>
  <c r="I48" i="20"/>
  <c r="J48" i="20"/>
  <c r="I45" i="20"/>
  <c r="J45" i="20" s="1"/>
  <c r="I43" i="20"/>
  <c r="J43" i="20" s="1"/>
  <c r="I42" i="20"/>
  <c r="J42" i="20" s="1"/>
  <c r="I41" i="20"/>
  <c r="J41" i="20"/>
  <c r="I40" i="20"/>
  <c r="J40" i="20" s="1"/>
  <c r="I39" i="20"/>
  <c r="J39" i="20" s="1"/>
  <c r="I38" i="20"/>
  <c r="J38" i="20" s="1"/>
  <c r="I37" i="20"/>
  <c r="J37" i="20"/>
  <c r="I36" i="20"/>
  <c r="J36" i="20" s="1"/>
  <c r="I35" i="20"/>
  <c r="J35" i="20" s="1"/>
  <c r="I34" i="20"/>
  <c r="J34" i="20"/>
  <c r="I33" i="20"/>
  <c r="J33" i="20" s="1"/>
  <c r="I32" i="20"/>
  <c r="J32" i="20" s="1"/>
  <c r="I31" i="20"/>
  <c r="J31" i="20" s="1"/>
  <c r="I29" i="20"/>
  <c r="J29" i="20" s="1"/>
  <c r="I28" i="20"/>
  <c r="J28" i="20" s="1"/>
  <c r="I27" i="20"/>
  <c r="J27" i="20" s="1"/>
  <c r="I26" i="20"/>
  <c r="J26" i="20" s="1"/>
  <c r="I25" i="20"/>
  <c r="J25" i="20"/>
  <c r="I24" i="20"/>
  <c r="J24" i="20" s="1"/>
  <c r="I23" i="20"/>
  <c r="J23" i="20" s="1"/>
  <c r="I22" i="20"/>
  <c r="J22" i="20" s="1"/>
  <c r="I21" i="20"/>
  <c r="J21" i="20" s="1"/>
  <c r="I20" i="20"/>
  <c r="J20" i="20"/>
  <c r="I19" i="20"/>
  <c r="J19" i="20" s="1"/>
  <c r="I18" i="20"/>
  <c r="I17" i="20"/>
  <c r="J17" i="20" s="1"/>
  <c r="I16" i="20"/>
  <c r="J16" i="20" s="1"/>
  <c r="I15" i="20"/>
  <c r="J15" i="20" s="1"/>
  <c r="I14" i="20"/>
  <c r="J14" i="20" s="1"/>
  <c r="I13" i="20"/>
  <c r="J13" i="20"/>
  <c r="I12" i="20"/>
  <c r="J12" i="20" s="1"/>
  <c r="I11" i="20"/>
  <c r="J11" i="20" s="1"/>
  <c r="I10" i="20"/>
  <c r="J10" i="20" s="1"/>
  <c r="I9" i="20"/>
  <c r="J9" i="20"/>
  <c r="I8" i="20"/>
  <c r="J8" i="20" s="1"/>
  <c r="I7" i="20"/>
  <c r="J7" i="20" s="1"/>
  <c r="I6" i="20"/>
  <c r="I5" i="20"/>
  <c r="J5" i="20"/>
  <c r="I4" i="20"/>
  <c r="J4" i="20" s="1"/>
  <c r="I3" i="20"/>
  <c r="E149" i="20"/>
  <c r="D149" i="20"/>
  <c r="BL148" i="20"/>
  <c r="BK148" i="20"/>
  <c r="BI148" i="20"/>
  <c r="BH148" i="20"/>
  <c r="BE148" i="20"/>
  <c r="BC148" i="20"/>
  <c r="BB148" i="20"/>
  <c r="AV148" i="20"/>
  <c r="U148" i="20"/>
  <c r="AK148" i="20"/>
  <c r="AA148" i="20"/>
  <c r="AE148" i="20"/>
  <c r="AD148" i="20"/>
  <c r="AB148" i="20"/>
  <c r="Y148" i="20"/>
  <c r="W148" i="20"/>
  <c r="V148" i="20"/>
  <c r="BL147" i="20"/>
  <c r="BK147" i="20"/>
  <c r="BI147" i="20"/>
  <c r="BH147" i="20"/>
  <c r="BE147" i="20"/>
  <c r="BC147" i="20"/>
  <c r="BB147" i="20"/>
  <c r="BJ147" i="20"/>
  <c r="AV147" i="20"/>
  <c r="BF147" i="20"/>
  <c r="AK147" i="20"/>
  <c r="AE147" i="20"/>
  <c r="AD147" i="20"/>
  <c r="AB147" i="20"/>
  <c r="Y147" i="20"/>
  <c r="W147" i="20"/>
  <c r="V147" i="20"/>
  <c r="BL146" i="20"/>
  <c r="BK146" i="20"/>
  <c r="BI146" i="20"/>
  <c r="BH146" i="20"/>
  <c r="BE146" i="20"/>
  <c r="BC146" i="20"/>
  <c r="BB146" i="20"/>
  <c r="BJ146" i="20" s="1"/>
  <c r="AV146" i="20"/>
  <c r="AK146" i="20"/>
  <c r="Z146" i="20"/>
  <c r="AE146" i="20"/>
  <c r="AD146" i="20"/>
  <c r="AB146" i="20"/>
  <c r="Y146" i="20"/>
  <c r="W146" i="20"/>
  <c r="V146" i="20"/>
  <c r="BL145" i="20"/>
  <c r="BK145" i="20"/>
  <c r="BI145" i="20"/>
  <c r="BH145" i="20"/>
  <c r="BE145" i="20"/>
  <c r="BC145" i="20"/>
  <c r="BB145" i="20"/>
  <c r="BJ145" i="20"/>
  <c r="AV145" i="20"/>
  <c r="U145" i="20"/>
  <c r="AK145" i="20"/>
  <c r="AE145" i="20"/>
  <c r="AD145" i="20"/>
  <c r="AB145" i="20"/>
  <c r="Y145" i="20"/>
  <c r="W145" i="20"/>
  <c r="V145" i="20"/>
  <c r="BL144" i="20"/>
  <c r="BK144" i="20"/>
  <c r="BI144" i="20"/>
  <c r="BH144" i="20"/>
  <c r="BE144" i="20"/>
  <c r="BC144" i="20"/>
  <c r="BB144" i="20"/>
  <c r="BJ144" i="20"/>
  <c r="AV144" i="20"/>
  <c r="AK144" i="20"/>
  <c r="Z144" i="20"/>
  <c r="AE144" i="20"/>
  <c r="AD144" i="20"/>
  <c r="AB144" i="20"/>
  <c r="Y144" i="20"/>
  <c r="W144" i="20"/>
  <c r="V144" i="20"/>
  <c r="BL143" i="20"/>
  <c r="BK143" i="20"/>
  <c r="BI143" i="20"/>
  <c r="BH143" i="20"/>
  <c r="BE143" i="20"/>
  <c r="BC143" i="20"/>
  <c r="BB143" i="20"/>
  <c r="AV143" i="20"/>
  <c r="U143" i="20"/>
  <c r="AK143" i="20"/>
  <c r="AA143" i="20"/>
  <c r="AE143" i="20"/>
  <c r="AD143" i="20"/>
  <c r="AB143" i="20"/>
  <c r="Y143" i="20"/>
  <c r="W143" i="20"/>
  <c r="V143" i="20"/>
  <c r="BL142" i="20"/>
  <c r="BK142" i="20"/>
  <c r="BI142" i="20"/>
  <c r="BH142" i="20"/>
  <c r="BE142" i="20"/>
  <c r="BC142" i="20"/>
  <c r="BB142" i="20"/>
  <c r="BJ142" i="20"/>
  <c r="AV142" i="20"/>
  <c r="BF142" i="20"/>
  <c r="AK142" i="20"/>
  <c r="Z142" i="20"/>
  <c r="AE142" i="20"/>
  <c r="AD142" i="20"/>
  <c r="AB142" i="20"/>
  <c r="Y142" i="20"/>
  <c r="W142" i="20"/>
  <c r="V142" i="20"/>
  <c r="BL141" i="20"/>
  <c r="BK141" i="20"/>
  <c r="BI141" i="20"/>
  <c r="BH141" i="20"/>
  <c r="BE141" i="20"/>
  <c r="BC141" i="20"/>
  <c r="BB141" i="20"/>
  <c r="X141" i="20"/>
  <c r="AV141" i="20"/>
  <c r="BF141" i="20"/>
  <c r="AK141" i="20"/>
  <c r="AE141" i="20"/>
  <c r="AD141" i="20"/>
  <c r="AB141" i="20"/>
  <c r="Y141" i="20"/>
  <c r="W141" i="20"/>
  <c r="V141" i="20"/>
  <c r="BL140" i="20"/>
  <c r="BK140" i="20"/>
  <c r="BI140" i="20"/>
  <c r="BH140" i="20"/>
  <c r="BE140" i="20"/>
  <c r="BC140" i="20"/>
  <c r="BB140" i="20"/>
  <c r="AV140" i="20"/>
  <c r="U140" i="20"/>
  <c r="AK140" i="20"/>
  <c r="AA140" i="20" s="1"/>
  <c r="AE140" i="20"/>
  <c r="AD140" i="20"/>
  <c r="AB140" i="20"/>
  <c r="Y140" i="20"/>
  <c r="W140" i="20"/>
  <c r="V140" i="20"/>
  <c r="BL139" i="20"/>
  <c r="BK139" i="20"/>
  <c r="BI139" i="20"/>
  <c r="BH139" i="20"/>
  <c r="BE139" i="20"/>
  <c r="BC139" i="20"/>
  <c r="AD139" i="20"/>
  <c r="AE139" i="20"/>
  <c r="W139" i="20"/>
  <c r="M139" i="20" s="1"/>
  <c r="N139" i="20" s="1"/>
  <c r="BB139" i="20"/>
  <c r="AV139" i="20"/>
  <c r="AK139" i="20"/>
  <c r="AB139" i="20"/>
  <c r="Y139" i="20"/>
  <c r="V139" i="20"/>
  <c r="BL138" i="20"/>
  <c r="BK138" i="20"/>
  <c r="BI138" i="20"/>
  <c r="BH138" i="20"/>
  <c r="BE138" i="20"/>
  <c r="BC138" i="20"/>
  <c r="BB138" i="20"/>
  <c r="X138" i="20"/>
  <c r="AV138" i="20"/>
  <c r="U138" i="20" s="1"/>
  <c r="F138" i="20" s="1"/>
  <c r="BF138" i="20"/>
  <c r="AK138" i="20"/>
  <c r="Z138" i="20"/>
  <c r="AE138" i="20"/>
  <c r="AD138" i="20"/>
  <c r="AB138" i="20"/>
  <c r="Y138" i="20"/>
  <c r="W138" i="20"/>
  <c r="V138" i="20"/>
  <c r="BL137" i="20"/>
  <c r="BK137" i="20"/>
  <c r="BI137" i="20"/>
  <c r="BH137" i="20"/>
  <c r="BE137" i="20"/>
  <c r="BC137" i="20"/>
  <c r="BB137" i="20"/>
  <c r="AV137" i="20"/>
  <c r="U137" i="20" s="1"/>
  <c r="AK137" i="20"/>
  <c r="AE137" i="20"/>
  <c r="AD137" i="20"/>
  <c r="AB137" i="20"/>
  <c r="Y137" i="20"/>
  <c r="W137" i="20"/>
  <c r="V137" i="20"/>
  <c r="BL136" i="20"/>
  <c r="BK136" i="20"/>
  <c r="BI136" i="20"/>
  <c r="BH136" i="20"/>
  <c r="BE136" i="20"/>
  <c r="BC136" i="20"/>
  <c r="BB136" i="20"/>
  <c r="AV136" i="20"/>
  <c r="AK136" i="20"/>
  <c r="AA136" i="20"/>
  <c r="AE136" i="20"/>
  <c r="AD136" i="20"/>
  <c r="W136" i="20"/>
  <c r="M136" i="20"/>
  <c r="N136" i="20" s="1"/>
  <c r="AB136" i="20"/>
  <c r="Y136" i="20"/>
  <c r="V136" i="20"/>
  <c r="BL135" i="20"/>
  <c r="BK135" i="20"/>
  <c r="BI135" i="20"/>
  <c r="BH135" i="20"/>
  <c r="BE135" i="20"/>
  <c r="BC135" i="20"/>
  <c r="M135" i="20" s="1"/>
  <c r="N135" i="20" s="1"/>
  <c r="BB135" i="20"/>
  <c r="X135" i="20" s="1"/>
  <c r="AV135" i="20"/>
  <c r="U135" i="20" s="1"/>
  <c r="AK135" i="20"/>
  <c r="AE135" i="20"/>
  <c r="AD135" i="20"/>
  <c r="AB135" i="20"/>
  <c r="Y135" i="20"/>
  <c r="W135" i="20"/>
  <c r="V135" i="20"/>
  <c r="BL134" i="20"/>
  <c r="BK134" i="20"/>
  <c r="BI134" i="20"/>
  <c r="BH134" i="20"/>
  <c r="BE134" i="20"/>
  <c r="BC134" i="20"/>
  <c r="M134" i="20" s="1"/>
  <c r="N134" i="20" s="1"/>
  <c r="BB134" i="20"/>
  <c r="BJ134" i="20" s="1"/>
  <c r="AV134" i="20"/>
  <c r="AK134" i="20"/>
  <c r="Z134" i="20"/>
  <c r="AE134" i="20"/>
  <c r="AD134" i="20"/>
  <c r="AB134" i="20"/>
  <c r="Y134" i="20"/>
  <c r="W134" i="20"/>
  <c r="V134" i="20"/>
  <c r="BL133" i="20"/>
  <c r="BK133" i="20"/>
  <c r="BI133" i="20"/>
  <c r="BH133" i="20"/>
  <c r="BE133" i="20"/>
  <c r="BC133" i="20"/>
  <c r="BB133" i="20"/>
  <c r="BJ133" i="20" s="1"/>
  <c r="AV133" i="20"/>
  <c r="AK133" i="20"/>
  <c r="AE133" i="20"/>
  <c r="AD133" i="20"/>
  <c r="AB133" i="20"/>
  <c r="Y133" i="20"/>
  <c r="W133" i="20"/>
  <c r="V133" i="20"/>
  <c r="BL132" i="20"/>
  <c r="BK132" i="20"/>
  <c r="BI132" i="20"/>
  <c r="BH132" i="20"/>
  <c r="BE132" i="20"/>
  <c r="BC132" i="20"/>
  <c r="M132" i="20" s="1"/>
  <c r="N132" i="20" s="1"/>
  <c r="BB132" i="20"/>
  <c r="BJ132" i="20" s="1"/>
  <c r="AV132" i="20"/>
  <c r="U132" i="20"/>
  <c r="AK132" i="20"/>
  <c r="AA132" i="20"/>
  <c r="AE132" i="20"/>
  <c r="AD132" i="20"/>
  <c r="AB132" i="20"/>
  <c r="Y132" i="20"/>
  <c r="W132" i="20"/>
  <c r="V132" i="20"/>
  <c r="BL131" i="20"/>
  <c r="BK131" i="20"/>
  <c r="BI131" i="20"/>
  <c r="BH131" i="20"/>
  <c r="BE131" i="20"/>
  <c r="BC131" i="20"/>
  <c r="BB131" i="20"/>
  <c r="AV131" i="20"/>
  <c r="AK131" i="20"/>
  <c r="AA131" i="20"/>
  <c r="AE131" i="20"/>
  <c r="AD131" i="20"/>
  <c r="AB131" i="20"/>
  <c r="Y131" i="20"/>
  <c r="W131" i="20"/>
  <c r="V131" i="20"/>
  <c r="BL130" i="20"/>
  <c r="BK130" i="20"/>
  <c r="BI130" i="20"/>
  <c r="BH130" i="20"/>
  <c r="BE130" i="20"/>
  <c r="BC130" i="20"/>
  <c r="BB130" i="20"/>
  <c r="BJ130" i="20"/>
  <c r="AV130" i="20"/>
  <c r="AK130" i="20"/>
  <c r="AA130" i="20" s="1"/>
  <c r="AE130" i="20"/>
  <c r="AD130" i="20"/>
  <c r="AB130" i="20"/>
  <c r="Y130" i="20"/>
  <c r="W130" i="20"/>
  <c r="V130" i="20"/>
  <c r="BL129" i="20"/>
  <c r="BK129" i="20"/>
  <c r="BI129" i="20"/>
  <c r="BH129" i="20"/>
  <c r="BE129" i="20"/>
  <c r="BC129" i="20"/>
  <c r="BB129" i="20"/>
  <c r="X129" i="20"/>
  <c r="AV129" i="20"/>
  <c r="U129" i="20"/>
  <c r="AK129" i="20"/>
  <c r="AA129" i="20" s="1"/>
  <c r="AE129" i="20"/>
  <c r="AD129" i="20"/>
  <c r="M129" i="20" s="1"/>
  <c r="AB129" i="20"/>
  <c r="Y129" i="20"/>
  <c r="W129" i="20"/>
  <c r="V129" i="20"/>
  <c r="BL128" i="20"/>
  <c r="BK128" i="20"/>
  <c r="BI128" i="20"/>
  <c r="BH128" i="20"/>
  <c r="BE128" i="20"/>
  <c r="BC128" i="20"/>
  <c r="BB128" i="20"/>
  <c r="BJ128" i="20" s="1"/>
  <c r="AV128" i="20"/>
  <c r="BF128" i="20"/>
  <c r="AK128" i="20"/>
  <c r="AE128" i="20"/>
  <c r="AD128" i="20"/>
  <c r="M128" i="20" s="1"/>
  <c r="N128" i="20" s="1"/>
  <c r="W128" i="20"/>
  <c r="AB128" i="20"/>
  <c r="Y128" i="20"/>
  <c r="V128" i="20"/>
  <c r="BL127" i="20"/>
  <c r="BK127" i="20"/>
  <c r="BI127" i="20"/>
  <c r="BH127" i="20"/>
  <c r="BE127" i="20"/>
  <c r="BC127" i="20"/>
  <c r="BB127" i="20"/>
  <c r="X127" i="20"/>
  <c r="AV127" i="20"/>
  <c r="BP127" i="20" s="1"/>
  <c r="BD127" i="20" s="1"/>
  <c r="AK127" i="20"/>
  <c r="AE127" i="20"/>
  <c r="AD127" i="20"/>
  <c r="AB127" i="20"/>
  <c r="Y127" i="20"/>
  <c r="W127" i="20"/>
  <c r="V127" i="20"/>
  <c r="BL126" i="20"/>
  <c r="BK126" i="20"/>
  <c r="BI126" i="20"/>
  <c r="BH126" i="20"/>
  <c r="BE126" i="20"/>
  <c r="BC126" i="20"/>
  <c r="BB126" i="20"/>
  <c r="X126" i="20" s="1"/>
  <c r="AV126" i="20"/>
  <c r="U126" i="20"/>
  <c r="AK126" i="20"/>
  <c r="AE126" i="20"/>
  <c r="AD126" i="20"/>
  <c r="AB126" i="20"/>
  <c r="Y126" i="20"/>
  <c r="F126" i="20" s="1"/>
  <c r="W126" i="20"/>
  <c r="V126" i="20"/>
  <c r="BL125" i="20"/>
  <c r="BK125" i="20"/>
  <c r="BI125" i="20"/>
  <c r="BH125" i="20"/>
  <c r="BE125" i="20"/>
  <c r="BC125" i="20"/>
  <c r="BB125" i="20"/>
  <c r="BJ125" i="20" s="1"/>
  <c r="AV125" i="20"/>
  <c r="AK125" i="20"/>
  <c r="Z125" i="20" s="1"/>
  <c r="AE125" i="20"/>
  <c r="AD125" i="20"/>
  <c r="AB125" i="20"/>
  <c r="Y125" i="20"/>
  <c r="W125" i="20"/>
  <c r="V125" i="20"/>
  <c r="BL124" i="20"/>
  <c r="BK124" i="20"/>
  <c r="BI124" i="20"/>
  <c r="BH124" i="20"/>
  <c r="BE124" i="20"/>
  <c r="BC124" i="20"/>
  <c r="BB124" i="20"/>
  <c r="AV124" i="20"/>
  <c r="U124" i="20" s="1"/>
  <c r="AK124" i="20"/>
  <c r="AA124" i="20" s="1"/>
  <c r="AE124" i="20"/>
  <c r="AD124" i="20"/>
  <c r="AB124" i="20"/>
  <c r="Y124" i="20"/>
  <c r="W124" i="20"/>
  <c r="V124" i="20"/>
  <c r="BL123" i="20"/>
  <c r="BK123" i="20"/>
  <c r="BI123" i="20"/>
  <c r="BH123" i="20"/>
  <c r="BE123" i="20"/>
  <c r="BC123" i="20"/>
  <c r="BB123" i="20"/>
  <c r="AV123" i="20"/>
  <c r="U123" i="20" s="1"/>
  <c r="AK123" i="20"/>
  <c r="AD123" i="20"/>
  <c r="AB123" i="20"/>
  <c r="Y123" i="20"/>
  <c r="W123" i="20"/>
  <c r="M123" i="20" s="1"/>
  <c r="N123" i="20" s="1"/>
  <c r="V123" i="20"/>
  <c r="BL122" i="20"/>
  <c r="BK122" i="20"/>
  <c r="BI122" i="20"/>
  <c r="BH122" i="20"/>
  <c r="BE122" i="20"/>
  <c r="BC122" i="20"/>
  <c r="AD122" i="20"/>
  <c r="W122" i="20"/>
  <c r="M122" i="20"/>
  <c r="N122" i="20"/>
  <c r="BB122" i="20"/>
  <c r="X122" i="20" s="1"/>
  <c r="AV122" i="20"/>
  <c r="U122" i="20" s="1"/>
  <c r="AK122" i="20"/>
  <c r="AB122" i="20"/>
  <c r="Y122" i="20"/>
  <c r="V122" i="20"/>
  <c r="BL121" i="20"/>
  <c r="BK121" i="20"/>
  <c r="BI121" i="20"/>
  <c r="BH121" i="20"/>
  <c r="BE121" i="20"/>
  <c r="BC121" i="20"/>
  <c r="BB121" i="20"/>
  <c r="BJ121" i="20"/>
  <c r="AV121" i="20"/>
  <c r="AK121" i="20"/>
  <c r="Z121" i="20"/>
  <c r="AD121" i="20"/>
  <c r="AB121" i="20"/>
  <c r="Y121" i="20"/>
  <c r="W121" i="20"/>
  <c r="M121" i="20" s="1"/>
  <c r="N121" i="20" s="1"/>
  <c r="V121" i="20"/>
  <c r="BL120" i="20"/>
  <c r="BK120" i="20"/>
  <c r="BI120" i="20"/>
  <c r="BH120" i="20"/>
  <c r="BE120" i="20"/>
  <c r="BC120" i="20"/>
  <c r="BB120" i="20"/>
  <c r="X120" i="20"/>
  <c r="AV120" i="20"/>
  <c r="U120" i="20" s="1"/>
  <c r="AK120" i="20"/>
  <c r="AD120" i="20"/>
  <c r="AB120" i="20"/>
  <c r="Y120" i="20"/>
  <c r="W120" i="20"/>
  <c r="V120" i="20"/>
  <c r="BL119" i="20"/>
  <c r="BK119" i="20"/>
  <c r="BI119" i="20"/>
  <c r="BH119" i="20"/>
  <c r="BE119" i="20"/>
  <c r="BC119" i="20"/>
  <c r="BB119" i="20"/>
  <c r="BJ119" i="20" s="1"/>
  <c r="AV119" i="20"/>
  <c r="U119" i="20" s="1"/>
  <c r="AK119" i="20"/>
  <c r="Z119" i="20" s="1"/>
  <c r="AD119" i="20"/>
  <c r="AB119" i="20"/>
  <c r="Y119" i="20"/>
  <c r="W119" i="20"/>
  <c r="M119" i="20" s="1"/>
  <c r="N119" i="20" s="1"/>
  <c r="V119" i="20"/>
  <c r="BL118" i="20"/>
  <c r="BK118" i="20"/>
  <c r="BI118" i="20"/>
  <c r="BH118" i="20"/>
  <c r="BE118" i="20"/>
  <c r="BC118" i="20"/>
  <c r="BB118" i="20"/>
  <c r="BJ118" i="20" s="1"/>
  <c r="AV118" i="20"/>
  <c r="AK118" i="20"/>
  <c r="Z118" i="20" s="1"/>
  <c r="AD118" i="20"/>
  <c r="AB118" i="20"/>
  <c r="Y118" i="20"/>
  <c r="W118" i="20"/>
  <c r="V118" i="20"/>
  <c r="BL117" i="20"/>
  <c r="BK117" i="20"/>
  <c r="BI117" i="20"/>
  <c r="BH117" i="20"/>
  <c r="BE117" i="20"/>
  <c r="BC117" i="20"/>
  <c r="BB117" i="20"/>
  <c r="X117" i="20" s="1"/>
  <c r="F117" i="20" s="1"/>
  <c r="AV117" i="20"/>
  <c r="U117" i="20"/>
  <c r="AK117" i="20"/>
  <c r="Z117" i="20" s="1"/>
  <c r="AD117" i="20"/>
  <c r="W117" i="20"/>
  <c r="M117" i="20"/>
  <c r="N117" i="20"/>
  <c r="AB117" i="20"/>
  <c r="Y117" i="20"/>
  <c r="V117" i="20"/>
  <c r="BL116" i="20"/>
  <c r="BK116" i="20"/>
  <c r="BI116" i="20"/>
  <c r="BH116" i="20"/>
  <c r="BE116" i="20"/>
  <c r="BC116" i="20"/>
  <c r="BB116" i="20"/>
  <c r="X116" i="20" s="1"/>
  <c r="AV116" i="20"/>
  <c r="U116" i="20" s="1"/>
  <c r="AK116" i="20"/>
  <c r="Z116" i="20"/>
  <c r="AD116" i="20"/>
  <c r="M116" i="20" s="1"/>
  <c r="N116" i="20" s="1"/>
  <c r="AB116" i="20"/>
  <c r="Y116" i="20"/>
  <c r="W116" i="20"/>
  <c r="V116" i="20"/>
  <c r="BL115" i="20"/>
  <c r="BK115" i="20"/>
  <c r="BI115" i="20"/>
  <c r="BH115" i="20"/>
  <c r="BE115" i="20"/>
  <c r="BC115" i="20"/>
  <c r="BB115" i="20"/>
  <c r="X115" i="20" s="1"/>
  <c r="AV115" i="20"/>
  <c r="AK115" i="20"/>
  <c r="AD115" i="20"/>
  <c r="AB115" i="20"/>
  <c r="Y115" i="20"/>
  <c r="W115" i="20"/>
  <c r="M115" i="20" s="1"/>
  <c r="N115" i="20" s="1"/>
  <c r="V115" i="20"/>
  <c r="BL114" i="20"/>
  <c r="BK114" i="20"/>
  <c r="BI114" i="20"/>
  <c r="BH114" i="20"/>
  <c r="BE114" i="20"/>
  <c r="BC114" i="20"/>
  <c r="M114" i="20" s="1"/>
  <c r="N114" i="20" s="1"/>
  <c r="AD114" i="20"/>
  <c r="W114" i="20"/>
  <c r="BB114" i="20"/>
  <c r="X114" i="20"/>
  <c r="AV114" i="20"/>
  <c r="U114" i="20"/>
  <c r="AK114" i="20"/>
  <c r="Z114" i="20" s="1"/>
  <c r="AB114" i="20"/>
  <c r="Y114" i="20"/>
  <c r="V114" i="20"/>
  <c r="BL113" i="20"/>
  <c r="BK113" i="20"/>
  <c r="BI113" i="20"/>
  <c r="BH113" i="20"/>
  <c r="BE113" i="20"/>
  <c r="BC113" i="20"/>
  <c r="M113" i="20" s="1"/>
  <c r="N113" i="20" s="1"/>
  <c r="BB113" i="20"/>
  <c r="AV113" i="20"/>
  <c r="AK113" i="20"/>
  <c r="Z113" i="20" s="1"/>
  <c r="AD113" i="20"/>
  <c r="AB113" i="20"/>
  <c r="Y113" i="20"/>
  <c r="W113" i="20"/>
  <c r="V113" i="20"/>
  <c r="BL112" i="20"/>
  <c r="BK112" i="20"/>
  <c r="BI112" i="20"/>
  <c r="BH112" i="20"/>
  <c r="BE112" i="20"/>
  <c r="BC112" i="20"/>
  <c r="BB112" i="20"/>
  <c r="BJ112" i="20" s="1"/>
  <c r="AV112" i="20"/>
  <c r="BF112" i="20" s="1"/>
  <c r="AK112" i="20"/>
  <c r="AD112" i="20"/>
  <c r="AB112" i="20"/>
  <c r="Y112" i="20"/>
  <c r="W112" i="20"/>
  <c r="M112" i="20" s="1"/>
  <c r="N112" i="20" s="1"/>
  <c r="V112" i="20"/>
  <c r="BL111" i="20"/>
  <c r="BK111" i="20"/>
  <c r="BI111" i="20"/>
  <c r="BH111" i="20"/>
  <c r="BE111" i="20"/>
  <c r="BC111" i="20"/>
  <c r="BB111" i="20"/>
  <c r="X111" i="20" s="1"/>
  <c r="BJ111" i="20"/>
  <c r="AV111" i="20"/>
  <c r="BF111" i="20" s="1"/>
  <c r="AK111" i="20"/>
  <c r="AD111" i="20"/>
  <c r="AB111" i="20"/>
  <c r="Y111" i="20"/>
  <c r="W111" i="20"/>
  <c r="V111" i="20"/>
  <c r="BL110" i="20"/>
  <c r="BK110" i="20"/>
  <c r="BI110" i="20"/>
  <c r="BH110" i="20"/>
  <c r="BE110" i="20"/>
  <c r="BC110" i="20"/>
  <c r="BB110" i="20"/>
  <c r="BJ110" i="20"/>
  <c r="AV110" i="20"/>
  <c r="BF110" i="20" s="1"/>
  <c r="AK110" i="20"/>
  <c r="AD110" i="20"/>
  <c r="AB110" i="20"/>
  <c r="Y110" i="20"/>
  <c r="W110" i="20"/>
  <c r="V110" i="20"/>
  <c r="BL109" i="20"/>
  <c r="BK109" i="20"/>
  <c r="BI109" i="20"/>
  <c r="BH109" i="20"/>
  <c r="BE109" i="20"/>
  <c r="BC109" i="20"/>
  <c r="BB109" i="20"/>
  <c r="X109" i="20"/>
  <c r="AV109" i="20"/>
  <c r="AK109" i="20"/>
  <c r="AD109" i="20"/>
  <c r="W109" i="20"/>
  <c r="M109" i="20"/>
  <c r="N109" i="20" s="1"/>
  <c r="AB109" i="20"/>
  <c r="Y109" i="20"/>
  <c r="V109" i="20"/>
  <c r="BL108" i="20"/>
  <c r="BK108" i="20"/>
  <c r="BI108" i="20"/>
  <c r="BH108" i="20"/>
  <c r="BE108" i="20"/>
  <c r="BC108" i="20"/>
  <c r="BB108" i="20"/>
  <c r="X108" i="20" s="1"/>
  <c r="BJ108" i="20"/>
  <c r="AV108" i="20"/>
  <c r="BF108" i="20" s="1"/>
  <c r="AK108" i="20"/>
  <c r="AD108" i="20"/>
  <c r="AB108" i="20"/>
  <c r="Y108" i="20"/>
  <c r="W108" i="20"/>
  <c r="V108" i="20"/>
  <c r="BL107" i="20"/>
  <c r="BK107" i="20"/>
  <c r="BI107" i="20"/>
  <c r="BH107" i="20"/>
  <c r="BE107" i="20"/>
  <c r="BC107" i="20"/>
  <c r="BB107" i="20"/>
  <c r="X107" i="20" s="1"/>
  <c r="AV107" i="20"/>
  <c r="AK107" i="20"/>
  <c r="AD107" i="20"/>
  <c r="AB107" i="20"/>
  <c r="Y107" i="20"/>
  <c r="W107" i="20"/>
  <c r="V107" i="20"/>
  <c r="BL106" i="20"/>
  <c r="BK106" i="20"/>
  <c r="BI106" i="20"/>
  <c r="BH106" i="20"/>
  <c r="BE106" i="20"/>
  <c r="BC106" i="20"/>
  <c r="AD106" i="20"/>
  <c r="M106" i="20" s="1"/>
  <c r="N106" i="20" s="1"/>
  <c r="W106" i="20"/>
  <c r="BB106" i="20"/>
  <c r="BJ106" i="20" s="1"/>
  <c r="AV106" i="20"/>
  <c r="BF106" i="20" s="1"/>
  <c r="AK106" i="20"/>
  <c r="Z106" i="20"/>
  <c r="AB106" i="20"/>
  <c r="Y106" i="20"/>
  <c r="F106" i="20" s="1"/>
  <c r="V106" i="20"/>
  <c r="BL105" i="20"/>
  <c r="BK105" i="20"/>
  <c r="BI105" i="20"/>
  <c r="BH105" i="20"/>
  <c r="BE105" i="20"/>
  <c r="BC105" i="20"/>
  <c r="M105" i="20" s="1"/>
  <c r="N105" i="20" s="1"/>
  <c r="BB105" i="20"/>
  <c r="X105" i="20" s="1"/>
  <c r="AV105" i="20"/>
  <c r="BF105" i="20" s="1"/>
  <c r="AK105" i="20"/>
  <c r="AD105" i="20"/>
  <c r="AB105" i="20"/>
  <c r="Y105" i="20"/>
  <c r="W105" i="20"/>
  <c r="V105" i="20"/>
  <c r="BL104" i="20"/>
  <c r="BK104" i="20"/>
  <c r="BI104" i="20"/>
  <c r="BH104" i="20"/>
  <c r="BE104" i="20"/>
  <c r="BC104" i="20"/>
  <c r="M104" i="20" s="1"/>
  <c r="BB104" i="20"/>
  <c r="BJ104" i="20" s="1"/>
  <c r="AV104" i="20"/>
  <c r="BF104" i="20" s="1"/>
  <c r="AK104" i="20"/>
  <c r="AD104" i="20"/>
  <c r="AB104" i="20"/>
  <c r="Y104" i="20"/>
  <c r="W104" i="20"/>
  <c r="V104" i="20"/>
  <c r="BL103" i="20"/>
  <c r="BK103" i="20"/>
  <c r="BI103" i="20"/>
  <c r="BH103" i="20"/>
  <c r="BE103" i="20"/>
  <c r="BC103" i="20"/>
  <c r="M103" i="20" s="1"/>
  <c r="N103" i="20" s="1"/>
  <c r="BB103" i="20"/>
  <c r="AV103" i="20"/>
  <c r="AK103" i="20"/>
  <c r="AD103" i="20"/>
  <c r="AB103" i="20"/>
  <c r="Y103" i="20"/>
  <c r="W103" i="20"/>
  <c r="V103" i="20"/>
  <c r="BL102" i="20"/>
  <c r="BK102" i="20"/>
  <c r="BI102" i="20"/>
  <c r="BH102" i="20"/>
  <c r="BE102" i="20"/>
  <c r="BC102" i="20"/>
  <c r="BB102" i="20"/>
  <c r="BJ102" i="20"/>
  <c r="AV102" i="20"/>
  <c r="AK102" i="20"/>
  <c r="AA102" i="20" s="1"/>
  <c r="AD102" i="20"/>
  <c r="AB102" i="20"/>
  <c r="Y102" i="20"/>
  <c r="F102" i="20" s="1"/>
  <c r="W102" i="20"/>
  <c r="V102" i="20"/>
  <c r="BL101" i="20"/>
  <c r="BK101" i="20"/>
  <c r="BI101" i="20"/>
  <c r="BH101" i="20"/>
  <c r="BE101" i="20"/>
  <c r="BC101" i="20"/>
  <c r="M101" i="20" s="1"/>
  <c r="N101" i="20" s="1"/>
  <c r="BB101" i="20"/>
  <c r="X101" i="20" s="1"/>
  <c r="AV101" i="20"/>
  <c r="AK101" i="20"/>
  <c r="AA101" i="20" s="1"/>
  <c r="AD101" i="20"/>
  <c r="W101" i="20"/>
  <c r="AB101" i="20"/>
  <c r="Y101" i="20"/>
  <c r="V101" i="20"/>
  <c r="BL100" i="20"/>
  <c r="BK100" i="20"/>
  <c r="BI100" i="20"/>
  <c r="BH100" i="20"/>
  <c r="BE100" i="20"/>
  <c r="BC100" i="20"/>
  <c r="BB100" i="20"/>
  <c r="X100" i="20" s="1"/>
  <c r="AV100" i="20"/>
  <c r="AK100" i="20"/>
  <c r="AD100" i="20"/>
  <c r="AB100" i="20"/>
  <c r="Y100" i="20"/>
  <c r="F100" i="20" s="1"/>
  <c r="W100" i="20"/>
  <c r="M100" i="20" s="1"/>
  <c r="N100" i="20" s="1"/>
  <c r="V100" i="20"/>
  <c r="BL99" i="20"/>
  <c r="BK99" i="20"/>
  <c r="BI99" i="20"/>
  <c r="BH99" i="20"/>
  <c r="BE99" i="20"/>
  <c r="BC99" i="20"/>
  <c r="M99" i="20" s="1"/>
  <c r="N99" i="20" s="1"/>
  <c r="BB99" i="20"/>
  <c r="AV99" i="20"/>
  <c r="BF99" i="20" s="1"/>
  <c r="AK99" i="20"/>
  <c r="AA99" i="20" s="1"/>
  <c r="AD99" i="20"/>
  <c r="AB99" i="20"/>
  <c r="Y99" i="20"/>
  <c r="W99" i="20"/>
  <c r="V99" i="20"/>
  <c r="BL98" i="20"/>
  <c r="BK98" i="20"/>
  <c r="BI98" i="20"/>
  <c r="BH98" i="20"/>
  <c r="BE98" i="20"/>
  <c r="BC98" i="20"/>
  <c r="AD98" i="20"/>
  <c r="W98" i="20"/>
  <c r="BB98" i="20"/>
  <c r="BJ98" i="20"/>
  <c r="AV98" i="20"/>
  <c r="U98" i="20" s="1"/>
  <c r="BF98" i="20"/>
  <c r="AK98" i="20"/>
  <c r="BP98" i="20" s="1"/>
  <c r="BD98" i="20" s="1"/>
  <c r="AB98" i="20"/>
  <c r="Y98" i="20"/>
  <c r="V98" i="20"/>
  <c r="BL97" i="20"/>
  <c r="BK97" i="20"/>
  <c r="BI97" i="20"/>
  <c r="BH97" i="20"/>
  <c r="BE97" i="20"/>
  <c r="BC97" i="20"/>
  <c r="M97" i="20" s="1"/>
  <c r="N97" i="20" s="1"/>
  <c r="BB97" i="20"/>
  <c r="BJ97" i="20" s="1"/>
  <c r="AV97" i="20"/>
  <c r="U97" i="20"/>
  <c r="AK97" i="20"/>
  <c r="AD97" i="20"/>
  <c r="AB97" i="20"/>
  <c r="Y97" i="20"/>
  <c r="W97" i="20"/>
  <c r="V97" i="20"/>
  <c r="BL96" i="20"/>
  <c r="BK96" i="20"/>
  <c r="BI96" i="20"/>
  <c r="BH96" i="20"/>
  <c r="BE96" i="20"/>
  <c r="BC96" i="20"/>
  <c r="BB96" i="20"/>
  <c r="BJ96" i="20" s="1"/>
  <c r="AV96" i="20"/>
  <c r="U96" i="20"/>
  <c r="AK96" i="20"/>
  <c r="BP96" i="20" s="1"/>
  <c r="AD96" i="20"/>
  <c r="AB96" i="20"/>
  <c r="Y96" i="20"/>
  <c r="W96" i="20"/>
  <c r="V96" i="20"/>
  <c r="BL95" i="20"/>
  <c r="BK95" i="20"/>
  <c r="BI95" i="20"/>
  <c r="BH95" i="20"/>
  <c r="BE95" i="20"/>
  <c r="BC95" i="20"/>
  <c r="BB95" i="20"/>
  <c r="BJ95" i="20" s="1"/>
  <c r="AV95" i="20"/>
  <c r="U95" i="20"/>
  <c r="AK95" i="20"/>
  <c r="AA95" i="20" s="1"/>
  <c r="AD95" i="20"/>
  <c r="AB95" i="20"/>
  <c r="Y95" i="20"/>
  <c r="W95" i="20"/>
  <c r="V95" i="20"/>
  <c r="BL94" i="20"/>
  <c r="BK94" i="20"/>
  <c r="BI94" i="20"/>
  <c r="BH94" i="20"/>
  <c r="BE94" i="20"/>
  <c r="BC94" i="20"/>
  <c r="BB94" i="20"/>
  <c r="X94" i="20"/>
  <c r="AV94" i="20"/>
  <c r="AK94" i="20"/>
  <c r="AD94" i="20"/>
  <c r="M94" i="20" s="1"/>
  <c r="AB94" i="20"/>
  <c r="Y94" i="20"/>
  <c r="W94" i="20"/>
  <c r="V94" i="20"/>
  <c r="BL93" i="20"/>
  <c r="BK93" i="20"/>
  <c r="BI93" i="20"/>
  <c r="BH93" i="20"/>
  <c r="BE93" i="20"/>
  <c r="BC93" i="20"/>
  <c r="M93" i="20" s="1"/>
  <c r="N93" i="20" s="1"/>
  <c r="BB93" i="20"/>
  <c r="X93" i="20" s="1"/>
  <c r="AV93" i="20"/>
  <c r="U93" i="20" s="1"/>
  <c r="AK93" i="20"/>
  <c r="AD93" i="20"/>
  <c r="W93" i="20"/>
  <c r="AB93" i="20"/>
  <c r="Y93" i="20"/>
  <c r="V93" i="20"/>
  <c r="BL92" i="20"/>
  <c r="BK92" i="20"/>
  <c r="BI92" i="20"/>
  <c r="BH92" i="20"/>
  <c r="BE92" i="20"/>
  <c r="BC92" i="20"/>
  <c r="BB92" i="20"/>
  <c r="BJ92" i="20" s="1"/>
  <c r="AV92" i="20"/>
  <c r="AK92" i="20"/>
  <c r="Z92" i="20" s="1"/>
  <c r="AD92" i="20"/>
  <c r="M92" i="20" s="1"/>
  <c r="N92" i="20" s="1"/>
  <c r="AB92" i="20"/>
  <c r="Y92" i="20"/>
  <c r="W92" i="20"/>
  <c r="V92" i="20"/>
  <c r="BL91" i="20"/>
  <c r="BK91" i="20"/>
  <c r="BI91" i="20"/>
  <c r="BH91" i="20"/>
  <c r="BE91" i="20"/>
  <c r="BC91" i="20"/>
  <c r="BB91" i="20"/>
  <c r="X91" i="20" s="1"/>
  <c r="AV91" i="20"/>
  <c r="U91" i="20"/>
  <c r="AK91" i="20"/>
  <c r="BP91" i="20" s="1"/>
  <c r="BG91" i="20" s="1"/>
  <c r="AD91" i="20"/>
  <c r="M91" i="20" s="1"/>
  <c r="N91" i="20" s="1"/>
  <c r="AB91" i="20"/>
  <c r="Y91" i="20"/>
  <c r="W91" i="20"/>
  <c r="V91" i="20"/>
  <c r="BL90" i="20"/>
  <c r="BK90" i="20"/>
  <c r="BI90" i="20"/>
  <c r="BH90" i="20"/>
  <c r="BE90" i="20"/>
  <c r="BC90" i="20"/>
  <c r="AD90" i="20"/>
  <c r="W90" i="20"/>
  <c r="M90" i="20"/>
  <c r="N90" i="20"/>
  <c r="BB90" i="20"/>
  <c r="X90" i="20" s="1"/>
  <c r="AV90" i="20"/>
  <c r="AK90" i="20"/>
  <c r="AA90" i="20" s="1"/>
  <c r="AB90" i="20"/>
  <c r="Y90" i="20"/>
  <c r="V90" i="20"/>
  <c r="BL89" i="20"/>
  <c r="BK89" i="20"/>
  <c r="BI89" i="20"/>
  <c r="BH89" i="20"/>
  <c r="BE89" i="20"/>
  <c r="BC89" i="20"/>
  <c r="BB89" i="20"/>
  <c r="BJ89" i="20"/>
  <c r="AV89" i="20"/>
  <c r="U89" i="20" s="1"/>
  <c r="AK89" i="20"/>
  <c r="AA89" i="20"/>
  <c r="AD89" i="20"/>
  <c r="AB89" i="20"/>
  <c r="Y89" i="20"/>
  <c r="W89" i="20"/>
  <c r="M89" i="20" s="1"/>
  <c r="N89" i="20" s="1"/>
  <c r="V89" i="20"/>
  <c r="BL88" i="20"/>
  <c r="BK88" i="20"/>
  <c r="BI88" i="20"/>
  <c r="BH88" i="20"/>
  <c r="BE88" i="20"/>
  <c r="BC88" i="20"/>
  <c r="BB88" i="20"/>
  <c r="X88" i="20" s="1"/>
  <c r="AV88" i="20"/>
  <c r="U88" i="20" s="1"/>
  <c r="F88" i="20" s="1"/>
  <c r="AK88" i="20"/>
  <c r="AA88" i="20"/>
  <c r="AD88" i="20"/>
  <c r="AB88" i="20"/>
  <c r="Y88" i="20"/>
  <c r="W88" i="20"/>
  <c r="M88" i="20" s="1"/>
  <c r="N88" i="20" s="1"/>
  <c r="V88" i="20"/>
  <c r="BL87" i="20"/>
  <c r="BK87" i="20"/>
  <c r="BI87" i="20"/>
  <c r="BH87" i="20"/>
  <c r="BE87" i="20"/>
  <c r="BC87" i="20"/>
  <c r="BB87" i="20"/>
  <c r="X87" i="20" s="1"/>
  <c r="AV87" i="20"/>
  <c r="BF87" i="20" s="1"/>
  <c r="AK87" i="20"/>
  <c r="AD87" i="20"/>
  <c r="AB87" i="20"/>
  <c r="Y87" i="20"/>
  <c r="W87" i="20"/>
  <c r="V87" i="20"/>
  <c r="BL86" i="20"/>
  <c r="BK86" i="20"/>
  <c r="BI86" i="20"/>
  <c r="BH86" i="20"/>
  <c r="BE86" i="20"/>
  <c r="BC86" i="20"/>
  <c r="BB86" i="20"/>
  <c r="BJ86" i="20"/>
  <c r="AV86" i="20"/>
  <c r="AK86" i="20"/>
  <c r="Z86" i="20"/>
  <c r="AD86" i="20"/>
  <c r="AB86" i="20"/>
  <c r="Y86" i="20"/>
  <c r="W86" i="20"/>
  <c r="V86" i="20"/>
  <c r="BL85" i="20"/>
  <c r="BK85" i="20"/>
  <c r="BI85" i="20"/>
  <c r="BH85" i="20"/>
  <c r="BE85" i="20"/>
  <c r="BC85" i="20"/>
  <c r="BB85" i="20"/>
  <c r="X85" i="20"/>
  <c r="AV85" i="20"/>
  <c r="U85" i="20" s="1"/>
  <c r="AK85" i="20"/>
  <c r="AD85" i="20"/>
  <c r="M85" i="20" s="1"/>
  <c r="N85" i="20" s="1"/>
  <c r="W85" i="20"/>
  <c r="AB85" i="20"/>
  <c r="Y85" i="20"/>
  <c r="V85" i="20"/>
  <c r="BL84" i="20"/>
  <c r="BK84" i="20"/>
  <c r="BI84" i="20"/>
  <c r="BH84" i="20"/>
  <c r="BE84" i="20"/>
  <c r="BC84" i="20"/>
  <c r="BB84" i="20"/>
  <c r="BJ84" i="20"/>
  <c r="AV84" i="20"/>
  <c r="BF84" i="20"/>
  <c r="AK84" i="20"/>
  <c r="AA84" i="20" s="1"/>
  <c r="AD84" i="20"/>
  <c r="AB84" i="20"/>
  <c r="Y84" i="20"/>
  <c r="W84" i="20"/>
  <c r="M84" i="20" s="1"/>
  <c r="V84" i="20"/>
  <c r="BL83" i="20"/>
  <c r="BK83" i="20"/>
  <c r="BI83" i="20"/>
  <c r="BH83" i="20"/>
  <c r="BE83" i="20"/>
  <c r="BC83" i="20"/>
  <c r="BB83" i="20"/>
  <c r="AV83" i="20"/>
  <c r="AK83" i="20"/>
  <c r="Z83" i="20" s="1"/>
  <c r="AD83" i="20"/>
  <c r="AB83" i="20"/>
  <c r="Y83" i="20"/>
  <c r="W83" i="20"/>
  <c r="V83" i="20"/>
  <c r="BL82" i="20"/>
  <c r="BK82" i="20"/>
  <c r="BI82" i="20"/>
  <c r="BH82" i="20"/>
  <c r="BE82" i="20"/>
  <c r="BC82" i="20"/>
  <c r="AD82" i="20"/>
  <c r="W82" i="20"/>
  <c r="M82" i="20"/>
  <c r="N82" i="20" s="1"/>
  <c r="BB82" i="20"/>
  <c r="AV82" i="20"/>
  <c r="AK82" i="20"/>
  <c r="AB82" i="20"/>
  <c r="Y82" i="20"/>
  <c r="V82" i="20"/>
  <c r="BL81" i="20"/>
  <c r="BK81" i="20"/>
  <c r="BI81" i="20"/>
  <c r="BH81" i="20"/>
  <c r="BE81" i="20"/>
  <c r="BC81" i="20"/>
  <c r="BB81" i="20"/>
  <c r="BJ81" i="20"/>
  <c r="AV81" i="20"/>
  <c r="U81" i="20"/>
  <c r="AK81" i="20"/>
  <c r="AD81" i="20"/>
  <c r="AB81" i="20"/>
  <c r="Y81" i="20"/>
  <c r="W81" i="20"/>
  <c r="V81" i="20"/>
  <c r="BL80" i="20"/>
  <c r="BK80" i="20"/>
  <c r="BI80" i="20"/>
  <c r="BH80" i="20"/>
  <c r="BE80" i="20"/>
  <c r="BC80" i="20"/>
  <c r="BB80" i="20"/>
  <c r="X80" i="20"/>
  <c r="AV80" i="20"/>
  <c r="AK80" i="20"/>
  <c r="Z80" i="20" s="1"/>
  <c r="AD80" i="20"/>
  <c r="AB80" i="20"/>
  <c r="Y80" i="20"/>
  <c r="W80" i="20"/>
  <c r="V80" i="20"/>
  <c r="BL79" i="20"/>
  <c r="BK79" i="20"/>
  <c r="BI79" i="20"/>
  <c r="BH79" i="20"/>
  <c r="BE79" i="20"/>
  <c r="BC79" i="20"/>
  <c r="BB79" i="20"/>
  <c r="BJ79" i="20"/>
  <c r="AV79" i="20"/>
  <c r="AK79" i="20"/>
  <c r="AD79" i="20"/>
  <c r="AB79" i="20"/>
  <c r="Y79" i="20"/>
  <c r="W79" i="20"/>
  <c r="V79" i="20"/>
  <c r="BL78" i="20"/>
  <c r="BK78" i="20"/>
  <c r="BI78" i="20"/>
  <c r="BH78" i="20"/>
  <c r="BE78" i="20"/>
  <c r="BC78" i="20"/>
  <c r="BB78" i="20"/>
  <c r="BJ78" i="20"/>
  <c r="AV78" i="20"/>
  <c r="BF78" i="20" s="1"/>
  <c r="AK78" i="20"/>
  <c r="AA78" i="20" s="1"/>
  <c r="Z78" i="20"/>
  <c r="AD78" i="20"/>
  <c r="AB78" i="20"/>
  <c r="Y78" i="20"/>
  <c r="W78" i="20"/>
  <c r="V78" i="20"/>
  <c r="BL77" i="20"/>
  <c r="BK77" i="20"/>
  <c r="BI77" i="20"/>
  <c r="BH77" i="20"/>
  <c r="BE77" i="20"/>
  <c r="BC77" i="20"/>
  <c r="M77" i="20" s="1"/>
  <c r="N77" i="20" s="1"/>
  <c r="BB77" i="20"/>
  <c r="BJ77" i="20"/>
  <c r="AV77" i="20"/>
  <c r="U77" i="20"/>
  <c r="AK77" i="20"/>
  <c r="Z77" i="20" s="1"/>
  <c r="AD77" i="20"/>
  <c r="W77" i="20"/>
  <c r="AB77" i="20"/>
  <c r="Y77" i="20"/>
  <c r="F77" i="20" s="1"/>
  <c r="V77" i="20"/>
  <c r="BL76" i="20"/>
  <c r="BK76" i="20"/>
  <c r="BI76" i="20"/>
  <c r="BH76" i="20"/>
  <c r="BE76" i="20"/>
  <c r="BC76" i="20"/>
  <c r="BB76" i="20"/>
  <c r="X76" i="20" s="1"/>
  <c r="AV76" i="20"/>
  <c r="BF76" i="20" s="1"/>
  <c r="AK76" i="20"/>
  <c r="AD76" i="20"/>
  <c r="AB76" i="20"/>
  <c r="Y76" i="20"/>
  <c r="W76" i="20"/>
  <c r="M76" i="20" s="1"/>
  <c r="N76" i="20" s="1"/>
  <c r="V76" i="20"/>
  <c r="BL75" i="20"/>
  <c r="BK75" i="20"/>
  <c r="BI75" i="20"/>
  <c r="BH75" i="20"/>
  <c r="BE75" i="20"/>
  <c r="BC75" i="20"/>
  <c r="BB75" i="20"/>
  <c r="BJ75" i="20"/>
  <c r="AV75" i="20"/>
  <c r="BF75" i="20" s="1"/>
  <c r="AK75" i="20"/>
  <c r="Z75" i="20" s="1"/>
  <c r="AD75" i="20"/>
  <c r="AB75" i="20"/>
  <c r="Y75" i="20"/>
  <c r="W75" i="20"/>
  <c r="M75" i="20" s="1"/>
  <c r="N75" i="20" s="1"/>
  <c r="V75" i="20"/>
  <c r="BL74" i="20"/>
  <c r="BK74" i="20"/>
  <c r="BI74" i="20"/>
  <c r="BH74" i="20"/>
  <c r="BE74" i="20"/>
  <c r="BC74" i="20"/>
  <c r="AD74" i="20"/>
  <c r="W74" i="20"/>
  <c r="F74" i="20" s="1"/>
  <c r="BB74" i="20"/>
  <c r="BJ74" i="20"/>
  <c r="AV74" i="20"/>
  <c r="AK74" i="20"/>
  <c r="AB74" i="20"/>
  <c r="Y74" i="20"/>
  <c r="V74" i="20"/>
  <c r="BL73" i="20"/>
  <c r="BK73" i="20"/>
  <c r="BI73" i="20"/>
  <c r="BH73" i="20"/>
  <c r="BE73" i="20"/>
  <c r="BC73" i="20"/>
  <c r="BB73" i="20"/>
  <c r="AV73" i="20"/>
  <c r="U73" i="20" s="1"/>
  <c r="AK73" i="20"/>
  <c r="AA73" i="20"/>
  <c r="AD73" i="20"/>
  <c r="AB73" i="20"/>
  <c r="Y73" i="20"/>
  <c r="W73" i="20"/>
  <c r="V73" i="20"/>
  <c r="BL72" i="20"/>
  <c r="BK72" i="20"/>
  <c r="BI72" i="20"/>
  <c r="BH72" i="20"/>
  <c r="BE72" i="20"/>
  <c r="BC72" i="20"/>
  <c r="BB72" i="20"/>
  <c r="AV72" i="20"/>
  <c r="AK72" i="20"/>
  <c r="AA72" i="20"/>
  <c r="AD72" i="20"/>
  <c r="AB72" i="20"/>
  <c r="Y72" i="20"/>
  <c r="W72" i="20"/>
  <c r="V72" i="20"/>
  <c r="BL71" i="20"/>
  <c r="BK71" i="20"/>
  <c r="BI71" i="20"/>
  <c r="BH71" i="20"/>
  <c r="BE71" i="20"/>
  <c r="BC71" i="20"/>
  <c r="BB71" i="20"/>
  <c r="X71" i="20" s="1"/>
  <c r="AV71" i="20"/>
  <c r="AK71" i="20"/>
  <c r="AD71" i="20"/>
  <c r="AB71" i="20"/>
  <c r="Y71" i="20"/>
  <c r="W71" i="20"/>
  <c r="V71" i="20"/>
  <c r="BL70" i="20"/>
  <c r="BK70" i="20"/>
  <c r="BI70" i="20"/>
  <c r="BH70" i="20"/>
  <c r="BE70" i="20"/>
  <c r="BC70" i="20"/>
  <c r="M70" i="20" s="1"/>
  <c r="N70" i="20" s="1"/>
  <c r="BB70" i="20"/>
  <c r="BJ70" i="20" s="1"/>
  <c r="AV70" i="20"/>
  <c r="AK70" i="20"/>
  <c r="AD70" i="20"/>
  <c r="AB70" i="20"/>
  <c r="Y70" i="20"/>
  <c r="W70" i="20"/>
  <c r="F70" i="20" s="1"/>
  <c r="V70" i="20"/>
  <c r="BL69" i="20"/>
  <c r="BK69" i="20"/>
  <c r="BI69" i="20"/>
  <c r="BH69" i="20"/>
  <c r="BE69" i="20"/>
  <c r="BC69" i="20"/>
  <c r="BB69" i="20"/>
  <c r="AV69" i="20"/>
  <c r="BP69" i="20" s="1"/>
  <c r="AK69" i="20"/>
  <c r="AD69" i="20"/>
  <c r="W69" i="20"/>
  <c r="M69" i="20"/>
  <c r="N69" i="20" s="1"/>
  <c r="AB69" i="20"/>
  <c r="Y69" i="20"/>
  <c r="V69" i="20"/>
  <c r="BL68" i="20"/>
  <c r="BK68" i="20"/>
  <c r="BI68" i="20"/>
  <c r="BH68" i="20"/>
  <c r="BE68" i="20"/>
  <c r="BC68" i="20"/>
  <c r="M68" i="20" s="1"/>
  <c r="N68" i="20" s="1"/>
  <c r="BB68" i="20"/>
  <c r="AV68" i="20"/>
  <c r="AK68" i="20"/>
  <c r="AD68" i="20"/>
  <c r="AB68" i="20"/>
  <c r="Y68" i="20"/>
  <c r="W68" i="20"/>
  <c r="V68" i="20"/>
  <c r="BL67" i="20"/>
  <c r="BK67" i="20"/>
  <c r="BI67" i="20"/>
  <c r="BH67" i="20"/>
  <c r="BE67" i="20"/>
  <c r="BC67" i="20"/>
  <c r="BB67" i="20"/>
  <c r="X67" i="20"/>
  <c r="AV67" i="20"/>
  <c r="BF67" i="20" s="1"/>
  <c r="AK67" i="20"/>
  <c r="AD67" i="20"/>
  <c r="AB67" i="20"/>
  <c r="Y67" i="20"/>
  <c r="W67" i="20"/>
  <c r="V67" i="20"/>
  <c r="BL66" i="20"/>
  <c r="BK66" i="20"/>
  <c r="BI66" i="20"/>
  <c r="BH66" i="20"/>
  <c r="BE66" i="20"/>
  <c r="BC66" i="20"/>
  <c r="AD66" i="20"/>
  <c r="W66" i="20"/>
  <c r="M66" i="20"/>
  <c r="N66" i="20" s="1"/>
  <c r="BB66" i="20"/>
  <c r="AV66" i="20"/>
  <c r="BF66" i="20" s="1"/>
  <c r="AK66" i="20"/>
  <c r="Z66" i="20"/>
  <c r="AB66" i="20"/>
  <c r="Y66" i="20"/>
  <c r="V66" i="20"/>
  <c r="BL65" i="20"/>
  <c r="BK65" i="20"/>
  <c r="BI65" i="20"/>
  <c r="BH65" i="20"/>
  <c r="BE65" i="20"/>
  <c r="BC65" i="20"/>
  <c r="M65" i="20" s="1"/>
  <c r="N65" i="20" s="1"/>
  <c r="BB65" i="20"/>
  <c r="X65" i="20" s="1"/>
  <c r="AV65" i="20"/>
  <c r="BF65" i="20"/>
  <c r="AK65" i="20"/>
  <c r="AD65" i="20"/>
  <c r="AB65" i="20"/>
  <c r="Y65" i="20"/>
  <c r="F65" i="20" s="1"/>
  <c r="W65" i="20"/>
  <c r="V65" i="20"/>
  <c r="BL64" i="20"/>
  <c r="BK64" i="20"/>
  <c r="BI64" i="20"/>
  <c r="BH64" i="20"/>
  <c r="BE64" i="20"/>
  <c r="BC64" i="20"/>
  <c r="M64" i="20" s="1"/>
  <c r="N64" i="20" s="1"/>
  <c r="BB64" i="20"/>
  <c r="BJ64" i="20" s="1"/>
  <c r="AV64" i="20"/>
  <c r="BF64" i="20"/>
  <c r="AK64" i="20"/>
  <c r="Z64" i="20" s="1"/>
  <c r="AD64" i="20"/>
  <c r="AB64" i="20"/>
  <c r="Y64" i="20"/>
  <c r="W64" i="20"/>
  <c r="V64" i="20"/>
  <c r="BL63" i="20"/>
  <c r="BK63" i="20"/>
  <c r="BI63" i="20"/>
  <c r="BH63" i="20"/>
  <c r="BE63" i="20"/>
  <c r="BC63" i="20"/>
  <c r="BB63" i="20"/>
  <c r="BJ63" i="20" s="1"/>
  <c r="AV63" i="20"/>
  <c r="AK63" i="20"/>
  <c r="AA63" i="20" s="1"/>
  <c r="AD63" i="20"/>
  <c r="AB63" i="20"/>
  <c r="Y63" i="20"/>
  <c r="F63" i="20" s="1"/>
  <c r="W63" i="20"/>
  <c r="V63" i="20"/>
  <c r="BL62" i="20"/>
  <c r="BK62" i="20"/>
  <c r="BI62" i="20"/>
  <c r="BH62" i="20"/>
  <c r="BE62" i="20"/>
  <c r="BC62" i="20"/>
  <c r="BB62" i="20"/>
  <c r="X62" i="20" s="1"/>
  <c r="F62" i="20" s="1"/>
  <c r="AV62" i="20"/>
  <c r="U62" i="20" s="1"/>
  <c r="AK62" i="20"/>
  <c r="AA62" i="20" s="1"/>
  <c r="AD62" i="20"/>
  <c r="AB62" i="20"/>
  <c r="Y62" i="20"/>
  <c r="W62" i="20"/>
  <c r="V62" i="20"/>
  <c r="BL61" i="20"/>
  <c r="BK61" i="20"/>
  <c r="BI61" i="20"/>
  <c r="BH61" i="20"/>
  <c r="BE61" i="20"/>
  <c r="BC61" i="20"/>
  <c r="M61" i="20" s="1"/>
  <c r="N61" i="20" s="1"/>
  <c r="BB61" i="20"/>
  <c r="BJ61" i="20" s="1"/>
  <c r="X61" i="20"/>
  <c r="AV61" i="20"/>
  <c r="AK61" i="20"/>
  <c r="AD61" i="20"/>
  <c r="W61" i="20"/>
  <c r="AB61" i="20"/>
  <c r="Y61" i="20"/>
  <c r="V61" i="20"/>
  <c r="F61" i="20" s="1"/>
  <c r="BL60" i="20"/>
  <c r="BK60" i="20"/>
  <c r="BI60" i="20"/>
  <c r="BH60" i="20"/>
  <c r="BE60" i="20"/>
  <c r="BC60" i="20"/>
  <c r="BB60" i="20"/>
  <c r="X60" i="20"/>
  <c r="AV60" i="20"/>
  <c r="AK60" i="20"/>
  <c r="AD60" i="20"/>
  <c r="AB60" i="20"/>
  <c r="Y60" i="20"/>
  <c r="W60" i="20"/>
  <c r="V60" i="20"/>
  <c r="BL59" i="20"/>
  <c r="BK59" i="20"/>
  <c r="BI59" i="20"/>
  <c r="BH59" i="20"/>
  <c r="BE59" i="20"/>
  <c r="BC59" i="20"/>
  <c r="BB59" i="20"/>
  <c r="X59" i="20" s="1"/>
  <c r="F59" i="20" s="1"/>
  <c r="H59" i="20" s="1"/>
  <c r="AV59" i="20"/>
  <c r="U59" i="20" s="1"/>
  <c r="AK59" i="20"/>
  <c r="AD59" i="20"/>
  <c r="AB59" i="20"/>
  <c r="Y59" i="20"/>
  <c r="W59" i="20"/>
  <c r="V59" i="20"/>
  <c r="BL58" i="20"/>
  <c r="BK58" i="20"/>
  <c r="BI58" i="20"/>
  <c r="BH58" i="20"/>
  <c r="BE58" i="20"/>
  <c r="BC58" i="20"/>
  <c r="AD58" i="20"/>
  <c r="W58" i="20"/>
  <c r="M58" i="20" s="1"/>
  <c r="N58" i="20"/>
  <c r="BB58" i="20"/>
  <c r="BJ58" i="20"/>
  <c r="AV58" i="20"/>
  <c r="BF58" i="20" s="1"/>
  <c r="AK58" i="20"/>
  <c r="Z58" i="20"/>
  <c r="AB58" i="20"/>
  <c r="Y58" i="20"/>
  <c r="V58" i="20"/>
  <c r="BL57" i="20"/>
  <c r="BK57" i="20"/>
  <c r="BI57" i="20"/>
  <c r="BH57" i="20"/>
  <c r="BE57" i="20"/>
  <c r="BC57" i="20"/>
  <c r="BB57" i="20"/>
  <c r="AV57" i="20"/>
  <c r="BF57" i="20"/>
  <c r="AK57" i="20"/>
  <c r="AD57" i="20"/>
  <c r="AB57" i="20"/>
  <c r="Y57" i="20"/>
  <c r="W57" i="20"/>
  <c r="V57" i="20"/>
  <c r="BL56" i="20"/>
  <c r="BK56" i="20"/>
  <c r="BI56" i="20"/>
  <c r="BH56" i="20"/>
  <c r="BE56" i="20"/>
  <c r="BC56" i="20"/>
  <c r="BB56" i="20"/>
  <c r="X56" i="20" s="1"/>
  <c r="AV56" i="20"/>
  <c r="BF56" i="20"/>
  <c r="AK56" i="20"/>
  <c r="AD56" i="20"/>
  <c r="AB56" i="20"/>
  <c r="Y56" i="20"/>
  <c r="W56" i="20"/>
  <c r="V56" i="20"/>
  <c r="BL55" i="20"/>
  <c r="BK55" i="20"/>
  <c r="BI55" i="20"/>
  <c r="BH55" i="20"/>
  <c r="BE55" i="20"/>
  <c r="BC55" i="20"/>
  <c r="BB55" i="20"/>
  <c r="BJ55" i="20" s="1"/>
  <c r="AV55" i="20"/>
  <c r="BF55" i="20"/>
  <c r="AK55" i="20"/>
  <c r="Z55" i="20" s="1"/>
  <c r="AD55" i="20"/>
  <c r="AB55" i="20"/>
  <c r="Y55" i="20"/>
  <c r="W55" i="20"/>
  <c r="V55" i="20"/>
  <c r="BL54" i="20"/>
  <c r="BK54" i="20"/>
  <c r="BI54" i="20"/>
  <c r="BH54" i="20"/>
  <c r="BE54" i="20"/>
  <c r="BC54" i="20"/>
  <c r="BB54" i="20"/>
  <c r="AV54" i="20"/>
  <c r="AK54" i="20"/>
  <c r="Z54" i="20"/>
  <c r="AD54" i="20"/>
  <c r="AB54" i="20"/>
  <c r="Y54" i="20"/>
  <c r="W54" i="20"/>
  <c r="V54" i="20"/>
  <c r="BL53" i="20"/>
  <c r="BK53" i="20"/>
  <c r="BI53" i="20"/>
  <c r="BH53" i="20"/>
  <c r="BE53" i="20"/>
  <c r="BC53" i="20"/>
  <c r="M53" i="20" s="1"/>
  <c r="N53" i="20" s="1"/>
  <c r="BB53" i="20"/>
  <c r="AV53" i="20"/>
  <c r="AK53" i="20"/>
  <c r="AD53" i="20"/>
  <c r="W53" i="20"/>
  <c r="AB53" i="20"/>
  <c r="Y53" i="20"/>
  <c r="V53" i="20"/>
  <c r="BL52" i="20"/>
  <c r="BK52" i="20"/>
  <c r="BI52" i="20"/>
  <c r="BH52" i="20"/>
  <c r="BE52" i="20"/>
  <c r="BC52" i="20"/>
  <c r="BB52" i="20"/>
  <c r="X52" i="20"/>
  <c r="AV52" i="20"/>
  <c r="BF52" i="20" s="1"/>
  <c r="AK52" i="20"/>
  <c r="AA52" i="20" s="1"/>
  <c r="AD52" i="20"/>
  <c r="AB52" i="20"/>
  <c r="Y52" i="20"/>
  <c r="W52" i="20"/>
  <c r="V52" i="20"/>
  <c r="BL51" i="20"/>
  <c r="BK51" i="20"/>
  <c r="BI51" i="20"/>
  <c r="BH51" i="20"/>
  <c r="BE51" i="20"/>
  <c r="BC51" i="20"/>
  <c r="BB51" i="20"/>
  <c r="BJ51" i="20" s="1"/>
  <c r="AV51" i="20"/>
  <c r="U51" i="20" s="1"/>
  <c r="AK51" i="20"/>
  <c r="AD51" i="20"/>
  <c r="AB51" i="20"/>
  <c r="Y51" i="20"/>
  <c r="W51" i="20"/>
  <c r="M51" i="20" s="1"/>
  <c r="V51" i="20"/>
  <c r="BL50" i="20"/>
  <c r="BK50" i="20"/>
  <c r="BI50" i="20"/>
  <c r="BH50" i="20"/>
  <c r="BE50" i="20"/>
  <c r="BC50" i="20"/>
  <c r="AD50" i="20"/>
  <c r="W50" i="20"/>
  <c r="M50" i="20"/>
  <c r="N50" i="20"/>
  <c r="BB50" i="20"/>
  <c r="X50" i="20"/>
  <c r="AV50" i="20"/>
  <c r="BF50" i="20"/>
  <c r="AK50" i="20"/>
  <c r="AA50" i="20" s="1"/>
  <c r="AB50" i="20"/>
  <c r="Y50" i="20"/>
  <c r="F50" i="20" s="1"/>
  <c r="V50" i="20"/>
  <c r="BL49" i="20"/>
  <c r="BK49" i="20"/>
  <c r="BI49" i="20"/>
  <c r="BH49" i="20"/>
  <c r="BE49" i="20"/>
  <c r="BC49" i="20"/>
  <c r="BB49" i="20"/>
  <c r="X49" i="20" s="1"/>
  <c r="BJ49" i="20"/>
  <c r="AV49" i="20"/>
  <c r="BF49" i="20"/>
  <c r="AK49" i="20"/>
  <c r="AD49" i="20"/>
  <c r="AB49" i="20"/>
  <c r="Y49" i="20"/>
  <c r="W49" i="20"/>
  <c r="V49" i="20"/>
  <c r="F49" i="20" s="1"/>
  <c r="BL48" i="20"/>
  <c r="BK48" i="20"/>
  <c r="BI48" i="20"/>
  <c r="BH48" i="20"/>
  <c r="BE48" i="20"/>
  <c r="BC48" i="20"/>
  <c r="BB48" i="20"/>
  <c r="X48" i="20" s="1"/>
  <c r="BJ48" i="20"/>
  <c r="AV48" i="20"/>
  <c r="BF48" i="20"/>
  <c r="AK48" i="20"/>
  <c r="AD48" i="20"/>
  <c r="AB48" i="20"/>
  <c r="Y48" i="20"/>
  <c r="W48" i="20"/>
  <c r="V48" i="20"/>
  <c r="F48" i="20" s="1"/>
  <c r="BL47" i="20"/>
  <c r="BK47" i="20"/>
  <c r="BI47" i="20"/>
  <c r="BH47" i="20"/>
  <c r="BE47" i="20"/>
  <c r="BC47" i="20"/>
  <c r="BB47" i="20"/>
  <c r="X47" i="20"/>
  <c r="AV47" i="20"/>
  <c r="BF47" i="20"/>
  <c r="AK47" i="20"/>
  <c r="AA47" i="20"/>
  <c r="AD47" i="20"/>
  <c r="AB47" i="20"/>
  <c r="Y47" i="20"/>
  <c r="F47" i="20" s="1"/>
  <c r="W47" i="20"/>
  <c r="V47" i="20"/>
  <c r="BL46" i="20"/>
  <c r="BK46" i="20"/>
  <c r="BI46" i="20"/>
  <c r="BH46" i="20"/>
  <c r="BE46" i="20"/>
  <c r="BC46" i="20"/>
  <c r="M46" i="20" s="1"/>
  <c r="N46" i="20" s="1"/>
  <c r="BB46" i="20"/>
  <c r="BJ46" i="20" s="1"/>
  <c r="AV46" i="20"/>
  <c r="AK46" i="20"/>
  <c r="AD46" i="20"/>
  <c r="AB46" i="20"/>
  <c r="Y46" i="20"/>
  <c r="W46" i="20"/>
  <c r="V46" i="20"/>
  <c r="BL45" i="20"/>
  <c r="BK45" i="20"/>
  <c r="BI45" i="20"/>
  <c r="BH45" i="20"/>
  <c r="BE45" i="20"/>
  <c r="BC45" i="20"/>
  <c r="M45" i="20" s="1"/>
  <c r="N45" i="20" s="1"/>
  <c r="BB45" i="20"/>
  <c r="X45" i="20" s="1"/>
  <c r="BJ45" i="20"/>
  <c r="AV45" i="20"/>
  <c r="BF45" i="20"/>
  <c r="AK45" i="20"/>
  <c r="AA45" i="20"/>
  <c r="AD45" i="20"/>
  <c r="W45" i="20"/>
  <c r="AB45" i="20"/>
  <c r="Y45" i="20"/>
  <c r="V45" i="20"/>
  <c r="BL44" i="20"/>
  <c r="BK44" i="20"/>
  <c r="BI44" i="20"/>
  <c r="BH44" i="20"/>
  <c r="BE44" i="20"/>
  <c r="BC44" i="20"/>
  <c r="BB44" i="20"/>
  <c r="X44" i="20" s="1"/>
  <c r="AV44" i="20"/>
  <c r="AK44" i="20"/>
  <c r="AD44" i="20"/>
  <c r="AB44" i="20"/>
  <c r="Y44" i="20"/>
  <c r="W44" i="20"/>
  <c r="V44" i="20"/>
  <c r="BL43" i="20"/>
  <c r="BK43" i="20"/>
  <c r="BI43" i="20"/>
  <c r="BH43" i="20"/>
  <c r="BE43" i="20"/>
  <c r="BC43" i="20"/>
  <c r="M43" i="20" s="1"/>
  <c r="N43" i="20" s="1"/>
  <c r="BB43" i="20"/>
  <c r="BJ43" i="20"/>
  <c r="AV43" i="20"/>
  <c r="AK43" i="20"/>
  <c r="AA43" i="20"/>
  <c r="AD43" i="20"/>
  <c r="AB43" i="20"/>
  <c r="Y43" i="20"/>
  <c r="W43" i="20"/>
  <c r="V43" i="20"/>
  <c r="BL42" i="20"/>
  <c r="BK42" i="20"/>
  <c r="BI42" i="20"/>
  <c r="BH42" i="20"/>
  <c r="BE42" i="20"/>
  <c r="BC42" i="20"/>
  <c r="M42" i="20" s="1"/>
  <c r="N42" i="20" s="1"/>
  <c r="AD42" i="20"/>
  <c r="W42" i="20"/>
  <c r="BB42" i="20"/>
  <c r="BJ42" i="20" s="1"/>
  <c r="AV42" i="20"/>
  <c r="AK42" i="20"/>
  <c r="AB42" i="20"/>
  <c r="Y42" i="20"/>
  <c r="V42" i="20"/>
  <c r="BL41" i="20"/>
  <c r="BK41" i="20"/>
  <c r="BI41" i="20"/>
  <c r="BH41" i="20"/>
  <c r="BE41" i="20"/>
  <c r="BC41" i="20"/>
  <c r="BB41" i="20"/>
  <c r="BJ41" i="20" s="1"/>
  <c r="AV41" i="20"/>
  <c r="BF41" i="20"/>
  <c r="AK41" i="20"/>
  <c r="AA41" i="20" s="1"/>
  <c r="F41" i="20" s="1"/>
  <c r="AD41" i="20"/>
  <c r="AB41" i="20"/>
  <c r="Y41" i="20"/>
  <c r="W41" i="20"/>
  <c r="V41" i="20"/>
  <c r="BL40" i="20"/>
  <c r="BK40" i="20"/>
  <c r="BI40" i="20"/>
  <c r="BH40" i="20"/>
  <c r="BE40" i="20"/>
  <c r="BC40" i="20"/>
  <c r="BB40" i="20"/>
  <c r="BJ40" i="20"/>
  <c r="AV40" i="20"/>
  <c r="AK40" i="20"/>
  <c r="Z40" i="20"/>
  <c r="AD40" i="20"/>
  <c r="AB40" i="20"/>
  <c r="Y40" i="20"/>
  <c r="W40" i="20"/>
  <c r="V40" i="20"/>
  <c r="BL39" i="20"/>
  <c r="BK39" i="20"/>
  <c r="BI39" i="20"/>
  <c r="BH39" i="20"/>
  <c r="BE39" i="20"/>
  <c r="BC39" i="20"/>
  <c r="BB39" i="20"/>
  <c r="X39" i="20"/>
  <c r="AV39" i="20"/>
  <c r="AK39" i="20"/>
  <c r="AA39" i="20"/>
  <c r="AD39" i="20"/>
  <c r="AB39" i="20"/>
  <c r="Y39" i="20"/>
  <c r="W39" i="20"/>
  <c r="V39" i="20"/>
  <c r="BL38" i="20"/>
  <c r="BK38" i="20"/>
  <c r="BI38" i="20"/>
  <c r="BH38" i="20"/>
  <c r="BE38" i="20"/>
  <c r="BC38" i="20"/>
  <c r="BB38" i="20"/>
  <c r="BJ38" i="20"/>
  <c r="AV38" i="20"/>
  <c r="AK38" i="20"/>
  <c r="AD38" i="20"/>
  <c r="M38" i="20" s="1"/>
  <c r="N38" i="20" s="1"/>
  <c r="AB38" i="20"/>
  <c r="Y38" i="20"/>
  <c r="W38" i="20"/>
  <c r="V38" i="20"/>
  <c r="BL37" i="20"/>
  <c r="BK37" i="20"/>
  <c r="BI37" i="20"/>
  <c r="BH37" i="20"/>
  <c r="BE37" i="20"/>
  <c r="BC37" i="20"/>
  <c r="M37" i="20" s="1"/>
  <c r="N37" i="20" s="1"/>
  <c r="BB37" i="20"/>
  <c r="BJ37" i="20"/>
  <c r="AV37" i="20"/>
  <c r="U37" i="20" s="1"/>
  <c r="AK37" i="20"/>
  <c r="AA37" i="20"/>
  <c r="AD37" i="20"/>
  <c r="W37" i="20"/>
  <c r="AB37" i="20"/>
  <c r="Y37" i="20"/>
  <c r="V37" i="20"/>
  <c r="BL36" i="20"/>
  <c r="BK36" i="20"/>
  <c r="BI36" i="20"/>
  <c r="BH36" i="20"/>
  <c r="BE36" i="20"/>
  <c r="BC36" i="20"/>
  <c r="BB36" i="20"/>
  <c r="X36" i="20" s="1"/>
  <c r="AV36" i="20"/>
  <c r="AK36" i="20"/>
  <c r="AD36" i="20"/>
  <c r="AB36" i="20"/>
  <c r="Y36" i="20"/>
  <c r="W36" i="20"/>
  <c r="V36" i="20"/>
  <c r="BL35" i="20"/>
  <c r="BK35" i="20"/>
  <c r="BI35" i="20"/>
  <c r="BH35" i="20"/>
  <c r="BE35" i="20"/>
  <c r="BC35" i="20"/>
  <c r="M35" i="20" s="1"/>
  <c r="N35" i="20" s="1"/>
  <c r="BB35" i="20"/>
  <c r="X35" i="20" s="1"/>
  <c r="F35" i="20" s="1"/>
  <c r="AV35" i="20"/>
  <c r="U35" i="20" s="1"/>
  <c r="AK35" i="20"/>
  <c r="AD35" i="20"/>
  <c r="AB35" i="20"/>
  <c r="Y35" i="20"/>
  <c r="W35" i="20"/>
  <c r="V35" i="20"/>
  <c r="BL34" i="20"/>
  <c r="BK34" i="20"/>
  <c r="BI34" i="20"/>
  <c r="BH34" i="20"/>
  <c r="BE34" i="20"/>
  <c r="BC34" i="20"/>
  <c r="AD34" i="20"/>
  <c r="M34" i="20" s="1"/>
  <c r="N34" i="20" s="1"/>
  <c r="W34" i="20"/>
  <c r="BB34" i="20"/>
  <c r="BJ34" i="20"/>
  <c r="AV34" i="20"/>
  <c r="U34" i="20"/>
  <c r="AK34" i="20"/>
  <c r="BP34" i="20" s="1"/>
  <c r="BG34" i="20" s="1"/>
  <c r="AB34" i="20"/>
  <c r="Y34" i="20"/>
  <c r="V34" i="20"/>
  <c r="BL33" i="20"/>
  <c r="BK33" i="20"/>
  <c r="BI33" i="20"/>
  <c r="BH33" i="20"/>
  <c r="BE33" i="20"/>
  <c r="BC33" i="20"/>
  <c r="BB33" i="20"/>
  <c r="X33" i="20" s="1"/>
  <c r="AV33" i="20"/>
  <c r="AK33" i="20"/>
  <c r="AA33" i="20" s="1"/>
  <c r="AD33" i="20"/>
  <c r="AB33" i="20"/>
  <c r="Y33" i="20"/>
  <c r="W33" i="20"/>
  <c r="V33" i="20"/>
  <c r="BL32" i="20"/>
  <c r="BK32" i="20"/>
  <c r="BI32" i="20"/>
  <c r="BH32" i="20"/>
  <c r="BE32" i="20"/>
  <c r="BC32" i="20"/>
  <c r="M32" i="20" s="1"/>
  <c r="N32" i="20" s="1"/>
  <c r="BB32" i="20"/>
  <c r="X32" i="20" s="1"/>
  <c r="AV32" i="20"/>
  <c r="AK32" i="20"/>
  <c r="AD32" i="20"/>
  <c r="AB32" i="20"/>
  <c r="Y32" i="20"/>
  <c r="W32" i="20"/>
  <c r="V32" i="20"/>
  <c r="BL31" i="20"/>
  <c r="BK31" i="20"/>
  <c r="BI31" i="20"/>
  <c r="BH31" i="20"/>
  <c r="BE31" i="20"/>
  <c r="BC31" i="20"/>
  <c r="BB31" i="20"/>
  <c r="AV31" i="20"/>
  <c r="U31" i="20" s="1"/>
  <c r="F31" i="20" s="1"/>
  <c r="G31" i="20" s="1"/>
  <c r="AK31" i="20"/>
  <c r="AD31" i="20"/>
  <c r="AB31" i="20"/>
  <c r="Y31" i="20"/>
  <c r="W31" i="20"/>
  <c r="V31" i="20"/>
  <c r="BL30" i="20"/>
  <c r="BK30" i="20"/>
  <c r="BI30" i="20"/>
  <c r="BH30" i="20"/>
  <c r="BE30" i="20"/>
  <c r="BC30" i="20"/>
  <c r="BB30" i="20"/>
  <c r="BJ30" i="20"/>
  <c r="AV30" i="20"/>
  <c r="AK30" i="20"/>
  <c r="AA30" i="20" s="1"/>
  <c r="F30" i="20" s="1"/>
  <c r="AD30" i="20"/>
  <c r="M30" i="20" s="1"/>
  <c r="N30" i="20" s="1"/>
  <c r="AB30" i="20"/>
  <c r="Y30" i="20"/>
  <c r="W30" i="20"/>
  <c r="V30" i="20"/>
  <c r="BL29" i="20"/>
  <c r="BK29" i="20"/>
  <c r="BI29" i="20"/>
  <c r="BH29" i="20"/>
  <c r="BE29" i="20"/>
  <c r="BC29" i="20"/>
  <c r="BB29" i="20"/>
  <c r="BJ29" i="20"/>
  <c r="AV29" i="20"/>
  <c r="U29" i="20"/>
  <c r="AK29" i="20"/>
  <c r="AA29" i="20" s="1"/>
  <c r="AD29" i="20"/>
  <c r="M29" i="20" s="1"/>
  <c r="N29" i="20" s="1"/>
  <c r="W29" i="20"/>
  <c r="AB29" i="20"/>
  <c r="Y29" i="20"/>
  <c r="V29" i="20"/>
  <c r="BL28" i="20"/>
  <c r="BK28" i="20"/>
  <c r="BI28" i="20"/>
  <c r="BH28" i="20"/>
  <c r="BE28" i="20"/>
  <c r="BC28" i="20"/>
  <c r="BB28" i="20"/>
  <c r="BJ28" i="20"/>
  <c r="AV28" i="20"/>
  <c r="BF28" i="20"/>
  <c r="AK28" i="20"/>
  <c r="AA28" i="20"/>
  <c r="AD28" i="20"/>
  <c r="AB28" i="20"/>
  <c r="Y28" i="20"/>
  <c r="W28" i="20"/>
  <c r="M28" i="20" s="1"/>
  <c r="N28" i="20" s="1"/>
  <c r="V28" i="20"/>
  <c r="BL27" i="20"/>
  <c r="BK27" i="20"/>
  <c r="BI27" i="20"/>
  <c r="BH27" i="20"/>
  <c r="BE27" i="20"/>
  <c r="BC27" i="20"/>
  <c r="BB27" i="20"/>
  <c r="AV27" i="20"/>
  <c r="BF27" i="20"/>
  <c r="AK27" i="20"/>
  <c r="Z27" i="20"/>
  <c r="AD27" i="20"/>
  <c r="AB27" i="20"/>
  <c r="Y27" i="20"/>
  <c r="W27" i="20"/>
  <c r="V27" i="20"/>
  <c r="BL26" i="20"/>
  <c r="BK26" i="20"/>
  <c r="BI26" i="20"/>
  <c r="BH26" i="20"/>
  <c r="BE26" i="20"/>
  <c r="BC26" i="20"/>
  <c r="AD26" i="20"/>
  <c r="W26" i="20"/>
  <c r="M26" i="20"/>
  <c r="N26" i="20" s="1"/>
  <c r="BB26" i="20"/>
  <c r="BJ26" i="20" s="1"/>
  <c r="AV26" i="20"/>
  <c r="AK26" i="20"/>
  <c r="AB26" i="20"/>
  <c r="Y26" i="20"/>
  <c r="V26" i="20"/>
  <c r="BL25" i="20"/>
  <c r="BK25" i="20"/>
  <c r="BI25" i="20"/>
  <c r="BH25" i="20"/>
  <c r="BE25" i="20"/>
  <c r="BC25" i="20"/>
  <c r="BB25" i="20"/>
  <c r="AV25" i="20"/>
  <c r="BF25" i="20" s="1"/>
  <c r="AK25" i="20"/>
  <c r="AA25" i="20"/>
  <c r="AD25" i="20"/>
  <c r="AB25" i="20"/>
  <c r="Y25" i="20"/>
  <c r="W25" i="20"/>
  <c r="V25" i="20"/>
  <c r="BL24" i="20"/>
  <c r="BK24" i="20"/>
  <c r="BI24" i="20"/>
  <c r="BH24" i="20"/>
  <c r="BE24" i="20"/>
  <c r="BC24" i="20"/>
  <c r="BB24" i="20"/>
  <c r="BJ24" i="20"/>
  <c r="AV24" i="20"/>
  <c r="BF24" i="20"/>
  <c r="AK24" i="20"/>
  <c r="AA24" i="20" s="1"/>
  <c r="AD24" i="20"/>
  <c r="M24" i="20" s="1"/>
  <c r="N24" i="20" s="1"/>
  <c r="AB24" i="20"/>
  <c r="Y24" i="20"/>
  <c r="W24" i="20"/>
  <c r="V24" i="20"/>
  <c r="BL23" i="20"/>
  <c r="BK23" i="20"/>
  <c r="BI23" i="20"/>
  <c r="BH23" i="20"/>
  <c r="BE23" i="20"/>
  <c r="BC23" i="20"/>
  <c r="BB23" i="20"/>
  <c r="BJ23" i="20"/>
  <c r="AV23" i="20"/>
  <c r="AK23" i="20"/>
  <c r="Z23" i="20"/>
  <c r="AD23" i="20"/>
  <c r="AB23" i="20"/>
  <c r="Y23" i="20"/>
  <c r="W23" i="20"/>
  <c r="V23" i="20"/>
  <c r="BL22" i="20"/>
  <c r="BK22" i="20"/>
  <c r="BI22" i="20"/>
  <c r="BH22" i="20"/>
  <c r="BE22" i="20"/>
  <c r="BC22" i="20"/>
  <c r="BB22" i="20"/>
  <c r="BJ22" i="20"/>
  <c r="AV22" i="20"/>
  <c r="BF22" i="20"/>
  <c r="AK22" i="20"/>
  <c r="Z22" i="20" s="1"/>
  <c r="AD22" i="20"/>
  <c r="AB22" i="20"/>
  <c r="Y22" i="20"/>
  <c r="W22" i="20"/>
  <c r="V22" i="20"/>
  <c r="BL21" i="20"/>
  <c r="BK21" i="20"/>
  <c r="BI21" i="20"/>
  <c r="BH21" i="20"/>
  <c r="BE21" i="20"/>
  <c r="BC21" i="20"/>
  <c r="BB21" i="20"/>
  <c r="BJ21" i="20" s="1"/>
  <c r="AV21" i="20"/>
  <c r="BF21" i="20"/>
  <c r="AK21" i="20"/>
  <c r="BP21" i="20" s="1"/>
  <c r="BD21" i="20" s="1"/>
  <c r="AD21" i="20"/>
  <c r="M21" i="20" s="1"/>
  <c r="N21" i="20" s="1"/>
  <c r="W21" i="20"/>
  <c r="AB21" i="20"/>
  <c r="Y21" i="20"/>
  <c r="V21" i="20"/>
  <c r="BL20" i="20"/>
  <c r="BK20" i="20"/>
  <c r="BI20" i="20"/>
  <c r="BH20" i="20"/>
  <c r="BE20" i="20"/>
  <c r="BC20" i="20"/>
  <c r="BB20" i="20"/>
  <c r="BJ20" i="20" s="1"/>
  <c r="AV20" i="20"/>
  <c r="BF20" i="20" s="1"/>
  <c r="U20" i="20"/>
  <c r="AK20" i="20"/>
  <c r="AD20" i="20"/>
  <c r="AB20" i="20"/>
  <c r="Y20" i="20"/>
  <c r="W20" i="20"/>
  <c r="M20" i="20" s="1"/>
  <c r="V20" i="20"/>
  <c r="BL19" i="20"/>
  <c r="BK19" i="20"/>
  <c r="BI19" i="20"/>
  <c r="BH19" i="20"/>
  <c r="BE19" i="20"/>
  <c r="BC19" i="20"/>
  <c r="BB19" i="20"/>
  <c r="X19" i="20" s="1"/>
  <c r="AV19" i="20"/>
  <c r="BF19" i="20"/>
  <c r="AK19" i="20"/>
  <c r="AA19" i="20"/>
  <c r="AD19" i="20"/>
  <c r="AB19" i="20"/>
  <c r="Y19" i="20"/>
  <c r="W19" i="20"/>
  <c r="V19" i="20"/>
  <c r="BL18" i="20"/>
  <c r="BL1" i="20" s="1"/>
  <c r="BK18" i="20"/>
  <c r="BI18" i="20"/>
  <c r="BH18" i="20"/>
  <c r="BE18" i="20"/>
  <c r="BC18" i="20"/>
  <c r="AD18" i="20"/>
  <c r="W18" i="20"/>
  <c r="M18" i="20"/>
  <c r="N18" i="20" s="1"/>
  <c r="BB18" i="20"/>
  <c r="BJ18" i="20" s="1"/>
  <c r="AV18" i="20"/>
  <c r="AK18" i="20"/>
  <c r="AA18" i="20" s="1"/>
  <c r="AB18" i="20"/>
  <c r="Y18" i="20"/>
  <c r="V18" i="20"/>
  <c r="BL17" i="20"/>
  <c r="BK17" i="20"/>
  <c r="BI17" i="20"/>
  <c r="BH17" i="20"/>
  <c r="BE17" i="20"/>
  <c r="BC17" i="20"/>
  <c r="BB17" i="20"/>
  <c r="BJ17" i="20" s="1"/>
  <c r="AV17" i="20"/>
  <c r="U17" i="20" s="1"/>
  <c r="AK17" i="20"/>
  <c r="AD17" i="20"/>
  <c r="M17" i="20" s="1"/>
  <c r="N17" i="20" s="1"/>
  <c r="AB17" i="20"/>
  <c r="Y17" i="20"/>
  <c r="W17" i="20"/>
  <c r="V17" i="20"/>
  <c r="BL16" i="20"/>
  <c r="BK16" i="20"/>
  <c r="BI16" i="20"/>
  <c r="BH16" i="20"/>
  <c r="BE16" i="20"/>
  <c r="BC16" i="20"/>
  <c r="BB16" i="20"/>
  <c r="AV16" i="20"/>
  <c r="AK16" i="20"/>
  <c r="AA16" i="20"/>
  <c r="AD16" i="20"/>
  <c r="AB16" i="20"/>
  <c r="Y16" i="20"/>
  <c r="W16" i="20"/>
  <c r="V16" i="20"/>
  <c r="BL15" i="20"/>
  <c r="BK15" i="20"/>
  <c r="BI15" i="20"/>
  <c r="BH15" i="20"/>
  <c r="BE15" i="20"/>
  <c r="BC15" i="20"/>
  <c r="BB15" i="20"/>
  <c r="BJ15" i="20" s="1"/>
  <c r="AV15" i="20"/>
  <c r="AK15" i="20"/>
  <c r="AA15" i="20"/>
  <c r="AD15" i="20"/>
  <c r="AB15" i="20"/>
  <c r="Y15" i="20"/>
  <c r="W15" i="20"/>
  <c r="V15" i="20"/>
  <c r="BL14" i="20"/>
  <c r="BK14" i="20"/>
  <c r="BI14" i="20"/>
  <c r="BH14" i="20"/>
  <c r="BE14" i="20"/>
  <c r="BC14" i="20"/>
  <c r="M14" i="20" s="1"/>
  <c r="N14" i="20" s="1"/>
  <c r="BB14" i="20"/>
  <c r="AV14" i="20"/>
  <c r="BF14" i="20" s="1"/>
  <c r="AK14" i="20"/>
  <c r="AA14" i="20"/>
  <c r="AD14" i="20"/>
  <c r="AB14" i="20"/>
  <c r="Y14" i="20"/>
  <c r="W14" i="20"/>
  <c r="V14" i="20"/>
  <c r="BL13" i="20"/>
  <c r="BK13" i="20"/>
  <c r="BI13" i="20"/>
  <c r="BH13" i="20"/>
  <c r="BE13" i="20"/>
  <c r="BC13" i="20"/>
  <c r="BB13" i="20"/>
  <c r="BJ13" i="20"/>
  <c r="AV13" i="20"/>
  <c r="BF13" i="20"/>
  <c r="AK13" i="20"/>
  <c r="BP13" i="20" s="1"/>
  <c r="AD13" i="20"/>
  <c r="W13" i="20"/>
  <c r="AB13" i="20"/>
  <c r="Y13" i="20"/>
  <c r="V13" i="20"/>
  <c r="BL12" i="20"/>
  <c r="BK12" i="20"/>
  <c r="BI12" i="20"/>
  <c r="BH12" i="20"/>
  <c r="BE12" i="20"/>
  <c r="BC12" i="20"/>
  <c r="BB12" i="20"/>
  <c r="BJ12" i="20"/>
  <c r="AV12" i="20"/>
  <c r="BF12" i="20"/>
  <c r="AK12" i="20"/>
  <c r="AA12" i="20" s="1"/>
  <c r="AD12" i="20"/>
  <c r="AB12" i="20"/>
  <c r="Y12" i="20"/>
  <c r="W12" i="20"/>
  <c r="M12" i="20" s="1"/>
  <c r="N12" i="20" s="1"/>
  <c r="V12" i="20"/>
  <c r="BL11" i="20"/>
  <c r="BK11" i="20"/>
  <c r="BI11" i="20"/>
  <c r="BH11" i="20"/>
  <c r="BE11" i="20"/>
  <c r="BC11" i="20"/>
  <c r="BB11" i="20"/>
  <c r="AV11" i="20"/>
  <c r="U11" i="20" s="1"/>
  <c r="BF11" i="20"/>
  <c r="AK11" i="20"/>
  <c r="AD11" i="20"/>
  <c r="AB11" i="20"/>
  <c r="Y11" i="20"/>
  <c r="W11" i="20"/>
  <c r="M11" i="20" s="1"/>
  <c r="N11" i="20" s="1"/>
  <c r="V11" i="20"/>
  <c r="BL10" i="20"/>
  <c r="BK10" i="20"/>
  <c r="BI10" i="20"/>
  <c r="BH10" i="20"/>
  <c r="BE10" i="20"/>
  <c r="BC10" i="20"/>
  <c r="AD10" i="20"/>
  <c r="M10" i="20" s="1"/>
  <c r="N10" i="20" s="1"/>
  <c r="W10" i="20"/>
  <c r="BB10" i="20"/>
  <c r="BJ10" i="20" s="1"/>
  <c r="AV10" i="20"/>
  <c r="BF10" i="20"/>
  <c r="AK10" i="20"/>
  <c r="AA10" i="20" s="1"/>
  <c r="AB10" i="20"/>
  <c r="Y10" i="20"/>
  <c r="V10" i="20"/>
  <c r="BL9" i="20"/>
  <c r="BK9" i="20"/>
  <c r="BI9" i="20"/>
  <c r="BH9" i="20"/>
  <c r="BE9" i="20"/>
  <c r="BC9" i="20"/>
  <c r="BB9" i="20"/>
  <c r="X9" i="20" s="1"/>
  <c r="AV9" i="20"/>
  <c r="BF9" i="20" s="1"/>
  <c r="AK9" i="20"/>
  <c r="AA9" i="20"/>
  <c r="AD9" i="20"/>
  <c r="M9" i="20" s="1"/>
  <c r="N9" i="20" s="1"/>
  <c r="AB9" i="20"/>
  <c r="Y9" i="20"/>
  <c r="W9" i="20"/>
  <c r="V9" i="20"/>
  <c r="BL8" i="20"/>
  <c r="BK8" i="20"/>
  <c r="BI8" i="20"/>
  <c r="BH8" i="20"/>
  <c r="BE8" i="20"/>
  <c r="BC8" i="20"/>
  <c r="BB8" i="20"/>
  <c r="X8" i="20" s="1"/>
  <c r="AV8" i="20"/>
  <c r="BF8" i="20" s="1"/>
  <c r="AK8" i="20"/>
  <c r="Z8" i="20"/>
  <c r="AD8" i="20"/>
  <c r="AB8" i="20"/>
  <c r="Y8" i="20"/>
  <c r="W8" i="20"/>
  <c r="V8" i="20"/>
  <c r="BL7" i="20"/>
  <c r="BK7" i="20"/>
  <c r="BI7" i="20"/>
  <c r="BH7" i="20"/>
  <c r="BE7" i="20"/>
  <c r="BC7" i="20"/>
  <c r="BB7" i="20"/>
  <c r="BJ7" i="20"/>
  <c r="AV7" i="20"/>
  <c r="U7" i="20"/>
  <c r="AK7" i="20"/>
  <c r="AA7" i="20"/>
  <c r="AD7" i="20"/>
  <c r="AB7" i="20"/>
  <c r="Y7" i="20"/>
  <c r="W7" i="20"/>
  <c r="V7" i="20"/>
  <c r="BL6" i="20"/>
  <c r="BK6" i="20"/>
  <c r="BI6" i="20"/>
  <c r="BI1" i="20" s="1"/>
  <c r="BH6" i="20"/>
  <c r="BE6" i="20"/>
  <c r="BC6" i="20"/>
  <c r="BB6" i="20"/>
  <c r="X6" i="20" s="1"/>
  <c r="AV6" i="20"/>
  <c r="BF6" i="20"/>
  <c r="AK6" i="20"/>
  <c r="AD6" i="20"/>
  <c r="M6" i="20" s="1"/>
  <c r="N6" i="20" s="1"/>
  <c r="AB6" i="20"/>
  <c r="Y6" i="20"/>
  <c r="W6" i="20"/>
  <c r="V6" i="20"/>
  <c r="BL5" i="20"/>
  <c r="BK5" i="20"/>
  <c r="BI5" i="20"/>
  <c r="BH5" i="20"/>
  <c r="BE5" i="20"/>
  <c r="BE1" i="20" s="1"/>
  <c r="BC5" i="20"/>
  <c r="BB5" i="20"/>
  <c r="X5" i="20" s="1"/>
  <c r="AV5" i="20"/>
  <c r="U5" i="20"/>
  <c r="AK5" i="20"/>
  <c r="BP5" i="20" s="1"/>
  <c r="AD5" i="20"/>
  <c r="W5" i="20"/>
  <c r="AB5" i="20"/>
  <c r="Y5" i="20"/>
  <c r="V5" i="20"/>
  <c r="BL4" i="20"/>
  <c r="BK4" i="20"/>
  <c r="BI4" i="20"/>
  <c r="BH4" i="20"/>
  <c r="BE4" i="20"/>
  <c r="BC4" i="20"/>
  <c r="M4" i="20" s="1"/>
  <c r="N4" i="20" s="1"/>
  <c r="BB4" i="20"/>
  <c r="X4" i="20"/>
  <c r="AV4" i="20"/>
  <c r="BF4" i="20"/>
  <c r="AK4" i="20"/>
  <c r="Z4" i="20" s="1"/>
  <c r="AD4" i="20"/>
  <c r="AB4" i="20"/>
  <c r="Y4" i="20"/>
  <c r="W4" i="20"/>
  <c r="W1" i="20" s="1"/>
  <c r="V4" i="20"/>
  <c r="BL3" i="20"/>
  <c r="BK3" i="20"/>
  <c r="BI3" i="20"/>
  <c r="BH3" i="20"/>
  <c r="BE3" i="20"/>
  <c r="BC3" i="20"/>
  <c r="BB3" i="20"/>
  <c r="X3" i="20" s="1"/>
  <c r="AV3" i="20"/>
  <c r="BF3" i="20" s="1"/>
  <c r="U3" i="20"/>
  <c r="AK3" i="20"/>
  <c r="Z3" i="20"/>
  <c r="AD3" i="20"/>
  <c r="AB3" i="20"/>
  <c r="Y3" i="20"/>
  <c r="Y1" i="20" s="1"/>
  <c r="W3" i="20"/>
  <c r="V3" i="20"/>
  <c r="BT1" i="20"/>
  <c r="BS1" i="20"/>
  <c r="BR1" i="20"/>
  <c r="BQ1" i="20"/>
  <c r="BO1" i="20"/>
  <c r="AH1" i="20"/>
  <c r="BN1" i="20"/>
  <c r="BM1" i="20"/>
  <c r="BA1" i="20"/>
  <c r="AZ1" i="20"/>
  <c r="AY1" i="20"/>
  <c r="AX1" i="20"/>
  <c r="AW1" i="20"/>
  <c r="AU1" i="20"/>
  <c r="AT1" i="20"/>
  <c r="AS1" i="20"/>
  <c r="AQ1" i="20"/>
  <c r="AP1" i="20"/>
  <c r="AO1" i="20"/>
  <c r="AN1" i="20"/>
  <c r="AM1" i="20"/>
  <c r="AL1" i="20"/>
  <c r="AJ1" i="20"/>
  <c r="AI1" i="20"/>
  <c r="AF1" i="20"/>
  <c r="AE1" i="20"/>
  <c r="AC1" i="20"/>
  <c r="T1" i="20"/>
  <c r="S1" i="20"/>
  <c r="BJ8" i="15"/>
  <c r="BJ1" i="15"/>
  <c r="BJ3" i="15"/>
  <c r="T15" i="19"/>
  <c r="X12" i="19"/>
  <c r="Y12" i="19"/>
  <c r="AT10" i="15"/>
  <c r="Q10" i="15" s="1"/>
  <c r="AT11" i="15"/>
  <c r="AT12" i="15"/>
  <c r="Q12" i="15" s="1"/>
  <c r="AT13" i="15"/>
  <c r="BB13" i="15" s="1"/>
  <c r="AT14" i="15"/>
  <c r="BB14" i="15" s="1"/>
  <c r="AT15" i="15"/>
  <c r="BB15" i="15" s="1"/>
  <c r="AT16" i="15"/>
  <c r="AT17" i="15"/>
  <c r="Q17" i="15" s="1"/>
  <c r="AT18" i="15"/>
  <c r="BB18" i="15" s="1"/>
  <c r="AT19" i="15"/>
  <c r="AT20" i="15"/>
  <c r="Q20" i="15" s="1"/>
  <c r="AT21" i="15"/>
  <c r="BB21" i="15" s="1"/>
  <c r="AT22" i="15"/>
  <c r="BB22" i="15" s="1"/>
  <c r="AT23" i="15"/>
  <c r="BB23" i="15" s="1"/>
  <c r="AT24" i="15"/>
  <c r="AT25" i="15"/>
  <c r="BB25" i="15" s="1"/>
  <c r="AT26" i="15"/>
  <c r="Q26" i="15" s="1"/>
  <c r="AT27" i="15"/>
  <c r="Q27" i="15" s="1"/>
  <c r="AT28" i="15"/>
  <c r="Q28" i="15" s="1"/>
  <c r="AT29" i="15"/>
  <c r="BB29" i="15" s="1"/>
  <c r="AT30" i="15"/>
  <c r="BB30" i="15" s="1"/>
  <c r="AT31" i="15"/>
  <c r="Q31" i="15" s="1"/>
  <c r="AT32" i="15"/>
  <c r="Q32" i="15" s="1"/>
  <c r="AT33" i="15"/>
  <c r="BB33" i="15" s="1"/>
  <c r="AT34" i="15"/>
  <c r="Q34" i="15" s="1"/>
  <c r="AT35" i="15"/>
  <c r="Q35" i="15" s="1"/>
  <c r="AT36" i="15"/>
  <c r="Q36" i="15" s="1"/>
  <c r="AT37" i="15"/>
  <c r="Q37" i="15" s="1"/>
  <c r="AT38" i="15"/>
  <c r="AT39" i="15"/>
  <c r="AT40" i="15"/>
  <c r="Q40" i="15" s="1"/>
  <c r="AT41" i="15"/>
  <c r="BB41" i="15" s="1"/>
  <c r="AT42" i="15"/>
  <c r="BB42" i="15" s="1"/>
  <c r="AT43" i="15"/>
  <c r="BB43" i="15" s="1"/>
  <c r="AT44" i="15"/>
  <c r="Q44" i="15" s="1"/>
  <c r="AT45" i="15"/>
  <c r="Q45" i="15" s="1"/>
  <c r="AT46" i="15"/>
  <c r="BB46" i="15" s="1"/>
  <c r="AT47" i="15"/>
  <c r="AT48" i="15"/>
  <c r="Q48" i="15" s="1"/>
  <c r="AT49" i="15"/>
  <c r="AT50" i="15"/>
  <c r="BB50" i="15" s="1"/>
  <c r="AT51" i="15"/>
  <c r="BB51" i="15" s="1"/>
  <c r="AT52" i="15"/>
  <c r="Q52" i="15" s="1"/>
  <c r="AT53" i="15"/>
  <c r="BB53" i="15" s="1"/>
  <c r="AT54" i="15"/>
  <c r="Q54" i="15" s="1"/>
  <c r="AT55" i="15"/>
  <c r="BB55" i="15" s="1"/>
  <c r="AT56" i="15"/>
  <c r="Q56" i="15" s="1"/>
  <c r="AT57" i="15"/>
  <c r="AT58" i="15"/>
  <c r="Q58" i="15" s="1"/>
  <c r="AT59" i="15"/>
  <c r="Q59" i="15" s="1"/>
  <c r="AT60" i="15"/>
  <c r="Q60" i="15" s="1"/>
  <c r="AT61" i="15"/>
  <c r="AT62" i="15"/>
  <c r="BB62" i="15" s="1"/>
  <c r="AT63" i="15"/>
  <c r="AT64" i="15"/>
  <c r="Q64" i="15" s="1"/>
  <c r="AT65" i="15"/>
  <c r="Q65" i="15" s="1"/>
  <c r="AT66" i="15"/>
  <c r="BB66" i="15" s="1"/>
  <c r="AT67" i="15"/>
  <c r="AT68" i="15"/>
  <c r="Q68" i="15" s="1"/>
  <c r="AT69" i="15"/>
  <c r="Q69" i="15" s="1"/>
  <c r="AT70" i="15"/>
  <c r="AT71" i="15"/>
  <c r="BB71" i="15" s="1"/>
  <c r="AT72" i="15"/>
  <c r="BB72" i="15" s="1"/>
  <c r="AT73" i="15"/>
  <c r="AT74" i="15"/>
  <c r="AT75" i="15"/>
  <c r="AT76" i="15"/>
  <c r="Q76" i="15" s="1"/>
  <c r="AT77" i="15"/>
  <c r="AT78" i="15"/>
  <c r="BB78" i="15" s="1"/>
  <c r="AT79" i="15"/>
  <c r="BB79" i="15" s="1"/>
  <c r="AT80" i="15"/>
  <c r="BB80" i="15" s="1"/>
  <c r="AT81" i="15"/>
  <c r="BB81" i="15" s="1"/>
  <c r="AT82" i="15"/>
  <c r="AT83" i="15"/>
  <c r="Q83" i="15" s="1"/>
  <c r="AT84" i="15"/>
  <c r="BB84" i="15" s="1"/>
  <c r="AT85" i="15"/>
  <c r="BB85" i="15" s="1"/>
  <c r="AT86" i="15"/>
  <c r="Q86" i="15" s="1"/>
  <c r="AT87" i="15"/>
  <c r="BB87" i="15" s="1"/>
  <c r="AT88" i="15"/>
  <c r="BB88" i="15" s="1"/>
  <c r="AT89" i="15"/>
  <c r="BB89" i="15" s="1"/>
  <c r="AT90" i="15"/>
  <c r="AT91" i="15"/>
  <c r="BB91" i="15" s="1"/>
  <c r="AT92" i="15"/>
  <c r="Q92" i="15" s="1"/>
  <c r="AT93" i="15"/>
  <c r="BB93" i="15" s="1"/>
  <c r="AT94" i="15"/>
  <c r="BB94" i="15" s="1"/>
  <c r="AT95" i="15"/>
  <c r="Q95" i="15" s="1"/>
  <c r="AT96" i="15"/>
  <c r="AT97" i="15"/>
  <c r="AT98" i="15"/>
  <c r="BB98" i="15" s="1"/>
  <c r="AT99" i="15"/>
  <c r="AT100" i="15"/>
  <c r="BB100" i="15" s="1"/>
  <c r="AT101" i="15"/>
  <c r="Q101" i="15" s="1"/>
  <c r="AT102" i="15"/>
  <c r="AT103" i="15"/>
  <c r="BB103" i="15" s="1"/>
  <c r="AT104" i="15"/>
  <c r="AT105" i="15"/>
  <c r="BB105" i="15" s="1"/>
  <c r="AT106" i="15"/>
  <c r="BB106" i="15" s="1"/>
  <c r="AT107" i="15"/>
  <c r="BB107" i="15" s="1"/>
  <c r="AT108" i="15"/>
  <c r="BB108" i="15" s="1"/>
  <c r="AT109" i="15"/>
  <c r="BB109" i="15" s="1"/>
  <c r="AT110" i="15"/>
  <c r="AT111" i="15"/>
  <c r="BB111" i="15" s="1"/>
  <c r="AT112" i="15"/>
  <c r="BB112" i="15" s="1"/>
  <c r="AT113" i="15"/>
  <c r="BB113" i="15" s="1"/>
  <c r="AT114" i="15"/>
  <c r="Q114" i="15" s="1"/>
  <c r="AT115" i="15"/>
  <c r="BB115" i="15" s="1"/>
  <c r="AT116" i="15"/>
  <c r="BB116" i="15" s="1"/>
  <c r="AT117" i="15"/>
  <c r="BB117" i="15" s="1"/>
  <c r="AT118" i="15"/>
  <c r="BB118" i="15" s="1"/>
  <c r="AT119" i="15"/>
  <c r="AT120" i="15"/>
  <c r="BB120" i="15" s="1"/>
  <c r="AT121" i="15"/>
  <c r="AT122" i="15"/>
  <c r="BB122" i="15" s="1"/>
  <c r="AT123" i="15"/>
  <c r="BB123" i="15" s="1"/>
  <c r="AT124" i="15"/>
  <c r="BB124" i="15" s="1"/>
  <c r="AT125" i="15"/>
  <c r="BB125" i="15" s="1"/>
  <c r="AT126" i="15"/>
  <c r="Q126" i="15" s="1"/>
  <c r="AT127" i="15"/>
  <c r="Q127" i="15" s="1"/>
  <c r="AT128" i="15"/>
  <c r="AT129" i="15"/>
  <c r="BB129" i="15" s="1"/>
  <c r="AT130" i="15"/>
  <c r="AT131" i="15"/>
  <c r="BB131" i="15" s="1"/>
  <c r="AT132" i="15"/>
  <c r="BB132" i="15" s="1"/>
  <c r="AT133" i="15"/>
  <c r="BB133" i="15" s="1"/>
  <c r="AT134" i="15"/>
  <c r="Q134" i="15" s="1"/>
  <c r="AT135" i="15"/>
  <c r="AT136" i="15"/>
  <c r="AT137" i="15"/>
  <c r="AT138" i="15"/>
  <c r="BB138" i="15" s="1"/>
  <c r="AT139" i="15"/>
  <c r="AT140" i="15"/>
  <c r="BB140" i="15" s="1"/>
  <c r="AT141" i="15"/>
  <c r="AT142" i="15"/>
  <c r="Q142" i="15" s="1"/>
  <c r="AT143" i="15"/>
  <c r="Q143" i="15" s="1"/>
  <c r="AT144" i="15"/>
  <c r="Q144" i="15" s="1"/>
  <c r="AT145" i="15"/>
  <c r="BB145" i="15" s="1"/>
  <c r="AT146" i="15"/>
  <c r="Q146" i="15" s="1"/>
  <c r="AT147" i="15"/>
  <c r="BB147" i="15" s="1"/>
  <c r="AT148" i="15"/>
  <c r="Q148" i="15" s="1"/>
  <c r="AT149" i="15"/>
  <c r="BB149" i="15" s="1"/>
  <c r="AT150" i="15"/>
  <c r="Q150" i="15" s="1"/>
  <c r="AT151" i="15"/>
  <c r="BB151" i="15" s="1"/>
  <c r="AT152" i="15"/>
  <c r="AT153" i="15"/>
  <c r="BB153" i="15" s="1"/>
  <c r="AT154" i="15"/>
  <c r="AW9" i="15"/>
  <c r="R10" i="15"/>
  <c r="W10" i="15"/>
  <c r="AW10" i="15"/>
  <c r="P10" i="15"/>
  <c r="AN10" i="15"/>
  <c r="L10" i="15" s="1"/>
  <c r="M10" i="15"/>
  <c r="U10" i="15"/>
  <c r="R11" i="15"/>
  <c r="AC11" i="15"/>
  <c r="W11" i="15"/>
  <c r="AW11" i="15"/>
  <c r="P11" i="15"/>
  <c r="AN11" i="15"/>
  <c r="L11" i="15" s="1"/>
  <c r="M11" i="15"/>
  <c r="U11" i="15"/>
  <c r="R12" i="15"/>
  <c r="AC12" i="15"/>
  <c r="W12" i="15"/>
  <c r="AW12" i="15"/>
  <c r="P12" i="15"/>
  <c r="AN12" i="15"/>
  <c r="AX12" i="15" s="1"/>
  <c r="M12" i="15"/>
  <c r="U12" i="15"/>
  <c r="R13" i="15"/>
  <c r="AC13" i="15"/>
  <c r="W13" i="15"/>
  <c r="AW13" i="15"/>
  <c r="P13" i="15"/>
  <c r="AN13" i="15"/>
  <c r="AX13" i="15" s="1"/>
  <c r="M13" i="15"/>
  <c r="U13" i="15"/>
  <c r="R14" i="15"/>
  <c r="AC14" i="15"/>
  <c r="W14" i="15"/>
  <c r="AW14" i="15"/>
  <c r="P14" i="15"/>
  <c r="AN14" i="15"/>
  <c r="AX14" i="15" s="1"/>
  <c r="M14" i="15"/>
  <c r="U14" i="15"/>
  <c r="R15" i="15"/>
  <c r="AC15" i="15"/>
  <c r="T15" i="15" s="1"/>
  <c r="W15" i="15"/>
  <c r="AW15" i="15"/>
  <c r="P15" i="15"/>
  <c r="AN15" i="15"/>
  <c r="AX15" i="15" s="1"/>
  <c r="M15" i="15"/>
  <c r="U15" i="15"/>
  <c r="R16" i="15"/>
  <c r="AC16" i="15"/>
  <c r="S16" i="15" s="1"/>
  <c r="W16" i="15"/>
  <c r="AW16" i="15"/>
  <c r="P16" i="15"/>
  <c r="AN16" i="15"/>
  <c r="AX16" i="15" s="1"/>
  <c r="M16" i="15"/>
  <c r="U16" i="15"/>
  <c r="R17" i="15"/>
  <c r="AC17" i="15"/>
  <c r="S17" i="15" s="1"/>
  <c r="W17" i="15"/>
  <c r="AW17" i="15"/>
  <c r="P17" i="15"/>
  <c r="AN17" i="15"/>
  <c r="M17" i="15"/>
  <c r="U17" i="15"/>
  <c r="R18" i="15"/>
  <c r="AC18" i="15"/>
  <c r="T18" i="15" s="1"/>
  <c r="W18" i="15"/>
  <c r="AW18" i="15"/>
  <c r="P18" i="15"/>
  <c r="AN18" i="15"/>
  <c r="AX18" i="15" s="1"/>
  <c r="M18" i="15"/>
  <c r="U18" i="15"/>
  <c r="R19" i="15"/>
  <c r="AC19" i="15"/>
  <c r="W19" i="15"/>
  <c r="AW19" i="15"/>
  <c r="P19" i="15"/>
  <c r="AN19" i="15"/>
  <c r="AX19" i="15" s="1"/>
  <c r="M19" i="15"/>
  <c r="U19" i="15"/>
  <c r="R20" i="15"/>
  <c r="AC20" i="15"/>
  <c r="W20" i="15"/>
  <c r="AW20" i="15"/>
  <c r="P20" i="15"/>
  <c r="AN20" i="15"/>
  <c r="M20" i="15"/>
  <c r="U20" i="15"/>
  <c r="R21" i="15"/>
  <c r="AC21" i="15"/>
  <c r="W21" i="15"/>
  <c r="AW21" i="15"/>
  <c r="P21" i="15"/>
  <c r="AN21" i="15"/>
  <c r="M21" i="15"/>
  <c r="U21" i="15"/>
  <c r="R22" i="15"/>
  <c r="AC22" i="15"/>
  <c r="T22" i="15" s="1"/>
  <c r="W22" i="15"/>
  <c r="AW22" i="15"/>
  <c r="P22" i="15"/>
  <c r="AN22" i="15"/>
  <c r="AX22" i="15" s="1"/>
  <c r="M22" i="15"/>
  <c r="U22" i="15"/>
  <c r="R23" i="15"/>
  <c r="AC23" i="15"/>
  <c r="T23" i="15" s="1"/>
  <c r="W23" i="15"/>
  <c r="AW23" i="15"/>
  <c r="P23" i="15"/>
  <c r="AN23" i="15"/>
  <c r="L23" i="15" s="1"/>
  <c r="M23" i="15"/>
  <c r="U23" i="15"/>
  <c r="R24" i="15"/>
  <c r="AC24" i="15"/>
  <c r="S24" i="15" s="1"/>
  <c r="W24" i="15"/>
  <c r="AW24" i="15"/>
  <c r="P24" i="15"/>
  <c r="AN24" i="15"/>
  <c r="AX24" i="15" s="1"/>
  <c r="M24" i="15"/>
  <c r="U24" i="15"/>
  <c r="R25" i="15"/>
  <c r="AC25" i="15"/>
  <c r="S25" i="15" s="1"/>
  <c r="W25" i="15"/>
  <c r="AW25" i="15"/>
  <c r="P25" i="15"/>
  <c r="AN25" i="15"/>
  <c r="AX25" i="15" s="1"/>
  <c r="M25" i="15"/>
  <c r="U25" i="15"/>
  <c r="R26" i="15"/>
  <c r="AC26" i="15"/>
  <c r="W26" i="15"/>
  <c r="AW26" i="15"/>
  <c r="P26" i="15"/>
  <c r="AN26" i="15"/>
  <c r="AX26" i="15" s="1"/>
  <c r="M26" i="15"/>
  <c r="U26" i="15"/>
  <c r="R27" i="15"/>
  <c r="AC27" i="15"/>
  <c r="S27" i="15" s="1"/>
  <c r="W27" i="15"/>
  <c r="AW27" i="15"/>
  <c r="P27" i="15"/>
  <c r="AN27" i="15"/>
  <c r="M27" i="15"/>
  <c r="U27" i="15"/>
  <c r="R28" i="15"/>
  <c r="AC28" i="15"/>
  <c r="T28" i="15" s="1"/>
  <c r="W28" i="15"/>
  <c r="AW28" i="15"/>
  <c r="P28" i="15"/>
  <c r="AN28" i="15"/>
  <c r="L28" i="15" s="1"/>
  <c r="M28" i="15"/>
  <c r="U28" i="15"/>
  <c r="R29" i="15"/>
  <c r="AC29" i="15"/>
  <c r="T29" i="15" s="1"/>
  <c r="W29" i="15"/>
  <c r="AW29" i="15"/>
  <c r="P29" i="15"/>
  <c r="AN29" i="15"/>
  <c r="M29" i="15"/>
  <c r="U29" i="15"/>
  <c r="R30" i="15"/>
  <c r="AC30" i="15"/>
  <c r="S30" i="15" s="1"/>
  <c r="W30" i="15"/>
  <c r="AW30" i="15"/>
  <c r="P30" i="15"/>
  <c r="AN30" i="15"/>
  <c r="M30" i="15"/>
  <c r="U30" i="15"/>
  <c r="R31" i="15"/>
  <c r="AC31" i="15"/>
  <c r="T31" i="15" s="1"/>
  <c r="W31" i="15"/>
  <c r="AW31" i="15"/>
  <c r="P31" i="15"/>
  <c r="AN31" i="15"/>
  <c r="AX31" i="15" s="1"/>
  <c r="M31" i="15"/>
  <c r="U31" i="15"/>
  <c r="R32" i="15"/>
  <c r="AC32" i="15"/>
  <c r="T32" i="15" s="1"/>
  <c r="W32" i="15"/>
  <c r="AW32" i="15"/>
  <c r="P32" i="15"/>
  <c r="AN32" i="15"/>
  <c r="AX32" i="15" s="1"/>
  <c r="M32" i="15"/>
  <c r="U32" i="15"/>
  <c r="R33" i="15"/>
  <c r="AC33" i="15"/>
  <c r="T33" i="15" s="1"/>
  <c r="W33" i="15"/>
  <c r="AW33" i="15"/>
  <c r="P33" i="15"/>
  <c r="AN33" i="15"/>
  <c r="AX33" i="15" s="1"/>
  <c r="M33" i="15"/>
  <c r="U33" i="15"/>
  <c r="R34" i="15"/>
  <c r="AC34" i="15"/>
  <c r="S34" i="15" s="1"/>
  <c r="W34" i="15"/>
  <c r="AW34" i="15"/>
  <c r="P34" i="15"/>
  <c r="AN34" i="15"/>
  <c r="L34" i="15" s="1"/>
  <c r="M34" i="15"/>
  <c r="U34" i="15"/>
  <c r="R35" i="15"/>
  <c r="AC35" i="15"/>
  <c r="W35" i="15"/>
  <c r="AW35" i="15"/>
  <c r="P35" i="15"/>
  <c r="AN35" i="15"/>
  <c r="M35" i="15"/>
  <c r="U35" i="15"/>
  <c r="R36" i="15"/>
  <c r="AC36" i="15"/>
  <c r="W36" i="15"/>
  <c r="AW36" i="15"/>
  <c r="P36" i="15"/>
  <c r="AN36" i="15"/>
  <c r="AX36" i="15" s="1"/>
  <c r="M36" i="15"/>
  <c r="U36" i="15"/>
  <c r="R37" i="15"/>
  <c r="AC37" i="15"/>
  <c r="W37" i="15"/>
  <c r="AW37" i="15"/>
  <c r="P37" i="15"/>
  <c r="AN37" i="15"/>
  <c r="AX37" i="15" s="1"/>
  <c r="M37" i="15"/>
  <c r="U37" i="15"/>
  <c r="R38" i="15"/>
  <c r="AC38" i="15"/>
  <c r="T38" i="15" s="1"/>
  <c r="W38" i="15"/>
  <c r="AW38" i="15"/>
  <c r="P38" i="15"/>
  <c r="AN38" i="15"/>
  <c r="AX38" i="15" s="1"/>
  <c r="M38" i="15"/>
  <c r="U38" i="15"/>
  <c r="R39" i="15"/>
  <c r="AC39" i="15"/>
  <c r="W39" i="15"/>
  <c r="AW39" i="15"/>
  <c r="P39" i="15"/>
  <c r="AN39" i="15"/>
  <c r="L39" i="15" s="1"/>
  <c r="M39" i="15"/>
  <c r="U39" i="15"/>
  <c r="R40" i="15"/>
  <c r="AC40" i="15"/>
  <c r="T40" i="15" s="1"/>
  <c r="W40" i="15"/>
  <c r="AW40" i="15"/>
  <c r="P40" i="15"/>
  <c r="AN40" i="15"/>
  <c r="L40" i="15" s="1"/>
  <c r="M40" i="15"/>
  <c r="U40" i="15"/>
  <c r="R41" i="15"/>
  <c r="AC41" i="15"/>
  <c r="S41" i="15" s="1"/>
  <c r="W41" i="15"/>
  <c r="AW41" i="15"/>
  <c r="P41" i="15"/>
  <c r="AN41" i="15"/>
  <c r="L41" i="15" s="1"/>
  <c r="M41" i="15"/>
  <c r="U41" i="15"/>
  <c r="R42" i="15"/>
  <c r="AC42" i="15"/>
  <c r="T42" i="15" s="1"/>
  <c r="W42" i="15"/>
  <c r="AW42" i="15"/>
  <c r="P42" i="15"/>
  <c r="AN42" i="15"/>
  <c r="AX42" i="15" s="1"/>
  <c r="M42" i="15"/>
  <c r="U42" i="15"/>
  <c r="R43" i="15"/>
  <c r="AC43" i="15"/>
  <c r="T43" i="15" s="1"/>
  <c r="W43" i="15"/>
  <c r="AW43" i="15"/>
  <c r="P43" i="15"/>
  <c r="AN43" i="15"/>
  <c r="M43" i="15"/>
  <c r="U43" i="15"/>
  <c r="R44" i="15"/>
  <c r="AC44" i="15"/>
  <c r="S44" i="15" s="1"/>
  <c r="W44" i="15"/>
  <c r="AW44" i="15"/>
  <c r="P44" i="15"/>
  <c r="AN44" i="15"/>
  <c r="AX44" i="15" s="1"/>
  <c r="M44" i="15"/>
  <c r="U44" i="15"/>
  <c r="R45" i="15"/>
  <c r="AC45" i="15"/>
  <c r="S45" i="15" s="1"/>
  <c r="W45" i="15"/>
  <c r="AW45" i="15"/>
  <c r="P45" i="15"/>
  <c r="AN45" i="15"/>
  <c r="L45" i="15" s="1"/>
  <c r="M45" i="15"/>
  <c r="U45" i="15"/>
  <c r="R46" i="15"/>
  <c r="AC46" i="15"/>
  <c r="W46" i="15"/>
  <c r="AW46" i="15"/>
  <c r="P46" i="15"/>
  <c r="AN46" i="15"/>
  <c r="L46" i="15" s="1"/>
  <c r="M46" i="15"/>
  <c r="U46" i="15"/>
  <c r="R47" i="15"/>
  <c r="AC47" i="15"/>
  <c r="W47" i="15"/>
  <c r="AW47" i="15"/>
  <c r="P47" i="15"/>
  <c r="AN47" i="15"/>
  <c r="AX47" i="15" s="1"/>
  <c r="M47" i="15"/>
  <c r="U47" i="15"/>
  <c r="R48" i="15"/>
  <c r="AC48" i="15"/>
  <c r="W48" i="15"/>
  <c r="AW48" i="15"/>
  <c r="P48" i="15"/>
  <c r="AN48" i="15"/>
  <c r="L48" i="15" s="1"/>
  <c r="M48" i="15"/>
  <c r="U48" i="15"/>
  <c r="R49" i="15"/>
  <c r="AC49" i="15"/>
  <c r="T49" i="15" s="1"/>
  <c r="W49" i="15"/>
  <c r="AW49" i="15"/>
  <c r="P49" i="15"/>
  <c r="AN49" i="15"/>
  <c r="AX49" i="15" s="1"/>
  <c r="M49" i="15"/>
  <c r="U49" i="15"/>
  <c r="R50" i="15"/>
  <c r="AC50" i="15"/>
  <c r="S50" i="15" s="1"/>
  <c r="W50" i="15"/>
  <c r="AW50" i="15"/>
  <c r="P50" i="15"/>
  <c r="AN50" i="15"/>
  <c r="AX50" i="15" s="1"/>
  <c r="M50" i="15"/>
  <c r="U50" i="15"/>
  <c r="R51" i="15"/>
  <c r="AC51" i="15"/>
  <c r="S51" i="15" s="1"/>
  <c r="W51" i="15"/>
  <c r="AW51" i="15"/>
  <c r="P51" i="15"/>
  <c r="AN51" i="15"/>
  <c r="AX51" i="15" s="1"/>
  <c r="M51" i="15"/>
  <c r="U51" i="15"/>
  <c r="R52" i="15"/>
  <c r="AC52" i="15"/>
  <c r="W52" i="15"/>
  <c r="AW52" i="15"/>
  <c r="P52" i="15"/>
  <c r="AN52" i="15"/>
  <c r="L52" i="15" s="1"/>
  <c r="M52" i="15"/>
  <c r="U52" i="15"/>
  <c r="R53" i="15"/>
  <c r="AC53" i="15"/>
  <c r="W53" i="15"/>
  <c r="AW53" i="15"/>
  <c r="P53" i="15"/>
  <c r="AN53" i="15"/>
  <c r="L53" i="15" s="1"/>
  <c r="M53" i="15"/>
  <c r="U53" i="15"/>
  <c r="R54" i="15"/>
  <c r="AC54" i="15"/>
  <c r="T54" i="15" s="1"/>
  <c r="W54" i="15"/>
  <c r="AW54" i="15"/>
  <c r="P54" i="15"/>
  <c r="AN54" i="15"/>
  <c r="L54" i="15" s="1"/>
  <c r="M54" i="15"/>
  <c r="U54" i="15"/>
  <c r="R55" i="15"/>
  <c r="AC55" i="15"/>
  <c r="S55" i="15" s="1"/>
  <c r="W55" i="15"/>
  <c r="AW55" i="15"/>
  <c r="P55" i="15"/>
  <c r="AN55" i="15"/>
  <c r="M55" i="15"/>
  <c r="U55" i="15"/>
  <c r="R56" i="15"/>
  <c r="AC56" i="15"/>
  <c r="S56" i="15" s="1"/>
  <c r="W56" i="15"/>
  <c r="AW56" i="15"/>
  <c r="P56" i="15"/>
  <c r="AN56" i="15"/>
  <c r="L56" i="15" s="1"/>
  <c r="M56" i="15"/>
  <c r="U56" i="15"/>
  <c r="R57" i="15"/>
  <c r="AC57" i="15"/>
  <c r="W57" i="15"/>
  <c r="AW57" i="15"/>
  <c r="P57" i="15"/>
  <c r="AN57" i="15"/>
  <c r="AX57" i="15" s="1"/>
  <c r="M57" i="15"/>
  <c r="U57" i="15"/>
  <c r="R58" i="15"/>
  <c r="AC58" i="15"/>
  <c r="S58" i="15" s="1"/>
  <c r="W58" i="15"/>
  <c r="AW58" i="15"/>
  <c r="P58" i="15"/>
  <c r="AN58" i="15"/>
  <c r="AX58" i="15" s="1"/>
  <c r="M58" i="15"/>
  <c r="U58" i="15"/>
  <c r="R59" i="15"/>
  <c r="AC59" i="15"/>
  <c r="S59" i="15" s="1"/>
  <c r="W59" i="15"/>
  <c r="AW59" i="15"/>
  <c r="P59" i="15"/>
  <c r="AN59" i="15"/>
  <c r="AX59" i="15" s="1"/>
  <c r="M59" i="15"/>
  <c r="U59" i="15"/>
  <c r="R60" i="15"/>
  <c r="AC60" i="15"/>
  <c r="W60" i="15"/>
  <c r="AW60" i="15"/>
  <c r="P60" i="15"/>
  <c r="AN60" i="15"/>
  <c r="L60" i="15" s="1"/>
  <c r="M60" i="15"/>
  <c r="U60" i="15"/>
  <c r="R61" i="15"/>
  <c r="AC61" i="15"/>
  <c r="W61" i="15"/>
  <c r="AW61" i="15"/>
  <c r="P61" i="15"/>
  <c r="AN61" i="15"/>
  <c r="L61" i="15" s="1"/>
  <c r="M61" i="15"/>
  <c r="U61" i="15"/>
  <c r="R62" i="15"/>
  <c r="AC62" i="15"/>
  <c r="T62" i="15"/>
  <c r="W62" i="15"/>
  <c r="AW62" i="15"/>
  <c r="P62" i="15"/>
  <c r="AN62" i="15"/>
  <c r="AX62" i="15" s="1"/>
  <c r="M62" i="15"/>
  <c r="U62" i="15"/>
  <c r="R63" i="15"/>
  <c r="AC63" i="15"/>
  <c r="T63" i="15" s="1"/>
  <c r="W63" i="15"/>
  <c r="AW63" i="15"/>
  <c r="P63" i="15"/>
  <c r="AN63" i="15"/>
  <c r="L63" i="15" s="1"/>
  <c r="M63" i="15"/>
  <c r="U63" i="15"/>
  <c r="R64" i="15"/>
  <c r="AC64" i="15"/>
  <c r="T64" i="15" s="1"/>
  <c r="W64" i="15"/>
  <c r="AW64" i="15"/>
  <c r="P64" i="15"/>
  <c r="AN64" i="15"/>
  <c r="L64" i="15" s="1"/>
  <c r="M64" i="15"/>
  <c r="U64" i="15"/>
  <c r="R65" i="15"/>
  <c r="AC65" i="15"/>
  <c r="S65" i="15" s="1"/>
  <c r="W65" i="15"/>
  <c r="AW65" i="15"/>
  <c r="P65" i="15"/>
  <c r="AN65" i="15"/>
  <c r="M65" i="15"/>
  <c r="U65" i="15"/>
  <c r="R66" i="15"/>
  <c r="AC66" i="15"/>
  <c r="W66" i="15"/>
  <c r="AW66" i="15"/>
  <c r="P66" i="15"/>
  <c r="AN66" i="15"/>
  <c r="L66" i="15" s="1"/>
  <c r="M66" i="15"/>
  <c r="U66" i="15"/>
  <c r="R67" i="15"/>
  <c r="AC67" i="15"/>
  <c r="S67" i="15" s="1"/>
  <c r="W67" i="15"/>
  <c r="AW67" i="15"/>
  <c r="P67" i="15"/>
  <c r="AN67" i="15"/>
  <c r="L67" i="15" s="1"/>
  <c r="M67" i="15"/>
  <c r="U67" i="15"/>
  <c r="R68" i="15"/>
  <c r="AC68" i="15"/>
  <c r="T68" i="15" s="1"/>
  <c r="W68" i="15"/>
  <c r="AW68" i="15"/>
  <c r="P68" i="15"/>
  <c r="AN68" i="15"/>
  <c r="L68" i="15" s="1"/>
  <c r="M68" i="15"/>
  <c r="U68" i="15"/>
  <c r="R69" i="15"/>
  <c r="AC69" i="15"/>
  <c r="W69" i="15"/>
  <c r="AW69" i="15"/>
  <c r="P69" i="15"/>
  <c r="AN69" i="15"/>
  <c r="L69" i="15" s="1"/>
  <c r="M69" i="15"/>
  <c r="U69" i="15"/>
  <c r="R70" i="15"/>
  <c r="AC70" i="15"/>
  <c r="W70" i="15"/>
  <c r="AW70" i="15"/>
  <c r="P70" i="15"/>
  <c r="AN70" i="15"/>
  <c r="AX70" i="15" s="1"/>
  <c r="M70" i="15"/>
  <c r="U70" i="15"/>
  <c r="R71" i="15"/>
  <c r="AC71" i="15"/>
  <c r="S71" i="15" s="1"/>
  <c r="W71" i="15"/>
  <c r="AW71" i="15"/>
  <c r="P71" i="15"/>
  <c r="AN71" i="15"/>
  <c r="L71" i="15" s="1"/>
  <c r="M71" i="15"/>
  <c r="U71" i="15"/>
  <c r="R72" i="15"/>
  <c r="AC72" i="15"/>
  <c r="T72" i="15" s="1"/>
  <c r="W72" i="15"/>
  <c r="AW72" i="15"/>
  <c r="P72" i="15"/>
  <c r="AN72" i="15"/>
  <c r="L72" i="15" s="1"/>
  <c r="M72" i="15"/>
  <c r="U72" i="15"/>
  <c r="R73" i="15"/>
  <c r="AC73" i="15"/>
  <c r="S73" i="15" s="1"/>
  <c r="W73" i="15"/>
  <c r="AW73" i="15"/>
  <c r="P73" i="15"/>
  <c r="AN73" i="15"/>
  <c r="AX73" i="15" s="1"/>
  <c r="M73" i="15"/>
  <c r="U73" i="15"/>
  <c r="R74" i="15"/>
  <c r="AC74" i="15"/>
  <c r="S74" i="15" s="1"/>
  <c r="W74" i="15"/>
  <c r="AW74" i="15"/>
  <c r="P74" i="15"/>
  <c r="AN74" i="15"/>
  <c r="AX74" i="15" s="1"/>
  <c r="M74" i="15"/>
  <c r="U74" i="15"/>
  <c r="R75" i="15"/>
  <c r="AC75" i="15"/>
  <c r="W75" i="15"/>
  <c r="AW75" i="15"/>
  <c r="P75" i="15"/>
  <c r="AN75" i="15"/>
  <c r="L75" i="15" s="1"/>
  <c r="M75" i="15"/>
  <c r="U75" i="15"/>
  <c r="R76" i="15"/>
  <c r="AC76" i="15"/>
  <c r="T76" i="15" s="1"/>
  <c r="W76" i="15"/>
  <c r="AW76" i="15"/>
  <c r="P76" i="15"/>
  <c r="AN76" i="15"/>
  <c r="L76" i="15" s="1"/>
  <c r="M76" i="15"/>
  <c r="U76" i="15"/>
  <c r="R77" i="15"/>
  <c r="AC77" i="15"/>
  <c r="S77" i="15" s="1"/>
  <c r="W77" i="15"/>
  <c r="AW77" i="15"/>
  <c r="P77" i="15"/>
  <c r="AN77" i="15"/>
  <c r="L77" i="15" s="1"/>
  <c r="M77" i="15"/>
  <c r="U77" i="15"/>
  <c r="R78" i="15"/>
  <c r="AC78" i="15"/>
  <c r="S78" i="15" s="1"/>
  <c r="W78" i="15"/>
  <c r="AW78" i="15"/>
  <c r="P78" i="15"/>
  <c r="AN78" i="15"/>
  <c r="L78" i="15" s="1"/>
  <c r="M78" i="15"/>
  <c r="U78" i="15"/>
  <c r="R79" i="15"/>
  <c r="AC79" i="15"/>
  <c r="T79" i="15" s="1"/>
  <c r="W79" i="15"/>
  <c r="AW79" i="15"/>
  <c r="P79" i="15"/>
  <c r="AN79" i="15"/>
  <c r="AX79" i="15" s="1"/>
  <c r="M79" i="15"/>
  <c r="U79" i="15"/>
  <c r="R80" i="15"/>
  <c r="AC80" i="15"/>
  <c r="S80" i="15" s="1"/>
  <c r="W80" i="15"/>
  <c r="AW80" i="15"/>
  <c r="P80" i="15"/>
  <c r="AN80" i="15"/>
  <c r="M80" i="15"/>
  <c r="U80" i="15"/>
  <c r="R81" i="15"/>
  <c r="AC81" i="15"/>
  <c r="S81" i="15" s="1"/>
  <c r="W81" i="15"/>
  <c r="AW81" i="15"/>
  <c r="P81" i="15"/>
  <c r="AN81" i="15"/>
  <c r="M81" i="15"/>
  <c r="U81" i="15"/>
  <c r="R82" i="15"/>
  <c r="AC82" i="15"/>
  <c r="T82" i="15" s="1"/>
  <c r="W82" i="15"/>
  <c r="AW82" i="15"/>
  <c r="P82" i="15"/>
  <c r="AN82" i="15"/>
  <c r="L82" i="15" s="1"/>
  <c r="M82" i="15"/>
  <c r="U82" i="15"/>
  <c r="R83" i="15"/>
  <c r="AC83" i="15"/>
  <c r="S83" i="15" s="1"/>
  <c r="W83" i="15"/>
  <c r="AW83" i="15"/>
  <c r="P83" i="15"/>
  <c r="AN83" i="15"/>
  <c r="AX83" i="15" s="1"/>
  <c r="M83" i="15"/>
  <c r="U83" i="15"/>
  <c r="R84" i="15"/>
  <c r="AC84" i="15"/>
  <c r="S84" i="15" s="1"/>
  <c r="W84" i="15"/>
  <c r="AW84" i="15"/>
  <c r="P84" i="15"/>
  <c r="AN84" i="15"/>
  <c r="L84" i="15" s="1"/>
  <c r="M84" i="15"/>
  <c r="U84" i="15"/>
  <c r="R85" i="15"/>
  <c r="AC85" i="15"/>
  <c r="T85" i="15" s="1"/>
  <c r="W85" i="15"/>
  <c r="AW85" i="15"/>
  <c r="P85" i="15"/>
  <c r="AN85" i="15"/>
  <c r="M85" i="15"/>
  <c r="U85" i="15"/>
  <c r="R86" i="15"/>
  <c r="AC86" i="15"/>
  <c r="T86" i="15" s="1"/>
  <c r="W86" i="15"/>
  <c r="AW86" i="15"/>
  <c r="P86" i="15"/>
  <c r="AN86" i="15"/>
  <c r="AX86" i="15" s="1"/>
  <c r="M86" i="15"/>
  <c r="U86" i="15"/>
  <c r="R87" i="15"/>
  <c r="AC87" i="15"/>
  <c r="W87" i="15"/>
  <c r="AW87" i="15"/>
  <c r="P87" i="15"/>
  <c r="AN87" i="15"/>
  <c r="M87" i="15"/>
  <c r="U87" i="15"/>
  <c r="R88" i="15"/>
  <c r="AC88" i="15"/>
  <c r="W88" i="15"/>
  <c r="AW88" i="15"/>
  <c r="P88" i="15"/>
  <c r="AN88" i="15"/>
  <c r="L88" i="15" s="1"/>
  <c r="M88" i="15"/>
  <c r="U88" i="15"/>
  <c r="R89" i="15"/>
  <c r="AC89" i="15"/>
  <c r="W89" i="15"/>
  <c r="AW89" i="15"/>
  <c r="P89" i="15"/>
  <c r="AN89" i="15"/>
  <c r="AX89" i="15" s="1"/>
  <c r="M89" i="15"/>
  <c r="U89" i="15"/>
  <c r="R90" i="15"/>
  <c r="AC90" i="15"/>
  <c r="T90" i="15" s="1"/>
  <c r="W90" i="15"/>
  <c r="AW90" i="15"/>
  <c r="P90" i="15"/>
  <c r="AN90" i="15"/>
  <c r="M90" i="15"/>
  <c r="U90" i="15"/>
  <c r="R91" i="15"/>
  <c r="AC91" i="15"/>
  <c r="S91" i="15" s="1"/>
  <c r="W91" i="15"/>
  <c r="AW91" i="15"/>
  <c r="P91" i="15"/>
  <c r="AN91" i="15"/>
  <c r="L91" i="15" s="1"/>
  <c r="M91" i="15"/>
  <c r="U91" i="15"/>
  <c r="R92" i="15"/>
  <c r="AC92" i="15"/>
  <c r="W92" i="15"/>
  <c r="AW92" i="15"/>
  <c r="P92" i="15"/>
  <c r="AN92" i="15"/>
  <c r="AX92" i="15" s="1"/>
  <c r="M92" i="15"/>
  <c r="U92" i="15"/>
  <c r="R93" i="15"/>
  <c r="AC93" i="15"/>
  <c r="T93" i="15" s="1"/>
  <c r="W93" i="15"/>
  <c r="AW93" i="15"/>
  <c r="P93" i="15"/>
  <c r="AN93" i="15"/>
  <c r="L93" i="15" s="1"/>
  <c r="M93" i="15"/>
  <c r="U93" i="15"/>
  <c r="R94" i="15"/>
  <c r="AC94" i="15"/>
  <c r="S94" i="15" s="1"/>
  <c r="W94" i="15"/>
  <c r="AW94" i="15"/>
  <c r="P94" i="15"/>
  <c r="AN94" i="15"/>
  <c r="L94" i="15" s="1"/>
  <c r="M94" i="15"/>
  <c r="U94" i="15"/>
  <c r="R95" i="15"/>
  <c r="AC95" i="15"/>
  <c r="S95" i="15" s="1"/>
  <c r="W95" i="15"/>
  <c r="AW95" i="15"/>
  <c r="P95" i="15"/>
  <c r="AN95" i="15"/>
  <c r="L95" i="15" s="1"/>
  <c r="M95" i="15"/>
  <c r="U95" i="15"/>
  <c r="R96" i="15"/>
  <c r="AC96" i="15"/>
  <c r="S96" i="15" s="1"/>
  <c r="W96" i="15"/>
  <c r="AW96" i="15"/>
  <c r="P96" i="15"/>
  <c r="AN96" i="15"/>
  <c r="M96" i="15"/>
  <c r="U96" i="15"/>
  <c r="R97" i="15"/>
  <c r="AC97" i="15"/>
  <c r="T97" i="15" s="1"/>
  <c r="W97" i="15"/>
  <c r="AW97" i="15"/>
  <c r="P97" i="15"/>
  <c r="AN97" i="15"/>
  <c r="AX97" i="15" s="1"/>
  <c r="M97" i="15"/>
  <c r="U97" i="15"/>
  <c r="R98" i="15"/>
  <c r="AC98" i="15"/>
  <c r="S98" i="15" s="1"/>
  <c r="W98" i="15"/>
  <c r="AW98" i="15"/>
  <c r="P98" i="15"/>
  <c r="AN98" i="15"/>
  <c r="M98" i="15"/>
  <c r="U98" i="15"/>
  <c r="R99" i="15"/>
  <c r="AC99" i="15"/>
  <c r="S99" i="15" s="1"/>
  <c r="W99" i="15"/>
  <c r="AW99" i="15"/>
  <c r="P99" i="15"/>
  <c r="AN99" i="15"/>
  <c r="M99" i="15"/>
  <c r="U99" i="15"/>
  <c r="R100" i="15"/>
  <c r="AC100" i="15"/>
  <c r="W100" i="15"/>
  <c r="AW100" i="15"/>
  <c r="P100" i="15"/>
  <c r="AN100" i="15"/>
  <c r="AX100" i="15" s="1"/>
  <c r="M100" i="15"/>
  <c r="U100" i="15"/>
  <c r="R101" i="15"/>
  <c r="AC101" i="15"/>
  <c r="W101" i="15"/>
  <c r="AW101" i="15"/>
  <c r="P101" i="15"/>
  <c r="AN101" i="15"/>
  <c r="AX101" i="15" s="1"/>
  <c r="M101" i="15"/>
  <c r="U101" i="15"/>
  <c r="R102" i="15"/>
  <c r="AC102" i="15"/>
  <c r="W102" i="15"/>
  <c r="AW102" i="15"/>
  <c r="P102" i="15"/>
  <c r="AN102" i="15"/>
  <c r="M102" i="15"/>
  <c r="U102" i="15"/>
  <c r="R103" i="15"/>
  <c r="AC103" i="15"/>
  <c r="T103" i="15" s="1"/>
  <c r="W103" i="15"/>
  <c r="AW103" i="15"/>
  <c r="P103" i="15"/>
  <c r="AN103" i="15"/>
  <c r="AX103" i="15" s="1"/>
  <c r="M103" i="15"/>
  <c r="U103" i="15"/>
  <c r="R104" i="15"/>
  <c r="AC104" i="15"/>
  <c r="T104" i="15" s="1"/>
  <c r="W104" i="15"/>
  <c r="AW104" i="15"/>
  <c r="P104" i="15"/>
  <c r="AN104" i="15"/>
  <c r="L104" i="15" s="1"/>
  <c r="M104" i="15"/>
  <c r="U104" i="15"/>
  <c r="R105" i="15"/>
  <c r="AC105" i="15"/>
  <c r="T105" i="15" s="1"/>
  <c r="W105" i="15"/>
  <c r="AW105" i="15"/>
  <c r="P105" i="15"/>
  <c r="AN105" i="15"/>
  <c r="AX105" i="15" s="1"/>
  <c r="M105" i="15"/>
  <c r="U105" i="15"/>
  <c r="R106" i="15"/>
  <c r="AC106" i="15"/>
  <c r="S106" i="15" s="1"/>
  <c r="W106" i="15"/>
  <c r="AW106" i="15"/>
  <c r="P106" i="15"/>
  <c r="AN106" i="15"/>
  <c r="L106" i="15" s="1"/>
  <c r="M106" i="15"/>
  <c r="U106" i="15"/>
  <c r="R107" i="15"/>
  <c r="AC107" i="15"/>
  <c r="W107" i="15"/>
  <c r="AW107" i="15"/>
  <c r="P107" i="15"/>
  <c r="AN107" i="15"/>
  <c r="AX107" i="15" s="1"/>
  <c r="M107" i="15"/>
  <c r="U107" i="15"/>
  <c r="R108" i="15"/>
  <c r="AC108" i="15"/>
  <c r="T108" i="15" s="1"/>
  <c r="W108" i="15"/>
  <c r="AW108" i="15"/>
  <c r="P108" i="15"/>
  <c r="AN108" i="15"/>
  <c r="M108" i="15"/>
  <c r="U108" i="15"/>
  <c r="R109" i="15"/>
  <c r="AC109" i="15"/>
  <c r="W109" i="15"/>
  <c r="AW109" i="15"/>
  <c r="P109" i="15"/>
  <c r="AN109" i="15"/>
  <c r="M109" i="15"/>
  <c r="U109" i="15"/>
  <c r="R110" i="15"/>
  <c r="AC110" i="15"/>
  <c r="S110" i="15" s="1"/>
  <c r="W110" i="15"/>
  <c r="AW110" i="15"/>
  <c r="P110" i="15"/>
  <c r="AN110" i="15"/>
  <c r="AX110" i="15" s="1"/>
  <c r="M110" i="15"/>
  <c r="U110" i="15"/>
  <c r="R111" i="15"/>
  <c r="AC111" i="15"/>
  <c r="T111" i="15" s="1"/>
  <c r="W111" i="15"/>
  <c r="AW111" i="15"/>
  <c r="P111" i="15"/>
  <c r="AN111" i="15"/>
  <c r="L111" i="15" s="1"/>
  <c r="M111" i="15"/>
  <c r="U111" i="15"/>
  <c r="R112" i="15"/>
  <c r="AC112" i="15"/>
  <c r="W112" i="15"/>
  <c r="AW112" i="15"/>
  <c r="P112" i="15"/>
  <c r="AN112" i="15"/>
  <c r="L112" i="15" s="1"/>
  <c r="M112" i="15"/>
  <c r="U112" i="15"/>
  <c r="R113" i="15"/>
  <c r="AC113" i="15"/>
  <c r="T113" i="15" s="1"/>
  <c r="W113" i="15"/>
  <c r="AW113" i="15"/>
  <c r="P113" i="15"/>
  <c r="AN113" i="15"/>
  <c r="AX113" i="15" s="1"/>
  <c r="M113" i="15"/>
  <c r="U113" i="15"/>
  <c r="R114" i="15"/>
  <c r="AC114" i="15"/>
  <c r="S114" i="15" s="1"/>
  <c r="W114" i="15"/>
  <c r="AW114" i="15"/>
  <c r="P114" i="15"/>
  <c r="AN114" i="15"/>
  <c r="M114" i="15"/>
  <c r="U114" i="15"/>
  <c r="R115" i="15"/>
  <c r="AC115" i="15"/>
  <c r="S115" i="15" s="1"/>
  <c r="W115" i="15"/>
  <c r="AW115" i="15"/>
  <c r="P115" i="15"/>
  <c r="AN115" i="15"/>
  <c r="AX115" i="15" s="1"/>
  <c r="M115" i="15"/>
  <c r="U115" i="15"/>
  <c r="R116" i="15"/>
  <c r="AC116" i="15"/>
  <c r="W116" i="15"/>
  <c r="AW116" i="15"/>
  <c r="P116" i="15"/>
  <c r="AN116" i="15"/>
  <c r="L116" i="15" s="1"/>
  <c r="M116" i="15"/>
  <c r="U116" i="15"/>
  <c r="R117" i="15"/>
  <c r="AC117" i="15"/>
  <c r="S117" i="15" s="1"/>
  <c r="W117" i="15"/>
  <c r="AW117" i="15"/>
  <c r="P117" i="15"/>
  <c r="AN117" i="15"/>
  <c r="L117" i="15" s="1"/>
  <c r="M117" i="15"/>
  <c r="U117" i="15"/>
  <c r="R118" i="15"/>
  <c r="AC118" i="15"/>
  <c r="W118" i="15"/>
  <c r="AW118" i="15"/>
  <c r="P118" i="15"/>
  <c r="AN118" i="15"/>
  <c r="AX118" i="15" s="1"/>
  <c r="M118" i="15"/>
  <c r="U118" i="15"/>
  <c r="R119" i="15"/>
  <c r="AC119" i="15"/>
  <c r="W119" i="15"/>
  <c r="AW119" i="15"/>
  <c r="P119" i="15"/>
  <c r="AN119" i="15"/>
  <c r="L119" i="15" s="1"/>
  <c r="M119" i="15"/>
  <c r="U119" i="15"/>
  <c r="R120" i="15"/>
  <c r="AC120" i="15"/>
  <c r="T120" i="15" s="1"/>
  <c r="W120" i="15"/>
  <c r="AW120" i="15"/>
  <c r="P120" i="15"/>
  <c r="AN120" i="15"/>
  <c r="M120" i="15"/>
  <c r="U120" i="15"/>
  <c r="R121" i="15"/>
  <c r="AC121" i="15"/>
  <c r="S121" i="15" s="1"/>
  <c r="W121" i="15"/>
  <c r="AW121" i="15"/>
  <c r="P121" i="15"/>
  <c r="AN121" i="15"/>
  <c r="L121" i="15" s="1"/>
  <c r="M121" i="15"/>
  <c r="U121" i="15"/>
  <c r="R122" i="15"/>
  <c r="AC122" i="15"/>
  <c r="T122" i="15" s="1"/>
  <c r="W122" i="15"/>
  <c r="AW122" i="15"/>
  <c r="P122" i="15"/>
  <c r="AN122" i="15"/>
  <c r="M122" i="15"/>
  <c r="U122" i="15"/>
  <c r="R123" i="15"/>
  <c r="AC123" i="15"/>
  <c r="T123" i="15" s="1"/>
  <c r="W123" i="15"/>
  <c r="AW123" i="15"/>
  <c r="P123" i="15"/>
  <c r="AN123" i="15"/>
  <c r="AX123" i="15" s="1"/>
  <c r="M123" i="15"/>
  <c r="U123" i="15"/>
  <c r="R124" i="15"/>
  <c r="AC124" i="15"/>
  <c r="T124" i="15" s="1"/>
  <c r="W124" i="15"/>
  <c r="AW124" i="15"/>
  <c r="P124" i="15"/>
  <c r="AN124" i="15"/>
  <c r="L124" i="15" s="1"/>
  <c r="M124" i="15"/>
  <c r="U124" i="15"/>
  <c r="R125" i="15"/>
  <c r="AC125" i="15"/>
  <c r="S125" i="15" s="1"/>
  <c r="W125" i="15"/>
  <c r="AW125" i="15"/>
  <c r="P125" i="15"/>
  <c r="AN125" i="15"/>
  <c r="AX125" i="15" s="1"/>
  <c r="M125" i="15"/>
  <c r="U125" i="15"/>
  <c r="R126" i="15"/>
  <c r="AC126" i="15"/>
  <c r="S126" i="15" s="1"/>
  <c r="W126" i="15"/>
  <c r="AW126" i="15"/>
  <c r="P126" i="15"/>
  <c r="AN126" i="15"/>
  <c r="M126" i="15"/>
  <c r="U126" i="15"/>
  <c r="R127" i="15"/>
  <c r="AC127" i="15"/>
  <c r="T127" i="15" s="1"/>
  <c r="W127" i="15"/>
  <c r="AW127" i="15"/>
  <c r="P127" i="15"/>
  <c r="AN127" i="15"/>
  <c r="L127" i="15" s="1"/>
  <c r="M127" i="15"/>
  <c r="U127" i="15"/>
  <c r="R128" i="15"/>
  <c r="AC128" i="15"/>
  <c r="S128" i="15" s="1"/>
  <c r="W128" i="15"/>
  <c r="AW128" i="15"/>
  <c r="P128" i="15"/>
  <c r="AN128" i="15"/>
  <c r="AX128" i="15" s="1"/>
  <c r="M128" i="15"/>
  <c r="U128" i="15"/>
  <c r="R129" i="15"/>
  <c r="AC129" i="15"/>
  <c r="T129" i="15" s="1"/>
  <c r="W129" i="15"/>
  <c r="AW129" i="15"/>
  <c r="P129" i="15"/>
  <c r="AN129" i="15"/>
  <c r="AX129" i="15" s="1"/>
  <c r="M129" i="15"/>
  <c r="U129" i="15"/>
  <c r="R130" i="15"/>
  <c r="AC130" i="15"/>
  <c r="S130" i="15" s="1"/>
  <c r="W130" i="15"/>
  <c r="AW130" i="15"/>
  <c r="P130" i="15"/>
  <c r="AN130" i="15"/>
  <c r="L130" i="15" s="1"/>
  <c r="M130" i="15"/>
  <c r="U130" i="15"/>
  <c r="R131" i="15"/>
  <c r="AC131" i="15"/>
  <c r="S131" i="15" s="1"/>
  <c r="W131" i="15"/>
  <c r="AW131" i="15"/>
  <c r="P131" i="15"/>
  <c r="AN131" i="15"/>
  <c r="L131" i="15" s="1"/>
  <c r="M131" i="15"/>
  <c r="U131" i="15"/>
  <c r="R132" i="15"/>
  <c r="AC132" i="15"/>
  <c r="W132" i="15"/>
  <c r="AW132" i="15"/>
  <c r="P132" i="15"/>
  <c r="AN132" i="15"/>
  <c r="AX132" i="15" s="1"/>
  <c r="M132" i="15"/>
  <c r="U132" i="15"/>
  <c r="R133" i="15"/>
  <c r="AC133" i="15"/>
  <c r="W133" i="15"/>
  <c r="AW133" i="15"/>
  <c r="P133" i="15"/>
  <c r="AN133" i="15"/>
  <c r="M133" i="15"/>
  <c r="U133" i="15"/>
  <c r="R134" i="15"/>
  <c r="AC134" i="15"/>
  <c r="S134" i="15" s="1"/>
  <c r="W134" i="15"/>
  <c r="AW134" i="15"/>
  <c r="P134" i="15"/>
  <c r="AN134" i="15"/>
  <c r="L134" i="15" s="1"/>
  <c r="M134" i="15"/>
  <c r="U134" i="15"/>
  <c r="R135" i="15"/>
  <c r="AC135" i="15"/>
  <c r="W135" i="15"/>
  <c r="AW135" i="15"/>
  <c r="P135" i="15"/>
  <c r="AN135" i="15"/>
  <c r="AX135" i="15" s="1"/>
  <c r="M135" i="15"/>
  <c r="U135" i="15"/>
  <c r="R136" i="15"/>
  <c r="AC136" i="15"/>
  <c r="W136" i="15"/>
  <c r="AW136" i="15"/>
  <c r="P136" i="15"/>
  <c r="AN136" i="15"/>
  <c r="AX136" i="15" s="1"/>
  <c r="M136" i="15"/>
  <c r="U136" i="15"/>
  <c r="R137" i="15"/>
  <c r="AC137" i="15"/>
  <c r="W137" i="15"/>
  <c r="AW137" i="15"/>
  <c r="P137" i="15"/>
  <c r="AN137" i="15"/>
  <c r="L137" i="15" s="1"/>
  <c r="M137" i="15"/>
  <c r="U137" i="15"/>
  <c r="R138" i="15"/>
  <c r="AC138" i="15"/>
  <c r="S138" i="15" s="1"/>
  <c r="W138" i="15"/>
  <c r="AW138" i="15"/>
  <c r="P138" i="15"/>
  <c r="AN138" i="15"/>
  <c r="AX138" i="15" s="1"/>
  <c r="M138" i="15"/>
  <c r="U138" i="15"/>
  <c r="R139" i="15"/>
  <c r="AC139" i="15"/>
  <c r="W139" i="15"/>
  <c r="AW139" i="15"/>
  <c r="P139" i="15"/>
  <c r="AN139" i="15"/>
  <c r="L139" i="15" s="1"/>
  <c r="M139" i="15"/>
  <c r="U139" i="15"/>
  <c r="R140" i="15"/>
  <c r="AC140" i="15"/>
  <c r="W140" i="15"/>
  <c r="AW140" i="15"/>
  <c r="P140" i="15"/>
  <c r="AN140" i="15"/>
  <c r="AX140" i="15" s="1"/>
  <c r="M140" i="15"/>
  <c r="U140" i="15"/>
  <c r="R141" i="15"/>
  <c r="AC141" i="15"/>
  <c r="T141" i="15" s="1"/>
  <c r="W141" i="15"/>
  <c r="AW141" i="15"/>
  <c r="P141" i="15"/>
  <c r="AN141" i="15"/>
  <c r="L141" i="15" s="1"/>
  <c r="M141" i="15"/>
  <c r="U141" i="15"/>
  <c r="R142" i="15"/>
  <c r="AC142" i="15"/>
  <c r="W142" i="15"/>
  <c r="AW142" i="15"/>
  <c r="P142" i="15"/>
  <c r="AN142" i="15"/>
  <c r="M142" i="15"/>
  <c r="U142" i="15"/>
  <c r="R143" i="15"/>
  <c r="AC143" i="15"/>
  <c r="T143" i="15" s="1"/>
  <c r="W143" i="15"/>
  <c r="AW143" i="15"/>
  <c r="P143" i="15"/>
  <c r="AN143" i="15"/>
  <c r="M143" i="15"/>
  <c r="U143" i="15"/>
  <c r="R144" i="15"/>
  <c r="AC144" i="15"/>
  <c r="T144" i="15" s="1"/>
  <c r="W144" i="15"/>
  <c r="AW144" i="15"/>
  <c r="P144" i="15"/>
  <c r="AN144" i="15"/>
  <c r="M144" i="15"/>
  <c r="U144" i="15"/>
  <c r="R145" i="15"/>
  <c r="AC145" i="15"/>
  <c r="T145" i="15" s="1"/>
  <c r="W145" i="15"/>
  <c r="AW145" i="15"/>
  <c r="P145" i="15"/>
  <c r="AN145" i="15"/>
  <c r="AX145" i="15" s="1"/>
  <c r="M145" i="15"/>
  <c r="U145" i="15"/>
  <c r="R146" i="15"/>
  <c r="AC146" i="15"/>
  <c r="S146" i="15" s="1"/>
  <c r="W146" i="15"/>
  <c r="AW146" i="15"/>
  <c r="P146" i="15"/>
  <c r="AN146" i="15"/>
  <c r="M146" i="15"/>
  <c r="U146" i="15"/>
  <c r="R147" i="15"/>
  <c r="AC147" i="15"/>
  <c r="S147" i="15" s="1"/>
  <c r="W147" i="15"/>
  <c r="AW147" i="15"/>
  <c r="P147" i="15"/>
  <c r="AN147" i="15"/>
  <c r="M147" i="15"/>
  <c r="U147" i="15"/>
  <c r="R148" i="15"/>
  <c r="AC148" i="15"/>
  <c r="S148" i="15" s="1"/>
  <c r="W148" i="15"/>
  <c r="AW148" i="15"/>
  <c r="P148" i="15"/>
  <c r="AN148" i="15"/>
  <c r="AX148" i="15" s="1"/>
  <c r="M148" i="15"/>
  <c r="U148" i="15"/>
  <c r="R149" i="15"/>
  <c r="AC149" i="15"/>
  <c r="T149" i="15" s="1"/>
  <c r="W149" i="15"/>
  <c r="AW149" i="15"/>
  <c r="P149" i="15"/>
  <c r="AN149" i="15"/>
  <c r="L149" i="15" s="1"/>
  <c r="M149" i="15"/>
  <c r="U149" i="15"/>
  <c r="R150" i="15"/>
  <c r="AC150" i="15"/>
  <c r="T150" i="15" s="1"/>
  <c r="W150" i="15"/>
  <c r="AW150" i="15"/>
  <c r="P150" i="15"/>
  <c r="AN150" i="15"/>
  <c r="AX150" i="15" s="1"/>
  <c r="M150" i="15"/>
  <c r="U150" i="15"/>
  <c r="R151" i="15"/>
  <c r="AC151" i="15"/>
  <c r="T151" i="15" s="1"/>
  <c r="W151" i="15"/>
  <c r="AW151" i="15"/>
  <c r="P151" i="15"/>
  <c r="AN151" i="15"/>
  <c r="M151" i="15"/>
  <c r="U151" i="15"/>
  <c r="R152" i="15"/>
  <c r="AC152" i="15"/>
  <c r="T152" i="15" s="1"/>
  <c r="W152" i="15"/>
  <c r="AW152" i="15"/>
  <c r="P152" i="15"/>
  <c r="AN152" i="15"/>
  <c r="AX152" i="15" s="1"/>
  <c r="M152" i="15"/>
  <c r="U152" i="15"/>
  <c r="R153" i="15"/>
  <c r="AC153" i="15"/>
  <c r="T153" i="15" s="1"/>
  <c r="W153" i="15"/>
  <c r="AW153" i="15"/>
  <c r="P153" i="15"/>
  <c r="AN153" i="15"/>
  <c r="L153" i="15" s="1"/>
  <c r="M153" i="15"/>
  <c r="U153" i="15"/>
  <c r="R154" i="15"/>
  <c r="AC154" i="15"/>
  <c r="S154" i="15" s="1"/>
  <c r="W154" i="15"/>
  <c r="AW154" i="15"/>
  <c r="P154" i="15"/>
  <c r="AN154" i="15"/>
  <c r="L154" i="15" s="1"/>
  <c r="M154" i="15"/>
  <c r="U154" i="15"/>
  <c r="AU9" i="15"/>
  <c r="BA9" i="15"/>
  <c r="AZ9" i="15"/>
  <c r="BC9" i="15"/>
  <c r="AU10" i="15"/>
  <c r="BA10" i="15"/>
  <c r="AU11" i="15"/>
  <c r="BA11" i="15"/>
  <c r="AU12" i="15"/>
  <c r="BA12" i="15"/>
  <c r="AU13" i="15"/>
  <c r="BA13" i="15"/>
  <c r="AU14" i="15"/>
  <c r="BA14" i="15"/>
  <c r="AU15" i="15"/>
  <c r="BA15" i="15"/>
  <c r="AU16" i="15"/>
  <c r="BA16" i="15"/>
  <c r="AU17" i="15"/>
  <c r="BA17" i="15"/>
  <c r="AU18" i="15"/>
  <c r="BA18" i="15"/>
  <c r="AU19" i="15"/>
  <c r="BA19" i="15"/>
  <c r="AU20" i="15"/>
  <c r="BA20" i="15"/>
  <c r="AU21" i="15"/>
  <c r="BA21" i="15"/>
  <c r="AU22" i="15"/>
  <c r="BA22" i="15"/>
  <c r="AU23" i="15"/>
  <c r="BA23" i="15"/>
  <c r="AU24" i="15"/>
  <c r="BA24" i="15"/>
  <c r="AU25" i="15"/>
  <c r="BA25" i="15"/>
  <c r="AU26" i="15"/>
  <c r="BA26" i="15"/>
  <c r="AU27" i="15"/>
  <c r="BA27" i="15"/>
  <c r="AU28" i="15"/>
  <c r="BA28" i="15"/>
  <c r="AU29" i="15"/>
  <c r="BA29" i="15"/>
  <c r="AU30" i="15"/>
  <c r="BA30" i="15"/>
  <c r="AU31" i="15"/>
  <c r="BA31" i="15"/>
  <c r="AU32" i="15"/>
  <c r="BA32" i="15"/>
  <c r="AU33" i="15"/>
  <c r="BA33" i="15"/>
  <c r="AU34" i="15"/>
  <c r="BA34" i="15"/>
  <c r="AU35" i="15"/>
  <c r="BA35" i="15"/>
  <c r="AU36" i="15"/>
  <c r="BA36" i="15"/>
  <c r="AU37" i="15"/>
  <c r="BA37" i="15"/>
  <c r="AU38" i="15"/>
  <c r="BA38" i="15"/>
  <c r="AU39" i="15"/>
  <c r="BA39" i="15"/>
  <c r="AU40" i="15"/>
  <c r="BA40" i="15"/>
  <c r="AU41" i="15"/>
  <c r="BA41" i="15"/>
  <c r="AU42" i="15"/>
  <c r="BA42" i="15"/>
  <c r="AU43" i="15"/>
  <c r="BA43" i="15"/>
  <c r="AU44" i="15"/>
  <c r="BA44" i="15"/>
  <c r="AU45" i="15"/>
  <c r="BA45" i="15"/>
  <c r="AU46" i="15"/>
  <c r="BA46" i="15"/>
  <c r="AU47" i="15"/>
  <c r="BA47" i="15"/>
  <c r="AU48" i="15"/>
  <c r="BA48" i="15"/>
  <c r="AU49" i="15"/>
  <c r="BA49" i="15"/>
  <c r="AU50" i="15"/>
  <c r="BA50" i="15"/>
  <c r="AU51" i="15"/>
  <c r="BA51" i="15"/>
  <c r="AU52" i="15"/>
  <c r="BA52" i="15"/>
  <c r="AU53" i="15"/>
  <c r="BA53" i="15"/>
  <c r="AU54" i="15"/>
  <c r="BA54" i="15"/>
  <c r="AU55" i="15"/>
  <c r="BA55" i="15"/>
  <c r="AU56" i="15"/>
  <c r="BA56" i="15"/>
  <c r="AU57" i="15"/>
  <c r="BA57" i="15"/>
  <c r="AU58" i="15"/>
  <c r="BA58" i="15"/>
  <c r="AU59" i="15"/>
  <c r="BA59" i="15"/>
  <c r="AU60" i="15"/>
  <c r="BA60" i="15"/>
  <c r="AU61" i="15"/>
  <c r="BA61" i="15"/>
  <c r="AU62" i="15"/>
  <c r="BA62" i="15"/>
  <c r="AU63" i="15"/>
  <c r="BA63" i="15"/>
  <c r="AU64" i="15"/>
  <c r="BA64" i="15"/>
  <c r="AU65" i="15"/>
  <c r="BA65" i="15"/>
  <c r="AU66" i="15"/>
  <c r="BA66" i="15"/>
  <c r="AU67" i="15"/>
  <c r="BA67" i="15"/>
  <c r="AU68" i="15"/>
  <c r="BA68" i="15"/>
  <c r="AU69" i="15"/>
  <c r="BA69" i="15"/>
  <c r="AU70" i="15"/>
  <c r="BA70" i="15"/>
  <c r="AU71" i="15"/>
  <c r="BA71" i="15"/>
  <c r="AU72" i="15"/>
  <c r="BA72" i="15"/>
  <c r="AU73" i="15"/>
  <c r="BA73" i="15"/>
  <c r="AU74" i="15"/>
  <c r="BA74" i="15"/>
  <c r="AU75" i="15"/>
  <c r="BA75" i="15"/>
  <c r="AU76" i="15"/>
  <c r="BA76" i="15"/>
  <c r="AU77" i="15"/>
  <c r="BA77" i="15"/>
  <c r="AU78" i="15"/>
  <c r="BA78" i="15"/>
  <c r="AU79" i="15"/>
  <c r="BA79" i="15"/>
  <c r="AU80" i="15"/>
  <c r="BA80" i="15"/>
  <c r="AU81" i="15"/>
  <c r="BA81" i="15"/>
  <c r="AU82" i="15"/>
  <c r="BA82" i="15"/>
  <c r="AU83" i="15"/>
  <c r="BA83" i="15"/>
  <c r="AU84" i="15"/>
  <c r="BA84" i="15"/>
  <c r="AU85" i="15"/>
  <c r="BA85" i="15"/>
  <c r="AU86" i="15"/>
  <c r="BA86" i="15"/>
  <c r="AU87" i="15"/>
  <c r="BA87" i="15"/>
  <c r="AU88" i="15"/>
  <c r="BA88" i="15"/>
  <c r="AU89" i="15"/>
  <c r="BA89" i="15"/>
  <c r="AU90" i="15"/>
  <c r="BA90" i="15"/>
  <c r="AU91" i="15"/>
  <c r="BA91" i="15"/>
  <c r="AU92" i="15"/>
  <c r="BA92" i="15"/>
  <c r="AU93" i="15"/>
  <c r="BA93" i="15"/>
  <c r="AU94" i="15"/>
  <c r="BA94" i="15"/>
  <c r="AU95" i="15"/>
  <c r="BA95" i="15"/>
  <c r="AU96" i="15"/>
  <c r="BA96" i="15"/>
  <c r="AU97" i="15"/>
  <c r="BA97" i="15"/>
  <c r="AU98" i="15"/>
  <c r="BA98" i="15"/>
  <c r="AU99" i="15"/>
  <c r="BA99" i="15"/>
  <c r="AU100" i="15"/>
  <c r="BA100" i="15"/>
  <c r="AU101" i="15"/>
  <c r="BA101" i="15"/>
  <c r="AU102" i="15"/>
  <c r="BA102" i="15"/>
  <c r="AU103" i="15"/>
  <c r="BA103" i="15"/>
  <c r="AU104" i="15"/>
  <c r="BA104" i="15"/>
  <c r="AU105" i="15"/>
  <c r="BA105" i="15"/>
  <c r="AU106" i="15"/>
  <c r="BA106" i="15"/>
  <c r="AU107" i="15"/>
  <c r="BA107" i="15"/>
  <c r="AU108" i="15"/>
  <c r="BA108" i="15"/>
  <c r="AU109" i="15"/>
  <c r="BA109" i="15"/>
  <c r="AU110" i="15"/>
  <c r="BA110" i="15"/>
  <c r="AU111" i="15"/>
  <c r="BA111" i="15"/>
  <c r="AU112" i="15"/>
  <c r="BA112" i="15"/>
  <c r="AU113" i="15"/>
  <c r="BA113" i="15"/>
  <c r="AU114" i="15"/>
  <c r="BA114" i="15"/>
  <c r="AU115" i="15"/>
  <c r="BA115" i="15"/>
  <c r="AU116" i="15"/>
  <c r="BA116" i="15"/>
  <c r="AU117" i="15"/>
  <c r="BA117" i="15"/>
  <c r="AU118" i="15"/>
  <c r="BA118" i="15"/>
  <c r="AU119" i="15"/>
  <c r="BA119" i="15"/>
  <c r="AU120" i="15"/>
  <c r="BA120" i="15"/>
  <c r="AU121" i="15"/>
  <c r="BA121" i="15"/>
  <c r="AU122" i="15"/>
  <c r="BA122" i="15"/>
  <c r="AU123" i="15"/>
  <c r="BA123" i="15"/>
  <c r="AU124" i="15"/>
  <c r="BA124" i="15"/>
  <c r="AU125" i="15"/>
  <c r="BA125" i="15"/>
  <c r="AU126" i="15"/>
  <c r="BA126" i="15"/>
  <c r="AU127" i="15"/>
  <c r="BA127" i="15"/>
  <c r="AU128" i="15"/>
  <c r="BA128" i="15"/>
  <c r="AU129" i="15"/>
  <c r="BA129" i="15"/>
  <c r="AU130" i="15"/>
  <c r="BA130" i="15"/>
  <c r="AU131" i="15"/>
  <c r="BA131" i="15"/>
  <c r="AU132" i="15"/>
  <c r="BA132" i="15"/>
  <c r="AU133" i="15"/>
  <c r="BA133" i="15"/>
  <c r="AU134" i="15"/>
  <c r="BA134" i="15"/>
  <c r="AU135" i="15"/>
  <c r="BA135" i="15"/>
  <c r="AU136" i="15"/>
  <c r="BA136" i="15"/>
  <c r="AU137" i="15"/>
  <c r="BA137" i="15"/>
  <c r="AU138" i="15"/>
  <c r="BA138" i="15"/>
  <c r="AU139" i="15"/>
  <c r="BA139" i="15"/>
  <c r="AU140" i="15"/>
  <c r="BA140" i="15"/>
  <c r="AU141" i="15"/>
  <c r="BA141" i="15"/>
  <c r="AU142" i="15"/>
  <c r="BA142" i="15"/>
  <c r="AU143" i="15"/>
  <c r="BA143" i="15"/>
  <c r="AU144" i="15"/>
  <c r="BA144" i="15"/>
  <c r="AU145" i="15"/>
  <c r="BA145" i="15"/>
  <c r="AU146" i="15"/>
  <c r="BA146" i="15"/>
  <c r="AU147" i="15"/>
  <c r="BA147" i="15"/>
  <c r="AU148" i="15"/>
  <c r="BA148" i="15"/>
  <c r="AU149" i="15"/>
  <c r="BA149" i="15"/>
  <c r="AU150" i="15"/>
  <c r="BA150" i="15"/>
  <c r="AU151" i="15"/>
  <c r="BA151" i="15"/>
  <c r="AU152" i="15"/>
  <c r="BA152" i="15"/>
  <c r="AU153" i="15"/>
  <c r="BA153" i="15"/>
  <c r="AU154" i="15"/>
  <c r="BA154" i="15"/>
  <c r="AH3" i="15"/>
  <c r="BD9" i="15"/>
  <c r="BD10" i="15"/>
  <c r="BD11" i="15"/>
  <c r="BD12" i="15"/>
  <c r="BD13" i="15"/>
  <c r="BD14" i="15"/>
  <c r="BD15" i="15"/>
  <c r="BD16" i="15"/>
  <c r="BD17" i="15"/>
  <c r="BD18" i="15"/>
  <c r="BD19" i="15"/>
  <c r="BD20" i="15"/>
  <c r="BD21" i="15"/>
  <c r="BD22" i="15"/>
  <c r="BD23" i="15"/>
  <c r="BD24" i="15"/>
  <c r="BD25" i="15"/>
  <c r="BD26" i="15"/>
  <c r="BD27" i="15"/>
  <c r="BD28" i="15"/>
  <c r="BD29" i="15"/>
  <c r="BD30" i="15"/>
  <c r="BD31" i="15"/>
  <c r="BD32" i="15"/>
  <c r="BD33" i="15"/>
  <c r="BD34" i="15"/>
  <c r="BD35" i="15"/>
  <c r="BD36" i="15"/>
  <c r="BD37" i="15"/>
  <c r="BD38" i="15"/>
  <c r="BD39" i="15"/>
  <c r="BD40" i="15"/>
  <c r="BD41" i="15"/>
  <c r="BD42" i="15"/>
  <c r="BD43" i="15"/>
  <c r="BD44" i="15"/>
  <c r="BD45" i="15"/>
  <c r="BD46" i="15"/>
  <c r="BD47" i="15"/>
  <c r="BD48" i="15"/>
  <c r="BD49" i="15"/>
  <c r="BD50" i="15"/>
  <c r="BD51" i="15"/>
  <c r="BD52" i="15"/>
  <c r="BD53" i="15"/>
  <c r="BD54" i="15"/>
  <c r="BD55" i="15"/>
  <c r="BD56" i="15"/>
  <c r="BD57" i="15"/>
  <c r="BD58" i="15"/>
  <c r="BD59" i="15"/>
  <c r="BD60" i="15"/>
  <c r="BD61" i="15"/>
  <c r="BD62" i="15"/>
  <c r="BD63" i="15"/>
  <c r="BD64" i="15"/>
  <c r="BD65" i="15"/>
  <c r="BD66" i="15"/>
  <c r="BD67" i="15"/>
  <c r="BD68" i="15"/>
  <c r="BD69" i="15"/>
  <c r="BD70" i="15"/>
  <c r="BD71" i="15"/>
  <c r="BD72" i="15"/>
  <c r="BD73" i="15"/>
  <c r="BD74" i="15"/>
  <c r="BD75" i="15"/>
  <c r="BD76" i="15"/>
  <c r="BD77" i="15"/>
  <c r="BD78" i="15"/>
  <c r="BD79" i="15"/>
  <c r="BD80" i="15"/>
  <c r="BD81" i="15"/>
  <c r="BD82" i="15"/>
  <c r="BD83" i="15"/>
  <c r="BD84" i="15"/>
  <c r="BD85" i="15"/>
  <c r="BD86" i="15"/>
  <c r="BD87" i="15"/>
  <c r="BD88" i="15"/>
  <c r="BD89" i="15"/>
  <c r="BD90" i="15"/>
  <c r="BD91" i="15"/>
  <c r="BD92" i="15"/>
  <c r="BD93" i="15"/>
  <c r="BD94" i="15"/>
  <c r="BD95" i="15"/>
  <c r="BD96" i="15"/>
  <c r="BD97" i="15"/>
  <c r="BD98" i="15"/>
  <c r="BD99" i="15"/>
  <c r="BD100" i="15"/>
  <c r="BD101" i="15"/>
  <c r="BD102" i="15"/>
  <c r="BD103" i="15"/>
  <c r="BD104" i="15"/>
  <c r="BD105" i="15"/>
  <c r="BD106" i="15"/>
  <c r="BD107" i="15"/>
  <c r="BD108" i="15"/>
  <c r="BD109" i="15"/>
  <c r="BD110" i="15"/>
  <c r="BD111" i="15"/>
  <c r="BD112" i="15"/>
  <c r="BD113" i="15"/>
  <c r="BD114" i="15"/>
  <c r="BD115" i="15"/>
  <c r="BD116" i="15"/>
  <c r="BD117" i="15"/>
  <c r="BD118" i="15"/>
  <c r="BD119" i="15"/>
  <c r="BD120" i="15"/>
  <c r="BD121" i="15"/>
  <c r="BD122" i="15"/>
  <c r="BD123" i="15"/>
  <c r="BD124" i="15"/>
  <c r="BD125" i="15"/>
  <c r="BD126" i="15"/>
  <c r="BD127" i="15"/>
  <c r="BD128" i="15"/>
  <c r="BD129" i="15"/>
  <c r="BD130" i="15"/>
  <c r="BD131" i="15"/>
  <c r="BD132" i="15"/>
  <c r="BD133" i="15"/>
  <c r="BD134" i="15"/>
  <c r="BD135" i="15"/>
  <c r="BD136" i="15"/>
  <c r="BD137" i="15"/>
  <c r="BD138" i="15"/>
  <c r="BD139" i="15"/>
  <c r="BD140" i="15"/>
  <c r="BD141" i="15"/>
  <c r="BD142" i="15"/>
  <c r="BD143" i="15"/>
  <c r="BD144" i="15"/>
  <c r="BD145" i="15"/>
  <c r="BD146" i="15"/>
  <c r="BD147" i="15"/>
  <c r="BD148" i="15"/>
  <c r="BD149" i="15"/>
  <c r="BD150" i="15"/>
  <c r="BD151" i="15"/>
  <c r="BD152" i="15"/>
  <c r="BD153" i="15"/>
  <c r="BD154" i="15"/>
  <c r="AZ10" i="15"/>
  <c r="AZ11" i="15"/>
  <c r="AZ12" i="15"/>
  <c r="AZ13" i="15"/>
  <c r="AZ14" i="15"/>
  <c r="AZ15" i="15"/>
  <c r="AZ16" i="15"/>
  <c r="AZ17" i="15"/>
  <c r="AZ18" i="15"/>
  <c r="AZ19" i="15"/>
  <c r="AZ20" i="15"/>
  <c r="AZ21" i="15"/>
  <c r="AZ22" i="15"/>
  <c r="AZ23" i="15"/>
  <c r="AZ24" i="15"/>
  <c r="AZ25" i="15"/>
  <c r="AZ26" i="15"/>
  <c r="AZ27" i="15"/>
  <c r="AZ28" i="15"/>
  <c r="AZ29" i="15"/>
  <c r="AZ30" i="15"/>
  <c r="AZ31" i="15"/>
  <c r="AZ32" i="15"/>
  <c r="AZ33" i="15"/>
  <c r="AZ34" i="15"/>
  <c r="AZ35" i="15"/>
  <c r="AZ36" i="15"/>
  <c r="AZ37" i="15"/>
  <c r="AZ38" i="15"/>
  <c r="AZ39" i="15"/>
  <c r="AZ40" i="15"/>
  <c r="AZ41" i="15"/>
  <c r="AZ42" i="15"/>
  <c r="AZ43" i="15"/>
  <c r="AZ44" i="15"/>
  <c r="AZ45" i="15"/>
  <c r="AZ46" i="15"/>
  <c r="AZ47" i="15"/>
  <c r="AZ48" i="15"/>
  <c r="AZ49" i="15"/>
  <c r="AZ50" i="15"/>
  <c r="AZ51" i="15"/>
  <c r="AZ52" i="15"/>
  <c r="AZ53" i="15"/>
  <c r="AZ54" i="15"/>
  <c r="AZ55" i="15"/>
  <c r="AZ56" i="15"/>
  <c r="AZ57" i="15"/>
  <c r="AZ58" i="15"/>
  <c r="AZ59" i="15"/>
  <c r="AZ60" i="15"/>
  <c r="AZ61" i="15"/>
  <c r="AZ62" i="15"/>
  <c r="AZ63" i="15"/>
  <c r="AZ64" i="15"/>
  <c r="AZ65" i="15"/>
  <c r="AZ66" i="15"/>
  <c r="AZ67" i="15"/>
  <c r="AZ68" i="15"/>
  <c r="AZ69" i="15"/>
  <c r="AZ70" i="15"/>
  <c r="AZ71" i="15"/>
  <c r="AZ72" i="15"/>
  <c r="AZ73" i="15"/>
  <c r="AZ74" i="15"/>
  <c r="AZ75" i="15"/>
  <c r="AZ76" i="15"/>
  <c r="AZ77" i="15"/>
  <c r="AZ78" i="15"/>
  <c r="AZ79" i="15"/>
  <c r="AZ80" i="15"/>
  <c r="AZ81" i="15"/>
  <c r="AZ82" i="15"/>
  <c r="AZ83" i="15"/>
  <c r="AZ84" i="15"/>
  <c r="AZ85" i="15"/>
  <c r="AZ86" i="15"/>
  <c r="AZ87" i="15"/>
  <c r="AZ88" i="15"/>
  <c r="AZ89" i="15"/>
  <c r="AZ90" i="15"/>
  <c r="AZ91" i="15"/>
  <c r="AZ92" i="15"/>
  <c r="AZ93" i="15"/>
  <c r="AZ94" i="15"/>
  <c r="AZ95" i="15"/>
  <c r="AZ96" i="15"/>
  <c r="AZ97" i="15"/>
  <c r="AZ98" i="15"/>
  <c r="AZ99" i="15"/>
  <c r="AZ100" i="15"/>
  <c r="AZ101" i="15"/>
  <c r="AZ102" i="15"/>
  <c r="AZ103" i="15"/>
  <c r="AZ104" i="15"/>
  <c r="AZ105" i="15"/>
  <c r="AZ106" i="15"/>
  <c r="AZ107" i="15"/>
  <c r="AZ108" i="15"/>
  <c r="AZ109" i="15"/>
  <c r="AZ110" i="15"/>
  <c r="AZ111" i="15"/>
  <c r="AZ112" i="15"/>
  <c r="AZ113" i="15"/>
  <c r="AZ114" i="15"/>
  <c r="AZ115" i="15"/>
  <c r="AZ116" i="15"/>
  <c r="AZ117" i="15"/>
  <c r="AZ118" i="15"/>
  <c r="AZ119" i="15"/>
  <c r="AZ120" i="15"/>
  <c r="AZ121" i="15"/>
  <c r="AZ122" i="15"/>
  <c r="AZ123" i="15"/>
  <c r="AZ124" i="15"/>
  <c r="AZ125" i="15"/>
  <c r="AZ126" i="15"/>
  <c r="AZ127" i="15"/>
  <c r="AZ128" i="15"/>
  <c r="AZ129" i="15"/>
  <c r="AZ130" i="15"/>
  <c r="AZ131" i="15"/>
  <c r="AZ132" i="15"/>
  <c r="AZ133" i="15"/>
  <c r="AZ134" i="15"/>
  <c r="AZ135" i="15"/>
  <c r="AZ136" i="15"/>
  <c r="AZ137" i="15"/>
  <c r="AZ138" i="15"/>
  <c r="AZ139" i="15"/>
  <c r="AZ140" i="15"/>
  <c r="AZ141" i="15"/>
  <c r="AZ142" i="15"/>
  <c r="AZ143" i="15"/>
  <c r="AZ144" i="15"/>
  <c r="AZ145" i="15"/>
  <c r="AZ146" i="15"/>
  <c r="AZ147" i="15"/>
  <c r="AZ148" i="15"/>
  <c r="AZ149" i="15"/>
  <c r="AZ150" i="15"/>
  <c r="AZ151" i="15"/>
  <c r="AZ152" i="15"/>
  <c r="AZ153" i="15"/>
  <c r="AZ154" i="15"/>
  <c r="BC10" i="15"/>
  <c r="BC11" i="15"/>
  <c r="BC12" i="15"/>
  <c r="BC13" i="15"/>
  <c r="BC14" i="15"/>
  <c r="BC15" i="15"/>
  <c r="BC16" i="15"/>
  <c r="BC17" i="15"/>
  <c r="BC18" i="15"/>
  <c r="BC19" i="15"/>
  <c r="BC20" i="15"/>
  <c r="BC21" i="15"/>
  <c r="BC22" i="15"/>
  <c r="BC23" i="15"/>
  <c r="BC24" i="15"/>
  <c r="BC25" i="15"/>
  <c r="BC26" i="15"/>
  <c r="BC27" i="15"/>
  <c r="BC28" i="15"/>
  <c r="BC29" i="15"/>
  <c r="BC30" i="15"/>
  <c r="BC31" i="15"/>
  <c r="BC32" i="15"/>
  <c r="BC33" i="15"/>
  <c r="BC34" i="15"/>
  <c r="BC35" i="15"/>
  <c r="BC36" i="15"/>
  <c r="BC37" i="15"/>
  <c r="BC38" i="15"/>
  <c r="BC39" i="15"/>
  <c r="BC40" i="15"/>
  <c r="BC41" i="15"/>
  <c r="BC42" i="15"/>
  <c r="BC43" i="15"/>
  <c r="BC44" i="15"/>
  <c r="BC45" i="15"/>
  <c r="BC46" i="15"/>
  <c r="BC47" i="15"/>
  <c r="BC48" i="15"/>
  <c r="BC49" i="15"/>
  <c r="BC50" i="15"/>
  <c r="BC51" i="15"/>
  <c r="BC52" i="15"/>
  <c r="BC53" i="15"/>
  <c r="BC54" i="15"/>
  <c r="BC55" i="15"/>
  <c r="BC56" i="15"/>
  <c r="BC57" i="15"/>
  <c r="BC58" i="15"/>
  <c r="BC59" i="15"/>
  <c r="BC60" i="15"/>
  <c r="BC61" i="15"/>
  <c r="BC62" i="15"/>
  <c r="BC63" i="15"/>
  <c r="BC64" i="15"/>
  <c r="BC65" i="15"/>
  <c r="BC66" i="15"/>
  <c r="BC67" i="15"/>
  <c r="BC68" i="15"/>
  <c r="BC69" i="15"/>
  <c r="BC70" i="15"/>
  <c r="BC71" i="15"/>
  <c r="BC72" i="15"/>
  <c r="BC73" i="15"/>
  <c r="BC74" i="15"/>
  <c r="BC75" i="15"/>
  <c r="BC76" i="15"/>
  <c r="BC77" i="15"/>
  <c r="BC78" i="15"/>
  <c r="BC79" i="15"/>
  <c r="BC80" i="15"/>
  <c r="BC81" i="15"/>
  <c r="BC82" i="15"/>
  <c r="BC83" i="15"/>
  <c r="BC84" i="15"/>
  <c r="BC85" i="15"/>
  <c r="BC86" i="15"/>
  <c r="BC87" i="15"/>
  <c r="BC88" i="15"/>
  <c r="BC89" i="15"/>
  <c r="BC90" i="15"/>
  <c r="BC91" i="15"/>
  <c r="BC92" i="15"/>
  <c r="BC93" i="15"/>
  <c r="BC94" i="15"/>
  <c r="BC95" i="15"/>
  <c r="BC96" i="15"/>
  <c r="BC97" i="15"/>
  <c r="BC98" i="15"/>
  <c r="BC99" i="15"/>
  <c r="BC100" i="15"/>
  <c r="BC101" i="15"/>
  <c r="BC102" i="15"/>
  <c r="BC103" i="15"/>
  <c r="BC104" i="15"/>
  <c r="BC105" i="15"/>
  <c r="BC106" i="15"/>
  <c r="BC107" i="15"/>
  <c r="BC108" i="15"/>
  <c r="BC109" i="15"/>
  <c r="BC110" i="15"/>
  <c r="BC111" i="15"/>
  <c r="BC112" i="15"/>
  <c r="BC113" i="15"/>
  <c r="BC114" i="15"/>
  <c r="BC115" i="15"/>
  <c r="BC116" i="15"/>
  <c r="BC117" i="15"/>
  <c r="BC118" i="15"/>
  <c r="BC119" i="15"/>
  <c r="BC120" i="15"/>
  <c r="BC121" i="15"/>
  <c r="BC122" i="15"/>
  <c r="BC123" i="15"/>
  <c r="BC124" i="15"/>
  <c r="BC125" i="15"/>
  <c r="BC126" i="15"/>
  <c r="BC127" i="15"/>
  <c r="BC128" i="15"/>
  <c r="BC129" i="15"/>
  <c r="BC130" i="15"/>
  <c r="BC131" i="15"/>
  <c r="BC132" i="15"/>
  <c r="BC133" i="15"/>
  <c r="BC134" i="15"/>
  <c r="BC135" i="15"/>
  <c r="BC136" i="15"/>
  <c r="BC137" i="15"/>
  <c r="BC138" i="15"/>
  <c r="BC139" i="15"/>
  <c r="BC140" i="15"/>
  <c r="BC141" i="15"/>
  <c r="BC142" i="15"/>
  <c r="BC143" i="15"/>
  <c r="BC144" i="15"/>
  <c r="BC145" i="15"/>
  <c r="BC146" i="15"/>
  <c r="BC147" i="15"/>
  <c r="BC148" i="15"/>
  <c r="BC149" i="15"/>
  <c r="BC150" i="15"/>
  <c r="BC151" i="15"/>
  <c r="BC152" i="15"/>
  <c r="BC153" i="15"/>
  <c r="BC154" i="15"/>
  <c r="E155" i="15"/>
  <c r="D155" i="15"/>
  <c r="BS154" i="15"/>
  <c r="BS153" i="15"/>
  <c r="BS152" i="15"/>
  <c r="BS151" i="15"/>
  <c r="BS150" i="15"/>
  <c r="BS149" i="15"/>
  <c r="BS148" i="15"/>
  <c r="BS147" i="15"/>
  <c r="BS146" i="15"/>
  <c r="BS145" i="15"/>
  <c r="BS144" i="15"/>
  <c r="BS143" i="15"/>
  <c r="BS142" i="15"/>
  <c r="BS141" i="15"/>
  <c r="BS140" i="15"/>
  <c r="BS139" i="15"/>
  <c r="BS138" i="15"/>
  <c r="BS137" i="15"/>
  <c r="BS136" i="15"/>
  <c r="BS135" i="15"/>
  <c r="BS134" i="15"/>
  <c r="BS133" i="15"/>
  <c r="BS132" i="15"/>
  <c r="BS131" i="15"/>
  <c r="BS130" i="15"/>
  <c r="BS129" i="15"/>
  <c r="BS128" i="15"/>
  <c r="BS127" i="15"/>
  <c r="BS126" i="15"/>
  <c r="BS125" i="15"/>
  <c r="BS124" i="15"/>
  <c r="BS123" i="15"/>
  <c r="BS122" i="15"/>
  <c r="BS121" i="15"/>
  <c r="BS120" i="15"/>
  <c r="BS119" i="15"/>
  <c r="BS118" i="15"/>
  <c r="BS117" i="15"/>
  <c r="BS116" i="15"/>
  <c r="BS115" i="15"/>
  <c r="BS114" i="15"/>
  <c r="BS113" i="15"/>
  <c r="BS112" i="15"/>
  <c r="BS111" i="15"/>
  <c r="BS110" i="15"/>
  <c r="BS109" i="15"/>
  <c r="BS108" i="15"/>
  <c r="BS107" i="15"/>
  <c r="BS106" i="15"/>
  <c r="BS105" i="15"/>
  <c r="BS104" i="15"/>
  <c r="BS103" i="15"/>
  <c r="BS102" i="15"/>
  <c r="BS101" i="15"/>
  <c r="BS100" i="15"/>
  <c r="BS99" i="15"/>
  <c r="BS98" i="15"/>
  <c r="BS97" i="15"/>
  <c r="BS96" i="15"/>
  <c r="BS95" i="15"/>
  <c r="BS94" i="15"/>
  <c r="BS93" i="15"/>
  <c r="BS92" i="15"/>
  <c r="BS91" i="15"/>
  <c r="BS90" i="15"/>
  <c r="BS89" i="15"/>
  <c r="BS88" i="15"/>
  <c r="BS87" i="15"/>
  <c r="BS86" i="15"/>
  <c r="BS85" i="15"/>
  <c r="BS84" i="15"/>
  <c r="BS83" i="15"/>
  <c r="BS82" i="15"/>
  <c r="BS81" i="15"/>
  <c r="BS80" i="15"/>
  <c r="BS79" i="15"/>
  <c r="BS78" i="15"/>
  <c r="BS77" i="15"/>
  <c r="BS76" i="15"/>
  <c r="BS75" i="15"/>
  <c r="BS74" i="15"/>
  <c r="BS73" i="15"/>
  <c r="BS72" i="15"/>
  <c r="BS71" i="15"/>
  <c r="BS70" i="15"/>
  <c r="BS69" i="15"/>
  <c r="BS68" i="15"/>
  <c r="BS67" i="15"/>
  <c r="BS66" i="15"/>
  <c r="BS65" i="15"/>
  <c r="BS64" i="15"/>
  <c r="BS63" i="15"/>
  <c r="BS62" i="15"/>
  <c r="BS61" i="15"/>
  <c r="BS60" i="15"/>
  <c r="BS59" i="15"/>
  <c r="BS58" i="15"/>
  <c r="BS57" i="15"/>
  <c r="BS56" i="15"/>
  <c r="BS55" i="15"/>
  <c r="BS54" i="15"/>
  <c r="BS53" i="15"/>
  <c r="BS52" i="15"/>
  <c r="BS51" i="15"/>
  <c r="BS50" i="15"/>
  <c r="BS49" i="15"/>
  <c r="BS48" i="15"/>
  <c r="BS47" i="15"/>
  <c r="BS46" i="15"/>
  <c r="BS45" i="15"/>
  <c r="BS44" i="15"/>
  <c r="BS43" i="15"/>
  <c r="BS42" i="15"/>
  <c r="BS41" i="15"/>
  <c r="BS40" i="15"/>
  <c r="BS39" i="15"/>
  <c r="BS38" i="15"/>
  <c r="BS37" i="15"/>
  <c r="BS36" i="15"/>
  <c r="BS35" i="15"/>
  <c r="BS34" i="15"/>
  <c r="BS33" i="15"/>
  <c r="BS32" i="15"/>
  <c r="BS31" i="15"/>
  <c r="BS30" i="15"/>
  <c r="BS29" i="15"/>
  <c r="BS28" i="15"/>
  <c r="BS27" i="15"/>
  <c r="BS26" i="15"/>
  <c r="BS25" i="15"/>
  <c r="BS24" i="15"/>
  <c r="BS23" i="15"/>
  <c r="BS22" i="15"/>
  <c r="BS21" i="15"/>
  <c r="BS20" i="15"/>
  <c r="BS19" i="15"/>
  <c r="BS18" i="15"/>
  <c r="BS17" i="15"/>
  <c r="BS16" i="15"/>
  <c r="BS15" i="15"/>
  <c r="BS14" i="15"/>
  <c r="BS13" i="15"/>
  <c r="BS12" i="15"/>
  <c r="BS11" i="15"/>
  <c r="BS10" i="15"/>
  <c r="BS9" i="15"/>
  <c r="CJ9" i="15"/>
  <c r="BL3" i="15"/>
  <c r="AS3" i="15"/>
  <c r="AP3" i="15"/>
  <c r="AM3" i="15"/>
  <c r="BK3" i="15"/>
  <c r="AK3" i="15"/>
  <c r="AI3" i="15"/>
  <c r="AG3" i="15"/>
  <c r="AE3" i="15"/>
  <c r="AF3" i="15"/>
  <c r="AD3" i="15"/>
  <c r="BI3" i="15"/>
  <c r="AB3" i="15"/>
  <c r="AA3" i="15"/>
  <c r="BG3" i="15"/>
  <c r="Z3" i="15"/>
  <c r="X3" i="15"/>
  <c r="BF3" i="15"/>
  <c r="BF8" i="15"/>
  <c r="CK7" i="15"/>
  <c r="CJ10" i="15"/>
  <c r="CJ11" i="15"/>
  <c r="CJ12" i="15"/>
  <c r="CJ13" i="15"/>
  <c r="CJ14" i="15"/>
  <c r="CJ15" i="15"/>
  <c r="CJ16" i="15"/>
  <c r="CJ17" i="15"/>
  <c r="CJ18" i="15"/>
  <c r="CJ19" i="15"/>
  <c r="CJ20" i="15"/>
  <c r="CJ21" i="15"/>
  <c r="CJ22" i="15"/>
  <c r="CJ23" i="15"/>
  <c r="CJ24" i="15"/>
  <c r="CJ25" i="15"/>
  <c r="CJ26" i="15"/>
  <c r="CJ27" i="15"/>
  <c r="CJ28" i="15"/>
  <c r="CJ29" i="15"/>
  <c r="CJ30" i="15"/>
  <c r="CJ31" i="15"/>
  <c r="CJ32" i="15"/>
  <c r="CI7" i="15"/>
  <c r="CM7" i="15"/>
  <c r="CN7" i="15"/>
  <c r="CL7" i="15"/>
  <c r="CH7" i="15"/>
  <c r="CG7" i="15"/>
  <c r="CF7" i="15"/>
  <c r="CK6" i="15"/>
  <c r="CJ33" i="15"/>
  <c r="CJ34" i="15"/>
  <c r="CJ35" i="15"/>
  <c r="CJ36" i="15"/>
  <c r="CJ37" i="15"/>
  <c r="CJ38" i="15"/>
  <c r="CJ39" i="15"/>
  <c r="CJ40" i="15"/>
  <c r="CJ41" i="15"/>
  <c r="CJ42" i="15"/>
  <c r="CJ43" i="15"/>
  <c r="CJ44" i="15"/>
  <c r="CJ45" i="15"/>
  <c r="CJ46" i="15"/>
  <c r="CJ47" i="15"/>
  <c r="CJ48" i="15"/>
  <c r="CJ49" i="15"/>
  <c r="CJ50" i="15"/>
  <c r="CJ51" i="15"/>
  <c r="CJ52" i="15"/>
  <c r="CJ53" i="15"/>
  <c r="CJ54" i="15"/>
  <c r="CJ55" i="15"/>
  <c r="CJ56" i="15"/>
  <c r="CJ57" i="15"/>
  <c r="CJ58" i="15"/>
  <c r="CJ59" i="15"/>
  <c r="CJ60" i="15"/>
  <c r="CJ61" i="15"/>
  <c r="CJ62" i="15"/>
  <c r="CJ63" i="15"/>
  <c r="CJ64" i="15"/>
  <c r="CJ65" i="15"/>
  <c r="CJ66" i="15"/>
  <c r="CJ67" i="15"/>
  <c r="CJ68" i="15"/>
  <c r="CJ69" i="15"/>
  <c r="CJ70" i="15"/>
  <c r="CJ71" i="15"/>
  <c r="CJ72" i="15"/>
  <c r="CJ73" i="15"/>
  <c r="CJ74" i="15"/>
  <c r="CJ75" i="15"/>
  <c r="CJ76" i="15"/>
  <c r="CI6" i="15"/>
  <c r="CM6" i="15"/>
  <c r="CN6" i="15"/>
  <c r="CL6" i="15"/>
  <c r="CH6" i="15"/>
  <c r="CG6" i="15"/>
  <c r="CF6" i="15"/>
  <c r="CK5" i="15"/>
  <c r="CJ77" i="15"/>
  <c r="CJ78" i="15"/>
  <c r="CJ79" i="15"/>
  <c r="CJ80" i="15"/>
  <c r="CJ81" i="15"/>
  <c r="CJ82" i="15"/>
  <c r="CJ83" i="15"/>
  <c r="CJ84" i="15"/>
  <c r="CJ85" i="15"/>
  <c r="CJ86" i="15"/>
  <c r="CJ87" i="15"/>
  <c r="CJ88" i="15"/>
  <c r="CJ89" i="15"/>
  <c r="CJ90" i="15"/>
  <c r="CJ91" i="15"/>
  <c r="CJ92" i="15"/>
  <c r="CJ93" i="15"/>
  <c r="CJ94" i="15"/>
  <c r="CJ95" i="15"/>
  <c r="CJ96" i="15"/>
  <c r="CJ97" i="15"/>
  <c r="CJ98" i="15"/>
  <c r="CJ99" i="15"/>
  <c r="CJ100" i="15"/>
  <c r="CJ101" i="15"/>
  <c r="CJ102" i="15"/>
  <c r="CJ103" i="15"/>
  <c r="CJ104" i="15"/>
  <c r="CJ105" i="15"/>
  <c r="CJ106" i="15"/>
  <c r="CJ107" i="15"/>
  <c r="CJ108" i="15"/>
  <c r="CJ109" i="15"/>
  <c r="CJ110" i="15"/>
  <c r="CJ111" i="15"/>
  <c r="CJ112" i="15"/>
  <c r="CJ113" i="15"/>
  <c r="CJ114" i="15"/>
  <c r="CJ115" i="15"/>
  <c r="CJ116" i="15"/>
  <c r="CJ117" i="15"/>
  <c r="CJ118" i="15"/>
  <c r="CJ119" i="15"/>
  <c r="CJ120" i="15"/>
  <c r="CJ121" i="15"/>
  <c r="CJ122" i="15"/>
  <c r="CJ123" i="15"/>
  <c r="CJ124" i="15"/>
  <c r="CJ125" i="15"/>
  <c r="CJ126" i="15"/>
  <c r="CJ127" i="15"/>
  <c r="CJ128" i="15"/>
  <c r="CJ129" i="15"/>
  <c r="CI5" i="15"/>
  <c r="CM5" i="15"/>
  <c r="CN5" i="15"/>
  <c r="CL5" i="15"/>
  <c r="CH5" i="15"/>
  <c r="CG5" i="15"/>
  <c r="CF5" i="15"/>
  <c r="CJ130" i="15"/>
  <c r="CJ131" i="15"/>
  <c r="CJ132" i="15"/>
  <c r="CJ133" i="15"/>
  <c r="CJ134" i="15"/>
  <c r="CJ135" i="15"/>
  <c r="CJ136" i="15"/>
  <c r="CJ137" i="15"/>
  <c r="CJ138" i="15"/>
  <c r="CJ139" i="15"/>
  <c r="CJ140" i="15"/>
  <c r="CJ141" i="15"/>
  <c r="CJ142" i="15"/>
  <c r="CJ143" i="15"/>
  <c r="CJ144" i="15"/>
  <c r="CJ145" i="15"/>
  <c r="CJ146" i="15"/>
  <c r="CJ147" i="15"/>
  <c r="CJ148" i="15"/>
  <c r="CJ149" i="15"/>
  <c r="CJ150" i="15"/>
  <c r="CJ151" i="15"/>
  <c r="CJ152" i="15"/>
  <c r="CJ153" i="15"/>
  <c r="CJ154" i="15"/>
  <c r="CI4" i="15"/>
  <c r="CM4" i="15"/>
  <c r="CN4" i="15"/>
  <c r="CL4" i="15"/>
  <c r="CH4" i="15"/>
  <c r="CG4" i="15"/>
  <c r="BV7" i="15"/>
  <c r="BW7" i="15"/>
  <c r="BT7" i="15"/>
  <c r="BU7" i="15"/>
  <c r="BR7" i="15"/>
  <c r="BQ7" i="15"/>
  <c r="BP7" i="15"/>
  <c r="BO7" i="15"/>
  <c r="BV6" i="15"/>
  <c r="BW6" i="15"/>
  <c r="BT6" i="15"/>
  <c r="BU6" i="15"/>
  <c r="BR6" i="15"/>
  <c r="BQ6" i="15"/>
  <c r="BP6" i="15"/>
  <c r="BO6" i="15"/>
  <c r="BV5" i="15"/>
  <c r="BW5" i="15"/>
  <c r="BT5" i="15"/>
  <c r="BU5" i="15"/>
  <c r="BR5" i="15"/>
  <c r="BQ5" i="15"/>
  <c r="BP5" i="15"/>
  <c r="BO5" i="15"/>
  <c r="BV4" i="15"/>
  <c r="BW4" i="15"/>
  <c r="BT4" i="15"/>
  <c r="BU4" i="15"/>
  <c r="BR4" i="15"/>
  <c r="BQ4" i="15"/>
  <c r="BP4" i="15"/>
  <c r="BE4" i="15"/>
  <c r="BE5" i="15"/>
  <c r="BE6" i="15"/>
  <c r="BE7" i="15"/>
  <c r="BI8" i="15"/>
  <c r="BI1" i="15"/>
  <c r="AA8" i="15"/>
  <c r="AA1" i="15"/>
  <c r="AL8" i="15"/>
  <c r="AL1" i="15"/>
  <c r="BK8" i="15"/>
  <c r="AQ8" i="15"/>
  <c r="AE8" i="15"/>
  <c r="X8" i="15"/>
  <c r="BE1" i="15"/>
  <c r="BE8" i="15"/>
  <c r="AR8" i="15"/>
  <c r="AO8" i="15"/>
  <c r="BL8" i="15"/>
  <c r="BG8" i="15"/>
  <c r="AP8" i="15"/>
  <c r="AH8" i="15"/>
  <c r="AM8" i="15"/>
  <c r="BK1" i="15"/>
  <c r="AQ1" i="15"/>
  <c r="AE1" i="15"/>
  <c r="X1" i="15"/>
  <c r="AR1" i="15"/>
  <c r="BF1" i="15"/>
  <c r="BL1" i="15"/>
  <c r="BG1" i="15"/>
  <c r="AP1" i="15"/>
  <c r="AH1" i="15"/>
  <c r="AM1" i="15"/>
  <c r="AF8" i="15"/>
  <c r="AB8" i="15"/>
  <c r="AF1" i="15"/>
  <c r="AB1" i="15"/>
  <c r="J12" i="19"/>
  <c r="K12" i="19"/>
  <c r="F15" i="19"/>
  <c r="AS8" i="15"/>
  <c r="AG8" i="15"/>
  <c r="Z8" i="15"/>
  <c r="AK8" i="15"/>
  <c r="AD8" i="15"/>
  <c r="AI8" i="15"/>
  <c r="AS1" i="15"/>
  <c r="Z1" i="15"/>
  <c r="AK1" i="15"/>
  <c r="AD1" i="15"/>
  <c r="AI1" i="15"/>
  <c r="AG1" i="15"/>
  <c r="AR3" i="15"/>
  <c r="CK4" i="15"/>
  <c r="BO4" i="15"/>
  <c r="AO3" i="15"/>
  <c r="AO1" i="15"/>
  <c r="AL3" i="15"/>
  <c r="AQ3" i="15"/>
  <c r="CF4" i="15"/>
  <c r="B9" i="28"/>
  <c r="F13" i="28"/>
  <c r="H6" i="29"/>
  <c r="D6" i="29"/>
  <c r="F13" i="29"/>
  <c r="M124" i="20"/>
  <c r="N124" i="20"/>
  <c r="M3" i="20"/>
  <c r="N3" i="20" s="1"/>
  <c r="M19" i="20"/>
  <c r="N19" i="20" s="1"/>
  <c r="M31" i="20"/>
  <c r="N31" i="20" s="1"/>
  <c r="M39" i="20"/>
  <c r="N39" i="20" s="1"/>
  <c r="N51" i="20"/>
  <c r="M59" i="20"/>
  <c r="N59" i="20" s="1"/>
  <c r="M63" i="20"/>
  <c r="N63" i="20" s="1"/>
  <c r="M67" i="20"/>
  <c r="N67" i="20" s="1"/>
  <c r="M79" i="20"/>
  <c r="N79" i="20" s="1"/>
  <c r="M83" i="20"/>
  <c r="N83" i="20"/>
  <c r="M87" i="20"/>
  <c r="N87" i="20" s="1"/>
  <c r="M95" i="20"/>
  <c r="N95" i="20" s="1"/>
  <c r="M111" i="20"/>
  <c r="N111" i="20"/>
  <c r="M126" i="20"/>
  <c r="N126" i="20" s="1"/>
  <c r="M127" i="20"/>
  <c r="N127" i="20"/>
  <c r="M141" i="20"/>
  <c r="N141" i="20"/>
  <c r="M144" i="20"/>
  <c r="N144" i="20" s="1"/>
  <c r="M41" i="20"/>
  <c r="N41" i="20"/>
  <c r="M49" i="20"/>
  <c r="N49" i="20"/>
  <c r="M73" i="20"/>
  <c r="N73" i="20" s="1"/>
  <c r="M81" i="20"/>
  <c r="N81" i="20"/>
  <c r="M131" i="20"/>
  <c r="N131" i="20" s="1"/>
  <c r="M140" i="20"/>
  <c r="N140" i="20"/>
  <c r="M138" i="20"/>
  <c r="N138" i="20"/>
  <c r="M146" i="20"/>
  <c r="N146" i="20"/>
  <c r="N20" i="20"/>
  <c r="M22" i="20"/>
  <c r="N22" i="20" s="1"/>
  <c r="M40" i="20"/>
  <c r="N40" i="20"/>
  <c r="M44" i="20"/>
  <c r="N44" i="20"/>
  <c r="M54" i="20"/>
  <c r="N54" i="20" s="1"/>
  <c r="M56" i="20"/>
  <c r="N56" i="20" s="1"/>
  <c r="M78" i="20"/>
  <c r="N78" i="20" s="1"/>
  <c r="M80" i="20"/>
  <c r="N80" i="20"/>
  <c r="N84" i="20"/>
  <c r="M86" i="20"/>
  <c r="N86" i="20" s="1"/>
  <c r="N94" i="20"/>
  <c r="M96" i="20"/>
  <c r="N96" i="20" s="1"/>
  <c r="N104" i="20"/>
  <c r="M108" i="20"/>
  <c r="N108" i="20" s="1"/>
  <c r="M110" i="20"/>
  <c r="N110" i="20" s="1"/>
  <c r="M118" i="20"/>
  <c r="N118" i="20" s="1"/>
  <c r="M120" i="20"/>
  <c r="N120" i="20" s="1"/>
  <c r="N129" i="20"/>
  <c r="M137" i="20"/>
  <c r="N137" i="20" s="1"/>
  <c r="M143" i="20"/>
  <c r="N143" i="20"/>
  <c r="O149" i="20"/>
  <c r="P149" i="20" s="1"/>
  <c r="J3" i="20"/>
  <c r="R3" i="20"/>
  <c r="Q149" i="20"/>
  <c r="R149" i="20" s="1"/>
  <c r="J6" i="20"/>
  <c r="P3" i="20"/>
  <c r="R1" i="20"/>
  <c r="R9" i="20"/>
  <c r="P1" i="20"/>
  <c r="BD37" i="26"/>
  <c r="BD65" i="26"/>
  <c r="BD33" i="26"/>
  <c r="BD69" i="26"/>
  <c r="BD45" i="26"/>
  <c r="W45" i="24"/>
  <c r="W149" i="24"/>
  <c r="BN16" i="25"/>
  <c r="T75" i="25"/>
  <c r="T88" i="25"/>
  <c r="W149" i="25"/>
  <c r="F149" i="25" s="1"/>
  <c r="G149" i="25" s="1"/>
  <c r="O2" i="25"/>
  <c r="W53" i="25"/>
  <c r="BN54" i="25"/>
  <c r="W82" i="25"/>
  <c r="BC149" i="25"/>
  <c r="Y32" i="25"/>
  <c r="L83" i="25"/>
  <c r="M83" i="25"/>
  <c r="Z110" i="25"/>
  <c r="T52" i="25"/>
  <c r="W54" i="25"/>
  <c r="W93" i="25"/>
  <c r="AY2" i="25"/>
  <c r="P2" i="25"/>
  <c r="O5" i="25"/>
  <c r="I15" i="25"/>
  <c r="BN30" i="25"/>
  <c r="W38" i="25"/>
  <c r="T79" i="25"/>
  <c r="BG107" i="25"/>
  <c r="W114" i="25"/>
  <c r="F114" i="25" s="1"/>
  <c r="BN6" i="25"/>
  <c r="BD6" i="25" s="1"/>
  <c r="BA6" i="25"/>
  <c r="L17" i="25"/>
  <c r="M17" i="25" s="1"/>
  <c r="BC102" i="25"/>
  <c r="T6" i="25"/>
  <c r="BN52" i="25"/>
  <c r="BA52" i="25"/>
  <c r="W67" i="25"/>
  <c r="L75" i="25"/>
  <c r="M75" i="25" s="1"/>
  <c r="Z82" i="25"/>
  <c r="T100" i="25"/>
  <c r="W136" i="25"/>
  <c r="Y16" i="25"/>
  <c r="W64" i="25"/>
  <c r="W116" i="25"/>
  <c r="F116" i="25" s="1"/>
  <c r="G116" i="25" s="1"/>
  <c r="BC148" i="25"/>
  <c r="Y47" i="25"/>
  <c r="Y67" i="25"/>
  <c r="Y74" i="25"/>
  <c r="BC74" i="25"/>
  <c r="Z113" i="25"/>
  <c r="T45" i="25"/>
  <c r="BN132" i="25"/>
  <c r="BA132" i="25" s="1"/>
  <c r="W14" i="25"/>
  <c r="W76" i="25"/>
  <c r="W84" i="25"/>
  <c r="W100" i="25"/>
  <c r="W56" i="25"/>
  <c r="T101" i="25"/>
  <c r="W112" i="25"/>
  <c r="Y116" i="25"/>
  <c r="W95" i="25"/>
  <c r="W6" i="25"/>
  <c r="Y12" i="25"/>
  <c r="L88" i="25"/>
  <c r="M88" i="25" s="1"/>
  <c r="Y93" i="25"/>
  <c r="Y114" i="25"/>
  <c r="T115" i="25"/>
  <c r="T43" i="25"/>
  <c r="F43" i="25" s="1"/>
  <c r="G43" i="25" s="1"/>
  <c r="BN32" i="25"/>
  <c r="BD32" i="25" s="1"/>
  <c r="W43" i="25"/>
  <c r="W46" i="25"/>
  <c r="W49" i="25"/>
  <c r="Y54" i="25"/>
  <c r="T94" i="25"/>
  <c r="BC136" i="25"/>
  <c r="W4" i="25"/>
  <c r="Z10" i="25"/>
  <c r="BN74" i="25"/>
  <c r="BD74" i="25" s="1"/>
  <c r="W75" i="25"/>
  <c r="BN76" i="25"/>
  <c r="BD76" i="25"/>
  <c r="W113" i="25"/>
  <c r="BC135" i="25"/>
  <c r="Z139" i="25"/>
  <c r="Z6" i="25"/>
  <c r="F6" i="25" s="1"/>
  <c r="G6" i="25" s="1"/>
  <c r="W45" i="25"/>
  <c r="W52" i="25"/>
  <c r="T76" i="25"/>
  <c r="BN101" i="25"/>
  <c r="BA101" i="25"/>
  <c r="W110" i="25"/>
  <c r="F110" i="25" s="1"/>
  <c r="G110" i="25" s="1"/>
  <c r="T132" i="25"/>
  <c r="T140" i="25"/>
  <c r="BN143" i="25"/>
  <c r="BD143" i="25" s="1"/>
  <c r="BN61" i="25"/>
  <c r="BD61" i="25"/>
  <c r="W62" i="25"/>
  <c r="W106" i="25"/>
  <c r="BN131" i="25"/>
  <c r="BN140" i="25"/>
  <c r="T51" i="25"/>
  <c r="L53" i="25"/>
  <c r="M53" i="25"/>
  <c r="T78" i="25"/>
  <c r="T83" i="25"/>
  <c r="BC96" i="25"/>
  <c r="L36" i="25"/>
  <c r="M36" i="25" s="1"/>
  <c r="Y38" i="25"/>
  <c r="BG21" i="25"/>
  <c r="L22" i="25"/>
  <c r="M22" i="25" s="1"/>
  <c r="W61" i="25"/>
  <c r="T73" i="25"/>
  <c r="W81" i="25"/>
  <c r="F81" i="25" s="1"/>
  <c r="T107" i="25"/>
  <c r="F107" i="25" s="1"/>
  <c r="G107" i="25" s="1"/>
  <c r="T124" i="25"/>
  <c r="W125" i="25"/>
  <c r="Y132" i="25"/>
  <c r="Y140" i="25"/>
  <c r="Z143" i="25"/>
  <c r="Y145" i="25"/>
  <c r="BN12" i="25"/>
  <c r="BA12" i="25" s="1"/>
  <c r="BD12" i="25"/>
  <c r="T16" i="25"/>
  <c r="W22" i="25"/>
  <c r="W28" i="25"/>
  <c r="L39" i="25"/>
  <c r="M39" i="25"/>
  <c r="Y46" i="25"/>
  <c r="Y76" i="25"/>
  <c r="Z92" i="25"/>
  <c r="F92" i="25" s="1"/>
  <c r="G92" i="25" s="1"/>
  <c r="BG99" i="25"/>
  <c r="Z131" i="25"/>
  <c r="Z140" i="25"/>
  <c r="BC16" i="25"/>
  <c r="L61" i="25"/>
  <c r="M61" i="25" s="1"/>
  <c r="Z33" i="25"/>
  <c r="L37" i="25"/>
  <c r="M37" i="25"/>
  <c r="L104" i="25"/>
  <c r="M104" i="25" s="1"/>
  <c r="Z137" i="25"/>
  <c r="BN145" i="25"/>
  <c r="BD145" i="25" s="1"/>
  <c r="L146" i="25"/>
  <c r="M146" i="25"/>
  <c r="BN4" i="25"/>
  <c r="BG5" i="25"/>
  <c r="BG9" i="25"/>
  <c r="BG17" i="25"/>
  <c r="BG27" i="25"/>
  <c r="BG29" i="25"/>
  <c r="BG35" i="25"/>
  <c r="BG37" i="25"/>
  <c r="BG41" i="25"/>
  <c r="BG57" i="25"/>
  <c r="BG59" i="25"/>
  <c r="BG74" i="25"/>
  <c r="BG80" i="25"/>
  <c r="BG89" i="25"/>
  <c r="BG98" i="25"/>
  <c r="BG109" i="25"/>
  <c r="BG117" i="25"/>
  <c r="BG121" i="25"/>
  <c r="BG123" i="25"/>
  <c r="W33" i="25"/>
  <c r="T60" i="25"/>
  <c r="BN60" i="25"/>
  <c r="BA60" i="25"/>
  <c r="T68" i="25"/>
  <c r="L70" i="25"/>
  <c r="M70" i="25" s="1"/>
  <c r="W72" i="25"/>
  <c r="M72" i="25"/>
  <c r="BA76" i="25"/>
  <c r="Z96" i="25"/>
  <c r="Z98" i="25"/>
  <c r="T99" i="25"/>
  <c r="BN99" i="25"/>
  <c r="BA99" i="25"/>
  <c r="T108" i="25"/>
  <c r="L111" i="25"/>
  <c r="M111" i="25"/>
  <c r="BN126" i="25"/>
  <c r="W133" i="25"/>
  <c r="BG147" i="25"/>
  <c r="L38" i="25"/>
  <c r="M38" i="25"/>
  <c r="BN38" i="25"/>
  <c r="T44" i="25"/>
  <c r="BN44" i="25"/>
  <c r="BA44" i="25"/>
  <c r="W50" i="25"/>
  <c r="L54" i="25"/>
  <c r="M54" i="25" s="1"/>
  <c r="BN94" i="25"/>
  <c r="W101" i="25"/>
  <c r="BN116" i="25"/>
  <c r="L127" i="25"/>
  <c r="M127" i="25" s="1"/>
  <c r="BN7" i="25"/>
  <c r="BD7" i="25" s="1"/>
  <c r="BA7" i="25"/>
  <c r="BN13" i="25"/>
  <c r="BA13" i="25" s="1"/>
  <c r="Y18" i="25"/>
  <c r="Y22" i="25"/>
  <c r="L42" i="25"/>
  <c r="M42" i="25" s="1"/>
  <c r="L43" i="25"/>
  <c r="M43" i="25" s="1"/>
  <c r="L60" i="25"/>
  <c r="M60" i="25"/>
  <c r="W79" i="25"/>
  <c r="Y81" i="25"/>
  <c r="W86" i="25"/>
  <c r="L86" i="25"/>
  <c r="M86" i="25" s="1"/>
  <c r="L90" i="25"/>
  <c r="M90" i="25" s="1"/>
  <c r="W92" i="25"/>
  <c r="T92" i="25"/>
  <c r="M92" i="25"/>
  <c r="Y95" i="25"/>
  <c r="W97" i="25"/>
  <c r="Y105" i="25"/>
  <c r="F105" i="25" s="1"/>
  <c r="G105" i="25" s="1"/>
  <c r="W108" i="25"/>
  <c r="L110" i="25"/>
  <c r="M110" i="25" s="1"/>
  <c r="L117" i="25"/>
  <c r="M117" i="25"/>
  <c r="M119" i="25"/>
  <c r="L121" i="25"/>
  <c r="M121" i="25" s="1"/>
  <c r="Y126" i="25"/>
  <c r="W130" i="25"/>
  <c r="L130" i="25"/>
  <c r="M130" i="25"/>
  <c r="BC138" i="25"/>
  <c r="Y4" i="25"/>
  <c r="L7" i="25"/>
  <c r="M7" i="25" s="1"/>
  <c r="L13" i="25"/>
  <c r="M13" i="25" s="1"/>
  <c r="Z18" i="25"/>
  <c r="Z37" i="25"/>
  <c r="BC38" i="25"/>
  <c r="W40" i="25"/>
  <c r="F40" i="25" s="1"/>
  <c r="G40" i="25" s="1"/>
  <c r="W44" i="25"/>
  <c r="Z52" i="25"/>
  <c r="Y56" i="25"/>
  <c r="Y61" i="25"/>
  <c r="L63" i="25"/>
  <c r="M63" i="25"/>
  <c r="L69" i="25"/>
  <c r="M69" i="25" s="1"/>
  <c r="W71" i="25"/>
  <c r="L71" i="25"/>
  <c r="M71" i="25" s="1"/>
  <c r="W78" i="25"/>
  <c r="L78" i="25"/>
  <c r="M78" i="25" s="1"/>
  <c r="T80" i="25"/>
  <c r="BN91" i="25"/>
  <c r="BD91" i="25" s="1"/>
  <c r="W104" i="25"/>
  <c r="M115" i="25"/>
  <c r="BC116" i="25"/>
  <c r="W118" i="25"/>
  <c r="F118" i="25" s="1"/>
  <c r="G118" i="25" s="1"/>
  <c r="W120" i="25"/>
  <c r="Y120" i="25"/>
  <c r="W122" i="25"/>
  <c r="BC127" i="25"/>
  <c r="L144" i="25"/>
  <c r="M144" i="25"/>
  <c r="BC17" i="25"/>
  <c r="Y24" i="25"/>
  <c r="L47" i="25"/>
  <c r="M47" i="25" s="1"/>
  <c r="L49" i="25"/>
  <c r="M49" i="25" s="1"/>
  <c r="W51" i="25"/>
  <c r="BD52" i="25"/>
  <c r="Z60" i="25"/>
  <c r="Y64" i="25"/>
  <c r="W73" i="25"/>
  <c r="F73" i="25" s="1"/>
  <c r="G73" i="25" s="1"/>
  <c r="L91" i="25"/>
  <c r="M91" i="25" s="1"/>
  <c r="W94" i="25"/>
  <c r="L100" i="25"/>
  <c r="M100" i="25" s="1"/>
  <c r="BC104" i="25"/>
  <c r="BC120" i="25"/>
  <c r="BN124" i="25"/>
  <c r="Y129" i="25"/>
  <c r="T133" i="25"/>
  <c r="Y6" i="25"/>
  <c r="T23" i="25"/>
  <c r="Z40" i="25"/>
  <c r="L41" i="25"/>
  <c r="M41" i="25"/>
  <c r="Z44" i="25"/>
  <c r="Y59" i="25"/>
  <c r="F59" i="25" s="1"/>
  <c r="G59" i="25" s="1"/>
  <c r="L77" i="25"/>
  <c r="M77" i="25" s="1"/>
  <c r="L79" i="25"/>
  <c r="M79" i="25"/>
  <c r="T117" i="25"/>
  <c r="T119" i="25"/>
  <c r="L126" i="25"/>
  <c r="M126" i="25" s="1"/>
  <c r="BN127" i="25"/>
  <c r="BN142" i="25"/>
  <c r="BD142" i="25" s="1"/>
  <c r="BD18" i="25"/>
  <c r="BA16" i="25"/>
  <c r="BD16" i="25"/>
  <c r="L9" i="25"/>
  <c r="L12" i="25"/>
  <c r="L14" i="25"/>
  <c r="M14" i="25" s="1"/>
  <c r="L18" i="25"/>
  <c r="L24" i="25"/>
  <c r="L26" i="25"/>
  <c r="L28" i="25"/>
  <c r="M28" i="25" s="1"/>
  <c r="L29" i="25"/>
  <c r="M29" i="25" s="1"/>
  <c r="L30" i="25"/>
  <c r="M30" i="25" s="1"/>
  <c r="L34" i="25"/>
  <c r="L35" i="25"/>
  <c r="L40" i="25"/>
  <c r="L44" i="25"/>
  <c r="L46" i="25"/>
  <c r="L48" i="25"/>
  <c r="L52" i="25"/>
  <c r="L56" i="25"/>
  <c r="M56" i="25" s="1"/>
  <c r="L58" i="25"/>
  <c r="L59" i="25"/>
  <c r="M59" i="25" s="1"/>
  <c r="L62" i="25"/>
  <c r="L67" i="25"/>
  <c r="L68" i="25"/>
  <c r="L74" i="25"/>
  <c r="L76" i="25"/>
  <c r="M76" i="25" s="1"/>
  <c r="L80" i="25"/>
  <c r="M80" i="25" s="1"/>
  <c r="L81" i="25"/>
  <c r="M81" i="25" s="1"/>
  <c r="L82" i="25"/>
  <c r="L85" i="25"/>
  <c r="L87" i="25"/>
  <c r="L89" i="25"/>
  <c r="L93" i="25"/>
  <c r="L94" i="25"/>
  <c r="M94" i="25" s="1"/>
  <c r="L96" i="25"/>
  <c r="M96" i="25" s="1"/>
  <c r="L97" i="25"/>
  <c r="L98" i="25"/>
  <c r="L99" i="25"/>
  <c r="L101" i="25"/>
  <c r="L103" i="25"/>
  <c r="L105" i="25"/>
  <c r="L106" i="25"/>
  <c r="M106" i="25" s="1"/>
  <c r="L107" i="25"/>
  <c r="M107" i="25" s="1"/>
  <c r="L108" i="25"/>
  <c r="L112" i="25"/>
  <c r="M112" i="25" s="1"/>
  <c r="L116" i="25"/>
  <c r="L118" i="25"/>
  <c r="L120" i="25"/>
  <c r="L122" i="25"/>
  <c r="L124" i="25"/>
  <c r="L125" i="25"/>
  <c r="L128" i="25"/>
  <c r="M128" i="25" s="1"/>
  <c r="L131" i="25"/>
  <c r="L133" i="25"/>
  <c r="L134" i="25"/>
  <c r="L135" i="25"/>
  <c r="L136" i="25"/>
  <c r="M136" i="25" s="1"/>
  <c r="L137" i="25"/>
  <c r="L138" i="25"/>
  <c r="L141" i="25"/>
  <c r="L142" i="25"/>
  <c r="M142" i="25" s="1"/>
  <c r="L143" i="25"/>
  <c r="L147" i="25"/>
  <c r="M147" i="25" s="1"/>
  <c r="L149" i="25"/>
  <c r="M35" i="25"/>
  <c r="Z43" i="25"/>
  <c r="BN43" i="25"/>
  <c r="Y43" i="25"/>
  <c r="W59" i="25"/>
  <c r="BG135" i="25"/>
  <c r="W135" i="25"/>
  <c r="W29" i="25"/>
  <c r="W37" i="25"/>
  <c r="F37" i="25" s="1"/>
  <c r="M66" i="25"/>
  <c r="BG138" i="25"/>
  <c r="W138" i="25"/>
  <c r="W145" i="25"/>
  <c r="BG145" i="25"/>
  <c r="T11" i="25"/>
  <c r="W11" i="25"/>
  <c r="M12" i="25"/>
  <c r="W13" i="25"/>
  <c r="BN20" i="25"/>
  <c r="BA20" i="25" s="1"/>
  <c r="Y27" i="25"/>
  <c r="Z27" i="25"/>
  <c r="BN28" i="25"/>
  <c r="BD28" i="25" s="1"/>
  <c r="Z28" i="25"/>
  <c r="F28" i="25" s="1"/>
  <c r="Z30" i="25"/>
  <c r="F30" i="25" s="1"/>
  <c r="G30" i="25" s="1"/>
  <c r="Y30" i="25"/>
  <c r="Z34" i="25"/>
  <c r="Y34" i="25"/>
  <c r="W39" i="25"/>
  <c r="W66" i="25"/>
  <c r="BN68" i="25"/>
  <c r="BD68" i="25" s="1"/>
  <c r="BA68" i="25"/>
  <c r="Z68" i="25"/>
  <c r="W69" i="25"/>
  <c r="F69" i="25" s="1"/>
  <c r="G69" i="25" s="1"/>
  <c r="BA91" i="25"/>
  <c r="T110" i="25"/>
  <c r="BC110" i="25"/>
  <c r="BN110" i="25"/>
  <c r="BD110" i="25"/>
  <c r="T112" i="25"/>
  <c r="BC112" i="25"/>
  <c r="BN112" i="25"/>
  <c r="BD112" i="25"/>
  <c r="BN23" i="25"/>
  <c r="BA23" i="25"/>
  <c r="M24" i="25"/>
  <c r="BN27" i="25"/>
  <c r="BN71" i="25"/>
  <c r="W80" i="25"/>
  <c r="W98" i="25"/>
  <c r="BC125" i="25"/>
  <c r="T125" i="25"/>
  <c r="W7" i="25"/>
  <c r="BC12" i="25"/>
  <c r="M21" i="25"/>
  <c r="W23" i="25"/>
  <c r="T27" i="25"/>
  <c r="F27" i="25" s="1"/>
  <c r="G27" i="25" s="1"/>
  <c r="W27" i="25"/>
  <c r="Z55" i="25"/>
  <c r="BN55" i="25"/>
  <c r="BD55" i="25" s="1"/>
  <c r="BC58" i="25"/>
  <c r="BC67" i="25"/>
  <c r="T67" i="25"/>
  <c r="BN67" i="25"/>
  <c r="BD67" i="25" s="1"/>
  <c r="W74" i="25"/>
  <c r="Z111" i="25"/>
  <c r="Y111" i="25"/>
  <c r="BN111" i="25"/>
  <c r="BC114" i="25"/>
  <c r="BN114" i="25"/>
  <c r="BD114" i="25" s="1"/>
  <c r="M135" i="25"/>
  <c r="BG141" i="25"/>
  <c r="W141" i="25"/>
  <c r="BG144" i="25"/>
  <c r="W144" i="25"/>
  <c r="Y8" i="25"/>
  <c r="Y20" i="25"/>
  <c r="BC33" i="25"/>
  <c r="T33" i="25"/>
  <c r="W36" i="25"/>
  <c r="T42" i="25"/>
  <c r="W65" i="25"/>
  <c r="BC72" i="25"/>
  <c r="M73" i="25"/>
  <c r="W77" i="25"/>
  <c r="T82" i="25"/>
  <c r="F82" i="25" s="1"/>
  <c r="BC82" i="25"/>
  <c r="Y83" i="25"/>
  <c r="BN83" i="25"/>
  <c r="BG129" i="25"/>
  <c r="W129" i="25"/>
  <c r="T137" i="25"/>
  <c r="BC137" i="25"/>
  <c r="BN137" i="25"/>
  <c r="BD137" i="25"/>
  <c r="T5" i="25"/>
  <c r="Z7" i="25"/>
  <c r="W19" i="25"/>
  <c r="BC21" i="25"/>
  <c r="T21" i="25"/>
  <c r="Z23" i="25"/>
  <c r="BN33" i="25"/>
  <c r="W34" i="25"/>
  <c r="W68" i="25"/>
  <c r="F68" i="25" s="1"/>
  <c r="G68" i="25" s="1"/>
  <c r="BN70" i="25"/>
  <c r="BN82" i="25"/>
  <c r="W109" i="25"/>
  <c r="W10" i="25"/>
  <c r="BN17" i="25"/>
  <c r="M18" i="25"/>
  <c r="Z26" i="25"/>
  <c r="Y26" i="25"/>
  <c r="Y28" i="25"/>
  <c r="BC34" i="25"/>
  <c r="W35" i="25"/>
  <c r="Y36" i="25"/>
  <c r="BN39" i="25"/>
  <c r="W58" i="25"/>
  <c r="Z69" i="25"/>
  <c r="BN69" i="25"/>
  <c r="BD69" i="25"/>
  <c r="W70" i="25"/>
  <c r="BC92" i="25"/>
  <c r="BN92" i="25"/>
  <c r="BA94" i="25"/>
  <c r="BD94" i="25"/>
  <c r="BG143" i="25"/>
  <c r="W143" i="25"/>
  <c r="F143" i="25"/>
  <c r="M31" i="25"/>
  <c r="M34" i="25"/>
  <c r="M98" i="25"/>
  <c r="Z99" i="25"/>
  <c r="F99" i="25"/>
  <c r="G99" i="25" s="1"/>
  <c r="Z101" i="25"/>
  <c r="Y104" i="25"/>
  <c r="F104" i="25"/>
  <c r="T118" i="25"/>
  <c r="T122" i="25"/>
  <c r="M129" i="25"/>
  <c r="M134" i="25"/>
  <c r="M143" i="25"/>
  <c r="T146" i="25"/>
  <c r="M89" i="25"/>
  <c r="M114" i="25"/>
  <c r="M137" i="25"/>
  <c r="BN146" i="25"/>
  <c r="BA146" i="25"/>
  <c r="W90" i="25"/>
  <c r="M108" i="25"/>
  <c r="BN118" i="25"/>
  <c r="BA118" i="25"/>
  <c r="M138" i="25"/>
  <c r="M141" i="25"/>
  <c r="W146" i="25"/>
  <c r="M26" i="25"/>
  <c r="Y39" i="25"/>
  <c r="T53" i="25"/>
  <c r="T61" i="25"/>
  <c r="Y62" i="25"/>
  <c r="M84" i="25"/>
  <c r="M85" i="25"/>
  <c r="Y89" i="25"/>
  <c r="Y97" i="25"/>
  <c r="M116" i="25"/>
  <c r="BN122" i="25"/>
  <c r="T123" i="25"/>
  <c r="M125" i="25"/>
  <c r="Y148" i="25"/>
  <c r="BN148" i="25"/>
  <c r="M9" i="25"/>
  <c r="M40" i="25"/>
  <c r="T59" i="25"/>
  <c r="M67" i="25"/>
  <c r="BN73" i="25"/>
  <c r="BD73" i="25" s="1"/>
  <c r="T87" i="25"/>
  <c r="W88" i="25"/>
  <c r="W96" i="25"/>
  <c r="F96" i="25"/>
  <c r="G96" i="25" s="1"/>
  <c r="T109" i="25"/>
  <c r="BN109" i="25"/>
  <c r="BA109" i="25"/>
  <c r="BN115" i="25"/>
  <c r="BA115" i="25"/>
  <c r="Y118" i="25"/>
  <c r="W119" i="25"/>
  <c r="BN120" i="25"/>
  <c r="Y122" i="25"/>
  <c r="F124" i="25"/>
  <c r="G124" i="25"/>
  <c r="BN130" i="25"/>
  <c r="BD130" i="25"/>
  <c r="M131" i="25"/>
  <c r="T141" i="25"/>
  <c r="BN31" i="25"/>
  <c r="BN37" i="25"/>
  <c r="BA37" i="25"/>
  <c r="M48" i="25"/>
  <c r="T69" i="25"/>
  <c r="M87" i="25"/>
  <c r="M99" i="25"/>
  <c r="W102" i="25"/>
  <c r="BN104" i="25"/>
  <c r="M105" i="25"/>
  <c r="BN108" i="25"/>
  <c r="BD108" i="25"/>
  <c r="Y127" i="25"/>
  <c r="M133" i="25"/>
  <c r="Y142" i="25"/>
  <c r="F142" i="25" s="1"/>
  <c r="G142" i="25" s="1"/>
  <c r="BA30" i="25"/>
  <c r="BD30" i="25"/>
  <c r="BC4" i="25"/>
  <c r="Z5" i="25"/>
  <c r="BN11" i="25"/>
  <c r="T14" i="25"/>
  <c r="T19" i="25"/>
  <c r="BC20" i="25"/>
  <c r="Z21" i="25"/>
  <c r="F21" i="25" s="1"/>
  <c r="G21" i="25" s="1"/>
  <c r="Z29" i="25"/>
  <c r="BC30" i="25"/>
  <c r="T31" i="25"/>
  <c r="T36" i="25"/>
  <c r="BD44" i="25"/>
  <c r="BC49" i="25"/>
  <c r="T49" i="25"/>
  <c r="F49" i="25" s="1"/>
  <c r="G49" i="25" s="1"/>
  <c r="M52" i="25"/>
  <c r="T54" i="25"/>
  <c r="F54" i="25" s="1"/>
  <c r="BC54" i="25"/>
  <c r="BN75" i="25"/>
  <c r="Z75" i="25"/>
  <c r="BC85" i="25"/>
  <c r="T85" i="25"/>
  <c r="BC86" i="25"/>
  <c r="T86" i="25"/>
  <c r="F86" i="25" s="1"/>
  <c r="G86" i="25" s="1"/>
  <c r="T4" i="25"/>
  <c r="T9" i="25"/>
  <c r="Z11" i="25"/>
  <c r="T20" i="25"/>
  <c r="T25" i="25"/>
  <c r="T30" i="25"/>
  <c r="BC48" i="25"/>
  <c r="BN48" i="25"/>
  <c r="BA48" i="25" s="1"/>
  <c r="T50" i="25"/>
  <c r="BN50" i="25"/>
  <c r="BA50" i="25" s="1"/>
  <c r="Y50" i="25"/>
  <c r="J150" i="25"/>
  <c r="K150" i="25" s="1"/>
  <c r="T15" i="25"/>
  <c r="T35" i="25"/>
  <c r="Z57" i="25"/>
  <c r="F57" i="25" s="1"/>
  <c r="G57" i="25" s="1"/>
  <c r="BN57" i="25"/>
  <c r="BD57" i="25" s="1"/>
  <c r="Y57" i="25"/>
  <c r="BN80" i="25"/>
  <c r="Y80" i="25"/>
  <c r="Z80" i="25"/>
  <c r="BC121" i="25"/>
  <c r="T121" i="25"/>
  <c r="T62" i="25"/>
  <c r="F62" i="25" s="1"/>
  <c r="G62" i="25" s="1"/>
  <c r="BC62" i="25"/>
  <c r="BC81" i="25"/>
  <c r="T81" i="25"/>
  <c r="W85" i="25"/>
  <c r="BA86" i="25"/>
  <c r="BC98" i="25"/>
  <c r="T98" i="25"/>
  <c r="BN98" i="25"/>
  <c r="BC105" i="25"/>
  <c r="BN105" i="25"/>
  <c r="T105" i="25"/>
  <c r="BN19" i="25"/>
  <c r="BA19" i="25" s="1"/>
  <c r="BD23" i="25"/>
  <c r="BN25" i="25"/>
  <c r="BN26" i="25"/>
  <c r="BC41" i="25"/>
  <c r="T41" i="25"/>
  <c r="BN51" i="25"/>
  <c r="BD51" i="25" s="1"/>
  <c r="BC56" i="25"/>
  <c r="BN56" i="25"/>
  <c r="BN58" i="25"/>
  <c r="BD58" i="25" s="1"/>
  <c r="Y58" i="25"/>
  <c r="BN62" i="25"/>
  <c r="N150" i="25"/>
  <c r="O150" i="25" s="1"/>
  <c r="BN8" i="25"/>
  <c r="BA8" i="25" s="1"/>
  <c r="BN9" i="25"/>
  <c r="BA9" i="25" s="1"/>
  <c r="BD13" i="25"/>
  <c r="BC18" i="25"/>
  <c r="Z19" i="25"/>
  <c r="BN24" i="25"/>
  <c r="Z31" i="25"/>
  <c r="BC32" i="25"/>
  <c r="BN35" i="25"/>
  <c r="BD35" i="25" s="1"/>
  <c r="BN36" i="25"/>
  <c r="M44" i="25"/>
  <c r="T46" i="25"/>
  <c r="BC46" i="25"/>
  <c r="Y55" i="25"/>
  <c r="M62" i="25"/>
  <c r="BN63" i="25"/>
  <c r="Z65" i="25"/>
  <c r="BN65" i="25"/>
  <c r="Y65" i="25"/>
  <c r="F65" i="25" s="1"/>
  <c r="G65" i="25" s="1"/>
  <c r="Y73" i="25"/>
  <c r="Y75" i="25"/>
  <c r="BN77" i="25"/>
  <c r="Z78" i="25"/>
  <c r="F78" i="25"/>
  <c r="G78" i="25" s="1"/>
  <c r="BN78" i="25"/>
  <c r="BN81" i="25"/>
  <c r="BC97" i="25"/>
  <c r="BN97" i="25"/>
  <c r="T97" i="25"/>
  <c r="Y102" i="25"/>
  <c r="Z102" i="25"/>
  <c r="Y135" i="25"/>
  <c r="BN135" i="25"/>
  <c r="BA135" i="25" s="1"/>
  <c r="Z135" i="25"/>
  <c r="BC8" i="25"/>
  <c r="Z9" i="25"/>
  <c r="BN14" i="25"/>
  <c r="BN15" i="25"/>
  <c r="BC24" i="25"/>
  <c r="Z25" i="25"/>
  <c r="BC26" i="25"/>
  <c r="BN29" i="25"/>
  <c r="BD29" i="25" s="1"/>
  <c r="BN42" i="25"/>
  <c r="Y42" i="25"/>
  <c r="BN46" i="25"/>
  <c r="Z50" i="25"/>
  <c r="Y51" i="25"/>
  <c r="F56" i="25"/>
  <c r="G56" i="25" s="1"/>
  <c r="W63" i="25"/>
  <c r="BC65" i="25"/>
  <c r="T65" i="25"/>
  <c r="M68" i="25"/>
  <c r="T70" i="25"/>
  <c r="BC70" i="25"/>
  <c r="BC89" i="25"/>
  <c r="BN89" i="25"/>
  <c r="T89" i="25"/>
  <c r="T113" i="25"/>
  <c r="F113" i="25" s="1"/>
  <c r="G113" i="25" s="1"/>
  <c r="BN113" i="25"/>
  <c r="BC113" i="25"/>
  <c r="BC40" i="25"/>
  <c r="BN40" i="25"/>
  <c r="Z41" i="25"/>
  <c r="BN41" i="25"/>
  <c r="BA41" i="25" s="1"/>
  <c r="BC57" i="25"/>
  <c r="T57" i="25"/>
  <c r="P150" i="25"/>
  <c r="Q150" i="25"/>
  <c r="BN5" i="25"/>
  <c r="Z15" i="25"/>
  <c r="F15" i="25" s="1"/>
  <c r="G15" i="25" s="1"/>
  <c r="BN21" i="25"/>
  <c r="Z35" i="25"/>
  <c r="T37" i="25"/>
  <c r="M46" i="25"/>
  <c r="BN47" i="25"/>
  <c r="T48" i="25"/>
  <c r="Z49" i="25"/>
  <c r="BN49" i="25"/>
  <c r="Y49" i="25"/>
  <c r="M58" i="25"/>
  <c r="BN59" i="25"/>
  <c r="BC64" i="25"/>
  <c r="BN64" i="25"/>
  <c r="T66" i="25"/>
  <c r="Y66" i="25"/>
  <c r="F66" i="25"/>
  <c r="G66" i="25" s="1"/>
  <c r="BN66" i="25"/>
  <c r="BA66" i="25" s="1"/>
  <c r="Y77" i="25"/>
  <c r="Z85" i="25"/>
  <c r="Y85" i="25"/>
  <c r="BN85" i="25"/>
  <c r="Z87" i="25"/>
  <c r="BN87" i="25"/>
  <c r="BD87" i="25" s="1"/>
  <c r="Y87" i="25"/>
  <c r="BC93" i="25"/>
  <c r="BN93" i="25"/>
  <c r="BA93" i="25" s="1"/>
  <c r="T93" i="25"/>
  <c r="F93" i="25" s="1"/>
  <c r="BC95" i="25"/>
  <c r="BN95" i="25"/>
  <c r="BD99" i="25"/>
  <c r="BN102" i="25"/>
  <c r="BA102" i="25" s="1"/>
  <c r="Y44" i="25"/>
  <c r="Y52" i="25"/>
  <c r="Y60" i="25"/>
  <c r="Y68" i="25"/>
  <c r="M82" i="25"/>
  <c r="Z90" i="25"/>
  <c r="BC91" i="25"/>
  <c r="T91" i="25"/>
  <c r="F91" i="25" s="1"/>
  <c r="G91" i="25" s="1"/>
  <c r="M93" i="25"/>
  <c r="Z100" i="25"/>
  <c r="Y100" i="25"/>
  <c r="BN100" i="25"/>
  <c r="BD101" i="25"/>
  <c r="BA110" i="25"/>
  <c r="Z133" i="25"/>
  <c r="Y133" i="25"/>
  <c r="BN133" i="25"/>
  <c r="W134" i="25"/>
  <c r="BG134" i="25"/>
  <c r="BN128" i="25"/>
  <c r="Z128" i="25"/>
  <c r="Y128" i="25"/>
  <c r="BC103" i="25"/>
  <c r="BN103" i="25"/>
  <c r="W123" i="25"/>
  <c r="BC77" i="25"/>
  <c r="T77" i="25"/>
  <c r="F77" i="25"/>
  <c r="BN72" i="25"/>
  <c r="BA72" i="25" s="1"/>
  <c r="Y72" i="25"/>
  <c r="Z79" i="25"/>
  <c r="BN79" i="25"/>
  <c r="Y79" i="25"/>
  <c r="Y88" i="25"/>
  <c r="BN88" i="25"/>
  <c r="BN90" i="25"/>
  <c r="BD90" i="25" s="1"/>
  <c r="Y94" i="25"/>
  <c r="Z94" i="25"/>
  <c r="BN96" i="25"/>
  <c r="M97" i="25"/>
  <c r="Z106" i="25"/>
  <c r="BN106" i="25"/>
  <c r="BA106" i="25" s="1"/>
  <c r="Y106" i="25"/>
  <c r="BN107" i="25"/>
  <c r="Y107" i="25"/>
  <c r="Z107" i="25"/>
  <c r="Z125" i="25"/>
  <c r="Y125" i="25"/>
  <c r="BN125" i="25"/>
  <c r="T39" i="25"/>
  <c r="T47" i="25"/>
  <c r="F47" i="25"/>
  <c r="G47" i="25" s="1"/>
  <c r="T55" i="25"/>
  <c r="T63" i="25"/>
  <c r="T71" i="25"/>
  <c r="F74" i="25"/>
  <c r="M74" i="25"/>
  <c r="F76" i="25"/>
  <c r="G76" i="25" s="1"/>
  <c r="BN84" i="25"/>
  <c r="M101" i="25"/>
  <c r="W115" i="25"/>
  <c r="BC129" i="25"/>
  <c r="T129" i="25"/>
  <c r="BN129" i="25"/>
  <c r="BD129" i="25" s="1"/>
  <c r="BG131" i="25"/>
  <c r="W131" i="25"/>
  <c r="BN134" i="25"/>
  <c r="Y134" i="25"/>
  <c r="Z134" i="25"/>
  <c r="BN119" i="25"/>
  <c r="Z119" i="25"/>
  <c r="Y119" i="25"/>
  <c r="BN121" i="25"/>
  <c r="BD121" i="25" s="1"/>
  <c r="Z121" i="25"/>
  <c r="Y121" i="25"/>
  <c r="BG142" i="25"/>
  <c r="W142" i="25"/>
  <c r="T128" i="25"/>
  <c r="BC128" i="25"/>
  <c r="BC134" i="25"/>
  <c r="T134" i="25"/>
  <c r="BG139" i="25"/>
  <c r="W139" i="25"/>
  <c r="BC144" i="25"/>
  <c r="T144" i="25"/>
  <c r="Z130" i="25"/>
  <c r="BA130" i="25"/>
  <c r="M103" i="25"/>
  <c r="Y112" i="25"/>
  <c r="F112" i="25" s="1"/>
  <c r="G112" i="25" s="1"/>
  <c r="BN123" i="25"/>
  <c r="BD123" i="25" s="1"/>
  <c r="Z123" i="25"/>
  <c r="Y123" i="25"/>
  <c r="BN136" i="25"/>
  <c r="Z136" i="25"/>
  <c r="F136" i="25"/>
  <c r="Z141" i="25"/>
  <c r="Y141" i="25"/>
  <c r="BN141" i="25"/>
  <c r="M109" i="25"/>
  <c r="BC111" i="25"/>
  <c r="T111" i="25"/>
  <c r="BD140" i="25"/>
  <c r="BA140" i="25"/>
  <c r="BA142" i="25"/>
  <c r="Y101" i="25"/>
  <c r="Y109" i="25"/>
  <c r="Y131" i="25"/>
  <c r="BG137" i="25"/>
  <c r="W137" i="25"/>
  <c r="Z138" i="25"/>
  <c r="F138" i="25"/>
  <c r="G138" i="25" s="1"/>
  <c r="BN138" i="25"/>
  <c r="BC142" i="25"/>
  <c r="T142" i="25"/>
  <c r="M149" i="25"/>
  <c r="BN117" i="25"/>
  <c r="Z117" i="25"/>
  <c r="Y117" i="25"/>
  <c r="W126" i="25"/>
  <c r="F126" i="25" s="1"/>
  <c r="G126" i="25" s="1"/>
  <c r="BC126" i="25"/>
  <c r="T126" i="25"/>
  <c r="F132" i="25"/>
  <c r="BG132" i="25"/>
  <c r="BN147" i="25"/>
  <c r="Z147" i="25"/>
  <c r="F147" i="25" s="1"/>
  <c r="Y115" i="25"/>
  <c r="Z115" i="25"/>
  <c r="F115" i="25" s="1"/>
  <c r="G115" i="25" s="1"/>
  <c r="BC147" i="25"/>
  <c r="T147" i="25"/>
  <c r="T114" i="25"/>
  <c r="T130" i="25"/>
  <c r="BC131" i="25"/>
  <c r="T131" i="25"/>
  <c r="BC139" i="25"/>
  <c r="T139" i="25"/>
  <c r="W140" i="25"/>
  <c r="F140" i="25" s="1"/>
  <c r="G140" i="25" s="1"/>
  <c r="BG140" i="25"/>
  <c r="BA143" i="25"/>
  <c r="BN144" i="25"/>
  <c r="BD144" i="25" s="1"/>
  <c r="Z144" i="25"/>
  <c r="Y144" i="25"/>
  <c r="BA145" i="25"/>
  <c r="Y146" i="25"/>
  <c r="Z146" i="25"/>
  <c r="M118" i="25"/>
  <c r="M120" i="25"/>
  <c r="M122" i="25"/>
  <c r="M124" i="25"/>
  <c r="BN139" i="25"/>
  <c r="BA139" i="25" s="1"/>
  <c r="BG148" i="25"/>
  <c r="BN149" i="25"/>
  <c r="T145" i="25"/>
  <c r="Y149" i="25"/>
  <c r="T113" i="24"/>
  <c r="BG75" i="24"/>
  <c r="Y88" i="24"/>
  <c r="BC94" i="24"/>
  <c r="AS2" i="24"/>
  <c r="Y13" i="24"/>
  <c r="T86" i="24"/>
  <c r="W114" i="24"/>
  <c r="W138" i="24"/>
  <c r="W118" i="24"/>
  <c r="BC12" i="24"/>
  <c r="T61" i="24"/>
  <c r="Y31" i="24"/>
  <c r="BN143" i="24"/>
  <c r="BD143" i="24" s="1"/>
  <c r="W47" i="24"/>
  <c r="W60" i="24"/>
  <c r="L73" i="24"/>
  <c r="M73" i="24" s="1"/>
  <c r="T121" i="24"/>
  <c r="W17" i="24"/>
  <c r="W58" i="24"/>
  <c r="W108" i="24"/>
  <c r="BN122" i="24"/>
  <c r="BD122" i="24" s="1"/>
  <c r="Y23" i="24"/>
  <c r="W27" i="24"/>
  <c r="W54" i="24"/>
  <c r="BG105" i="24"/>
  <c r="Y9" i="24"/>
  <c r="Z49" i="24"/>
  <c r="W57" i="24"/>
  <c r="BC91" i="24"/>
  <c r="Y127" i="24"/>
  <c r="T50" i="24"/>
  <c r="L101" i="24"/>
  <c r="M101" i="24" s="1"/>
  <c r="L104" i="24"/>
  <c r="M104" i="24" s="1"/>
  <c r="T33" i="24"/>
  <c r="Z50" i="24"/>
  <c r="W91" i="24"/>
  <c r="BG122" i="24"/>
  <c r="BN17" i="24"/>
  <c r="BD17" i="24" s="1"/>
  <c r="BC18" i="24"/>
  <c r="W25" i="24"/>
  <c r="BN104" i="24"/>
  <c r="BD104" i="24" s="1"/>
  <c r="T106" i="24"/>
  <c r="W116" i="24"/>
  <c r="L126" i="24"/>
  <c r="M126" i="24" s="1"/>
  <c r="L16" i="24"/>
  <c r="M16" i="24" s="1"/>
  <c r="BC17" i="24"/>
  <c r="T24" i="24"/>
  <c r="W29" i="24"/>
  <c r="Z56" i="24"/>
  <c r="T83" i="24"/>
  <c r="Y104" i="24"/>
  <c r="BN108" i="24"/>
  <c r="BD108" i="24" s="1"/>
  <c r="BG132" i="24"/>
  <c r="Y135" i="24"/>
  <c r="BG71" i="24"/>
  <c r="Y74" i="24"/>
  <c r="BC76" i="24"/>
  <c r="BC13" i="24"/>
  <c r="BN23" i="24"/>
  <c r="BD23" i="24" s="1"/>
  <c r="BC39" i="24"/>
  <c r="BN58" i="24"/>
  <c r="BD58" i="24" s="1"/>
  <c r="Y80" i="24"/>
  <c r="BC80" i="24"/>
  <c r="BG99" i="24"/>
  <c r="BG102" i="24"/>
  <c r="BG109" i="24"/>
  <c r="Y122" i="24"/>
  <c r="BN127" i="24"/>
  <c r="BD127" i="24" s="1"/>
  <c r="T22" i="24"/>
  <c r="BN30" i="24"/>
  <c r="BA30" i="24" s="1"/>
  <c r="L31" i="24"/>
  <c r="M31" i="24" s="1"/>
  <c r="BN50" i="24"/>
  <c r="BA50" i="24" s="1"/>
  <c r="W51" i="24"/>
  <c r="W53" i="24"/>
  <c r="T87" i="24"/>
  <c r="W90" i="24"/>
  <c r="W98" i="24"/>
  <c r="T115" i="24"/>
  <c r="W124" i="24"/>
  <c r="T60" i="24"/>
  <c r="L12" i="24"/>
  <c r="M12" i="24" s="1"/>
  <c r="T40" i="24"/>
  <c r="BN68" i="24"/>
  <c r="BD68" i="24" s="1"/>
  <c r="W70" i="24"/>
  <c r="W126" i="24"/>
  <c r="Y54" i="24"/>
  <c r="BN69" i="24"/>
  <c r="Y79" i="24"/>
  <c r="BC98" i="24"/>
  <c r="L110" i="24"/>
  <c r="M110" i="24" s="1"/>
  <c r="Y129" i="24"/>
  <c r="Y143" i="24"/>
  <c r="W35" i="24"/>
  <c r="BN101" i="24"/>
  <c r="BD101" i="24" s="1"/>
  <c r="BG10" i="24"/>
  <c r="BN18" i="24"/>
  <c r="BA18" i="24" s="1"/>
  <c r="Z30" i="24"/>
  <c r="BC30" i="24"/>
  <c r="BN43" i="24"/>
  <c r="Y69" i="24"/>
  <c r="Z79" i="24"/>
  <c r="W83" i="24"/>
  <c r="W100" i="24"/>
  <c r="Y101" i="24"/>
  <c r="Y126" i="24"/>
  <c r="BN135" i="24"/>
  <c r="BD135" i="24" s="1"/>
  <c r="BC140" i="24"/>
  <c r="BG148" i="24"/>
  <c r="W146" i="24"/>
  <c r="BG6" i="24"/>
  <c r="L29" i="24"/>
  <c r="M29" i="24" s="1"/>
  <c r="T63" i="24"/>
  <c r="T71" i="24"/>
  <c r="L76" i="24"/>
  <c r="M76" i="24" s="1"/>
  <c r="W92" i="24"/>
  <c r="W107" i="24"/>
  <c r="Y118" i="24"/>
  <c r="L62" i="24"/>
  <c r="M62" i="24" s="1"/>
  <c r="T79" i="24"/>
  <c r="BG103" i="24"/>
  <c r="Y132" i="24"/>
  <c r="Z138" i="24"/>
  <c r="BG93" i="24"/>
  <c r="W95" i="24"/>
  <c r="Z103" i="24"/>
  <c r="BG106" i="24"/>
  <c r="T26" i="24"/>
  <c r="W46" i="24"/>
  <c r="Y51" i="24"/>
  <c r="W64" i="24"/>
  <c r="Z71" i="24"/>
  <c r="Y71" i="24"/>
  <c r="Y40" i="24"/>
  <c r="Z40" i="24"/>
  <c r="W41" i="24"/>
  <c r="BN49" i="24"/>
  <c r="BA49" i="24" s="1"/>
  <c r="W50" i="24"/>
  <c r="W80" i="24"/>
  <c r="T84" i="24"/>
  <c r="BC84" i="24"/>
  <c r="Y87" i="24"/>
  <c r="BN87" i="24"/>
  <c r="BA87" i="24" s="1"/>
  <c r="Y53" i="24"/>
  <c r="BN53" i="24"/>
  <c r="BD53" i="24" s="1"/>
  <c r="T68" i="24"/>
  <c r="BC68" i="24"/>
  <c r="W85" i="24"/>
  <c r="T88" i="24"/>
  <c r="BN33" i="24"/>
  <c r="BA33" i="24" s="1"/>
  <c r="W73" i="24"/>
  <c r="BG73" i="24"/>
  <c r="T5" i="24"/>
  <c r="T6" i="24"/>
  <c r="L18" i="24"/>
  <c r="M18" i="24" s="1"/>
  <c r="BC19" i="24"/>
  <c r="Y21" i="24"/>
  <c r="T27" i="24"/>
  <c r="Z37" i="24"/>
  <c r="BC49" i="24"/>
  <c r="BG66" i="24"/>
  <c r="W66" i="24"/>
  <c r="T70" i="24"/>
  <c r="BC70" i="24"/>
  <c r="L6" i="24"/>
  <c r="Y33" i="24"/>
  <c r="BN39" i="24"/>
  <c r="BD39" i="24" s="1"/>
  <c r="W40" i="24"/>
  <c r="BC51" i="24"/>
  <c r="Y52" i="24"/>
  <c r="Y57" i="24"/>
  <c r="Z58" i="24"/>
  <c r="Y58" i="24"/>
  <c r="Z72" i="24"/>
  <c r="Y72" i="24"/>
  <c r="Y84" i="24"/>
  <c r="Z34" i="24"/>
  <c r="Y35" i="24"/>
  <c r="W38" i="24"/>
  <c r="BG38" i="24"/>
  <c r="Y68" i="24"/>
  <c r="Z87" i="24"/>
  <c r="T93" i="24"/>
  <c r="BC93" i="24"/>
  <c r="BG101" i="24"/>
  <c r="BC102" i="24"/>
  <c r="Y108" i="24"/>
  <c r="BC110" i="24"/>
  <c r="Z113" i="24"/>
  <c r="Z114" i="24"/>
  <c r="Z116" i="24"/>
  <c r="L120" i="24"/>
  <c r="M120" i="24" s="1"/>
  <c r="BG129" i="24"/>
  <c r="W137" i="24"/>
  <c r="BC146" i="24"/>
  <c r="Z108" i="24"/>
  <c r="BG144" i="24"/>
  <c r="BG147" i="24"/>
  <c r="T116" i="24"/>
  <c r="T123" i="24"/>
  <c r="W127" i="24"/>
  <c r="W131" i="24"/>
  <c r="W135" i="24"/>
  <c r="W143" i="24"/>
  <c r="BN144" i="24"/>
  <c r="BD144" i="24" s="1"/>
  <c r="T112" i="24"/>
  <c r="T119" i="24"/>
  <c r="W133" i="24"/>
  <c r="W141" i="24"/>
  <c r="BC101" i="24"/>
  <c r="BC105" i="24"/>
  <c r="BN113" i="24"/>
  <c r="BA113" i="24" s="1"/>
  <c r="BC118" i="24"/>
  <c r="BC122" i="24"/>
  <c r="BC132" i="24"/>
  <c r="Z143" i="24"/>
  <c r="BN146" i="24"/>
  <c r="BA146" i="24" s="1"/>
  <c r="BC104" i="24"/>
  <c r="Y107" i="24"/>
  <c r="Y124" i="24"/>
  <c r="Z146" i="24"/>
  <c r="W62" i="24"/>
  <c r="L81" i="24"/>
  <c r="M81" i="24" s="1"/>
  <c r="W82" i="24"/>
  <c r="T96" i="24"/>
  <c r="T135" i="24"/>
  <c r="BG140" i="24"/>
  <c r="T143" i="24"/>
  <c r="Y16" i="24"/>
  <c r="Z16" i="24"/>
  <c r="BG16" i="24"/>
  <c r="Z20" i="24"/>
  <c r="T21" i="24"/>
  <c r="Y26" i="24"/>
  <c r="Z26" i="24"/>
  <c r="BC53" i="24"/>
  <c r="T53" i="24"/>
  <c r="L60" i="24"/>
  <c r="M60" i="24" s="1"/>
  <c r="T64" i="24"/>
  <c r="BC64" i="24"/>
  <c r="Y75" i="24"/>
  <c r="Z75" i="24"/>
  <c r="W97" i="24"/>
  <c r="Y6" i="24"/>
  <c r="BC31" i="24"/>
  <c r="T31" i="24"/>
  <c r="BC36" i="24"/>
  <c r="T36" i="24"/>
  <c r="Z60" i="24"/>
  <c r="BC74" i="24"/>
  <c r="BG96" i="24"/>
  <c r="W117" i="24"/>
  <c r="BG117" i="24"/>
  <c r="BN36" i="24"/>
  <c r="BA36" i="24" s="1"/>
  <c r="BN61" i="24"/>
  <c r="BA61" i="24" s="1"/>
  <c r="Y61" i="24"/>
  <c r="Z61" i="24"/>
  <c r="Z66" i="24"/>
  <c r="Y66" i="24"/>
  <c r="BN66" i="24"/>
  <c r="BA66" i="24" s="1"/>
  <c r="BN62" i="24"/>
  <c r="BA62" i="24" s="1"/>
  <c r="Z62" i="24"/>
  <c r="BC67" i="24"/>
  <c r="BC81" i="24"/>
  <c r="Z82" i="24"/>
  <c r="Z93" i="24"/>
  <c r="Y93" i="24"/>
  <c r="BN93" i="24"/>
  <c r="W4" i="24"/>
  <c r="BN8" i="24"/>
  <c r="W26" i="24"/>
  <c r="Y28" i="24"/>
  <c r="BN28" i="24"/>
  <c r="BN38" i="24"/>
  <c r="BA38" i="24" s="1"/>
  <c r="BN7" i="24"/>
  <c r="BD7" i="24" s="1"/>
  <c r="BN37" i="24"/>
  <c r="BD37" i="24" s="1"/>
  <c r="BC37" i="24"/>
  <c r="BC41" i="24"/>
  <c r="BC43" i="24"/>
  <c r="Z48" i="24"/>
  <c r="W81" i="24"/>
  <c r="Y90" i="24"/>
  <c r="BN90" i="24"/>
  <c r="BD90" i="24" s="1"/>
  <c r="Z90" i="24"/>
  <c r="Y92" i="24"/>
  <c r="BC4" i="24"/>
  <c r="Z6" i="24"/>
  <c r="Z8" i="24"/>
  <c r="L32" i="24"/>
  <c r="M32" i="24" s="1"/>
  <c r="Y42" i="24"/>
  <c r="Z42" i="24"/>
  <c r="BN42" i="24"/>
  <c r="BA42" i="24" s="1"/>
  <c r="T72" i="24"/>
  <c r="BC72" i="24"/>
  <c r="Y78" i="24"/>
  <c r="Z89" i="24"/>
  <c r="Y89" i="24"/>
  <c r="BN89" i="24"/>
  <c r="BA89" i="24" s="1"/>
  <c r="T25" i="24"/>
  <c r="BC27" i="24"/>
  <c r="BD30" i="24"/>
  <c r="Z32" i="24"/>
  <c r="T43" i="24"/>
  <c r="BC47" i="24"/>
  <c r="T47" i="24"/>
  <c r="BC55" i="24"/>
  <c r="BC56" i="24"/>
  <c r="Z64" i="24"/>
  <c r="Y64" i="24"/>
  <c r="BN99" i="24"/>
  <c r="BD99" i="24" s="1"/>
  <c r="Y99" i="24"/>
  <c r="Z99" i="24"/>
  <c r="BN63" i="24"/>
  <c r="BA63" i="24" s="1"/>
  <c r="BN67" i="24"/>
  <c r="BD67" i="24" s="1"/>
  <c r="Y67" i="24"/>
  <c r="Y85" i="24"/>
  <c r="BN85" i="24"/>
  <c r="BD85" i="24" s="1"/>
  <c r="T95" i="24"/>
  <c r="BC95" i="24"/>
  <c r="T111" i="24"/>
  <c r="BC111" i="24"/>
  <c r="Z109" i="24"/>
  <c r="Y109" i="24"/>
  <c r="BN109" i="24"/>
  <c r="BD109" i="24" s="1"/>
  <c r="BG110" i="24"/>
  <c r="BN71" i="24"/>
  <c r="BA71" i="24" s="1"/>
  <c r="BN76" i="24"/>
  <c r="BA76" i="24" s="1"/>
  <c r="Y76" i="24"/>
  <c r="BN80" i="24"/>
  <c r="BD80" i="24" s="1"/>
  <c r="BN83" i="24"/>
  <c r="BD83" i="24" s="1"/>
  <c r="Y95" i="24"/>
  <c r="Z111" i="24"/>
  <c r="Y111" i="24"/>
  <c r="BN111" i="24"/>
  <c r="BA111" i="24" s="1"/>
  <c r="W89" i="24"/>
  <c r="Y103" i="24"/>
  <c r="Y105" i="24"/>
  <c r="BN110" i="24"/>
  <c r="BA110" i="24" s="1"/>
  <c r="Y117" i="24"/>
  <c r="W119" i="24"/>
  <c r="BN121" i="24"/>
  <c r="BA121" i="24" s="1"/>
  <c r="Z121" i="24"/>
  <c r="Y121" i="24"/>
  <c r="T133" i="24"/>
  <c r="BN133" i="24"/>
  <c r="BA133" i="24" s="1"/>
  <c r="T109" i="24"/>
  <c r="BC109" i="24"/>
  <c r="Z112" i="24"/>
  <c r="BN129" i="24"/>
  <c r="BD129" i="24" s="1"/>
  <c r="T129" i="24"/>
  <c r="BN131" i="24"/>
  <c r="Z131" i="24"/>
  <c r="Y131" i="24"/>
  <c r="BG145" i="24"/>
  <c r="Z119" i="24"/>
  <c r="Y119" i="24"/>
  <c r="BG123" i="24"/>
  <c r="W123" i="24"/>
  <c r="BC131" i="24"/>
  <c r="T131" i="24"/>
  <c r="BC133" i="24"/>
  <c r="Z97" i="24"/>
  <c r="BN98" i="24"/>
  <c r="BD98" i="24" s="1"/>
  <c r="Y98" i="24"/>
  <c r="Y110" i="24"/>
  <c r="Z117" i="24"/>
  <c r="W125" i="24"/>
  <c r="L133" i="24"/>
  <c r="M133" i="24" s="1"/>
  <c r="T114" i="24"/>
  <c r="BC99" i="24"/>
  <c r="T107" i="24"/>
  <c r="BC107" i="24"/>
  <c r="BG112" i="24"/>
  <c r="L127" i="24"/>
  <c r="M127" i="24" s="1"/>
  <c r="BG136" i="24"/>
  <c r="BN142" i="24"/>
  <c r="BD142" i="24" s="1"/>
  <c r="Z142" i="24"/>
  <c r="Y142" i="24"/>
  <c r="BN128" i="24"/>
  <c r="BA128" i="24" s="1"/>
  <c r="Z128" i="24"/>
  <c r="BC136" i="24"/>
  <c r="BC142" i="24"/>
  <c r="T142" i="24"/>
  <c r="Y130" i="24"/>
  <c r="BN130" i="24"/>
  <c r="BD130" i="24" s="1"/>
  <c r="Z130" i="24"/>
  <c r="Z139" i="24"/>
  <c r="Y123" i="24"/>
  <c r="W134" i="24"/>
  <c r="BG134" i="24"/>
  <c r="BN147" i="24"/>
  <c r="BA147" i="24" s="1"/>
  <c r="Z136" i="24"/>
  <c r="BC145" i="24"/>
  <c r="T145" i="24"/>
  <c r="Z149" i="24"/>
  <c r="Z141" i="24"/>
  <c r="Y141" i="24"/>
  <c r="Z125" i="24"/>
  <c r="Y125" i="24"/>
  <c r="Z133" i="24"/>
  <c r="BC134" i="24"/>
  <c r="T134" i="24"/>
  <c r="BN149" i="24"/>
  <c r="BA149" i="24" s="1"/>
  <c r="Y144" i="24"/>
  <c r="Z144" i="24"/>
  <c r="T147" i="24"/>
  <c r="Q1" i="20"/>
  <c r="O1" i="20"/>
  <c r="AU58" i="23"/>
  <c r="U30" i="23"/>
  <c r="AH126" i="23"/>
  <c r="AU61" i="23"/>
  <c r="BH76" i="23"/>
  <c r="BU49" i="23"/>
  <c r="CH29" i="23"/>
  <c r="H151" i="23"/>
  <c r="CH32" i="23"/>
  <c r="H154" i="23"/>
  <c r="U33" i="23"/>
  <c r="AH129" i="23"/>
  <c r="BU52" i="23"/>
  <c r="BH73" i="23"/>
  <c r="C2" i="21"/>
  <c r="W7" i="21"/>
  <c r="Y4" i="21"/>
  <c r="G2" i="21"/>
  <c r="Y5" i="21"/>
  <c r="X2" i="21"/>
  <c r="D2" i="21"/>
  <c r="H2" i="21"/>
  <c r="E7" i="21"/>
  <c r="J7" i="21"/>
  <c r="B7" i="21"/>
  <c r="F2" i="21"/>
  <c r="I7" i="21"/>
  <c r="X26" i="20"/>
  <c r="BJ4" i="20"/>
  <c r="BJ91" i="20"/>
  <c r="U108" i="20"/>
  <c r="X42" i="20"/>
  <c r="U66" i="20"/>
  <c r="U12" i="20"/>
  <c r="X64" i="20"/>
  <c r="U84" i="20"/>
  <c r="U10" i="20"/>
  <c r="U27" i="20"/>
  <c r="X125" i="20"/>
  <c r="BJ5" i="20"/>
  <c r="U24" i="20"/>
  <c r="AA40" i="20"/>
  <c r="U65" i="20"/>
  <c r="U6" i="20"/>
  <c r="U28" i="20"/>
  <c r="BF95" i="20"/>
  <c r="AA54" i="20"/>
  <c r="BP67" i="20"/>
  <c r="BG67" i="20"/>
  <c r="BJ93" i="20"/>
  <c r="X133" i="20"/>
  <c r="X12" i="20"/>
  <c r="BF34" i="20"/>
  <c r="X81" i="20"/>
  <c r="BF81" i="20"/>
  <c r="BJ107" i="20"/>
  <c r="X134" i="20"/>
  <c r="X22" i="20"/>
  <c r="X130" i="20"/>
  <c r="X145" i="20"/>
  <c r="X7" i="20"/>
  <c r="X28" i="20"/>
  <c r="U106" i="20"/>
  <c r="U49" i="20"/>
  <c r="AA55" i="20"/>
  <c r="X58" i="20"/>
  <c r="X102" i="20"/>
  <c r="BF126" i="20"/>
  <c r="Z136" i="20"/>
  <c r="X146" i="20"/>
  <c r="X10" i="20"/>
  <c r="BF37" i="20"/>
  <c r="BJ44" i="20"/>
  <c r="U67" i="20"/>
  <c r="X142" i="20"/>
  <c r="AA58" i="20"/>
  <c r="X40" i="20"/>
  <c r="BJ47" i="20"/>
  <c r="BP56" i="20"/>
  <c r="BG56" i="20" s="1"/>
  <c r="U64" i="20"/>
  <c r="BP64" i="20"/>
  <c r="BG64" i="20"/>
  <c r="Z89" i="20"/>
  <c r="X78" i="20"/>
  <c r="Z5" i="20"/>
  <c r="Z25" i="20"/>
  <c r="U52" i="20"/>
  <c r="X55" i="20"/>
  <c r="BJ67" i="20"/>
  <c r="Z99" i="20"/>
  <c r="BP104" i="20"/>
  <c r="BG104" i="20" s="1"/>
  <c r="BJ105" i="20"/>
  <c r="BP108" i="20"/>
  <c r="BG108" i="20" s="1"/>
  <c r="BJ141" i="20"/>
  <c r="BP15" i="20"/>
  <c r="BG15" i="20"/>
  <c r="U57" i="20"/>
  <c r="U8" i="20"/>
  <c r="U47" i="20"/>
  <c r="X63" i="20"/>
  <c r="X79" i="20"/>
  <c r="Z102" i="20"/>
  <c r="U105" i="20"/>
  <c r="U110" i="20"/>
  <c r="BF117" i="20"/>
  <c r="AA125" i="20"/>
  <c r="Z131" i="20"/>
  <c r="X144" i="20"/>
  <c r="AA146" i="20"/>
  <c r="Z7" i="20"/>
  <c r="U9" i="20"/>
  <c r="X23" i="20"/>
  <c r="BP33" i="20"/>
  <c r="BG33" i="20" s="1"/>
  <c r="U41" i="20"/>
  <c r="X46" i="20"/>
  <c r="X86" i="20"/>
  <c r="Z108" i="20"/>
  <c r="X118" i="20"/>
  <c r="BF140" i="20"/>
  <c r="BJ85" i="20"/>
  <c r="Z90" i="20"/>
  <c r="X97" i="20"/>
  <c r="AA108" i="20"/>
  <c r="Z15" i="20"/>
  <c r="F15" i="20" s="1"/>
  <c r="BJ35" i="20"/>
  <c r="BP66" i="20"/>
  <c r="BG66" i="20" s="1"/>
  <c r="AA86" i="20"/>
  <c r="BF120" i="20"/>
  <c r="AA4" i="20"/>
  <c r="BJ8" i="20"/>
  <c r="U14" i="20"/>
  <c r="X18" i="20"/>
  <c r="BJ39" i="20"/>
  <c r="Z45" i="20"/>
  <c r="U50" i="20"/>
  <c r="BJ52" i="20"/>
  <c r="AA64" i="20"/>
  <c r="BJ71" i="20"/>
  <c r="X84" i="20"/>
  <c r="BF93" i="20"/>
  <c r="Z96" i="20"/>
  <c r="BP99" i="20"/>
  <c r="Z101" i="20"/>
  <c r="BJ138" i="20"/>
  <c r="U147" i="20"/>
  <c r="BP11" i="20"/>
  <c r="BG11" i="20"/>
  <c r="X13" i="20"/>
  <c r="X29" i="20"/>
  <c r="X34" i="20"/>
  <c r="X37" i="20"/>
  <c r="X43" i="20"/>
  <c r="BP95" i="20"/>
  <c r="BG95" i="20"/>
  <c r="X112" i="20"/>
  <c r="BP143" i="20"/>
  <c r="BG143" i="20" s="1"/>
  <c r="BP132" i="20"/>
  <c r="BD132" i="20"/>
  <c r="Z143" i="20"/>
  <c r="Z56" i="20"/>
  <c r="X74" i="20"/>
  <c r="Z88" i="20"/>
  <c r="BF97" i="20"/>
  <c r="X106" i="20"/>
  <c r="X121" i="20"/>
  <c r="X147" i="20"/>
  <c r="BF5" i="20"/>
  <c r="X41" i="20"/>
  <c r="AA56" i="20"/>
  <c r="BJ62" i="20"/>
  <c r="X75" i="20"/>
  <c r="U76" i="20"/>
  <c r="AA81" i="20"/>
  <c r="BJ94" i="20"/>
  <c r="BG96" i="20"/>
  <c r="X104" i="20"/>
  <c r="AA134" i="20"/>
  <c r="F134" i="20" s="1"/>
  <c r="G134" i="20" s="1"/>
  <c r="BF143" i="20"/>
  <c r="Z19" i="20"/>
  <c r="X24" i="20"/>
  <c r="X70" i="20"/>
  <c r="X110" i="20"/>
  <c r="BF114" i="20"/>
  <c r="BP10" i="20"/>
  <c r="BG10" i="20" s="1"/>
  <c r="BP18" i="20"/>
  <c r="BD18" i="20" s="1"/>
  <c r="BG18" i="20"/>
  <c r="Z33" i="20"/>
  <c r="Z39" i="20"/>
  <c r="AA75" i="20"/>
  <c r="F75" i="20" s="1"/>
  <c r="BP90" i="20"/>
  <c r="BD90" i="20"/>
  <c r="Z104" i="20"/>
  <c r="BF129" i="20"/>
  <c r="BP75" i="20"/>
  <c r="BJ103" i="20"/>
  <c r="X103" i="20"/>
  <c r="BF134" i="20"/>
  <c r="U134" i="20"/>
  <c r="BJ136" i="20"/>
  <c r="X136" i="20"/>
  <c r="AA137" i="20"/>
  <c r="Z137" i="20"/>
  <c r="Z10" i="20"/>
  <c r="U22" i="20"/>
  <c r="BP28" i="20"/>
  <c r="BG28" i="20" s="1"/>
  <c r="Z28" i="20"/>
  <c r="BJ59" i="20"/>
  <c r="BF63" i="20"/>
  <c r="U63" i="20"/>
  <c r="BP63" i="20"/>
  <c r="BG63" i="20"/>
  <c r="AA66" i="20"/>
  <c r="BJ73" i="20"/>
  <c r="X73" i="20"/>
  <c r="X95" i="20"/>
  <c r="BP124" i="20"/>
  <c r="BD124" i="20" s="1"/>
  <c r="X132" i="20"/>
  <c r="BP134" i="20"/>
  <c r="BG134" i="20" s="1"/>
  <c r="X140" i="20"/>
  <c r="BJ140" i="20"/>
  <c r="BP142" i="20"/>
  <c r="BG142" i="20" s="1"/>
  <c r="X17" i="20"/>
  <c r="X20" i="20"/>
  <c r="BF39" i="20"/>
  <c r="U39" i="20"/>
  <c r="F39" i="20"/>
  <c r="G39" i="20" s="1"/>
  <c r="BJ50" i="20"/>
  <c r="AA69" i="20"/>
  <c r="Z69" i="20"/>
  <c r="U78" i="20"/>
  <c r="BJ80" i="20"/>
  <c r="BF86" i="20"/>
  <c r="AA98" i="20"/>
  <c r="F98" i="20" s="1"/>
  <c r="Z98" i="20"/>
  <c r="U113" i="20"/>
  <c r="BF113" i="20"/>
  <c r="BG13" i="20"/>
  <c r="U21" i="20"/>
  <c r="BF43" i="20"/>
  <c r="U43" i="20"/>
  <c r="BP55" i="20"/>
  <c r="BD55" i="20" s="1"/>
  <c r="U69" i="20"/>
  <c r="BF69" i="20"/>
  <c r="BP72" i="20"/>
  <c r="AA110" i="20"/>
  <c r="Z110" i="20"/>
  <c r="BP110" i="20"/>
  <c r="BG110" i="20" s="1"/>
  <c r="BP126" i="20"/>
  <c r="BG126" i="20" s="1"/>
  <c r="BD126" i="20"/>
  <c r="Z126" i="20"/>
  <c r="BP128" i="20"/>
  <c r="BD128" i="20" s="1"/>
  <c r="Z133" i="20"/>
  <c r="BP133" i="20"/>
  <c r="BD133" i="20"/>
  <c r="AA141" i="20"/>
  <c r="BK1" i="20"/>
  <c r="Z16" i="20"/>
  <c r="AA27" i="20"/>
  <c r="F27" i="20" s="1"/>
  <c r="G27" i="20" s="1"/>
  <c r="BP27" i="20"/>
  <c r="X31" i="20"/>
  <c r="BJ31" i="20"/>
  <c r="Z63" i="20"/>
  <c r="U72" i="20"/>
  <c r="BF72" i="20"/>
  <c r="BF73" i="20"/>
  <c r="BF133" i="20"/>
  <c r="U133" i="20"/>
  <c r="AA142" i="20"/>
  <c r="X148" i="20"/>
  <c r="F148" i="20" s="1"/>
  <c r="BJ148" i="20"/>
  <c r="BJ32" i="20"/>
  <c r="BP37" i="20"/>
  <c r="AA42" i="20"/>
  <c r="F42" i="20" s="1"/>
  <c r="Z42" i="20"/>
  <c r="BP43" i="20"/>
  <c r="AA48" i="20"/>
  <c r="Z48" i="20"/>
  <c r="BP48" i="20"/>
  <c r="BG48" i="20" s="1"/>
  <c r="AA53" i="20"/>
  <c r="Z53" i="20"/>
  <c r="BP53" i="20"/>
  <c r="U55" i="20"/>
  <c r="BJ60" i="20"/>
  <c r="BF62" i="20"/>
  <c r="X82" i="20"/>
  <c r="BJ82" i="20"/>
  <c r="AA106" i="20"/>
  <c r="AA111" i="20"/>
  <c r="F111" i="20" s="1"/>
  <c r="Z111" i="20"/>
  <c r="BF146" i="20"/>
  <c r="U146" i="20"/>
  <c r="Z13" i="20"/>
  <c r="BJ27" i="20"/>
  <c r="X27" i="20"/>
  <c r="U58" i="20"/>
  <c r="BP58" i="20"/>
  <c r="U75" i="20"/>
  <c r="BF91" i="20"/>
  <c r="X96" i="20"/>
  <c r="X98" i="20"/>
  <c r="U99" i="20"/>
  <c r="AA104" i="20"/>
  <c r="BJ115" i="20"/>
  <c r="BF119" i="20"/>
  <c r="BJ131" i="20"/>
  <c r="X131" i="20"/>
  <c r="U13" i="20"/>
  <c r="BF31" i="20"/>
  <c r="BF33" i="20"/>
  <c r="U33" i="20"/>
  <c r="Z37" i="20"/>
  <c r="Z43" i="20"/>
  <c r="AA46" i="20"/>
  <c r="F46" i="20" s="1"/>
  <c r="Z46" i="20"/>
  <c r="Z72" i="20"/>
  <c r="AA77" i="20"/>
  <c r="BP77" i="20"/>
  <c r="BG77" i="20" s="1"/>
  <c r="X83" i="20"/>
  <c r="BJ83" i="20"/>
  <c r="BF103" i="20"/>
  <c r="U103" i="20"/>
  <c r="AA126" i="20"/>
  <c r="AA133" i="20"/>
  <c r="BF135" i="20"/>
  <c r="AA144" i="20"/>
  <c r="BF148" i="20"/>
  <c r="BF96" i="20"/>
  <c r="BJ100" i="20"/>
  <c r="X128" i="20"/>
  <c r="BP148" i="20"/>
  <c r="BG148" i="20" s="1"/>
  <c r="BD148" i="20"/>
  <c r="Z124" i="20"/>
  <c r="Z148" i="20"/>
  <c r="U112" i="20"/>
  <c r="BJ120" i="20"/>
  <c r="BF116" i="20"/>
  <c r="X119" i="20"/>
  <c r="BF122" i="20"/>
  <c r="U128" i="20"/>
  <c r="Z132" i="20"/>
  <c r="U4" i="20"/>
  <c r="BJ6" i="20"/>
  <c r="AA8" i="20"/>
  <c r="BP14" i="20"/>
  <c r="BG14" i="20" s="1"/>
  <c r="Z14" i="20"/>
  <c r="U18" i="20"/>
  <c r="BF18" i="20"/>
  <c r="AA23" i="20"/>
  <c r="BP23" i="20"/>
  <c r="BF35" i="20"/>
  <c r="BP59" i="20"/>
  <c r="BD59" i="20" s="1"/>
  <c r="Z59" i="20"/>
  <c r="AA59" i="20"/>
  <c r="Z62" i="20"/>
  <c r="BP62" i="20"/>
  <c r="BF94" i="20"/>
  <c r="U94" i="20"/>
  <c r="BP6" i="20"/>
  <c r="Z6" i="20"/>
  <c r="AA6" i="20"/>
  <c r="BP17" i="20"/>
  <c r="Z17" i="20"/>
  <c r="AA17" i="20"/>
  <c r="U23" i="20"/>
  <c r="BF23" i="20"/>
  <c r="BP29" i="20"/>
  <c r="BG29" i="20" s="1"/>
  <c r="Z29" i="20"/>
  <c r="Z49" i="20"/>
  <c r="BP49" i="20"/>
  <c r="AA49" i="20"/>
  <c r="AA57" i="20"/>
  <c r="Z57" i="20"/>
  <c r="BP57" i="20"/>
  <c r="BF59" i="20"/>
  <c r="AA65" i="20"/>
  <c r="BP65" i="20"/>
  <c r="Z65" i="20"/>
  <c r="BP76" i="20"/>
  <c r="Z76" i="20"/>
  <c r="BP83" i="20"/>
  <c r="Z105" i="20"/>
  <c r="BP105" i="20"/>
  <c r="BG105" i="20" s="1"/>
  <c r="AA105" i="20"/>
  <c r="U15" i="20"/>
  <c r="BF15" i="20"/>
  <c r="BF16" i="20"/>
  <c r="BP16" i="20"/>
  <c r="X21" i="20"/>
  <c r="U30" i="20"/>
  <c r="BF30" i="20"/>
  <c r="AA61" i="20"/>
  <c r="Z61" i="20"/>
  <c r="AA74" i="20"/>
  <c r="BP74" i="20"/>
  <c r="Z74" i="20"/>
  <c r="AA93" i="20"/>
  <c r="BP93" i="20"/>
  <c r="Z93" i="20"/>
  <c r="AA97" i="20"/>
  <c r="Z97" i="20"/>
  <c r="BP97" i="20"/>
  <c r="BG97" i="20" s="1"/>
  <c r="BP12" i="20"/>
  <c r="Z12" i="20"/>
  <c r="Z38" i="20"/>
  <c r="AA38" i="20"/>
  <c r="F38" i="20" s="1"/>
  <c r="BP41" i="20"/>
  <c r="BD41" i="20" s="1"/>
  <c r="Z41" i="20"/>
  <c r="BP47" i="20"/>
  <c r="Z47" i="20"/>
  <c r="BJ57" i="20"/>
  <c r="X57" i="20"/>
  <c r="U61" i="20"/>
  <c r="BF61" i="20"/>
  <c r="BF102" i="20"/>
  <c r="U102" i="20"/>
  <c r="BP102" i="20"/>
  <c r="BP7" i="20"/>
  <c r="X15" i="20"/>
  <c r="BF26" i="20"/>
  <c r="U26" i="20"/>
  <c r="BF38" i="20"/>
  <c r="U38" i="20"/>
  <c r="BP38" i="20"/>
  <c r="BF42" i="20"/>
  <c r="U42" i="20"/>
  <c r="U45" i="20"/>
  <c r="BP45" i="20"/>
  <c r="BF46" i="20"/>
  <c r="U46" i="20"/>
  <c r="BF54" i="20"/>
  <c r="U54" i="20"/>
  <c r="BP54" i="20"/>
  <c r="BD63" i="20"/>
  <c r="BF80" i="20"/>
  <c r="U80" i="20"/>
  <c r="BP80" i="20"/>
  <c r="BG80" i="20" s="1"/>
  <c r="BP4" i="20"/>
  <c r="BD4" i="20" s="1"/>
  <c r="BP8" i="20"/>
  <c r="BG8" i="20" s="1"/>
  <c r="BP9" i="20"/>
  <c r="Z9" i="20"/>
  <c r="Z11" i="20"/>
  <c r="BP25" i="20"/>
  <c r="X30" i="20"/>
  <c r="AA31" i="20"/>
  <c r="BP31" i="20"/>
  <c r="BG31" i="20" s="1"/>
  <c r="Z31" i="20"/>
  <c r="AA32" i="20"/>
  <c r="Z32" i="20"/>
  <c r="AA71" i="20"/>
  <c r="BP71" i="20"/>
  <c r="Z71" i="20"/>
  <c r="BP79" i="20"/>
  <c r="BG79" i="20" s="1"/>
  <c r="Z79" i="20"/>
  <c r="AA79" i="20"/>
  <c r="F79" i="20" s="1"/>
  <c r="BF7" i="20"/>
  <c r="AA11" i="20"/>
  <c r="BF17" i="20"/>
  <c r="BP20" i="20"/>
  <c r="Z20" i="20"/>
  <c r="AA20" i="20"/>
  <c r="F20" i="20" s="1"/>
  <c r="BP26" i="20"/>
  <c r="BF29" i="20"/>
  <c r="BF32" i="20"/>
  <c r="U32" i="20"/>
  <c r="BP42" i="20"/>
  <c r="BP44" i="20"/>
  <c r="BG44" i="20" s="1"/>
  <c r="Z44" i="20"/>
  <c r="AA44" i="20"/>
  <c r="F44" i="20" s="1"/>
  <c r="BP46" i="20"/>
  <c r="AA51" i="20"/>
  <c r="Z51" i="20"/>
  <c r="BP60" i="20"/>
  <c r="BG60" i="20" s="1"/>
  <c r="Z60" i="20"/>
  <c r="AA60" i="20"/>
  <c r="AA76" i="20"/>
  <c r="F76" i="20" s="1"/>
  <c r="U79" i="20"/>
  <c r="BF79" i="20"/>
  <c r="AA3" i="20"/>
  <c r="BP3" i="20"/>
  <c r="BG3" i="20" s="1"/>
  <c r="U16" i="20"/>
  <c r="Z21" i="20"/>
  <c r="BP22" i="20"/>
  <c r="BG22" i="20" s="1"/>
  <c r="U25" i="20"/>
  <c r="BP32" i="20"/>
  <c r="AA35" i="20"/>
  <c r="BP35" i="20"/>
  <c r="Z35" i="20"/>
  <c r="X38" i="20"/>
  <c r="BF44" i="20"/>
  <c r="U44" i="20"/>
  <c r="X68" i="20"/>
  <c r="BJ68" i="20"/>
  <c r="AA94" i="20"/>
  <c r="Z94" i="20"/>
  <c r="F94" i="20" s="1"/>
  <c r="G94" i="20" s="1"/>
  <c r="BP94" i="20"/>
  <c r="BG94" i="20" s="1"/>
  <c r="Z30" i="20"/>
  <c r="BP39" i="20"/>
  <c r="BD39" i="20" s="1"/>
  <c r="U53" i="20"/>
  <c r="BF53" i="20"/>
  <c r="BF68" i="20"/>
  <c r="U68" i="20"/>
  <c r="U92" i="20"/>
  <c r="BF92" i="20"/>
  <c r="BP112" i="20"/>
  <c r="Z112" i="20"/>
  <c r="AA112" i="20"/>
  <c r="BP120" i="20"/>
  <c r="AA120" i="20"/>
  <c r="Z120" i="20"/>
  <c r="F120" i="20" s="1"/>
  <c r="H120" i="20" s="1"/>
  <c r="BF130" i="20"/>
  <c r="U130" i="20"/>
  <c r="BJ109" i="20"/>
  <c r="AA85" i="20"/>
  <c r="Z85" i="20"/>
  <c r="X92" i="20"/>
  <c r="AA109" i="20"/>
  <c r="F109" i="20" s="1"/>
  <c r="H109" i="20" s="1"/>
  <c r="Z109" i="20"/>
  <c r="BP109" i="20"/>
  <c r="U118" i="20"/>
  <c r="BF118" i="20"/>
  <c r="U139" i="20"/>
  <c r="BF139" i="20"/>
  <c r="BF109" i="20"/>
  <c r="U109" i="20"/>
  <c r="X123" i="20"/>
  <c r="BJ123" i="20"/>
  <c r="BG132" i="20"/>
  <c r="BP36" i="20"/>
  <c r="Z36" i="20"/>
  <c r="AA36" i="20"/>
  <c r="U48" i="20"/>
  <c r="BP52" i="20"/>
  <c r="BD52" i="20" s="1"/>
  <c r="Z52" i="20"/>
  <c r="F52" i="20"/>
  <c r="H52" i="20" s="1"/>
  <c r="U56" i="20"/>
  <c r="F56" i="20" s="1"/>
  <c r="H56" i="20" s="1"/>
  <c r="Z70" i="20"/>
  <c r="BP70" i="20"/>
  <c r="BD70" i="20" s="1"/>
  <c r="AA70" i="20"/>
  <c r="BF71" i="20"/>
  <c r="U71" i="20"/>
  <c r="F71" i="20" s="1"/>
  <c r="BP73" i="20"/>
  <c r="Z73" i="20"/>
  <c r="BF74" i="20"/>
  <c r="U74" i="20"/>
  <c r="Z82" i="20"/>
  <c r="AA82" i="20"/>
  <c r="BF83" i="20"/>
  <c r="U83" i="20"/>
  <c r="BP88" i="20"/>
  <c r="BG88" i="20" s="1"/>
  <c r="BP100" i="20"/>
  <c r="Z100" i="20"/>
  <c r="AA100" i="20"/>
  <c r="AA107" i="20"/>
  <c r="F107" i="20" s="1"/>
  <c r="Z107" i="20"/>
  <c r="BP107" i="20"/>
  <c r="BG107" i="20" s="1"/>
  <c r="BP50" i="20"/>
  <c r="Z50" i="20"/>
  <c r="BF70" i="20"/>
  <c r="U70" i="20"/>
  <c r="BF100" i="20"/>
  <c r="U100" i="20"/>
  <c r="BF107" i="20"/>
  <c r="U107" i="20"/>
  <c r="BP122" i="20"/>
  <c r="BD122" i="20" s="1"/>
  <c r="AA122" i="20"/>
  <c r="Z122" i="20"/>
  <c r="BF131" i="20"/>
  <c r="U131" i="20"/>
  <c r="BP68" i="20"/>
  <c r="BD68" i="20" s="1"/>
  <c r="Z68" i="20"/>
  <c r="AA68" i="20"/>
  <c r="F68" i="20" s="1"/>
  <c r="X77" i="20"/>
  <c r="X89" i="20"/>
  <c r="AA91" i="20"/>
  <c r="BP103" i="20"/>
  <c r="Z103" i="20"/>
  <c r="AA103" i="20"/>
  <c r="F103" i="20" s="1"/>
  <c r="AA135" i="20"/>
  <c r="Z135" i="20"/>
  <c r="BP135" i="20"/>
  <c r="BP78" i="20"/>
  <c r="BP92" i="20"/>
  <c r="BD92" i="20" s="1"/>
  <c r="BP101" i="20"/>
  <c r="BG101" i="20" s="1"/>
  <c r="BP106" i="20"/>
  <c r="BG106" i="20" s="1"/>
  <c r="U121" i="20"/>
  <c r="BF121" i="20"/>
  <c r="U104" i="20"/>
  <c r="U111" i="20"/>
  <c r="BP129" i="20"/>
  <c r="Z129" i="20"/>
  <c r="F129" i="20" s="1"/>
  <c r="H129" i="20" s="1"/>
  <c r="BJ129" i="20"/>
  <c r="BF77" i="20"/>
  <c r="BD143" i="20"/>
  <c r="BP84" i="20"/>
  <c r="Z84" i="20"/>
  <c r="BF101" i="20"/>
  <c r="U101" i="20"/>
  <c r="U115" i="20"/>
  <c r="BF115" i="20"/>
  <c r="BJ116" i="20"/>
  <c r="AA127" i="20"/>
  <c r="Z127" i="20"/>
  <c r="BP111" i="20"/>
  <c r="BG111" i="20" s="1"/>
  <c r="U141" i="20"/>
  <c r="BP147" i="20"/>
  <c r="BD147" i="20" s="1"/>
  <c r="AA147" i="20"/>
  <c r="Z147" i="20"/>
  <c r="BP136" i="20"/>
  <c r="BF136" i="20"/>
  <c r="BP145" i="20"/>
  <c r="BD145" i="20" s="1"/>
  <c r="BP117" i="20"/>
  <c r="AA117" i="20"/>
  <c r="BP137" i="20"/>
  <c r="BP139" i="20"/>
  <c r="BD139" i="20" s="1"/>
  <c r="AA139" i="20"/>
  <c r="Z139" i="20"/>
  <c r="BP115" i="20"/>
  <c r="AA115" i="20"/>
  <c r="Z115" i="20"/>
  <c r="BP118" i="20"/>
  <c r="AA118" i="20"/>
  <c r="BF124" i="20"/>
  <c r="BF132" i="20"/>
  <c r="U136" i="20"/>
  <c r="BF137" i="20"/>
  <c r="AA138" i="20"/>
  <c r="BP138" i="20"/>
  <c r="AA123" i="20"/>
  <c r="BP131" i="20"/>
  <c r="BP146" i="20"/>
  <c r="BD146" i="20" s="1"/>
  <c r="BP119" i="20"/>
  <c r="BD119" i="20" s="1"/>
  <c r="AA119" i="20"/>
  <c r="BJ127" i="20"/>
  <c r="BJ135" i="20"/>
  <c r="U142" i="20"/>
  <c r="BF145" i="20"/>
  <c r="BJ114" i="20"/>
  <c r="BP116" i="20"/>
  <c r="BD116" i="20" s="1"/>
  <c r="AA116" i="20"/>
  <c r="F116" i="20" s="1"/>
  <c r="G116" i="20" s="1"/>
  <c r="BJ122" i="20"/>
  <c r="Z123" i="20"/>
  <c r="BP113" i="20"/>
  <c r="BD113" i="20" s="1"/>
  <c r="AA113" i="20"/>
  <c r="BP121" i="20"/>
  <c r="AA121" i="20"/>
  <c r="F121" i="20" s="1"/>
  <c r="S62" i="15"/>
  <c r="T59" i="15"/>
  <c r="S32" i="15"/>
  <c r="AX10" i="15"/>
  <c r="BB45" i="15"/>
  <c r="AX53" i="15"/>
  <c r="T53" i="15"/>
  <c r="AX131" i="15"/>
  <c r="BB56" i="15"/>
  <c r="BB48" i="15"/>
  <c r="BD60" i="25"/>
  <c r="F23" i="25"/>
  <c r="G23" i="25" s="1"/>
  <c r="F109" i="25"/>
  <c r="BD132" i="25"/>
  <c r="BA32" i="25"/>
  <c r="F108" i="25"/>
  <c r="BD118" i="25"/>
  <c r="F52" i="25"/>
  <c r="G52" i="25" s="1"/>
  <c r="F58" i="25"/>
  <c r="G58" i="25" s="1"/>
  <c r="BA74" i="25"/>
  <c r="BA61" i="25"/>
  <c r="F101" i="25"/>
  <c r="G101" i="25" s="1"/>
  <c r="BD37" i="25"/>
  <c r="F72" i="25"/>
  <c r="G72" i="25" s="1"/>
  <c r="F61" i="25"/>
  <c r="G61" i="25" s="1"/>
  <c r="F55" i="25"/>
  <c r="G55" i="25"/>
  <c r="F106" i="25"/>
  <c r="G106" i="25"/>
  <c r="F70" i="25"/>
  <c r="BD146" i="25"/>
  <c r="BA108" i="25"/>
  <c r="BA69" i="25"/>
  <c r="F11" i="25"/>
  <c r="G11" i="25" s="1"/>
  <c r="BD109" i="25"/>
  <c r="F34" i="25"/>
  <c r="G34" i="25" s="1"/>
  <c r="F122" i="25"/>
  <c r="G122" i="25" s="1"/>
  <c r="BA131" i="25"/>
  <c r="BD131" i="25"/>
  <c r="F125" i="25"/>
  <c r="G125" i="25" s="1"/>
  <c r="BD127" i="25"/>
  <c r="BA127" i="25"/>
  <c r="F41" i="25"/>
  <c r="G41" i="25" s="1"/>
  <c r="BD124" i="25"/>
  <c r="BA124" i="25"/>
  <c r="BD116" i="25"/>
  <c r="BA116" i="25"/>
  <c r="BD38" i="25"/>
  <c r="BA38" i="25"/>
  <c r="F79" i="25"/>
  <c r="G79" i="25"/>
  <c r="F137" i="25"/>
  <c r="BA112" i="25"/>
  <c r="F31" i="25"/>
  <c r="BD20" i="25"/>
  <c r="F9" i="25"/>
  <c r="G9" i="25" s="1"/>
  <c r="F19" i="25"/>
  <c r="G19" i="25" s="1"/>
  <c r="F75" i="25"/>
  <c r="F80" i="25"/>
  <c r="F94" i="25"/>
  <c r="G94" i="25" s="1"/>
  <c r="F100" i="25"/>
  <c r="F117" i="25"/>
  <c r="G117" i="25" s="1"/>
  <c r="F123" i="25"/>
  <c r="F130" i="25"/>
  <c r="G130" i="25" s="1"/>
  <c r="F131" i="25"/>
  <c r="F134" i="25"/>
  <c r="G134" i="25" s="1"/>
  <c r="F135" i="25"/>
  <c r="G135" i="25" s="1"/>
  <c r="F146" i="25"/>
  <c r="G146" i="25" s="1"/>
  <c r="BA137" i="25"/>
  <c r="BA73" i="25"/>
  <c r="BA122" i="25"/>
  <c r="BD122" i="25"/>
  <c r="BA83" i="25"/>
  <c r="BD83" i="25"/>
  <c r="BA27" i="25"/>
  <c r="BD27" i="25"/>
  <c r="BA33" i="25"/>
  <c r="BD33" i="25"/>
  <c r="G147" i="25"/>
  <c r="BA92" i="25"/>
  <c r="BD92" i="25"/>
  <c r="BD39" i="25"/>
  <c r="BA39" i="25"/>
  <c r="BD148" i="25"/>
  <c r="BA148" i="25"/>
  <c r="BA17" i="25"/>
  <c r="BD17" i="25"/>
  <c r="BD70" i="25"/>
  <c r="BA70" i="25"/>
  <c r="BA114" i="25"/>
  <c r="BA34" i="25"/>
  <c r="BD34" i="25"/>
  <c r="G75" i="25"/>
  <c r="BD115" i="25"/>
  <c r="BD111" i="25"/>
  <c r="BA111" i="25"/>
  <c r="BA55" i="25"/>
  <c r="BD104" i="25"/>
  <c r="BA104" i="25"/>
  <c r="BA120" i="25"/>
  <c r="BD120" i="25"/>
  <c r="G31" i="25"/>
  <c r="G77" i="25"/>
  <c r="G81" i="25"/>
  <c r="G93" i="25"/>
  <c r="G70" i="25"/>
  <c r="G109" i="25"/>
  <c r="G37" i="25"/>
  <c r="G143" i="25"/>
  <c r="BD95" i="25"/>
  <c r="BA95" i="25"/>
  <c r="BA87" i="25"/>
  <c r="BA113" i="25"/>
  <c r="BD113" i="25"/>
  <c r="BD135" i="25"/>
  <c r="BD24" i="25"/>
  <c r="BA24" i="25"/>
  <c r="G54" i="25"/>
  <c r="G28" i="25"/>
  <c r="G136" i="25"/>
  <c r="BA128" i="25"/>
  <c r="BD128" i="25"/>
  <c r="BD41" i="25"/>
  <c r="BD46" i="25"/>
  <c r="BA46" i="25"/>
  <c r="BA15" i="25"/>
  <c r="BD15" i="25"/>
  <c r="BA58" i="25"/>
  <c r="BD105" i="25"/>
  <c r="BA105" i="25"/>
  <c r="BA96" i="25"/>
  <c r="BD96" i="25"/>
  <c r="BA79" i="25"/>
  <c r="BD79" i="25"/>
  <c r="BA14" i="25"/>
  <c r="BD14" i="25"/>
  <c r="BA78" i="25"/>
  <c r="BD78" i="25"/>
  <c r="BD63" i="25"/>
  <c r="BA63" i="25"/>
  <c r="G36" i="25"/>
  <c r="G32" i="25"/>
  <c r="BD75" i="25"/>
  <c r="BA75" i="25"/>
  <c r="BA119" i="25"/>
  <c r="BD119" i="25"/>
  <c r="BD85" i="25"/>
  <c r="BA85" i="25"/>
  <c r="BA80" i="25"/>
  <c r="BD80" i="25"/>
  <c r="BD139" i="25"/>
  <c r="G108" i="25"/>
  <c r="BA147" i="25"/>
  <c r="BD147" i="25"/>
  <c r="BD93" i="25"/>
  <c r="BA64" i="25"/>
  <c r="BD64" i="25"/>
  <c r="BD47" i="25"/>
  <c r="BA47" i="25"/>
  <c r="BA5" i="25"/>
  <c r="BD5" i="25"/>
  <c r="BD9" i="25"/>
  <c r="BD10" i="25"/>
  <c r="BD11" i="25"/>
  <c r="BD19" i="25"/>
  <c r="BD26" i="25"/>
  <c r="BD40" i="25"/>
  <c r="BD42" i="25"/>
  <c r="BD48" i="25"/>
  <c r="BD50" i="25"/>
  <c r="BD59" i="25"/>
  <c r="BD62" i="25"/>
  <c r="BD72" i="25"/>
  <c r="BD77" i="25"/>
  <c r="BD88" i="25"/>
  <c r="BD89" i="25"/>
  <c r="BD97" i="25"/>
  <c r="BD98" i="25"/>
  <c r="BD103" i="25"/>
  <c r="BD106" i="25"/>
  <c r="BD107" i="25"/>
  <c r="BD117" i="25"/>
  <c r="BA40" i="25"/>
  <c r="BA35" i="25"/>
  <c r="BA26" i="25"/>
  <c r="BA98" i="25"/>
  <c r="BA103" i="25"/>
  <c r="BA133" i="25"/>
  <c r="BD133" i="25"/>
  <c r="BA42" i="25"/>
  <c r="BA77" i="25"/>
  <c r="BA136" i="25"/>
  <c r="BD136" i="25"/>
  <c r="BA117" i="25"/>
  <c r="G104" i="25"/>
  <c r="BA107" i="25"/>
  <c r="BA90" i="25"/>
  <c r="BA59" i="25"/>
  <c r="BA89" i="25"/>
  <c r="BA29" i="25"/>
  <c r="BA11" i="25"/>
  <c r="G114" i="25"/>
  <c r="BA144" i="25"/>
  <c r="G74" i="25"/>
  <c r="BA125" i="25"/>
  <c r="BD125" i="25"/>
  <c r="BA88" i="25"/>
  <c r="BA62" i="25"/>
  <c r="BA57" i="25"/>
  <c r="BA10" i="25"/>
  <c r="BA123" i="25"/>
  <c r="BA149" i="25"/>
  <c r="BD149" i="25"/>
  <c r="G132" i="25"/>
  <c r="G82" i="25"/>
  <c r="BA97" i="25"/>
  <c r="G38" i="25"/>
  <c r="BA135" i="24"/>
  <c r="BA104" i="24"/>
  <c r="BA101" i="24"/>
  <c r="BD50" i="24"/>
  <c r="BA131" i="24"/>
  <c r="BD131" i="24"/>
  <c r="BA129" i="24"/>
  <c r="BD36" i="24"/>
  <c r="Y7" i="21"/>
  <c r="Y2" i="21"/>
  <c r="BD64" i="20"/>
  <c r="F108" i="20"/>
  <c r="G108" i="20" s="1"/>
  <c r="F58" i="20"/>
  <c r="G58" i="20" s="1"/>
  <c r="BD95" i="20"/>
  <c r="F7" i="20"/>
  <c r="G7" i="20" s="1"/>
  <c r="BD15" i="20"/>
  <c r="F84" i="20"/>
  <c r="G84" i="20" s="1"/>
  <c r="BD11" i="20"/>
  <c r="F136" i="20"/>
  <c r="H136" i="20" s="1"/>
  <c r="F12" i="20"/>
  <c r="H12" i="20"/>
  <c r="BD56" i="20"/>
  <c r="F101" i="20"/>
  <c r="G101" i="20"/>
  <c r="BD96" i="20"/>
  <c r="F146" i="20"/>
  <c r="G146" i="20" s="1"/>
  <c r="BD67" i="20"/>
  <c r="F118" i="20"/>
  <c r="H118" i="20" s="1"/>
  <c r="BD48" i="20"/>
  <c r="F78" i="20"/>
  <c r="G78" i="20" s="1"/>
  <c r="F132" i="20"/>
  <c r="H132" i="20" s="1"/>
  <c r="F43" i="20"/>
  <c r="G43" i="20" s="1"/>
  <c r="H43" i="20"/>
  <c r="F17" i="20"/>
  <c r="G17" i="20" s="1"/>
  <c r="F131" i="20"/>
  <c r="G131" i="20" s="1"/>
  <c r="F64" i="20"/>
  <c r="G64" i="20"/>
  <c r="F28" i="20"/>
  <c r="H28" i="20" s="1"/>
  <c r="F55" i="20"/>
  <c r="G55" i="20" s="1"/>
  <c r="H55" i="20"/>
  <c r="F112" i="20"/>
  <c r="G112" i="20" s="1"/>
  <c r="F133" i="20"/>
  <c r="G133" i="20" s="1"/>
  <c r="H133" i="20"/>
  <c r="F9" i="20"/>
  <c r="H9" i="20" s="1"/>
  <c r="F45" i="20"/>
  <c r="G45" i="20" s="1"/>
  <c r="F104" i="20"/>
  <c r="H104" i="20" s="1"/>
  <c r="BG124" i="20"/>
  <c r="F119" i="20"/>
  <c r="G119" i="20" s="1"/>
  <c r="H119" i="20"/>
  <c r="F135" i="20"/>
  <c r="H135" i="20" s="1"/>
  <c r="H41" i="20"/>
  <c r="BD66" i="20"/>
  <c r="F29" i="20"/>
  <c r="G29" i="20" s="1"/>
  <c r="H29" i="20"/>
  <c r="BD33" i="20"/>
  <c r="F105" i="20"/>
  <c r="H105" i="20" s="1"/>
  <c r="BG90" i="20"/>
  <c r="BG5" i="20"/>
  <c r="BD5" i="20"/>
  <c r="BG99" i="20"/>
  <c r="BD99" i="20"/>
  <c r="F23" i="20"/>
  <c r="H23" i="20"/>
  <c r="F10" i="20"/>
  <c r="G10" i="20" s="1"/>
  <c r="BG133" i="20"/>
  <c r="F93" i="20"/>
  <c r="G93" i="20" s="1"/>
  <c r="BG72" i="20"/>
  <c r="BD72" i="20"/>
  <c r="BD28" i="20"/>
  <c r="F110" i="20"/>
  <c r="G110" i="20" s="1"/>
  <c r="BD13" i="20"/>
  <c r="BG58" i="20"/>
  <c r="BD58" i="20"/>
  <c r="BG37" i="20"/>
  <c r="BD37" i="20"/>
  <c r="BG55" i="20"/>
  <c r="BG43" i="20"/>
  <c r="BD43" i="20"/>
  <c r="BG27" i="20"/>
  <c r="BD27" i="20"/>
  <c r="BG98" i="20"/>
  <c r="BD134" i="20"/>
  <c r="BG75" i="20"/>
  <c r="BD75" i="20"/>
  <c r="BG69" i="20"/>
  <c r="BD69" i="20"/>
  <c r="BG53" i="20"/>
  <c r="BD53" i="20"/>
  <c r="BG128" i="20"/>
  <c r="H84" i="20"/>
  <c r="G52" i="20"/>
  <c r="BG103" i="20"/>
  <c r="BD103" i="20"/>
  <c r="BG119" i="20"/>
  <c r="BG32" i="20"/>
  <c r="BD32" i="20"/>
  <c r="BG84" i="20"/>
  <c r="BD84" i="20"/>
  <c r="BD131" i="20"/>
  <c r="BG131" i="20"/>
  <c r="BG147" i="20"/>
  <c r="BG113" i="20"/>
  <c r="F115" i="20"/>
  <c r="H115" i="20" s="1"/>
  <c r="BG137" i="20"/>
  <c r="BD137" i="20"/>
  <c r="BD94" i="20"/>
  <c r="BG35" i="20"/>
  <c r="BD35" i="20"/>
  <c r="BG12" i="20"/>
  <c r="BD12" i="20"/>
  <c r="BG83" i="20"/>
  <c r="BD83" i="20"/>
  <c r="BG21" i="20"/>
  <c r="BD44" i="20"/>
  <c r="BG38" i="20"/>
  <c r="BD38" i="20"/>
  <c r="BG47" i="20"/>
  <c r="BD47" i="20"/>
  <c r="BG57" i="20"/>
  <c r="BD57" i="20"/>
  <c r="BG6" i="20"/>
  <c r="BD6" i="20"/>
  <c r="BD60" i="20"/>
  <c r="BG42" i="20"/>
  <c r="BD42" i="20"/>
  <c r="F32" i="20"/>
  <c r="H32" i="20" s="1"/>
  <c r="BG23" i="20"/>
  <c r="BD23" i="20"/>
  <c r="BD97" i="20"/>
  <c r="BG76" i="20"/>
  <c r="BD76" i="20"/>
  <c r="BG17" i="20"/>
  <c r="BD17" i="20"/>
  <c r="BG16" i="20"/>
  <c r="BD16" i="20"/>
  <c r="BD120" i="20"/>
  <c r="BG120" i="20"/>
  <c r="BG129" i="20"/>
  <c r="BD129" i="20"/>
  <c r="BG109" i="20"/>
  <c r="BD109" i="20"/>
  <c r="BD101" i="20"/>
  <c r="BG70" i="20"/>
  <c r="BD135" i="20"/>
  <c r="BG135" i="20"/>
  <c r="BG50" i="20"/>
  <c r="BD50" i="20"/>
  <c r="BG46" i="20"/>
  <c r="BD46" i="20"/>
  <c r="F123" i="20"/>
  <c r="G123" i="20" s="1"/>
  <c r="BG36" i="20"/>
  <c r="BD36" i="20"/>
  <c r="BG112" i="20"/>
  <c r="BD112" i="20"/>
  <c r="BG39" i="20"/>
  <c r="BG45" i="20"/>
  <c r="BD45" i="20"/>
  <c r="F97" i="20"/>
  <c r="H97" i="20" s="1"/>
  <c r="BG65" i="20"/>
  <c r="BD65" i="20"/>
  <c r="BG49" i="20"/>
  <c r="BD49" i="20"/>
  <c r="BG62" i="20"/>
  <c r="BD62" i="20"/>
  <c r="BG115" i="20"/>
  <c r="BD115" i="20"/>
  <c r="BG68" i="20"/>
  <c r="BG122" i="20"/>
  <c r="BD138" i="20"/>
  <c r="BG138" i="20"/>
  <c r="BG78" i="20"/>
  <c r="BD78" i="20"/>
  <c r="BG26" i="20"/>
  <c r="BD26" i="20"/>
  <c r="BG74" i="20"/>
  <c r="BD74" i="20"/>
  <c r="H116" i="20"/>
  <c r="BG100" i="20"/>
  <c r="BD100" i="20"/>
  <c r="F85" i="20"/>
  <c r="H85" i="20" s="1"/>
  <c r="BG102" i="20"/>
  <c r="BD102" i="20"/>
  <c r="BD106" i="20"/>
  <c r="BD117" i="20"/>
  <c r="BG117" i="20"/>
  <c r="BG145" i="20"/>
  <c r="BG121" i="20"/>
  <c r="BD121" i="20"/>
  <c r="BG118" i="20"/>
  <c r="BD118" i="20"/>
  <c r="BG139" i="20"/>
  <c r="BD136" i="20"/>
  <c r="BG136" i="20"/>
  <c r="BG92" i="20"/>
  <c r="BG73" i="20"/>
  <c r="BD73" i="20"/>
  <c r="BG52" i="20"/>
  <c r="BG20" i="20"/>
  <c r="BD20" i="20"/>
  <c r="BG71" i="20"/>
  <c r="BD71" i="20"/>
  <c r="BG25" i="20"/>
  <c r="BD25" i="20"/>
  <c r="BG9" i="20"/>
  <c r="BD9" i="20"/>
  <c r="BG54" i="20"/>
  <c r="BD54" i="20"/>
  <c r="BG7" i="20"/>
  <c r="BD7" i="20"/>
  <c r="BG93" i="20"/>
  <c r="BD93" i="20"/>
  <c r="F6" i="20"/>
  <c r="G28" i="20"/>
  <c r="G12" i="20"/>
  <c r="H17" i="20"/>
  <c r="H131" i="20"/>
  <c r="G137" i="25"/>
  <c r="G80" i="25"/>
  <c r="G100" i="25"/>
  <c r="G123" i="25"/>
  <c r="G131" i="25"/>
  <c r="H134" i="20"/>
  <c r="G56" i="20"/>
  <c r="H112" i="20"/>
  <c r="H64" i="20"/>
  <c r="G41" i="20"/>
  <c r="H101" i="20"/>
  <c r="H27" i="20"/>
  <c r="G135" i="20"/>
  <c r="H93" i="20"/>
  <c r="G9" i="20"/>
  <c r="G23" i="20"/>
  <c r="H45" i="20"/>
  <c r="H110" i="20"/>
  <c r="G115" i="20"/>
  <c r="H31" i="20"/>
  <c r="H123" i="20"/>
  <c r="G97" i="20"/>
  <c r="G59" i="20"/>
  <c r="G32" i="20"/>
  <c r="H94" i="20"/>
  <c r="BL11" i="26" l="1"/>
  <c r="AZ11" i="26" s="1"/>
  <c r="BD18" i="26"/>
  <c r="BD35" i="26"/>
  <c r="BI70" i="26"/>
  <c r="BI27" i="26"/>
  <c r="BL5" i="26"/>
  <c r="BF5" i="26" s="1"/>
  <c r="BL18" i="26"/>
  <c r="BF18" i="26" s="1"/>
  <c r="BD11" i="26"/>
  <c r="L31" i="26"/>
  <c r="M31" i="26" s="1"/>
  <c r="L28" i="26"/>
  <c r="M28" i="26" s="1"/>
  <c r="BL50" i="26"/>
  <c r="AZ50" i="26" s="1"/>
  <c r="BD57" i="26"/>
  <c r="BD64" i="26"/>
  <c r="BL29" i="26"/>
  <c r="AZ29" i="26" s="1"/>
  <c r="BI55" i="26"/>
  <c r="BD47" i="26"/>
  <c r="AA60" i="26"/>
  <c r="U16" i="26"/>
  <c r="AC7" i="26"/>
  <c r="BL47" i="26"/>
  <c r="AZ47" i="26" s="1"/>
  <c r="AC50" i="26"/>
  <c r="X47" i="26"/>
  <c r="F47" i="26" s="1"/>
  <c r="G47" i="26" s="1"/>
  <c r="BI29" i="26"/>
  <c r="BD5" i="26"/>
  <c r="BI17" i="26"/>
  <c r="BI41" i="26"/>
  <c r="BI4" i="26"/>
  <c r="BI25" i="26"/>
  <c r="BI21" i="26"/>
  <c r="X53" i="26"/>
  <c r="BD63" i="26"/>
  <c r="BD20" i="26"/>
  <c r="BL38" i="26"/>
  <c r="BF38" i="26" s="1"/>
  <c r="BI64" i="26"/>
  <c r="BD36" i="26"/>
  <c r="BI66" i="26"/>
  <c r="BD31" i="26"/>
  <c r="BI22" i="26"/>
  <c r="AA70" i="26"/>
  <c r="J2" i="26"/>
  <c r="L59" i="26"/>
  <c r="M59" i="26" s="1"/>
  <c r="BD21" i="26"/>
  <c r="U54" i="26"/>
  <c r="AC35" i="26"/>
  <c r="BD48" i="26"/>
  <c r="BL64" i="26"/>
  <c r="BF64" i="26" s="1"/>
  <c r="BL65" i="26"/>
  <c r="AZ65" i="26" s="1"/>
  <c r="BD39" i="26"/>
  <c r="BI69" i="26"/>
  <c r="X69" i="26"/>
  <c r="F69" i="26" s="1"/>
  <c r="G69" i="26" s="1"/>
  <c r="L55" i="26"/>
  <c r="M55" i="26" s="1"/>
  <c r="L47" i="26"/>
  <c r="M47" i="26" s="1"/>
  <c r="L39" i="26"/>
  <c r="M39" i="26" s="1"/>
  <c r="L7" i="26"/>
  <c r="M7" i="26" s="1"/>
  <c r="BL25" i="26"/>
  <c r="AZ25" i="26" s="1"/>
  <c r="BL49" i="26"/>
  <c r="AZ49" i="26" s="1"/>
  <c r="BD49" i="26"/>
  <c r="BL52" i="26"/>
  <c r="BF52" i="26" s="1"/>
  <c r="BD40" i="26"/>
  <c r="BI56" i="26"/>
  <c r="BD23" i="26"/>
  <c r="U29" i="26"/>
  <c r="L33" i="26"/>
  <c r="M33" i="26" s="1"/>
  <c r="L25" i="26"/>
  <c r="M25" i="26" s="1"/>
  <c r="L19" i="26"/>
  <c r="M19" i="26" s="1"/>
  <c r="L17" i="26"/>
  <c r="M17" i="26" s="1"/>
  <c r="L9" i="26"/>
  <c r="M9" i="26" s="1"/>
  <c r="BL22" i="26"/>
  <c r="AZ22" i="26" s="1"/>
  <c r="J72" i="26"/>
  <c r="BD38" i="26"/>
  <c r="BL8" i="26"/>
  <c r="BF8" i="26" s="1"/>
  <c r="BD17" i="26"/>
  <c r="BL71" i="26"/>
  <c r="AZ71" i="26" s="1"/>
  <c r="BL16" i="26"/>
  <c r="BF16" i="26" s="1"/>
  <c r="AC51" i="26"/>
  <c r="AA31" i="26"/>
  <c r="BL13" i="26"/>
  <c r="BF13" i="26" s="1"/>
  <c r="AA6" i="26"/>
  <c r="L65" i="26"/>
  <c r="M65" i="26" s="1"/>
  <c r="AC18" i="26"/>
  <c r="AC9" i="26"/>
  <c r="V2" i="26"/>
  <c r="BL51" i="26"/>
  <c r="BF51" i="26" s="1"/>
  <c r="L35" i="26"/>
  <c r="M35" i="26" s="1"/>
  <c r="K2" i="26"/>
  <c r="BL54" i="26"/>
  <c r="BL28" i="26"/>
  <c r="BF28" i="26" s="1"/>
  <c r="BD32" i="26"/>
  <c r="BI26" i="26"/>
  <c r="BL59" i="26"/>
  <c r="AZ59" i="26" s="1"/>
  <c r="BL19" i="26"/>
  <c r="AZ19" i="26" s="1"/>
  <c r="BD28" i="26"/>
  <c r="BD51" i="26"/>
  <c r="BL45" i="26"/>
  <c r="BF45" i="26" s="1"/>
  <c r="BI71" i="26"/>
  <c r="BL70" i="26"/>
  <c r="BF70" i="26" s="1"/>
  <c r="BL60" i="26"/>
  <c r="AZ60" i="26" s="1"/>
  <c r="BL55" i="26"/>
  <c r="AZ55" i="26" s="1"/>
  <c r="X5" i="26"/>
  <c r="L48" i="26"/>
  <c r="M48" i="26" s="1"/>
  <c r="L27" i="26"/>
  <c r="M27" i="26" s="1"/>
  <c r="BL10" i="26"/>
  <c r="AZ10" i="26" s="1"/>
  <c r="BD22" i="26"/>
  <c r="BI23" i="26"/>
  <c r="BL46" i="26"/>
  <c r="AZ46" i="26" s="1"/>
  <c r="BL39" i="26"/>
  <c r="AZ39" i="26" s="1"/>
  <c r="BI68" i="26"/>
  <c r="X71" i="26"/>
  <c r="X21" i="26"/>
  <c r="X7" i="26"/>
  <c r="BL6" i="26"/>
  <c r="BF6" i="26" s="1"/>
  <c r="L71" i="26"/>
  <c r="M71" i="26" s="1"/>
  <c r="L16" i="26"/>
  <c r="M16" i="26" s="1"/>
  <c r="L8" i="26"/>
  <c r="M8" i="26" s="1"/>
  <c r="BL53" i="26"/>
  <c r="AZ53" i="26" s="1"/>
  <c r="BL33" i="26"/>
  <c r="BF33" i="26" s="1"/>
  <c r="BI5" i="26"/>
  <c r="BD15" i="26"/>
  <c r="BD60" i="26"/>
  <c r="BD70" i="26"/>
  <c r="BL61" i="26"/>
  <c r="AZ61" i="26" s="1"/>
  <c r="AA54" i="26"/>
  <c r="AC49" i="26"/>
  <c r="AA29" i="26"/>
  <c r="BL7" i="26"/>
  <c r="BF7" i="26" s="1"/>
  <c r="L34" i="26"/>
  <c r="M34" i="26" s="1"/>
  <c r="I2" i="26"/>
  <c r="L5" i="26"/>
  <c r="M5" i="26" s="1"/>
  <c r="Y2" i="26"/>
  <c r="BA2" i="26"/>
  <c r="BI60" i="26"/>
  <c r="BL4" i="26"/>
  <c r="BF4" i="26" s="1"/>
  <c r="BL23" i="26"/>
  <c r="AZ23" i="26" s="1"/>
  <c r="BL14" i="26"/>
  <c r="AZ14" i="26" s="1"/>
  <c r="BL68" i="26"/>
  <c r="BD7" i="26"/>
  <c r="BL17" i="26"/>
  <c r="BF17" i="26" s="1"/>
  <c r="N2" i="26"/>
  <c r="BI8" i="26"/>
  <c r="BI19" i="26"/>
  <c r="BL48" i="26"/>
  <c r="BF48" i="26" s="1"/>
  <c r="BC2" i="26"/>
  <c r="BD9" i="26"/>
  <c r="BI39" i="26"/>
  <c r="AC67" i="26"/>
  <c r="U61" i="26"/>
  <c r="U55" i="26"/>
  <c r="AA38" i="26"/>
  <c r="F38" i="26" s="1"/>
  <c r="G38" i="26" s="1"/>
  <c r="U13" i="26"/>
  <c r="L37" i="26"/>
  <c r="M37" i="26" s="1"/>
  <c r="L22" i="26"/>
  <c r="M22" i="26" s="1"/>
  <c r="BH2" i="26"/>
  <c r="BI45" i="26"/>
  <c r="BI52" i="26"/>
  <c r="U70" i="26"/>
  <c r="AC33" i="26"/>
  <c r="U7" i="26"/>
  <c r="U6" i="26"/>
  <c r="F6" i="26" s="1"/>
  <c r="G6" i="26" s="1"/>
  <c r="U4" i="26"/>
  <c r="L63" i="26"/>
  <c r="M63" i="26" s="1"/>
  <c r="L52" i="26"/>
  <c r="M52" i="26" s="1"/>
  <c r="L42" i="26"/>
  <c r="M42" i="26" s="1"/>
  <c r="L11" i="26"/>
  <c r="M11" i="26" s="1"/>
  <c r="U71" i="26"/>
  <c r="X63" i="26"/>
  <c r="F63" i="26" s="1"/>
  <c r="G63" i="26" s="1"/>
  <c r="AC34" i="26"/>
  <c r="K5" i="26"/>
  <c r="K72" i="26" s="1"/>
  <c r="L57" i="26"/>
  <c r="M57" i="26" s="1"/>
  <c r="X15" i="26"/>
  <c r="F15" i="26" s="1"/>
  <c r="G15" i="26" s="1"/>
  <c r="BL36" i="26"/>
  <c r="AZ36" i="26" s="1"/>
  <c r="BD34" i="26"/>
  <c r="BL15" i="26"/>
  <c r="BL12" i="26"/>
  <c r="AZ12" i="26" s="1"/>
  <c r="BI6" i="26"/>
  <c r="BL43" i="26"/>
  <c r="O2" i="26"/>
  <c r="BL63" i="26"/>
  <c r="AD2" i="26"/>
  <c r="BE2" i="26"/>
  <c r="BJ2" i="26"/>
  <c r="AA61" i="26"/>
  <c r="X37" i="26"/>
  <c r="F37" i="26" s="1"/>
  <c r="G37" i="26" s="1"/>
  <c r="L67" i="26"/>
  <c r="M67" i="26" s="1"/>
  <c r="L49" i="26"/>
  <c r="M49" i="26" s="1"/>
  <c r="L41" i="26"/>
  <c r="M41" i="26" s="1"/>
  <c r="L20" i="26"/>
  <c r="M20" i="26" s="1"/>
  <c r="L10" i="26"/>
  <c r="M10" i="26" s="1"/>
  <c r="BF65" i="26"/>
  <c r="BL31" i="26"/>
  <c r="N72" i="26"/>
  <c r="BD43" i="26"/>
  <c r="BL41" i="26"/>
  <c r="BL27" i="26"/>
  <c r="BL57" i="26"/>
  <c r="BI62" i="26"/>
  <c r="BD14" i="26"/>
  <c r="BI37" i="26"/>
  <c r="BD68" i="26"/>
  <c r="L69" i="26"/>
  <c r="M69" i="26" s="1"/>
  <c r="L54" i="26"/>
  <c r="M54" i="26" s="1"/>
  <c r="L46" i="26"/>
  <c r="M46" i="26" s="1"/>
  <c r="L23" i="26"/>
  <c r="M23" i="26" s="1"/>
  <c r="L15" i="26"/>
  <c r="M15" i="26" s="1"/>
  <c r="BD25" i="26"/>
  <c r="BD59" i="26"/>
  <c r="BL40" i="26"/>
  <c r="AZ40" i="26" s="1"/>
  <c r="P2" i="26"/>
  <c r="BL56" i="26"/>
  <c r="BD41" i="26"/>
  <c r="BD27" i="26"/>
  <c r="BL32" i="26"/>
  <c r="BF22" i="26"/>
  <c r="BL20" i="26"/>
  <c r="AZ20" i="26" s="1"/>
  <c r="AC65" i="26"/>
  <c r="AA28" i="26"/>
  <c r="AA22" i="26"/>
  <c r="F22" i="26" s="1"/>
  <c r="G22" i="26" s="1"/>
  <c r="L51" i="26"/>
  <c r="M51" i="26" s="1"/>
  <c r="L43" i="26"/>
  <c r="M43" i="26" s="1"/>
  <c r="AZ51" i="26"/>
  <c r="BF10" i="26"/>
  <c r="BD56" i="26"/>
  <c r="BL58" i="26"/>
  <c r="BF58" i="26" s="1"/>
  <c r="BL26" i="26"/>
  <c r="BF26" i="26" s="1"/>
  <c r="BL9" i="26"/>
  <c r="AZ9" i="26" s="1"/>
  <c r="L60" i="26"/>
  <c r="M60" i="26" s="1"/>
  <c r="L56" i="26"/>
  <c r="M56" i="26" s="1"/>
  <c r="L30" i="26"/>
  <c r="M30" i="26" s="1"/>
  <c r="L18" i="26"/>
  <c r="M18" i="26" s="1"/>
  <c r="L13" i="26"/>
  <c r="M13" i="26" s="1"/>
  <c r="BL66" i="26"/>
  <c r="BD52" i="26"/>
  <c r="H2" i="26"/>
  <c r="Q2" i="26"/>
  <c r="BI48" i="26"/>
  <c r="BI11" i="26"/>
  <c r="BI44" i="26"/>
  <c r="BI59" i="26"/>
  <c r="BI63" i="26"/>
  <c r="X67" i="26"/>
  <c r="AC57" i="26"/>
  <c r="AC53" i="26"/>
  <c r="AA45" i="26"/>
  <c r="F45" i="26" s="1"/>
  <c r="G45" i="26" s="1"/>
  <c r="AA44" i="26"/>
  <c r="X35" i="26"/>
  <c r="AA13" i="26"/>
  <c r="AA12" i="26"/>
  <c r="AE2" i="26"/>
  <c r="L70" i="26"/>
  <c r="M70" i="26" s="1"/>
  <c r="L58" i="26"/>
  <c r="M58" i="26" s="1"/>
  <c r="L53" i="26"/>
  <c r="M53" i="26" s="1"/>
  <c r="L36" i="26"/>
  <c r="M36" i="26" s="1"/>
  <c r="L32" i="26"/>
  <c r="M32" i="26" s="1"/>
  <c r="L6" i="26"/>
  <c r="M6" i="26" s="1"/>
  <c r="BI15" i="26"/>
  <c r="AC61" i="26"/>
  <c r="AA56" i="26"/>
  <c r="F56" i="26" s="1"/>
  <c r="G56" i="26" s="1"/>
  <c r="AA51" i="26"/>
  <c r="X41" i="26"/>
  <c r="F41" i="26" s="1"/>
  <c r="G41" i="26" s="1"/>
  <c r="X39" i="26"/>
  <c r="F39" i="26" s="1"/>
  <c r="G39" i="26" s="1"/>
  <c r="AC31" i="26"/>
  <c r="AC28" i="26"/>
  <c r="AA24" i="26"/>
  <c r="AA19" i="26"/>
  <c r="F19" i="26" s="1"/>
  <c r="G19" i="26" s="1"/>
  <c r="L29" i="26"/>
  <c r="M29" i="26" s="1"/>
  <c r="L12" i="26"/>
  <c r="M12" i="26" s="1"/>
  <c r="BI43" i="26"/>
  <c r="BI47" i="26"/>
  <c r="BD50" i="26"/>
  <c r="BL42" i="26"/>
  <c r="BF42" i="26" s="1"/>
  <c r="AQ2" i="26"/>
  <c r="L62" i="26"/>
  <c r="M62" i="26" s="1"/>
  <c r="L50" i="26"/>
  <c r="M50" i="26" s="1"/>
  <c r="L45" i="26"/>
  <c r="M45" i="26" s="1"/>
  <c r="L24" i="26"/>
  <c r="M24" i="26" s="1"/>
  <c r="BD24" i="26"/>
  <c r="BI12" i="26"/>
  <c r="P72" i="26"/>
  <c r="BL24" i="26"/>
  <c r="BL35" i="26"/>
  <c r="BI13" i="26"/>
  <c r="BI20" i="26"/>
  <c r="BI46" i="26"/>
  <c r="X51" i="26"/>
  <c r="AB2" i="26"/>
  <c r="AT2" i="26"/>
  <c r="Z2" i="26"/>
  <c r="L68" i="26"/>
  <c r="M68" i="26" s="1"/>
  <c r="L64" i="26"/>
  <c r="M64" i="26" s="1"/>
  <c r="L38" i="26"/>
  <c r="M38" i="26" s="1"/>
  <c r="L26" i="26"/>
  <c r="M26" i="26" s="1"/>
  <c r="L21" i="26"/>
  <c r="M21" i="26" s="1"/>
  <c r="L4" i="26"/>
  <c r="M4" i="26" s="1"/>
  <c r="H72" i="26"/>
  <c r="BI14" i="26"/>
  <c r="BL37" i="26"/>
  <c r="BL67" i="26"/>
  <c r="AZ67" i="26" s="1"/>
  <c r="BG2" i="26"/>
  <c r="BD8" i="26"/>
  <c r="BI38" i="26"/>
  <c r="X57" i="26"/>
  <c r="X55" i="26"/>
  <c r="F55" i="26" s="1"/>
  <c r="G55" i="26" s="1"/>
  <c r="AA40" i="26"/>
  <c r="X25" i="26"/>
  <c r="F25" i="26" s="1"/>
  <c r="G25" i="26" s="1"/>
  <c r="X23" i="26"/>
  <c r="F23" i="26" s="1"/>
  <c r="G23" i="26" s="1"/>
  <c r="AA8" i="26"/>
  <c r="F8" i="26" s="1"/>
  <c r="G8" i="26" s="1"/>
  <c r="L66" i="26"/>
  <c r="M66" i="26" s="1"/>
  <c r="L61" i="26"/>
  <c r="M61" i="26" s="1"/>
  <c r="L44" i="26"/>
  <c r="M44" i="26" s="1"/>
  <c r="L40" i="26"/>
  <c r="M40" i="26" s="1"/>
  <c r="L14" i="26"/>
  <c r="M14" i="26" s="1"/>
  <c r="AZ26" i="26"/>
  <c r="BF60" i="26"/>
  <c r="I72" i="26"/>
  <c r="AZ7" i="26"/>
  <c r="F21" i="26"/>
  <c r="G21" i="26" s="1"/>
  <c r="Q72" i="26"/>
  <c r="BL62" i="26"/>
  <c r="BL21" i="26"/>
  <c r="AZ33" i="26"/>
  <c r="BL69" i="26"/>
  <c r="BL30" i="26"/>
  <c r="BD10" i="26"/>
  <c r="BD19" i="26"/>
  <c r="BL44" i="26"/>
  <c r="AA64" i="26"/>
  <c r="F64" i="26" s="1"/>
  <c r="G64" i="26" s="1"/>
  <c r="U58" i="26"/>
  <c r="AC54" i="26"/>
  <c r="F54" i="26" s="1"/>
  <c r="G54" i="26" s="1"/>
  <c r="AA48" i="26"/>
  <c r="F48" i="26" s="1"/>
  <c r="G48" i="26" s="1"/>
  <c r="U42" i="26"/>
  <c r="AA32" i="26"/>
  <c r="U26" i="26"/>
  <c r="AA16" i="26"/>
  <c r="U67" i="26"/>
  <c r="AA66" i="26"/>
  <c r="F66" i="26" s="1"/>
  <c r="G66" i="26" s="1"/>
  <c r="U60" i="26"/>
  <c r="F60" i="26" s="1"/>
  <c r="G60" i="26" s="1"/>
  <c r="AA50" i="26"/>
  <c r="U44" i="26"/>
  <c r="AC40" i="26"/>
  <c r="AA34" i="26"/>
  <c r="AC24" i="26"/>
  <c r="AA18" i="26"/>
  <c r="U12" i="26"/>
  <c r="AA9" i="26"/>
  <c r="F9" i="26" s="1"/>
  <c r="G9" i="26" s="1"/>
  <c r="X4" i="26"/>
  <c r="AA4" i="26"/>
  <c r="O72" i="26"/>
  <c r="AA68" i="26"/>
  <c r="F68" i="26" s="1"/>
  <c r="G68" i="26" s="1"/>
  <c r="U62" i="26"/>
  <c r="AA59" i="26"/>
  <c r="F59" i="26" s="1"/>
  <c r="G59" i="26" s="1"/>
  <c r="AC58" i="26"/>
  <c r="U53" i="26"/>
  <c r="AA52" i="26"/>
  <c r="F52" i="26" s="1"/>
  <c r="G52" i="26" s="1"/>
  <c r="U46" i="26"/>
  <c r="AA43" i="26"/>
  <c r="F43" i="26" s="1"/>
  <c r="G43" i="26" s="1"/>
  <c r="AC42" i="26"/>
  <c r="AA36" i="26"/>
  <c r="F36" i="26" s="1"/>
  <c r="G36" i="26" s="1"/>
  <c r="U30" i="26"/>
  <c r="AA27" i="26"/>
  <c r="F27" i="26" s="1"/>
  <c r="G27" i="26" s="1"/>
  <c r="AA20" i="26"/>
  <c r="F20" i="26" s="1"/>
  <c r="G20" i="26" s="1"/>
  <c r="AA11" i="26"/>
  <c r="AC10" i="26"/>
  <c r="U5" i="26"/>
  <c r="X11" i="26"/>
  <c r="AZ38" i="26"/>
  <c r="BF61" i="26"/>
  <c r="AA65" i="26"/>
  <c r="AA58" i="26"/>
  <c r="AA49" i="26"/>
  <c r="AA42" i="26"/>
  <c r="AA33" i="26"/>
  <c r="AC32" i="26"/>
  <c r="AA26" i="26"/>
  <c r="AA17" i="26"/>
  <c r="F17" i="26" s="1"/>
  <c r="G17" i="26" s="1"/>
  <c r="AC16" i="26"/>
  <c r="AA10" i="26"/>
  <c r="BF11" i="26"/>
  <c r="BF29" i="26"/>
  <c r="AZ8" i="26"/>
  <c r="AZ5" i="26"/>
  <c r="BL34" i="26"/>
  <c r="BD26" i="26"/>
  <c r="BI36" i="26"/>
  <c r="AA62" i="26"/>
  <c r="AA46" i="26"/>
  <c r="AA30" i="26"/>
  <c r="AA14" i="26"/>
  <c r="F14" i="26" s="1"/>
  <c r="G14" i="26" s="1"/>
  <c r="BB30" i="31"/>
  <c r="T70" i="31"/>
  <c r="S21" i="31"/>
  <c r="S93" i="15"/>
  <c r="K112" i="15"/>
  <c r="BN112" i="15" s="1"/>
  <c r="K136" i="15"/>
  <c r="N136" i="15" s="1"/>
  <c r="L19" i="15"/>
  <c r="BB64" i="15"/>
  <c r="BB17" i="15"/>
  <c r="S85" i="15"/>
  <c r="Q80" i="31"/>
  <c r="BH139" i="31"/>
  <c r="AX35" i="31"/>
  <c r="T103" i="31"/>
  <c r="BH46" i="31"/>
  <c r="AY46" i="31" s="1"/>
  <c r="Q115" i="31"/>
  <c r="Q28" i="31"/>
  <c r="CE28" i="31"/>
  <c r="BB97" i="31"/>
  <c r="BB140" i="31"/>
  <c r="T148" i="31"/>
  <c r="AX106" i="31"/>
  <c r="T132" i="31"/>
  <c r="BH147" i="31"/>
  <c r="AY147" i="31" s="1"/>
  <c r="Q142" i="31"/>
  <c r="N19" i="31"/>
  <c r="T47" i="31"/>
  <c r="CE59" i="31"/>
  <c r="BB75" i="31"/>
  <c r="N92" i="31"/>
  <c r="AJ1" i="31"/>
  <c r="O81" i="31"/>
  <c r="S154" i="31"/>
  <c r="Q23" i="31"/>
  <c r="O37" i="31"/>
  <c r="AX38" i="31"/>
  <c r="AX44" i="31"/>
  <c r="T49" i="31"/>
  <c r="O109" i="31"/>
  <c r="BN112" i="31"/>
  <c r="BB16" i="31"/>
  <c r="BH32" i="31"/>
  <c r="O75" i="31"/>
  <c r="Q106" i="31"/>
  <c r="T128" i="31"/>
  <c r="BH38" i="31"/>
  <c r="BB79" i="31"/>
  <c r="N102" i="31"/>
  <c r="AX112" i="31"/>
  <c r="Q118" i="31"/>
  <c r="S145" i="31"/>
  <c r="AX53" i="31"/>
  <c r="BN120" i="31"/>
  <c r="N130" i="31"/>
  <c r="N39" i="31"/>
  <c r="T83" i="31"/>
  <c r="BB130" i="31"/>
  <c r="BN136" i="31"/>
  <c r="CE143" i="31"/>
  <c r="O65" i="31"/>
  <c r="CE92" i="31"/>
  <c r="N93" i="31"/>
  <c r="Q98" i="31"/>
  <c r="BN98" i="31"/>
  <c r="O117" i="31"/>
  <c r="BN144" i="31"/>
  <c r="N146" i="31"/>
  <c r="Q13" i="31"/>
  <c r="Q40" i="31"/>
  <c r="N60" i="31"/>
  <c r="CE69" i="31"/>
  <c r="L78" i="31"/>
  <c r="CE80" i="31"/>
  <c r="L91" i="31"/>
  <c r="Q107" i="31"/>
  <c r="Q151" i="31"/>
  <c r="N18" i="31"/>
  <c r="Q36" i="31"/>
  <c r="BN70" i="31"/>
  <c r="S99" i="31"/>
  <c r="CE124" i="31"/>
  <c r="AX134" i="31"/>
  <c r="O11" i="31"/>
  <c r="Q24" i="31"/>
  <c r="BB31" i="31"/>
  <c r="BH35" i="31"/>
  <c r="AY35" i="31" s="1"/>
  <c r="O53" i="31"/>
  <c r="BN57" i="31"/>
  <c r="N62" i="31"/>
  <c r="BB65" i="31"/>
  <c r="Q78" i="31"/>
  <c r="BH93" i="31"/>
  <c r="S118" i="31"/>
  <c r="N125" i="31"/>
  <c r="BH9" i="31"/>
  <c r="Q15" i="31"/>
  <c r="Q20" i="31"/>
  <c r="O33" i="31"/>
  <c r="CE47" i="31"/>
  <c r="Q68" i="31"/>
  <c r="CE79" i="31"/>
  <c r="BH94" i="31"/>
  <c r="AY94" i="31" s="1"/>
  <c r="N108" i="31"/>
  <c r="BN110" i="31"/>
  <c r="BH112" i="31"/>
  <c r="BB113" i="31"/>
  <c r="BB138" i="31"/>
  <c r="AX139" i="31"/>
  <c r="CE133" i="31"/>
  <c r="CE61" i="31"/>
  <c r="O111" i="31"/>
  <c r="BN118" i="31"/>
  <c r="O149" i="31"/>
  <c r="AC1" i="31"/>
  <c r="Q32" i="31"/>
  <c r="O43" i="31"/>
  <c r="N61" i="31"/>
  <c r="O77" i="31"/>
  <c r="N83" i="31"/>
  <c r="Q90" i="31"/>
  <c r="CE103" i="31"/>
  <c r="N111" i="31"/>
  <c r="N123" i="31"/>
  <c r="CE135" i="31"/>
  <c r="O150" i="31"/>
  <c r="O108" i="31"/>
  <c r="CE14" i="31"/>
  <c r="CE16" i="31"/>
  <c r="O21" i="31"/>
  <c r="BH41" i="31"/>
  <c r="AV41" i="31" s="1"/>
  <c r="CE48" i="31"/>
  <c r="N52" i="31"/>
  <c r="O107" i="31"/>
  <c r="N115" i="31"/>
  <c r="N135" i="31"/>
  <c r="O139" i="31"/>
  <c r="L140" i="31"/>
  <c r="BN142" i="31"/>
  <c r="BH15" i="31"/>
  <c r="AY15" i="31" s="1"/>
  <c r="BN22" i="31"/>
  <c r="BN49" i="31"/>
  <c r="BN54" i="31"/>
  <c r="N66" i="31"/>
  <c r="L79" i="31"/>
  <c r="CE99" i="31"/>
  <c r="BN104" i="31"/>
  <c r="CE104" i="31"/>
  <c r="L113" i="31"/>
  <c r="N103" i="31"/>
  <c r="O118" i="31"/>
  <c r="BC4" i="31"/>
  <c r="O35" i="31"/>
  <c r="N54" i="31"/>
  <c r="N59" i="31"/>
  <c r="BN90" i="31"/>
  <c r="N94" i="31"/>
  <c r="O123" i="31"/>
  <c r="AX142" i="31"/>
  <c r="N147" i="31"/>
  <c r="N118" i="31"/>
  <c r="CE123" i="31"/>
  <c r="W6" i="31"/>
  <c r="O25" i="31"/>
  <c r="Q26" i="31"/>
  <c r="N34" i="31"/>
  <c r="S40" i="31"/>
  <c r="BN46" i="31"/>
  <c r="N50" i="31"/>
  <c r="N55" i="31"/>
  <c r="BN79" i="31"/>
  <c r="BH79" i="31"/>
  <c r="AY79" i="31" s="1"/>
  <c r="BN81" i="31"/>
  <c r="S88" i="31"/>
  <c r="BN88" i="31"/>
  <c r="BB103" i="31"/>
  <c r="S107" i="31"/>
  <c r="Q121" i="31"/>
  <c r="O124" i="31"/>
  <c r="N140" i="31"/>
  <c r="BN99" i="31"/>
  <c r="W7" i="31"/>
  <c r="AX15" i="31"/>
  <c r="N22" i="31"/>
  <c r="BB25" i="31"/>
  <c r="O49" i="31"/>
  <c r="N51" i="31"/>
  <c r="BN56" i="31"/>
  <c r="N84" i="31"/>
  <c r="Q101" i="31"/>
  <c r="BB124" i="31"/>
  <c r="S125" i="31"/>
  <c r="F125" i="31" s="1"/>
  <c r="Q134" i="31"/>
  <c r="BN152" i="31"/>
  <c r="BN131" i="31"/>
  <c r="O147" i="31"/>
  <c r="T19" i="31"/>
  <c r="N30" i="31"/>
  <c r="S34" i="31"/>
  <c r="CE38" i="31"/>
  <c r="O59" i="31"/>
  <c r="AX60" i="31"/>
  <c r="BB63" i="31"/>
  <c r="T79" i="31"/>
  <c r="Q82" i="31"/>
  <c r="BB84" i="31"/>
  <c r="BN89" i="31"/>
  <c r="AX121" i="31"/>
  <c r="O129" i="31"/>
  <c r="T130" i="31"/>
  <c r="BB133" i="31"/>
  <c r="N134" i="31"/>
  <c r="BH136" i="31"/>
  <c r="AY136" i="31" s="1"/>
  <c r="N148" i="31"/>
  <c r="BN143" i="31"/>
  <c r="P8" i="31"/>
  <c r="CE10" i="31"/>
  <c r="O10" i="31"/>
  <c r="BN10" i="31"/>
  <c r="N10" i="31"/>
  <c r="BN20" i="31"/>
  <c r="O20" i="31"/>
  <c r="CE20" i="31"/>
  <c r="N20" i="31"/>
  <c r="N27" i="31"/>
  <c r="O27" i="31"/>
  <c r="BN27" i="31"/>
  <c r="N44" i="31"/>
  <c r="S53" i="31"/>
  <c r="O70" i="31"/>
  <c r="L77" i="31"/>
  <c r="AX77" i="31"/>
  <c r="CE84" i="31"/>
  <c r="AX109" i="31"/>
  <c r="CE110" i="31"/>
  <c r="N110" i="31"/>
  <c r="O110" i="31"/>
  <c r="BN126" i="31"/>
  <c r="N126" i="31"/>
  <c r="O126" i="31"/>
  <c r="BN134" i="31"/>
  <c r="N124" i="31"/>
  <c r="BN130" i="31"/>
  <c r="CE27" i="31"/>
  <c r="CE111" i="31"/>
  <c r="O24" i="31"/>
  <c r="N24" i="31"/>
  <c r="CE24" i="31"/>
  <c r="O31" i="31"/>
  <c r="BN31" i="31"/>
  <c r="CE31" i="31"/>
  <c r="N31" i="31"/>
  <c r="AY32" i="31"/>
  <c r="AV32" i="31"/>
  <c r="O36" i="31"/>
  <c r="CE40" i="31"/>
  <c r="BB43" i="31"/>
  <c r="Q45" i="31"/>
  <c r="BB45" i="31"/>
  <c r="T52" i="31"/>
  <c r="S52" i="31"/>
  <c r="Q54" i="31"/>
  <c r="BB54" i="31"/>
  <c r="T73" i="31"/>
  <c r="S73" i="31"/>
  <c r="BN76" i="31"/>
  <c r="CE76" i="31"/>
  <c r="N76" i="31"/>
  <c r="N91" i="31"/>
  <c r="O91" i="31"/>
  <c r="BN91" i="31"/>
  <c r="O95" i="31"/>
  <c r="BN95" i="31"/>
  <c r="CE95" i="31"/>
  <c r="N95" i="31"/>
  <c r="BB96" i="31"/>
  <c r="Q96" i="31"/>
  <c r="L97" i="31"/>
  <c r="AX97" i="31"/>
  <c r="BB100" i="31"/>
  <c r="Q100" i="31"/>
  <c r="BN107" i="31"/>
  <c r="CE107" i="31"/>
  <c r="N107" i="31"/>
  <c r="BB112" i="31"/>
  <c r="Q112" i="31"/>
  <c r="CE114" i="31"/>
  <c r="O114" i="31"/>
  <c r="BN114" i="31"/>
  <c r="CE122" i="31"/>
  <c r="N122" i="31"/>
  <c r="O122" i="31"/>
  <c r="BN122" i="31"/>
  <c r="S133" i="31"/>
  <c r="T133" i="31"/>
  <c r="O138" i="31"/>
  <c r="BN138" i="31"/>
  <c r="N138" i="31"/>
  <c r="L153" i="31"/>
  <c r="AX153" i="31"/>
  <c r="BH153" i="31"/>
  <c r="AV153" i="31" s="1"/>
  <c r="N137" i="31"/>
  <c r="CE137" i="31"/>
  <c r="O137" i="31"/>
  <c r="BN137" i="31"/>
  <c r="N145" i="31"/>
  <c r="CE145" i="31"/>
  <c r="O145" i="31"/>
  <c r="BN145" i="31"/>
  <c r="N153" i="31"/>
  <c r="O22" i="31"/>
  <c r="O66" i="31"/>
  <c r="BN47" i="31"/>
  <c r="CE70" i="31"/>
  <c r="CE112" i="31"/>
  <c r="BN11" i="31"/>
  <c r="N17" i="31"/>
  <c r="CE17" i="31"/>
  <c r="O17" i="31"/>
  <c r="BN17" i="31"/>
  <c r="BN21" i="31"/>
  <c r="CE21" i="31"/>
  <c r="N21" i="31"/>
  <c r="BN28" i="31"/>
  <c r="O28" i="31"/>
  <c r="L32" i="31"/>
  <c r="BN45" i="31"/>
  <c r="CE45" i="31"/>
  <c r="N45" i="31"/>
  <c r="O45" i="31"/>
  <c r="BB46" i="31"/>
  <c r="Q46" i="31"/>
  <c r="L51" i="31"/>
  <c r="AX51" i="31"/>
  <c r="CE58" i="31"/>
  <c r="N58" i="31"/>
  <c r="O58" i="31"/>
  <c r="BN58" i="31"/>
  <c r="O62" i="31"/>
  <c r="CE67" i="31"/>
  <c r="Q71" i="31"/>
  <c r="BB71" i="31"/>
  <c r="O88" i="31"/>
  <c r="N88" i="31"/>
  <c r="CE88" i="31"/>
  <c r="T90" i="31"/>
  <c r="S90" i="31"/>
  <c r="O100" i="31"/>
  <c r="S106" i="31"/>
  <c r="T106" i="31"/>
  <c r="Q119" i="31"/>
  <c r="BB119" i="31"/>
  <c r="Q135" i="31"/>
  <c r="BB135" i="31"/>
  <c r="CE130" i="31"/>
  <c r="CE138" i="31"/>
  <c r="CE146" i="31"/>
  <c r="CE154" i="31"/>
  <c r="BN14" i="31"/>
  <c r="CE37" i="31"/>
  <c r="O15" i="31"/>
  <c r="N15" i="31"/>
  <c r="BH16" i="31"/>
  <c r="AV16" i="31" s="1"/>
  <c r="T16" i="31"/>
  <c r="Q18" i="31"/>
  <c r="BB18" i="31"/>
  <c r="N41" i="31"/>
  <c r="CE41" i="31"/>
  <c r="O41" i="31"/>
  <c r="BN41" i="31"/>
  <c r="L43" i="31"/>
  <c r="AX43" i="31"/>
  <c r="CE46" i="31"/>
  <c r="CE50" i="31"/>
  <c r="O50" i="31"/>
  <c r="BN50" i="31"/>
  <c r="BB51" i="31"/>
  <c r="Q51" i="31"/>
  <c r="BH52" i="31"/>
  <c r="AV52" i="31" s="1"/>
  <c r="N67" i="31"/>
  <c r="O67" i="31"/>
  <c r="O71" i="31"/>
  <c r="BN71" i="31"/>
  <c r="CE71" i="31"/>
  <c r="CE82" i="31"/>
  <c r="O82" i="31"/>
  <c r="BN82" i="31"/>
  <c r="BN85" i="31"/>
  <c r="CE85" i="31"/>
  <c r="N85" i="31"/>
  <c r="N97" i="31"/>
  <c r="CE97" i="31"/>
  <c r="BN97" i="31"/>
  <c r="N105" i="31"/>
  <c r="CE105" i="31"/>
  <c r="O105" i="31"/>
  <c r="BN105" i="31"/>
  <c r="O127" i="31"/>
  <c r="BN127" i="31"/>
  <c r="CE127" i="31"/>
  <c r="N127" i="31"/>
  <c r="Q153" i="31"/>
  <c r="O153" i="31"/>
  <c r="CE131" i="31"/>
  <c r="N131" i="31"/>
  <c r="O131" i="31"/>
  <c r="BN139" i="31"/>
  <c r="O34" i="31"/>
  <c r="O76" i="31"/>
  <c r="BN15" i="31"/>
  <c r="T27" i="31"/>
  <c r="BH27" i="31"/>
  <c r="AY27" i="31" s="1"/>
  <c r="BN29" i="31"/>
  <c r="O29" i="31"/>
  <c r="CE29" i="31"/>
  <c r="O38" i="31"/>
  <c r="BN38" i="31"/>
  <c r="CE42" i="31"/>
  <c r="O42" i="31"/>
  <c r="BN42" i="31"/>
  <c r="N42" i="31"/>
  <c r="O51" i="31"/>
  <c r="O63" i="31"/>
  <c r="BN63" i="31"/>
  <c r="CE63" i="31"/>
  <c r="N63" i="31"/>
  <c r="BB86" i="31"/>
  <c r="Q86" i="31"/>
  <c r="N89" i="31"/>
  <c r="CE89" i="31"/>
  <c r="O89" i="31"/>
  <c r="BN101" i="31"/>
  <c r="N101" i="31"/>
  <c r="O101" i="31"/>
  <c r="T110" i="31"/>
  <c r="S110" i="31"/>
  <c r="O115" i="31"/>
  <c r="T126" i="31"/>
  <c r="S126" i="31"/>
  <c r="N150" i="31"/>
  <c r="O85" i="31"/>
  <c r="BN24" i="31"/>
  <c r="BN66" i="31"/>
  <c r="CE91" i="31"/>
  <c r="BN12" i="31"/>
  <c r="CE12" i="31"/>
  <c r="N12" i="31"/>
  <c r="AX16" i="31"/>
  <c r="L16" i="31"/>
  <c r="CE19" i="31"/>
  <c r="O32" i="31"/>
  <c r="N32" i="31"/>
  <c r="BN32" i="31"/>
  <c r="CE32" i="31"/>
  <c r="CE35" i="31"/>
  <c r="T36" i="31"/>
  <c r="S36" i="31"/>
  <c r="BB39" i="31"/>
  <c r="Q39" i="31"/>
  <c r="BN43" i="31"/>
  <c r="CE52" i="31"/>
  <c r="BB64" i="31"/>
  <c r="Q64" i="31"/>
  <c r="BN68" i="31"/>
  <c r="CE68" i="31"/>
  <c r="N68" i="31"/>
  <c r="O68" i="31"/>
  <c r="BN73" i="31"/>
  <c r="O83" i="31"/>
  <c r="BN83" i="31"/>
  <c r="CE83" i="31"/>
  <c r="N86" i="31"/>
  <c r="BN86" i="31"/>
  <c r="BN93" i="31"/>
  <c r="O93" i="31"/>
  <c r="CE93" i="31"/>
  <c r="O102" i="31"/>
  <c r="BN102" i="31"/>
  <c r="BH106" i="31"/>
  <c r="AX107" i="31"/>
  <c r="BB129" i="31"/>
  <c r="Q129" i="31"/>
  <c r="CE136" i="31"/>
  <c r="O146" i="31"/>
  <c r="BN154" i="31"/>
  <c r="O141" i="31"/>
  <c r="N149" i="31"/>
  <c r="N28" i="31"/>
  <c r="N70" i="31"/>
  <c r="N114" i="31"/>
  <c r="O44" i="31"/>
  <c r="O86" i="31"/>
  <c r="O130" i="31"/>
  <c r="BN25" i="31"/>
  <c r="BN67" i="31"/>
  <c r="BN111" i="31"/>
  <c r="BN153" i="31"/>
  <c r="CE134" i="31"/>
  <c r="CE9" i="31"/>
  <c r="BN9" i="31"/>
  <c r="N9" i="31"/>
  <c r="O9" i="31"/>
  <c r="BH10" i="31"/>
  <c r="AY10" i="31" s="1"/>
  <c r="T11" i="31"/>
  <c r="S11" i="31"/>
  <c r="O19" i="31"/>
  <c r="CE26" i="31"/>
  <c r="N26" i="31"/>
  <c r="O26" i="31"/>
  <c r="BN26" i="31"/>
  <c r="L27" i="31"/>
  <c r="AX27" i="31"/>
  <c r="AX29" i="31"/>
  <c r="AV35" i="31"/>
  <c r="CE39" i="31"/>
  <c r="O47" i="31"/>
  <c r="N47" i="31"/>
  <c r="Q48" i="31"/>
  <c r="BB48" i="31"/>
  <c r="O56" i="31"/>
  <c r="N56" i="31"/>
  <c r="CE56" i="31"/>
  <c r="BN60" i="31"/>
  <c r="O60" i="31"/>
  <c r="T62" i="31"/>
  <c r="S62" i="31"/>
  <c r="BN74" i="31"/>
  <c r="BB77" i="31"/>
  <c r="CE78" i="31"/>
  <c r="N78" i="31"/>
  <c r="O78" i="31"/>
  <c r="O90" i="31"/>
  <c r="BN94" i="31"/>
  <c r="O94" i="31"/>
  <c r="CE98" i="31"/>
  <c r="N98" i="31"/>
  <c r="CE106" i="31"/>
  <c r="O106" i="31"/>
  <c r="BN106" i="31"/>
  <c r="N106" i="31"/>
  <c r="N109" i="31"/>
  <c r="CE116" i="31"/>
  <c r="N116" i="31"/>
  <c r="BN117" i="31"/>
  <c r="CE117" i="31"/>
  <c r="N117" i="31"/>
  <c r="N121" i="31"/>
  <c r="CE121" i="31"/>
  <c r="O121" i="31"/>
  <c r="L126" i="31"/>
  <c r="AX126" i="31"/>
  <c r="BH126" i="31"/>
  <c r="AY126" i="31" s="1"/>
  <c r="O134" i="31"/>
  <c r="CE142" i="31"/>
  <c r="BN150" i="31"/>
  <c r="N29" i="31"/>
  <c r="N71" i="31"/>
  <c r="O97" i="31"/>
  <c r="BN34" i="31"/>
  <c r="BN78" i="31"/>
  <c r="CE15" i="31"/>
  <c r="CE101" i="31"/>
  <c r="T9" i="31"/>
  <c r="AW7" i="31"/>
  <c r="M8" i="31"/>
  <c r="BS7" i="31"/>
  <c r="BN13" i="31"/>
  <c r="CE13" i="31"/>
  <c r="N13" i="31"/>
  <c r="O13" i="31"/>
  <c r="BN16" i="31"/>
  <c r="BB22" i="31"/>
  <c r="O23" i="31"/>
  <c r="BN23" i="31"/>
  <c r="CE23" i="31"/>
  <c r="N23" i="31"/>
  <c r="O30" i="31"/>
  <c r="N33" i="31"/>
  <c r="CE33" i="31"/>
  <c r="BN33" i="31"/>
  <c r="BN40" i="31"/>
  <c r="CE44" i="31"/>
  <c r="BN48" i="31"/>
  <c r="BN53" i="31"/>
  <c r="CE53" i="31"/>
  <c r="N53" i="31"/>
  <c r="S56" i="31"/>
  <c r="O57" i="31"/>
  <c r="N65" i="31"/>
  <c r="CE65" i="31"/>
  <c r="BN65" i="31"/>
  <c r="BN69" i="31"/>
  <c r="N69" i="31"/>
  <c r="O69" i="31"/>
  <c r="N74" i="31"/>
  <c r="BN75" i="31"/>
  <c r="CE75" i="31"/>
  <c r="N75" i="31"/>
  <c r="O80" i="31"/>
  <c r="N80" i="31"/>
  <c r="BN80" i="31"/>
  <c r="AX83" i="31"/>
  <c r="O99" i="31"/>
  <c r="N113" i="31"/>
  <c r="CE113" i="31"/>
  <c r="O113" i="31"/>
  <c r="BN113" i="31"/>
  <c r="CE125" i="31"/>
  <c r="N154" i="31"/>
  <c r="BN135" i="31"/>
  <c r="N151" i="31"/>
  <c r="N38" i="31"/>
  <c r="N82" i="31"/>
  <c r="O12" i="31"/>
  <c r="O54" i="31"/>
  <c r="O98" i="31"/>
  <c r="O140" i="31"/>
  <c r="BN35" i="31"/>
  <c r="BN121" i="31"/>
  <c r="CE60" i="31"/>
  <c r="CE102" i="31"/>
  <c r="CE144" i="31"/>
  <c r="CE51" i="31"/>
  <c r="CE115" i="31"/>
  <c r="CE147" i="31"/>
  <c r="BA7" i="31"/>
  <c r="R5" i="31"/>
  <c r="CE18" i="31"/>
  <c r="CE34" i="31"/>
  <c r="O39" i="31"/>
  <c r="O48" i="31"/>
  <c r="N48" i="31"/>
  <c r="N57" i="31"/>
  <c r="CE57" i="31"/>
  <c r="BN61" i="31"/>
  <c r="O64" i="31"/>
  <c r="N64" i="31"/>
  <c r="O72" i="31"/>
  <c r="N72" i="31"/>
  <c r="BN77" i="31"/>
  <c r="O79" i="31"/>
  <c r="BN92" i="31"/>
  <c r="O96" i="31"/>
  <c r="N96" i="31"/>
  <c r="O103" i="31"/>
  <c r="O112" i="31"/>
  <c r="N112" i="31"/>
  <c r="BN125" i="31"/>
  <c r="O128" i="31"/>
  <c r="N128" i="31"/>
  <c r="BN132" i="31"/>
  <c r="BN140" i="31"/>
  <c r="BN148" i="31"/>
  <c r="N11" i="31"/>
  <c r="N43" i="31"/>
  <c r="N139" i="31"/>
  <c r="O14" i="31"/>
  <c r="O46" i="31"/>
  <c r="O132" i="31"/>
  <c r="O142" i="31"/>
  <c r="O154" i="31"/>
  <c r="BN39" i="31"/>
  <c r="BN59" i="31"/>
  <c r="BN103" i="31"/>
  <c r="BN123" i="31"/>
  <c r="CE30" i="31"/>
  <c r="CE62" i="31"/>
  <c r="CE72" i="31"/>
  <c r="CE94" i="31"/>
  <c r="CE126" i="31"/>
  <c r="CE148" i="31"/>
  <c r="AX154" i="31"/>
  <c r="L154" i="31"/>
  <c r="BN133" i="31"/>
  <c r="BN141" i="31"/>
  <c r="BN149" i="31"/>
  <c r="O133" i="31"/>
  <c r="BN18" i="31"/>
  <c r="BN30" i="31"/>
  <c r="BN62" i="31"/>
  <c r="BN72" i="31"/>
  <c r="BN146" i="31"/>
  <c r="CE11" i="31"/>
  <c r="CE43" i="31"/>
  <c r="CE139" i="31"/>
  <c r="CE149" i="31"/>
  <c r="BN36" i="31"/>
  <c r="BH49" i="31"/>
  <c r="AY49" i="31" s="1"/>
  <c r="N81" i="31"/>
  <c r="CE81" i="31"/>
  <c r="BN84" i="31"/>
  <c r="O87" i="31"/>
  <c r="CE90" i="31"/>
  <c r="BN100" i="31"/>
  <c r="BN108" i="31"/>
  <c r="O119" i="31"/>
  <c r="N129" i="31"/>
  <c r="CE129" i="31"/>
  <c r="Q154" i="31"/>
  <c r="BB154" i="31"/>
  <c r="N35" i="31"/>
  <c r="N77" i="31"/>
  <c r="N87" i="31"/>
  <c r="N99" i="31"/>
  <c r="N119" i="31"/>
  <c r="N141" i="31"/>
  <c r="O18" i="31"/>
  <c r="O92" i="31"/>
  <c r="BN19" i="31"/>
  <c r="BN51" i="31"/>
  <c r="BN115" i="31"/>
  <c r="BN147" i="31"/>
  <c r="CE22" i="31"/>
  <c r="CE54" i="31"/>
  <c r="CE64" i="31"/>
  <c r="CE86" i="31"/>
  <c r="CE96" i="31"/>
  <c r="CE108" i="31"/>
  <c r="CE118" i="31"/>
  <c r="CE128" i="31"/>
  <c r="CE140" i="31"/>
  <c r="CE150" i="31"/>
  <c r="O16" i="31"/>
  <c r="N16" i="31"/>
  <c r="N25" i="31"/>
  <c r="CE25" i="31"/>
  <c r="BN52" i="31"/>
  <c r="O55" i="31"/>
  <c r="CE66" i="31"/>
  <c r="BH68" i="31"/>
  <c r="N73" i="31"/>
  <c r="CE73" i="31"/>
  <c r="Q94" i="31"/>
  <c r="Q104" i="31"/>
  <c r="O104" i="31"/>
  <c r="N104" i="31"/>
  <c r="BN109" i="31"/>
  <c r="AX148" i="31"/>
  <c r="L148" i="31"/>
  <c r="F148" i="31" s="1"/>
  <c r="O135" i="31"/>
  <c r="O143" i="31"/>
  <c r="O151" i="31"/>
  <c r="N14" i="31"/>
  <c r="N36" i="31"/>
  <c r="N46" i="31"/>
  <c r="N90" i="31"/>
  <c r="N100" i="31"/>
  <c r="N132" i="31"/>
  <c r="N142" i="31"/>
  <c r="O61" i="31"/>
  <c r="O73" i="31"/>
  <c r="O125" i="31"/>
  <c r="BN64" i="31"/>
  <c r="BN96" i="31"/>
  <c r="BN128" i="31"/>
  <c r="CE55" i="31"/>
  <c r="CE77" i="31"/>
  <c r="CE87" i="31"/>
  <c r="CE109" i="31"/>
  <c r="CE119" i="31"/>
  <c r="CE141" i="31"/>
  <c r="CE151" i="31"/>
  <c r="AJ8" i="31"/>
  <c r="BD5" i="31"/>
  <c r="S35" i="31"/>
  <c r="BN37" i="31"/>
  <c r="O40" i="31"/>
  <c r="N40" i="31"/>
  <c r="Q44" i="31"/>
  <c r="BN44" i="31"/>
  <c r="N49" i="31"/>
  <c r="CE49" i="31"/>
  <c r="BH54" i="31"/>
  <c r="AY54" i="31" s="1"/>
  <c r="CE74" i="31"/>
  <c r="BH86" i="31"/>
  <c r="AV86" i="31" s="1"/>
  <c r="AX100" i="31"/>
  <c r="BN116" i="31"/>
  <c r="Q120" i="31"/>
  <c r="O120" i="31"/>
  <c r="N120" i="31"/>
  <c r="BN124" i="31"/>
  <c r="Q136" i="31"/>
  <c r="Q139" i="31"/>
  <c r="O136" i="31"/>
  <c r="N136" i="31"/>
  <c r="O144" i="31"/>
  <c r="N144" i="31"/>
  <c r="O152" i="31"/>
  <c r="N152" i="31"/>
  <c r="N37" i="31"/>
  <c r="N79" i="31"/>
  <c r="N133" i="31"/>
  <c r="N143" i="31"/>
  <c r="O52" i="31"/>
  <c r="O74" i="31"/>
  <c r="O84" i="31"/>
  <c r="O116" i="31"/>
  <c r="O148" i="31"/>
  <c r="BN55" i="31"/>
  <c r="BN87" i="31"/>
  <c r="BN119" i="31"/>
  <c r="BN129" i="31"/>
  <c r="BN151" i="31"/>
  <c r="CE36" i="31"/>
  <c r="CE100" i="31"/>
  <c r="CE120" i="31"/>
  <c r="CE132" i="31"/>
  <c r="CE152" i="31"/>
  <c r="CE153" i="31"/>
  <c r="BH109" i="31"/>
  <c r="AY109" i="31" s="1"/>
  <c r="BH154" i="31"/>
  <c r="AY154" i="31" s="1"/>
  <c r="AX121" i="15"/>
  <c r="BB144" i="15"/>
  <c r="BB9" i="15"/>
  <c r="T77" i="15"/>
  <c r="L49" i="15"/>
  <c r="I1" i="15"/>
  <c r="S22" i="15"/>
  <c r="BH10" i="15"/>
  <c r="AV10" i="15" s="1"/>
  <c r="Q129" i="15"/>
  <c r="T154" i="15"/>
  <c r="S31" i="15"/>
  <c r="Q153" i="15"/>
  <c r="BH151" i="15"/>
  <c r="AY151" i="15" s="1"/>
  <c r="AX39" i="15"/>
  <c r="BB34" i="15"/>
  <c r="Q42" i="15"/>
  <c r="K35" i="15"/>
  <c r="K51" i="15"/>
  <c r="N51" i="15" s="1"/>
  <c r="K59" i="15"/>
  <c r="CE59" i="15" s="1"/>
  <c r="AY86" i="31"/>
  <c r="AY38" i="31"/>
  <c r="AV38" i="31"/>
  <c r="AY41" i="31"/>
  <c r="S9" i="31"/>
  <c r="AX12" i="31"/>
  <c r="S16" i="31"/>
  <c r="S20" i="31"/>
  <c r="S28" i="31"/>
  <c r="T30" i="31"/>
  <c r="F30" i="31" s="1"/>
  <c r="G30" i="31" s="1"/>
  <c r="BB34" i="31"/>
  <c r="L37" i="31"/>
  <c r="L42" i="31"/>
  <c r="T43" i="31"/>
  <c r="BH43" i="31"/>
  <c r="BB52" i="31"/>
  <c r="Q53" i="31"/>
  <c r="F53" i="31" s="1"/>
  <c r="L56" i="31"/>
  <c r="F56" i="31" s="1"/>
  <c r="BB56" i="31"/>
  <c r="L72" i="31"/>
  <c r="L76" i="31"/>
  <c r="L85" i="31"/>
  <c r="T93" i="31"/>
  <c r="BH97" i="31"/>
  <c r="AX98" i="31"/>
  <c r="S100" i="31"/>
  <c r="F100" i="31" s="1"/>
  <c r="AX101" i="31"/>
  <c r="BB102" i="31"/>
  <c r="AX104" i="31"/>
  <c r="T111" i="31"/>
  <c r="L114" i="31"/>
  <c r="T117" i="31"/>
  <c r="L120" i="31"/>
  <c r="T122" i="31"/>
  <c r="F122" i="31" s="1"/>
  <c r="T127" i="31"/>
  <c r="L128" i="31"/>
  <c r="T137" i="31"/>
  <c r="BB145" i="31"/>
  <c r="AW5" i="31"/>
  <c r="Q60" i="31"/>
  <c r="BH90" i="31"/>
  <c r="AV90" i="31" s="1"/>
  <c r="BH105" i="31"/>
  <c r="AY105" i="31" s="1"/>
  <c r="BH114" i="31"/>
  <c r="AY114" i="31" s="1"/>
  <c r="BH131" i="31"/>
  <c r="AY131" i="31" s="1"/>
  <c r="Q147" i="31"/>
  <c r="AW8" i="31"/>
  <c r="Q42" i="31"/>
  <c r="AV46" i="31"/>
  <c r="BH56" i="31"/>
  <c r="AV56" i="31" s="1"/>
  <c r="Q66" i="31"/>
  <c r="Q74" i="31"/>
  <c r="BH87" i="31"/>
  <c r="Q114" i="31"/>
  <c r="Q116" i="31"/>
  <c r="Q123" i="31"/>
  <c r="BH128" i="31"/>
  <c r="Q131" i="31"/>
  <c r="BH141" i="31"/>
  <c r="AV141" i="31" s="1"/>
  <c r="AV147" i="31"/>
  <c r="AW1" i="31"/>
  <c r="BA8" i="31"/>
  <c r="Q10" i="31"/>
  <c r="BH14" i="31"/>
  <c r="AV14" i="31" s="1"/>
  <c r="Q58" i="31"/>
  <c r="Q72" i="31"/>
  <c r="Q92" i="31"/>
  <c r="Q105" i="31"/>
  <c r="BH120" i="31"/>
  <c r="BH133" i="31"/>
  <c r="BH138" i="31"/>
  <c r="AY138" i="31" s="1"/>
  <c r="BD4" i="31"/>
  <c r="AX23" i="31"/>
  <c r="R1" i="31"/>
  <c r="S26" i="31"/>
  <c r="S31" i="31"/>
  <c r="Q41" i="31"/>
  <c r="S45" i="31"/>
  <c r="F45" i="31" s="1"/>
  <c r="AX46" i="31"/>
  <c r="BB47" i="31"/>
  <c r="BH55" i="31"/>
  <c r="AX66" i="31"/>
  <c r="BB70" i="31"/>
  <c r="S76" i="31"/>
  <c r="S82" i="31"/>
  <c r="T84" i="31"/>
  <c r="F84" i="31" s="1"/>
  <c r="BH84" i="31"/>
  <c r="BB88" i="31"/>
  <c r="BH89" i="31"/>
  <c r="AY89" i="31" s="1"/>
  <c r="AX90" i="31"/>
  <c r="BH98" i="31"/>
  <c r="AY98" i="31" s="1"/>
  <c r="BH101" i="31"/>
  <c r="AX102" i="31"/>
  <c r="BH104" i="31"/>
  <c r="AY104" i="31" s="1"/>
  <c r="S108" i="31"/>
  <c r="BH119" i="31"/>
  <c r="AV119" i="31" s="1"/>
  <c r="T120" i="31"/>
  <c r="BH122" i="31"/>
  <c r="AV122" i="31" s="1"/>
  <c r="AX125" i="31"/>
  <c r="BH127" i="31"/>
  <c r="AY127" i="31" s="1"/>
  <c r="AX129" i="31"/>
  <c r="AX131" i="31"/>
  <c r="BH137" i="31"/>
  <c r="AY137" i="31" s="1"/>
  <c r="S138" i="31"/>
  <c r="S141" i="31"/>
  <c r="AX147" i="31"/>
  <c r="BB148" i="31"/>
  <c r="S149" i="31"/>
  <c r="AJ3" i="31"/>
  <c r="AX10" i="31"/>
  <c r="L11" i="31"/>
  <c r="BB11" i="31"/>
  <c r="S14" i="31"/>
  <c r="BH17" i="31"/>
  <c r="BB21" i="31"/>
  <c r="S22" i="31"/>
  <c r="T25" i="31"/>
  <c r="BH25" i="31"/>
  <c r="BH29" i="31"/>
  <c r="M1" i="31"/>
  <c r="BH33" i="31"/>
  <c r="AY33" i="31" s="1"/>
  <c r="BH44" i="31"/>
  <c r="Q50" i="31"/>
  <c r="T55" i="31"/>
  <c r="L57" i="31"/>
  <c r="Q61" i="31"/>
  <c r="S65" i="31"/>
  <c r="Q67" i="31"/>
  <c r="Q69" i="31"/>
  <c r="AW6" i="31"/>
  <c r="S75" i="31"/>
  <c r="S81" i="31"/>
  <c r="BH81" i="31"/>
  <c r="AY81" i="31" s="1"/>
  <c r="S89" i="31"/>
  <c r="Q95" i="31"/>
  <c r="S97" i="31"/>
  <c r="F97" i="31" s="1"/>
  <c r="S101" i="31"/>
  <c r="BH102" i="31"/>
  <c r="S119" i="31"/>
  <c r="AX133" i="31"/>
  <c r="Q152" i="31"/>
  <c r="T17" i="31"/>
  <c r="AX18" i="31"/>
  <c r="BB19" i="31"/>
  <c r="BH23" i="31"/>
  <c r="L24" i="31"/>
  <c r="BH30" i="31"/>
  <c r="AY30" i="31" s="1"/>
  <c r="BB35" i="31"/>
  <c r="BH37" i="31"/>
  <c r="Q38" i="31"/>
  <c r="S44" i="31"/>
  <c r="BB49" i="31"/>
  <c r="S98" i="31"/>
  <c r="F98" i="31" s="1"/>
  <c r="BB99" i="31"/>
  <c r="BH100" i="31"/>
  <c r="S104" i="31"/>
  <c r="Q109" i="31"/>
  <c r="BH129" i="31"/>
  <c r="AV129" i="31" s="1"/>
  <c r="AX141" i="31"/>
  <c r="Q150" i="31"/>
  <c r="BB28" i="15"/>
  <c r="BB146" i="15"/>
  <c r="Q50" i="15"/>
  <c r="T94" i="15"/>
  <c r="S63" i="15"/>
  <c r="L138" i="15"/>
  <c r="BB37" i="15"/>
  <c r="L128" i="15"/>
  <c r="BB54" i="15"/>
  <c r="BB86" i="15"/>
  <c r="BB126" i="15"/>
  <c r="S64" i="15"/>
  <c r="S76" i="15"/>
  <c r="AX137" i="15"/>
  <c r="L150" i="15"/>
  <c r="T65" i="15"/>
  <c r="Q147" i="15"/>
  <c r="BH70" i="15"/>
  <c r="AY70" i="15" s="1"/>
  <c r="L14" i="15"/>
  <c r="L32" i="15"/>
  <c r="Q149" i="15"/>
  <c r="BB12" i="15"/>
  <c r="L70" i="15"/>
  <c r="AX9" i="15"/>
  <c r="BB148" i="15"/>
  <c r="K115" i="15"/>
  <c r="BN115" i="15" s="1"/>
  <c r="AX149" i="15"/>
  <c r="BB142" i="15"/>
  <c r="S123" i="15"/>
  <c r="AX34" i="15"/>
  <c r="BB36" i="15"/>
  <c r="AX23" i="15"/>
  <c r="BB58" i="15"/>
  <c r="S129" i="15"/>
  <c r="BB31" i="15"/>
  <c r="L140" i="15"/>
  <c r="BN51" i="15"/>
  <c r="BN35" i="15"/>
  <c r="K104" i="15"/>
  <c r="BN104" i="15" s="1"/>
  <c r="S18" i="15"/>
  <c r="L132" i="15"/>
  <c r="L22" i="15"/>
  <c r="AX124" i="15"/>
  <c r="Q46" i="15"/>
  <c r="L13" i="15"/>
  <c r="W7" i="15"/>
  <c r="V4" i="15"/>
  <c r="AJ8" i="15"/>
  <c r="BB40" i="15"/>
  <c r="T148" i="15"/>
  <c r="L47" i="15"/>
  <c r="BB127" i="15"/>
  <c r="Q79" i="15"/>
  <c r="BH50" i="15"/>
  <c r="Q72" i="15"/>
  <c r="K52" i="15"/>
  <c r="K60" i="15"/>
  <c r="BN60" i="15" s="1"/>
  <c r="L58" i="15"/>
  <c r="K37" i="15"/>
  <c r="N37" i="15" s="1"/>
  <c r="K45" i="15"/>
  <c r="BN45" i="15" s="1"/>
  <c r="K53" i="15"/>
  <c r="BN53" i="15" s="1"/>
  <c r="K85" i="15"/>
  <c r="O85" i="15" s="1"/>
  <c r="K101" i="15"/>
  <c r="BN101" i="15" s="1"/>
  <c r="Q105" i="15"/>
  <c r="S104" i="15"/>
  <c r="T71" i="15"/>
  <c r="BB134" i="15"/>
  <c r="V7" i="15"/>
  <c r="BH152" i="15"/>
  <c r="AY152" i="15" s="1"/>
  <c r="T147" i="15"/>
  <c r="Q111" i="15"/>
  <c r="Q140" i="15"/>
  <c r="BH32" i="15"/>
  <c r="AV32" i="15" s="1"/>
  <c r="AX93" i="15"/>
  <c r="L37" i="15"/>
  <c r="S145" i="15"/>
  <c r="Q85" i="15"/>
  <c r="J5" i="15"/>
  <c r="BB32" i="15"/>
  <c r="Q103" i="15"/>
  <c r="L33" i="15"/>
  <c r="L44" i="15"/>
  <c r="T84" i="15"/>
  <c r="L31" i="15"/>
  <c r="T125" i="15"/>
  <c r="AX119" i="15"/>
  <c r="BH53" i="15"/>
  <c r="AY53" i="15" s="1"/>
  <c r="BH52" i="15"/>
  <c r="AV52" i="15" s="1"/>
  <c r="BH48" i="15"/>
  <c r="AV48" i="15" s="1"/>
  <c r="BH38" i="15"/>
  <c r="AY38" i="15" s="1"/>
  <c r="L152" i="15"/>
  <c r="K30" i="15"/>
  <c r="O30" i="15" s="1"/>
  <c r="S141" i="15"/>
  <c r="S53" i="15"/>
  <c r="L74" i="15"/>
  <c r="T16" i="15"/>
  <c r="T52" i="15"/>
  <c r="BH114" i="15"/>
  <c r="AY114" i="15" s="1"/>
  <c r="Q100" i="15"/>
  <c r="BH34" i="15"/>
  <c r="AV34" i="15" s="1"/>
  <c r="AX111" i="15"/>
  <c r="T146" i="15"/>
  <c r="AX40" i="15"/>
  <c r="T98" i="15"/>
  <c r="BH145" i="15"/>
  <c r="AV145" i="15" s="1"/>
  <c r="T117" i="15"/>
  <c r="T17" i="15"/>
  <c r="BB143" i="15"/>
  <c r="K67" i="15"/>
  <c r="CE67" i="15" s="1"/>
  <c r="K75" i="15"/>
  <c r="O75" i="15" s="1"/>
  <c r="L83" i="15"/>
  <c r="AX82" i="15"/>
  <c r="Q91" i="15"/>
  <c r="T134" i="15"/>
  <c r="Q116" i="15"/>
  <c r="AX91" i="15"/>
  <c r="BH56" i="15"/>
  <c r="AY56" i="15" s="1"/>
  <c r="T30" i="15"/>
  <c r="S144" i="15"/>
  <c r="S122" i="15"/>
  <c r="S143" i="15"/>
  <c r="AX139" i="15"/>
  <c r="AX153" i="15"/>
  <c r="AX75" i="15"/>
  <c r="AX48" i="15"/>
  <c r="L73" i="15"/>
  <c r="AX45" i="15"/>
  <c r="L113" i="15"/>
  <c r="Q123" i="15"/>
  <c r="BH49" i="15"/>
  <c r="L51" i="15"/>
  <c r="BH92" i="15"/>
  <c r="AY92" i="15" s="1"/>
  <c r="CE104" i="15"/>
  <c r="CE112" i="15"/>
  <c r="CE136" i="15"/>
  <c r="K24" i="15"/>
  <c r="CE24" i="15" s="1"/>
  <c r="K28" i="15"/>
  <c r="CE28" i="15" s="1"/>
  <c r="K32" i="15"/>
  <c r="CE32" i="15" s="1"/>
  <c r="K44" i="15"/>
  <c r="O44" i="15" s="1"/>
  <c r="T27" i="15"/>
  <c r="BH120" i="15"/>
  <c r="AV120" i="15" s="1"/>
  <c r="T126" i="15"/>
  <c r="S52" i="15"/>
  <c r="BB27" i="15"/>
  <c r="S97" i="15"/>
  <c r="BH40" i="15"/>
  <c r="AV40" i="15" s="1"/>
  <c r="Q66" i="15"/>
  <c r="Q138" i="15"/>
  <c r="AX127" i="15"/>
  <c r="Q151" i="15"/>
  <c r="L101" i="15"/>
  <c r="K152" i="15"/>
  <c r="CE152" i="15" s="1"/>
  <c r="BH33" i="15"/>
  <c r="AY33" i="15" s="1"/>
  <c r="S49" i="15"/>
  <c r="Q84" i="15"/>
  <c r="L86" i="15"/>
  <c r="BH122" i="15"/>
  <c r="AV122" i="15" s="1"/>
  <c r="L145" i="15"/>
  <c r="BB65" i="15"/>
  <c r="T58" i="15"/>
  <c r="BB69" i="15"/>
  <c r="AX52" i="15"/>
  <c r="BH94" i="15"/>
  <c r="AV94" i="15" s="1"/>
  <c r="Q107" i="15"/>
  <c r="L92" i="15"/>
  <c r="BC7" i="15"/>
  <c r="O59" i="15"/>
  <c r="O51" i="15"/>
  <c r="O35" i="15"/>
  <c r="BH149" i="15"/>
  <c r="AY149" i="15" s="1"/>
  <c r="K117" i="15"/>
  <c r="O117" i="15" s="1"/>
  <c r="K125" i="15"/>
  <c r="BN125" i="15" s="1"/>
  <c r="K133" i="15"/>
  <c r="CE133" i="15" s="1"/>
  <c r="K149" i="15"/>
  <c r="O149" i="15" s="1"/>
  <c r="CE35" i="15"/>
  <c r="CE51" i="15"/>
  <c r="Q13" i="15"/>
  <c r="BH84" i="15"/>
  <c r="AY84" i="15" s="1"/>
  <c r="BH124" i="15"/>
  <c r="AY124" i="15" s="1"/>
  <c r="L50" i="15"/>
  <c r="L118" i="15"/>
  <c r="S105" i="15"/>
  <c r="BH85" i="15"/>
  <c r="AY85" i="15" s="1"/>
  <c r="AX60" i="15"/>
  <c r="T106" i="15"/>
  <c r="Q62" i="15"/>
  <c r="T50" i="15"/>
  <c r="L38" i="15"/>
  <c r="BB20" i="15"/>
  <c r="BH115" i="15"/>
  <c r="AY115" i="15" s="1"/>
  <c r="BB92" i="15"/>
  <c r="K11" i="15"/>
  <c r="N11" i="15" s="1"/>
  <c r="N104" i="15"/>
  <c r="N112" i="15"/>
  <c r="R4" i="15"/>
  <c r="O104" i="15"/>
  <c r="O112" i="15"/>
  <c r="O136" i="15"/>
  <c r="CE53" i="15"/>
  <c r="CE125" i="15"/>
  <c r="K40" i="15"/>
  <c r="BN40" i="15" s="1"/>
  <c r="N35" i="15"/>
  <c r="Q80" i="15"/>
  <c r="Q122" i="15"/>
  <c r="T99" i="15"/>
  <c r="L148" i="15"/>
  <c r="AX84" i="15"/>
  <c r="BH93" i="15"/>
  <c r="T95" i="15"/>
  <c r="AX88" i="15"/>
  <c r="T81" i="15"/>
  <c r="BH51" i="15"/>
  <c r="AX46" i="15"/>
  <c r="BH54" i="15"/>
  <c r="AY54" i="15" s="1"/>
  <c r="AX94" i="15"/>
  <c r="K88" i="15"/>
  <c r="N88" i="15" s="1"/>
  <c r="K92" i="15"/>
  <c r="O92" i="15" s="1"/>
  <c r="K96" i="15"/>
  <c r="CE96" i="15" s="1"/>
  <c r="K123" i="15"/>
  <c r="O123" i="15" s="1"/>
  <c r="K127" i="15"/>
  <c r="O127" i="15" s="1"/>
  <c r="K131" i="15"/>
  <c r="CE131" i="15" s="1"/>
  <c r="K147" i="15"/>
  <c r="N147" i="15" s="1"/>
  <c r="L36" i="15"/>
  <c r="S40" i="15"/>
  <c r="AX61" i="15"/>
  <c r="T51" i="15"/>
  <c r="I4" i="15"/>
  <c r="BH125" i="15"/>
  <c r="AY125" i="15" s="1"/>
  <c r="Q98" i="15"/>
  <c r="T83" i="15"/>
  <c r="S15" i="15"/>
  <c r="S54" i="15"/>
  <c r="BH109" i="15"/>
  <c r="AY109" i="15" s="1"/>
  <c r="BH98" i="15"/>
  <c r="AY98" i="15" s="1"/>
  <c r="BH17" i="15"/>
  <c r="AV17" i="15" s="1"/>
  <c r="K108" i="15"/>
  <c r="N108" i="15" s="1"/>
  <c r="N101" i="15"/>
  <c r="N125" i="15"/>
  <c r="BH82" i="15"/>
  <c r="AY82" i="15" s="1"/>
  <c r="Q112" i="15"/>
  <c r="BB76" i="15"/>
  <c r="Q71" i="15"/>
  <c r="AT1" i="15"/>
  <c r="Q124" i="15"/>
  <c r="S103" i="15"/>
  <c r="L59" i="15"/>
  <c r="F59" i="15" s="1"/>
  <c r="Q25" i="15"/>
  <c r="L42" i="15"/>
  <c r="L89" i="15"/>
  <c r="Q87" i="15"/>
  <c r="K109" i="15"/>
  <c r="O109" i="15" s="1"/>
  <c r="K124" i="15"/>
  <c r="O124" i="15" s="1"/>
  <c r="K132" i="15"/>
  <c r="BN132" i="15" s="1"/>
  <c r="S149" i="15"/>
  <c r="Q94" i="15"/>
  <c r="Q117" i="15"/>
  <c r="BH131" i="15"/>
  <c r="AY131" i="15" s="1"/>
  <c r="T114" i="15"/>
  <c r="T115" i="15"/>
  <c r="L57" i="15"/>
  <c r="BB10" i="15"/>
  <c r="T34" i="15"/>
  <c r="L26" i="15"/>
  <c r="Q132" i="15"/>
  <c r="S10" i="15"/>
  <c r="T56" i="15"/>
  <c r="AX54" i="15"/>
  <c r="T73" i="15"/>
  <c r="S28" i="15"/>
  <c r="Q131" i="15"/>
  <c r="L136" i="15"/>
  <c r="AX112" i="15"/>
  <c r="AX68" i="15"/>
  <c r="T41" i="15"/>
  <c r="K19" i="15"/>
  <c r="O19" i="15" s="1"/>
  <c r="K138" i="15"/>
  <c r="N138" i="15" s="1"/>
  <c r="K142" i="15"/>
  <c r="O142" i="15" s="1"/>
  <c r="AX134" i="15"/>
  <c r="L107" i="15"/>
  <c r="S82" i="15"/>
  <c r="Q118" i="15"/>
  <c r="K48" i="15"/>
  <c r="O48" i="15" s="1"/>
  <c r="Q18" i="15"/>
  <c r="Q14" i="15"/>
  <c r="Q78" i="15"/>
  <c r="BH83" i="15"/>
  <c r="AV83" i="15" s="1"/>
  <c r="L110" i="15"/>
  <c r="S33" i="15"/>
  <c r="BH9" i="15"/>
  <c r="Q33" i="15"/>
  <c r="BH59" i="15"/>
  <c r="AY59" i="15" s="1"/>
  <c r="Q133" i="15"/>
  <c r="T130" i="15"/>
  <c r="AX71" i="15"/>
  <c r="Q125" i="15"/>
  <c r="S79" i="15"/>
  <c r="AX56" i="15"/>
  <c r="T121" i="15"/>
  <c r="AJ3" i="15"/>
  <c r="I8" i="15"/>
  <c r="BH148" i="15"/>
  <c r="AV148" i="15" s="1"/>
  <c r="AX116" i="15"/>
  <c r="AX11" i="15"/>
  <c r="Q113" i="15"/>
  <c r="S29" i="15"/>
  <c r="BH71" i="15"/>
  <c r="Q106" i="15"/>
  <c r="S23" i="15"/>
  <c r="Q41" i="15"/>
  <c r="L115" i="15"/>
  <c r="K41" i="15"/>
  <c r="N41" i="15" s="1"/>
  <c r="BH130" i="15"/>
  <c r="AV130" i="15" s="1"/>
  <c r="BH58" i="15"/>
  <c r="AY58" i="15" s="1"/>
  <c r="BB26" i="15"/>
  <c r="S120" i="15"/>
  <c r="AX67" i="15"/>
  <c r="S72" i="15"/>
  <c r="BH73" i="15"/>
  <c r="AY73" i="15" s="1"/>
  <c r="BH63" i="15"/>
  <c r="AY63" i="15" s="1"/>
  <c r="T80" i="15"/>
  <c r="BH97" i="15"/>
  <c r="L12" i="15"/>
  <c r="BH107" i="15"/>
  <c r="AV107" i="15" s="1"/>
  <c r="BH134" i="15"/>
  <c r="AV134" i="15" s="1"/>
  <c r="T131" i="15"/>
  <c r="K61" i="15"/>
  <c r="CE61" i="15" s="1"/>
  <c r="K99" i="15"/>
  <c r="O99" i="15" s="1"/>
  <c r="U2" i="25"/>
  <c r="BE2" i="25"/>
  <c r="BH2" i="25"/>
  <c r="I2" i="25"/>
  <c r="BA21" i="25"/>
  <c r="BD21" i="25"/>
  <c r="BA31" i="25"/>
  <c r="BD31" i="25"/>
  <c r="BD126" i="25"/>
  <c r="BA126" i="25"/>
  <c r="BA138" i="25"/>
  <c r="BD138" i="25"/>
  <c r="F141" i="25"/>
  <c r="G141" i="25" s="1"/>
  <c r="BA49" i="25"/>
  <c r="BD49" i="25"/>
  <c r="BD25" i="25"/>
  <c r="BA25" i="25"/>
  <c r="F88" i="25"/>
  <c r="G88" i="25" s="1"/>
  <c r="BD71" i="25"/>
  <c r="BA71" i="25"/>
  <c r="F119" i="25"/>
  <c r="G119" i="25" s="1"/>
  <c r="BD102" i="25"/>
  <c r="BD66" i="25"/>
  <c r="BA56" i="25"/>
  <c r="BD56" i="25"/>
  <c r="F85" i="25"/>
  <c r="G85" i="25" s="1"/>
  <c r="F87" i="25"/>
  <c r="G87" i="25" s="1"/>
  <c r="F44" i="25"/>
  <c r="G44" i="25" s="1"/>
  <c r="BD54" i="25"/>
  <c r="BA54" i="25"/>
  <c r="BD4" i="25"/>
  <c r="BA4" i="25"/>
  <c r="F144" i="25"/>
  <c r="G144" i="25" s="1"/>
  <c r="BD81" i="25"/>
  <c r="BA81" i="25"/>
  <c r="BA65" i="25"/>
  <c r="BD65" i="25"/>
  <c r="BA36" i="25"/>
  <c r="BD36" i="25"/>
  <c r="F5" i="25"/>
  <c r="F129" i="25"/>
  <c r="G129" i="25" s="1"/>
  <c r="BA121" i="25"/>
  <c r="BA67" i="25"/>
  <c r="BD134" i="25"/>
  <c r="BA134" i="25"/>
  <c r="BD84" i="25"/>
  <c r="BA84" i="25"/>
  <c r="BA100" i="25"/>
  <c r="BD100" i="25"/>
  <c r="F89" i="25"/>
  <c r="G89" i="25" s="1"/>
  <c r="F50" i="25"/>
  <c r="G50" i="25" s="1"/>
  <c r="BD82" i="25"/>
  <c r="BA82" i="25"/>
  <c r="BD43" i="25"/>
  <c r="BA43" i="25"/>
  <c r="F97" i="25"/>
  <c r="G97" i="25" s="1"/>
  <c r="F39" i="25"/>
  <c r="G39" i="25" s="1"/>
  <c r="BA141" i="25"/>
  <c r="BD141" i="25"/>
  <c r="F121" i="25"/>
  <c r="G121" i="25" s="1"/>
  <c r="F35" i="25"/>
  <c r="G35" i="25" s="1"/>
  <c r="F29" i="25"/>
  <c r="G29" i="25" s="1"/>
  <c r="F133" i="25"/>
  <c r="G133" i="25" s="1"/>
  <c r="F98" i="25"/>
  <c r="G98" i="25" s="1"/>
  <c r="F67" i="25"/>
  <c r="G67" i="25" s="1"/>
  <c r="F46" i="25"/>
  <c r="G46" i="25" s="1"/>
  <c r="F12" i="25"/>
  <c r="G12" i="25" s="1"/>
  <c r="BG16" i="25"/>
  <c r="W16" i="25"/>
  <c r="BN22" i="25"/>
  <c r="BN2" i="25" s="1"/>
  <c r="L50" i="25"/>
  <c r="M50" i="25" s="1"/>
  <c r="L123" i="25"/>
  <c r="M123" i="25" s="1"/>
  <c r="T10" i="25"/>
  <c r="F10" i="25" s="1"/>
  <c r="G10" i="25" s="1"/>
  <c r="BG20" i="25"/>
  <c r="W20" i="25"/>
  <c r="F20" i="25" s="1"/>
  <c r="G20" i="25" s="1"/>
  <c r="T22" i="25"/>
  <c r="L25" i="25"/>
  <c r="M25" i="25" s="1"/>
  <c r="BG111" i="25"/>
  <c r="W111" i="25"/>
  <c r="F111" i="25" s="1"/>
  <c r="G111" i="25" s="1"/>
  <c r="BG8" i="25"/>
  <c r="BG2" i="25" s="1"/>
  <c r="W8" i="25"/>
  <c r="F8" i="25" s="1"/>
  <c r="G8" i="25" s="1"/>
  <c r="BN45" i="25"/>
  <c r="Y45" i="25"/>
  <c r="Z45" i="25"/>
  <c r="F45" i="25" s="1"/>
  <c r="G45" i="25" s="1"/>
  <c r="Z48" i="25"/>
  <c r="Y48" i="25"/>
  <c r="F120" i="25"/>
  <c r="G120" i="25" s="1"/>
  <c r="F16" i="25"/>
  <c r="G16" i="25" s="1"/>
  <c r="F64" i="25"/>
  <c r="G64" i="25" s="1"/>
  <c r="Z71" i="25"/>
  <c r="F71" i="25" s="1"/>
  <c r="G71" i="25" s="1"/>
  <c r="Y71" i="25"/>
  <c r="BD8" i="25"/>
  <c r="BA28" i="25"/>
  <c r="BC10" i="25"/>
  <c r="Y13" i="25"/>
  <c r="Y2" i="25" s="1"/>
  <c r="Z13" i="25"/>
  <c r="Y14" i="25"/>
  <c r="F14" i="25" s="1"/>
  <c r="G14" i="25" s="1"/>
  <c r="BG32" i="25"/>
  <c r="BG48" i="25"/>
  <c r="L55" i="25"/>
  <c r="M55" i="25" s="1"/>
  <c r="W18" i="25"/>
  <c r="F18" i="25" s="1"/>
  <c r="G18" i="25" s="1"/>
  <c r="Q2" i="25"/>
  <c r="H150" i="25"/>
  <c r="I150" i="25" s="1"/>
  <c r="H2" i="25"/>
  <c r="I5" i="25"/>
  <c r="O7" i="25"/>
  <c r="N2" i="25"/>
  <c r="F24" i="25"/>
  <c r="G24" i="25" s="1"/>
  <c r="BG26" i="25"/>
  <c r="W26" i="25"/>
  <c r="F26" i="25" s="1"/>
  <c r="G26" i="25" s="1"/>
  <c r="F33" i="25"/>
  <c r="G33" i="25" s="1"/>
  <c r="T84" i="25"/>
  <c r="BC84" i="25"/>
  <c r="W128" i="25"/>
  <c r="F128" i="25" s="1"/>
  <c r="G128" i="25" s="1"/>
  <c r="BG128" i="25"/>
  <c r="BA51" i="25"/>
  <c r="BA129" i="25"/>
  <c r="AS2" i="25"/>
  <c r="X2" i="25"/>
  <c r="AZ2" i="25"/>
  <c r="L19" i="25"/>
  <c r="M19" i="25" s="1"/>
  <c r="BG31" i="25"/>
  <c r="L32" i="25"/>
  <c r="M32" i="25" s="1"/>
  <c r="BG42" i="25"/>
  <c r="W42" i="25"/>
  <c r="F42" i="25" s="1"/>
  <c r="G42" i="25" s="1"/>
  <c r="L51" i="25"/>
  <c r="M51" i="25" s="1"/>
  <c r="Z53" i="25"/>
  <c r="F53" i="25" s="1"/>
  <c r="G53" i="25" s="1"/>
  <c r="BN53" i="25"/>
  <c r="Y53" i="25"/>
  <c r="Z63" i="25"/>
  <c r="Y63" i="25"/>
  <c r="BC90" i="25"/>
  <c r="T90" i="25"/>
  <c r="F90" i="25" s="1"/>
  <c r="G90" i="25" s="1"/>
  <c r="BG127" i="25"/>
  <c r="W127" i="25"/>
  <c r="F127" i="25" s="1"/>
  <c r="G127" i="25" s="1"/>
  <c r="T7" i="25"/>
  <c r="W12" i="25"/>
  <c r="AA2" i="25"/>
  <c r="L6" i="25"/>
  <c r="J2" i="25"/>
  <c r="K2" i="25"/>
  <c r="Y17" i="25"/>
  <c r="F17" i="25" s="1"/>
  <c r="G17" i="25" s="1"/>
  <c r="Z22" i="25"/>
  <c r="F22" i="25" s="1"/>
  <c r="G22" i="25" s="1"/>
  <c r="W25" i="25"/>
  <c r="F25" i="25" s="1"/>
  <c r="G25" i="25" s="1"/>
  <c r="BG30" i="25"/>
  <c r="BG47" i="25"/>
  <c r="BG60" i="25"/>
  <c r="W60" i="25"/>
  <c r="F60" i="25" s="1"/>
  <c r="G60" i="25" s="1"/>
  <c r="Z103" i="25"/>
  <c r="Y103" i="25"/>
  <c r="Y84" i="25"/>
  <c r="BG87" i="25"/>
  <c r="W83" i="25"/>
  <c r="F83" i="25" s="1"/>
  <c r="G83" i="25" s="1"/>
  <c r="L39" i="24"/>
  <c r="M39" i="24" s="1"/>
  <c r="L44" i="24"/>
  <c r="M44" i="24" s="1"/>
  <c r="L63" i="24"/>
  <c r="M63" i="24" s="1"/>
  <c r="BA85" i="24"/>
  <c r="L70" i="24"/>
  <c r="M70" i="24" s="1"/>
  <c r="BA142" i="24"/>
  <c r="L42" i="24"/>
  <c r="M42" i="24" s="1"/>
  <c r="BA143" i="24"/>
  <c r="L36" i="24"/>
  <c r="M36" i="24" s="1"/>
  <c r="L38" i="24"/>
  <c r="M38" i="24" s="1"/>
  <c r="BA39" i="24"/>
  <c r="BD146" i="24"/>
  <c r="F40" i="24"/>
  <c r="G40" i="24" s="1"/>
  <c r="BH2" i="24"/>
  <c r="F6" i="24"/>
  <c r="G6" i="24" s="1"/>
  <c r="L79" i="24"/>
  <c r="M79" i="24" s="1"/>
  <c r="L125" i="24"/>
  <c r="M125" i="24" s="1"/>
  <c r="L50" i="24"/>
  <c r="M50" i="24" s="1"/>
  <c r="F71" i="24"/>
  <c r="G71" i="24" s="1"/>
  <c r="L122" i="24"/>
  <c r="M122" i="24" s="1"/>
  <c r="F135" i="24"/>
  <c r="G135" i="24" s="1"/>
  <c r="L33" i="24"/>
  <c r="M33" i="24" s="1"/>
  <c r="L115" i="24"/>
  <c r="M115" i="24" s="1"/>
  <c r="BA80" i="24"/>
  <c r="BA109" i="24"/>
  <c r="BA127" i="24"/>
  <c r="L27" i="24"/>
  <c r="M27" i="24" s="1"/>
  <c r="L87" i="24"/>
  <c r="M87" i="24" s="1"/>
  <c r="L130" i="24"/>
  <c r="M130" i="24" s="1"/>
  <c r="BD66" i="24"/>
  <c r="BA53" i="24"/>
  <c r="BD18" i="24"/>
  <c r="BA72" i="24"/>
  <c r="L26" i="24"/>
  <c r="M26" i="24" s="1"/>
  <c r="L41" i="24"/>
  <c r="M41" i="24" s="1"/>
  <c r="L45" i="24"/>
  <c r="M45" i="24" s="1"/>
  <c r="T9" i="24"/>
  <c r="BC9" i="24"/>
  <c r="Y14" i="24"/>
  <c r="Z14" i="24"/>
  <c r="BG15" i="24"/>
  <c r="W15" i="24"/>
  <c r="BG22" i="24"/>
  <c r="W22" i="24"/>
  <c r="BG24" i="24"/>
  <c r="W24" i="24"/>
  <c r="Z25" i="24"/>
  <c r="Y25" i="24"/>
  <c r="F25" i="24" s="1"/>
  <c r="G25" i="24" s="1"/>
  <c r="BC29" i="24"/>
  <c r="T29" i="24"/>
  <c r="Y70" i="24"/>
  <c r="Z70" i="24"/>
  <c r="F70" i="24" s="1"/>
  <c r="G70" i="24" s="1"/>
  <c r="Z73" i="24"/>
  <c r="BN73" i="24"/>
  <c r="BG74" i="24"/>
  <c r="W74" i="24"/>
  <c r="Y77" i="24"/>
  <c r="BN77" i="24"/>
  <c r="Z77" i="24"/>
  <c r="Z81" i="24"/>
  <c r="BN81" i="24"/>
  <c r="BG87" i="24"/>
  <c r="W87" i="24"/>
  <c r="F87" i="24" s="1"/>
  <c r="G87" i="24" s="1"/>
  <c r="L88" i="24"/>
  <c r="M88" i="24" s="1"/>
  <c r="Y140" i="24"/>
  <c r="BN140" i="24"/>
  <c r="BD140" i="24" s="1"/>
  <c r="BG142" i="24"/>
  <c r="W142" i="24"/>
  <c r="BA93" i="24"/>
  <c r="BD93" i="24"/>
  <c r="BD69" i="24"/>
  <c r="BA69" i="24"/>
  <c r="BG9" i="24"/>
  <c r="W9" i="24"/>
  <c r="Z13" i="24"/>
  <c r="F13" i="24" s="1"/>
  <c r="G13" i="24" s="1"/>
  <c r="BN13" i="24"/>
  <c r="BG36" i="24"/>
  <c r="W36" i="24"/>
  <c r="Y44" i="24"/>
  <c r="BN44" i="24"/>
  <c r="L46" i="24"/>
  <c r="M46" i="24" s="1"/>
  <c r="BG63" i="24"/>
  <c r="W63" i="24"/>
  <c r="F67" i="24"/>
  <c r="G67" i="24" s="1"/>
  <c r="BC73" i="24"/>
  <c r="T73" i="24"/>
  <c r="F73" i="24" s="1"/>
  <c r="G73" i="24" s="1"/>
  <c r="BC77" i="24"/>
  <c r="T77" i="24"/>
  <c r="BG130" i="24"/>
  <c r="W130" i="24"/>
  <c r="Z5" i="24"/>
  <c r="Y5" i="24"/>
  <c r="L43" i="24"/>
  <c r="M43" i="24" s="1"/>
  <c r="Y47" i="24"/>
  <c r="BN47" i="24"/>
  <c r="BC57" i="24"/>
  <c r="BN57" i="24"/>
  <c r="Z59" i="24"/>
  <c r="Y59" i="24"/>
  <c r="BN65" i="24"/>
  <c r="BA65" i="24" s="1"/>
  <c r="Y65" i="24"/>
  <c r="BG113" i="24"/>
  <c r="W113" i="24"/>
  <c r="BC139" i="24"/>
  <c r="BN139" i="24"/>
  <c r="T139" i="24"/>
  <c r="Y4" i="24"/>
  <c r="Z4" i="24"/>
  <c r="BG30" i="24"/>
  <c r="W30" i="24"/>
  <c r="F30" i="24" s="1"/>
  <c r="G30" i="24" s="1"/>
  <c r="Z31" i="24"/>
  <c r="BN31" i="24"/>
  <c r="BA31" i="24" s="1"/>
  <c r="BC65" i="24"/>
  <c r="T65" i="24"/>
  <c r="L66" i="24"/>
  <c r="M66" i="24" s="1"/>
  <c r="L67" i="24"/>
  <c r="M67" i="24" s="1"/>
  <c r="T103" i="24"/>
  <c r="F103" i="24" s="1"/>
  <c r="G103" i="24" s="1"/>
  <c r="BC103" i="24"/>
  <c r="BN103" i="24"/>
  <c r="BC108" i="24"/>
  <c r="T108" i="24"/>
  <c r="BC112" i="24"/>
  <c r="BN112" i="24"/>
  <c r="Z120" i="24"/>
  <c r="Y120" i="24"/>
  <c r="BN120" i="24"/>
  <c r="BG121" i="24"/>
  <c r="W121" i="24"/>
  <c r="Z124" i="24"/>
  <c r="BN124" i="24"/>
  <c r="BA125" i="24"/>
  <c r="BD125" i="24"/>
  <c r="W128" i="24"/>
  <c r="BG128" i="24"/>
  <c r="Z147" i="24"/>
  <c r="Y147" i="24"/>
  <c r="BA90" i="24"/>
  <c r="BA83" i="24"/>
  <c r="BA68" i="24"/>
  <c r="F93" i="24"/>
  <c r="G93" i="24" s="1"/>
  <c r="BA43" i="24"/>
  <c r="BD43" i="24"/>
  <c r="BA130" i="24"/>
  <c r="BD133" i="24"/>
  <c r="BA37" i="24"/>
  <c r="BD110" i="24"/>
  <c r="BD113" i="24"/>
  <c r="Y81" i="24"/>
  <c r="F81" i="24" s="1"/>
  <c r="G81" i="24" s="1"/>
  <c r="F8" i="24"/>
  <c r="G8" i="24" s="1"/>
  <c r="BD28" i="24"/>
  <c r="BA28" i="24"/>
  <c r="BN86" i="24"/>
  <c r="BD86" i="24" s="1"/>
  <c r="W33" i="24"/>
  <c r="F33" i="24" s="1"/>
  <c r="G33" i="24" s="1"/>
  <c r="F116" i="24"/>
  <c r="G116" i="24" s="1"/>
  <c r="BN91" i="24"/>
  <c r="BN9" i="24"/>
  <c r="BG18" i="24"/>
  <c r="W18" i="24"/>
  <c r="Y27" i="24"/>
  <c r="Z27" i="24"/>
  <c r="BN27" i="24"/>
  <c r="Z38" i="24"/>
  <c r="Y38" i="24"/>
  <c r="L40" i="24"/>
  <c r="M40" i="24" s="1"/>
  <c r="Z55" i="24"/>
  <c r="Y55" i="24"/>
  <c r="W59" i="24"/>
  <c r="BG59" i="24"/>
  <c r="BG65" i="24"/>
  <c r="W65" i="24"/>
  <c r="L85" i="24"/>
  <c r="M85" i="24" s="1"/>
  <c r="BG94" i="24"/>
  <c r="W94" i="24"/>
  <c r="Y97" i="24"/>
  <c r="BN97" i="24"/>
  <c r="T120" i="24"/>
  <c r="BC120" i="24"/>
  <c r="L123" i="24"/>
  <c r="M123" i="24" s="1"/>
  <c r="T125" i="24"/>
  <c r="F125" i="24" s="1"/>
  <c r="G125" i="24" s="1"/>
  <c r="BC125" i="24"/>
  <c r="Y134" i="24"/>
  <c r="BN134" i="24"/>
  <c r="BC137" i="24"/>
  <c r="T137" i="24"/>
  <c r="Z145" i="24"/>
  <c r="BN145" i="24"/>
  <c r="Y145" i="24"/>
  <c r="I5" i="24"/>
  <c r="H150" i="24"/>
  <c r="I150" i="24" s="1"/>
  <c r="F128" i="24"/>
  <c r="G128" i="24" s="1"/>
  <c r="BC126" i="24"/>
  <c r="Y73" i="24"/>
  <c r="BN70" i="24"/>
  <c r="BD70" i="24" s="1"/>
  <c r="W72" i="24"/>
  <c r="F72" i="24" s="1"/>
  <c r="G72" i="24" s="1"/>
  <c r="BG44" i="24"/>
  <c r="BN107" i="24"/>
  <c r="BN45" i="24"/>
  <c r="BA45" i="24" s="1"/>
  <c r="BN4" i="24"/>
  <c r="BA4" i="24" s="1"/>
  <c r="Y11" i="24"/>
  <c r="Z11" i="24"/>
  <c r="BN11" i="24"/>
  <c r="W12" i="24"/>
  <c r="BG12" i="24"/>
  <c r="L13" i="24"/>
  <c r="M13" i="24" s="1"/>
  <c r="BC16" i="24"/>
  <c r="BN16" i="24"/>
  <c r="T16" i="24"/>
  <c r="L17" i="24"/>
  <c r="M17" i="24" s="1"/>
  <c r="Z21" i="24"/>
  <c r="BN21" i="24"/>
  <c r="BD21" i="24" s="1"/>
  <c r="BN32" i="24"/>
  <c r="BA32" i="24" s="1"/>
  <c r="Y32" i="24"/>
  <c r="BC48" i="24"/>
  <c r="BN48" i="24"/>
  <c r="T48" i="24"/>
  <c r="L56" i="24"/>
  <c r="M56" i="24" s="1"/>
  <c r="T62" i="24"/>
  <c r="F62" i="24" s="1"/>
  <c r="G62" i="24" s="1"/>
  <c r="BC62" i="24"/>
  <c r="BC79" i="24"/>
  <c r="BN79" i="24"/>
  <c r="L80" i="24"/>
  <c r="M80" i="24" s="1"/>
  <c r="Y83" i="24"/>
  <c r="Z83" i="24"/>
  <c r="Y106" i="24"/>
  <c r="Z106" i="24"/>
  <c r="Y115" i="24"/>
  <c r="Z115" i="24"/>
  <c r="BN115" i="24"/>
  <c r="BA99" i="24"/>
  <c r="F98" i="24"/>
  <c r="G98" i="24" s="1"/>
  <c r="BN59" i="24"/>
  <c r="Y91" i="24"/>
  <c r="F91" i="24" s="1"/>
  <c r="G91" i="24" s="1"/>
  <c r="F50" i="24"/>
  <c r="G50" i="24" s="1"/>
  <c r="BN29" i="24"/>
  <c r="BD29" i="24" s="1"/>
  <c r="W39" i="24"/>
  <c r="T75" i="24"/>
  <c r="F75" i="24" s="1"/>
  <c r="G75" i="24" s="1"/>
  <c r="Y10" i="24"/>
  <c r="Z10" i="24"/>
  <c r="Y22" i="24"/>
  <c r="BN22" i="24"/>
  <c r="Z22" i="24"/>
  <c r="BN24" i="24"/>
  <c r="Y24" i="24"/>
  <c r="Z24" i="24"/>
  <c r="T28" i="24"/>
  <c r="BC28" i="24"/>
  <c r="BC32" i="24"/>
  <c r="T32" i="24"/>
  <c r="T35" i="24"/>
  <c r="F35" i="24" s="1"/>
  <c r="G35" i="24" s="1"/>
  <c r="BC35" i="24"/>
  <c r="Z52" i="24"/>
  <c r="BN52" i="24"/>
  <c r="BG55" i="24"/>
  <c r="W55" i="24"/>
  <c r="BG68" i="24"/>
  <c r="W68" i="24"/>
  <c r="BC88" i="24"/>
  <c r="BN88" i="24"/>
  <c r="BN92" i="24"/>
  <c r="Z92" i="24"/>
  <c r="Y96" i="24"/>
  <c r="Z96" i="24"/>
  <c r="BN96" i="24"/>
  <c r="Z100" i="24"/>
  <c r="Y100" i="24"/>
  <c r="L105" i="24"/>
  <c r="M105" i="24" s="1"/>
  <c r="W111" i="24"/>
  <c r="F111" i="24" s="1"/>
  <c r="G111" i="24" s="1"/>
  <c r="BG111" i="24"/>
  <c r="Y114" i="24"/>
  <c r="BN114" i="24"/>
  <c r="BD111" i="24"/>
  <c r="Y136" i="24"/>
  <c r="F119" i="24"/>
  <c r="G119" i="24" s="1"/>
  <c r="BN95" i="24"/>
  <c r="BD95" i="24" s="1"/>
  <c r="T57" i="24"/>
  <c r="F57" i="24" s="1"/>
  <c r="G57" i="24" s="1"/>
  <c r="BN25" i="24"/>
  <c r="BA8" i="24"/>
  <c r="BD8" i="24"/>
  <c r="BN75" i="24"/>
  <c r="BD75" i="24" s="1"/>
  <c r="BG139" i="24"/>
  <c r="BN40" i="24"/>
  <c r="BN141" i="24"/>
  <c r="BA141" i="24" s="1"/>
  <c r="Y137" i="24"/>
  <c r="W7" i="24"/>
  <c r="BG7" i="24"/>
  <c r="T15" i="24"/>
  <c r="BC15" i="24"/>
  <c r="BN15" i="24"/>
  <c r="BG21" i="24"/>
  <c r="W21" i="24"/>
  <c r="W28" i="24"/>
  <c r="BG28" i="24"/>
  <c r="Y29" i="24"/>
  <c r="Z29" i="24"/>
  <c r="W32" i="24"/>
  <c r="F32" i="24" s="1"/>
  <c r="G32" i="24" s="1"/>
  <c r="BG32" i="24"/>
  <c r="BG42" i="24"/>
  <c r="W42" i="24"/>
  <c r="Z43" i="24"/>
  <c r="Y43" i="24"/>
  <c r="BC52" i="24"/>
  <c r="T52" i="24"/>
  <c r="T74" i="24"/>
  <c r="BN74" i="24"/>
  <c r="BC82" i="24"/>
  <c r="BN82" i="24"/>
  <c r="BA82" i="24" s="1"/>
  <c r="Z86" i="24"/>
  <c r="Y86" i="24"/>
  <c r="L91" i="24"/>
  <c r="M91" i="24" s="1"/>
  <c r="BC92" i="24"/>
  <c r="T92" i="24"/>
  <c r="L97" i="24"/>
  <c r="M97" i="24" s="1"/>
  <c r="L99" i="24"/>
  <c r="M99" i="24" s="1"/>
  <c r="Z105" i="24"/>
  <c r="BN105" i="24"/>
  <c r="L107" i="24"/>
  <c r="M107" i="24" s="1"/>
  <c r="F26" i="24"/>
  <c r="G26" i="24" s="1"/>
  <c r="AC2" i="24"/>
  <c r="BF2" i="24"/>
  <c r="L84" i="24"/>
  <c r="M84" i="24" s="1"/>
  <c r="L124" i="24"/>
  <c r="M124" i="24" s="1"/>
  <c r="BN126" i="24"/>
  <c r="L149" i="24"/>
  <c r="M149" i="24" s="1"/>
  <c r="F107" i="24"/>
  <c r="G107" i="24" s="1"/>
  <c r="F108" i="24"/>
  <c r="G108" i="24" s="1"/>
  <c r="L15" i="24"/>
  <c r="M15" i="24" s="1"/>
  <c r="L23" i="24"/>
  <c r="M23" i="24" s="1"/>
  <c r="L30" i="24"/>
  <c r="M30" i="24" s="1"/>
  <c r="F53" i="24"/>
  <c r="G53" i="24" s="1"/>
  <c r="L55" i="24"/>
  <c r="M55" i="24" s="1"/>
  <c r="BN56" i="24"/>
  <c r="BD56" i="24" s="1"/>
  <c r="L58" i="24"/>
  <c r="M58" i="24" s="1"/>
  <c r="BC85" i="24"/>
  <c r="L94" i="24"/>
  <c r="M94" i="24" s="1"/>
  <c r="L96" i="24"/>
  <c r="M96" i="24" s="1"/>
  <c r="L116" i="24"/>
  <c r="M116" i="24" s="1"/>
  <c r="L14" i="24"/>
  <c r="M14" i="24" s="1"/>
  <c r="L25" i="24"/>
  <c r="M25" i="24" s="1"/>
  <c r="BA122" i="24"/>
  <c r="F16" i="24"/>
  <c r="G16" i="24" s="1"/>
  <c r="L37" i="24"/>
  <c r="M37" i="24" s="1"/>
  <c r="L52" i="24"/>
  <c r="M52" i="24" s="1"/>
  <c r="L83" i="24"/>
  <c r="M83" i="24" s="1"/>
  <c r="L93" i="24"/>
  <c r="M93" i="24" s="1"/>
  <c r="BD132" i="24"/>
  <c r="BA132" i="24"/>
  <c r="BA56" i="24"/>
  <c r="F129" i="24"/>
  <c r="G129" i="24" s="1"/>
  <c r="BC20" i="24"/>
  <c r="T20" i="24"/>
  <c r="BG43" i="24"/>
  <c r="W43" i="24"/>
  <c r="BN60" i="24"/>
  <c r="W61" i="24"/>
  <c r="F61" i="24" s="1"/>
  <c r="G61" i="24" s="1"/>
  <c r="BC78" i="24"/>
  <c r="T78" i="24"/>
  <c r="W120" i="24"/>
  <c r="F120" i="24" s="1"/>
  <c r="G120" i="24" s="1"/>
  <c r="BC127" i="24"/>
  <c r="BC128" i="24"/>
  <c r="W20" i="24"/>
  <c r="BG20" i="24"/>
  <c r="BG37" i="24"/>
  <c r="W37" i="24"/>
  <c r="F37" i="24" s="1"/>
  <c r="G37" i="24" s="1"/>
  <c r="BD38" i="24"/>
  <c r="BN51" i="24"/>
  <c r="Z51" i="24"/>
  <c r="F51" i="24" s="1"/>
  <c r="G51" i="24" s="1"/>
  <c r="BA98" i="24"/>
  <c r="F89" i="24"/>
  <c r="G89" i="24" s="1"/>
  <c r="BN26" i="24"/>
  <c r="Y15" i="24"/>
  <c r="BG48" i="24"/>
  <c r="Z12" i="24"/>
  <c r="F12" i="24" s="1"/>
  <c r="G12" i="24" s="1"/>
  <c r="AA2" i="24"/>
  <c r="W19" i="24"/>
  <c r="BG19" i="24"/>
  <c r="T45" i="24"/>
  <c r="Z65" i="24"/>
  <c r="F65" i="24" s="1"/>
  <c r="G65" i="24" s="1"/>
  <c r="BC149" i="24"/>
  <c r="T149" i="24"/>
  <c r="F149" i="24" s="1"/>
  <c r="G149" i="24" s="1"/>
  <c r="O8" i="24"/>
  <c r="N2" i="24"/>
  <c r="Z9" i="24"/>
  <c r="F9" i="24" s="1"/>
  <c r="G9" i="24" s="1"/>
  <c r="AI2" i="24"/>
  <c r="BB2" i="24"/>
  <c r="F28" i="24"/>
  <c r="G28" i="24" s="1"/>
  <c r="L89" i="24"/>
  <c r="M89" i="24" s="1"/>
  <c r="F101" i="24"/>
  <c r="G101" i="24" s="1"/>
  <c r="T148" i="24"/>
  <c r="BC148" i="24"/>
  <c r="BD149" i="24"/>
  <c r="BD42" i="24"/>
  <c r="BD89" i="24"/>
  <c r="BD76" i="24"/>
  <c r="BA23" i="24"/>
  <c r="F110" i="24"/>
  <c r="G110" i="24" s="1"/>
  <c r="T56" i="24"/>
  <c r="Z44" i="24"/>
  <c r="Y60" i="24"/>
  <c r="F60" i="24" s="1"/>
  <c r="G60" i="24" s="1"/>
  <c r="P150" i="24"/>
  <c r="Q150" i="24" s="1"/>
  <c r="F123" i="24"/>
  <c r="G123" i="24" s="1"/>
  <c r="BA21" i="24"/>
  <c r="BD46" i="24"/>
  <c r="F80" i="24"/>
  <c r="G80" i="24" s="1"/>
  <c r="BN118" i="24"/>
  <c r="T10" i="24"/>
  <c r="F10" i="24" s="1"/>
  <c r="G10" i="24" s="1"/>
  <c r="F127" i="24"/>
  <c r="G127" i="24" s="1"/>
  <c r="T90" i="24"/>
  <c r="F90" i="24" s="1"/>
  <c r="G90" i="24" s="1"/>
  <c r="BG11" i="24"/>
  <c r="W11" i="24"/>
  <c r="L35" i="24"/>
  <c r="M35" i="24" s="1"/>
  <c r="BC59" i="24"/>
  <c r="Z84" i="24"/>
  <c r="BN84" i="24"/>
  <c r="W86" i="24"/>
  <c r="BG86" i="24"/>
  <c r="W88" i="24"/>
  <c r="F88" i="24" s="1"/>
  <c r="G88" i="24" s="1"/>
  <c r="BA75" i="24"/>
  <c r="BD61" i="24"/>
  <c r="BD87" i="24"/>
  <c r="BD33" i="24"/>
  <c r="BA58" i="24"/>
  <c r="BD49" i="24"/>
  <c r="F133" i="24"/>
  <c r="G133" i="24" s="1"/>
  <c r="F114" i="24"/>
  <c r="G114" i="24" s="1"/>
  <c r="F43" i="24"/>
  <c r="G43" i="24" s="1"/>
  <c r="BG14" i="24"/>
  <c r="F36" i="24"/>
  <c r="G36" i="24" s="1"/>
  <c r="F85" i="24"/>
  <c r="G85" i="24" s="1"/>
  <c r="Y17" i="24"/>
  <c r="F17" i="24" s="1"/>
  <c r="G17" i="24" s="1"/>
  <c r="BI2" i="24"/>
  <c r="L137" i="24"/>
  <c r="M137" i="24" s="1"/>
  <c r="BD6" i="24"/>
  <c r="BA140" i="24"/>
  <c r="N150" i="24"/>
  <c r="O150" i="24" s="1"/>
  <c r="BN20" i="24"/>
  <c r="BN10" i="24"/>
  <c r="BA10" i="24" s="1"/>
  <c r="Z36" i="24"/>
  <c r="T82" i="24"/>
  <c r="BN19" i="24"/>
  <c r="BC23" i="24"/>
  <c r="Z132" i="24"/>
  <c r="BG5" i="24"/>
  <c r="AY2" i="24"/>
  <c r="T46" i="24"/>
  <c r="BC46" i="24"/>
  <c r="W84" i="24"/>
  <c r="BG84" i="24"/>
  <c r="T130" i="24"/>
  <c r="BC130" i="24"/>
  <c r="V2" i="24"/>
  <c r="F64" i="24"/>
  <c r="G64" i="24" s="1"/>
  <c r="F121" i="24"/>
  <c r="G121" i="24" s="1"/>
  <c r="T14" i="24"/>
  <c r="F14" i="24" s="1"/>
  <c r="G14" i="24" s="1"/>
  <c r="L34" i="24"/>
  <c r="M34" i="24" s="1"/>
  <c r="L61" i="24"/>
  <c r="M61" i="24" s="1"/>
  <c r="L75" i="24"/>
  <c r="M75" i="24" s="1"/>
  <c r="L109" i="24"/>
  <c r="M109" i="24" s="1"/>
  <c r="L111" i="24"/>
  <c r="M111" i="24" s="1"/>
  <c r="BD45" i="24"/>
  <c r="Q2" i="24"/>
  <c r="Q7" i="24"/>
  <c r="BN41" i="24"/>
  <c r="Z41" i="24"/>
  <c r="F41" i="24" s="1"/>
  <c r="G41" i="24" s="1"/>
  <c r="W79" i="24"/>
  <c r="F79" i="24" s="1"/>
  <c r="G79" i="24" s="1"/>
  <c r="BG79" i="24"/>
  <c r="BC106" i="24"/>
  <c r="BN106" i="24"/>
  <c r="W31" i="24"/>
  <c r="BG31" i="24"/>
  <c r="T44" i="24"/>
  <c r="F44" i="24" s="1"/>
  <c r="G44" i="24" s="1"/>
  <c r="BC44" i="24"/>
  <c r="BG49" i="24"/>
  <c r="W49" i="24"/>
  <c r="F49" i="24" s="1"/>
  <c r="G49" i="24" s="1"/>
  <c r="T54" i="24"/>
  <c r="F54" i="24" s="1"/>
  <c r="G54" i="24" s="1"/>
  <c r="BN54" i="24"/>
  <c r="BN102" i="24"/>
  <c r="Y102" i="24"/>
  <c r="W78" i="24"/>
  <c r="BG78" i="24"/>
  <c r="I2" i="24"/>
  <c r="I24" i="24"/>
  <c r="T42" i="24"/>
  <c r="F42" i="24" s="1"/>
  <c r="G42" i="24" s="1"/>
  <c r="BC42" i="24"/>
  <c r="Z63" i="24"/>
  <c r="Y63" i="24"/>
  <c r="BG69" i="24"/>
  <c r="W69" i="24"/>
  <c r="BC100" i="24"/>
  <c r="BN100" i="24"/>
  <c r="T100" i="24"/>
  <c r="T117" i="24"/>
  <c r="F117" i="24" s="1"/>
  <c r="G117" i="24" s="1"/>
  <c r="BN117" i="24"/>
  <c r="BC117" i="24"/>
  <c r="F118" i="24"/>
  <c r="G118" i="24" s="1"/>
  <c r="BD119" i="24"/>
  <c r="BA67" i="24"/>
  <c r="BD147" i="24"/>
  <c r="BD71" i="24"/>
  <c r="BD128" i="24"/>
  <c r="BD63" i="24"/>
  <c r="BA137" i="24"/>
  <c r="BD141" i="24"/>
  <c r="BA108" i="24"/>
  <c r="BC54" i="24"/>
  <c r="W23" i="24"/>
  <c r="BG23" i="24"/>
  <c r="K24" i="24"/>
  <c r="J150" i="24"/>
  <c r="K150" i="24" s="1"/>
  <c r="BN34" i="24"/>
  <c r="BC34" i="24"/>
  <c r="W56" i="24"/>
  <c r="BG56" i="24"/>
  <c r="W77" i="24"/>
  <c r="F77" i="24" s="1"/>
  <c r="G77" i="24" s="1"/>
  <c r="BG77" i="24"/>
  <c r="BN123" i="24"/>
  <c r="BC123" i="24"/>
  <c r="BA64" i="24"/>
  <c r="BA78" i="24"/>
  <c r="BD121" i="24"/>
  <c r="BA86" i="24"/>
  <c r="AZ2" i="24"/>
  <c r="W34" i="24"/>
  <c r="F34" i="24" s="1"/>
  <c r="G34" i="24" s="1"/>
  <c r="BG34" i="24"/>
  <c r="BC38" i="24"/>
  <c r="T38" i="24"/>
  <c r="F38" i="24" s="1"/>
  <c r="G38" i="24" s="1"/>
  <c r="BN116" i="24"/>
  <c r="BC116" i="24"/>
  <c r="BA7" i="24"/>
  <c r="BD32" i="24"/>
  <c r="BD136" i="24"/>
  <c r="BD62" i="24"/>
  <c r="M6" i="24"/>
  <c r="BA144" i="24"/>
  <c r="T66" i="24"/>
  <c r="F66" i="24" s="1"/>
  <c r="G66" i="24" s="1"/>
  <c r="L51" i="24"/>
  <c r="M51" i="24" s="1"/>
  <c r="F68" i="24"/>
  <c r="G68" i="24" s="1"/>
  <c r="W76" i="24"/>
  <c r="F76" i="24" s="1"/>
  <c r="G76" i="24" s="1"/>
  <c r="BG76" i="24"/>
  <c r="BA17" i="24"/>
  <c r="J2" i="24"/>
  <c r="T7" i="24"/>
  <c r="BC7" i="24"/>
  <c r="X2" i="24"/>
  <c r="BE2" i="24"/>
  <c r="Z19" i="24"/>
  <c r="Y19" i="24"/>
  <c r="BN55" i="24"/>
  <c r="T55" i="24"/>
  <c r="F55" i="24" s="1"/>
  <c r="G55" i="24" s="1"/>
  <c r="BC97" i="24"/>
  <c r="T97" i="24"/>
  <c r="Y39" i="24"/>
  <c r="BC58" i="24"/>
  <c r="Y18" i="24"/>
  <c r="Z18" i="24"/>
  <c r="L28" i="24"/>
  <c r="M28" i="24" s="1"/>
  <c r="T124" i="24"/>
  <c r="F124" i="24" s="1"/>
  <c r="G124" i="24" s="1"/>
  <c r="Z126" i="24"/>
  <c r="F126" i="24" s="1"/>
  <c r="G126" i="24" s="1"/>
  <c r="T138" i="24"/>
  <c r="BN14" i="24"/>
  <c r="BN5" i="24"/>
  <c r="W104" i="24"/>
  <c r="U2" i="24"/>
  <c r="H2" i="24"/>
  <c r="I22" i="24"/>
  <c r="BG67" i="24"/>
  <c r="Y94" i="24"/>
  <c r="F94" i="24" s="1"/>
  <c r="G94" i="24" s="1"/>
  <c r="W115" i="24"/>
  <c r="Z140" i="24"/>
  <c r="O2" i="24"/>
  <c r="K2" i="24"/>
  <c r="BC11" i="24"/>
  <c r="BN148" i="24"/>
  <c r="BN12" i="24"/>
  <c r="BN35" i="24"/>
  <c r="BG52" i="24"/>
  <c r="BC8" i="24"/>
  <c r="T144" i="24"/>
  <c r="F144" i="24" s="1"/>
  <c r="G144" i="24" s="1"/>
  <c r="Y7" i="24"/>
  <c r="BN138" i="24"/>
  <c r="BN94" i="24"/>
  <c r="T69" i="24"/>
  <c r="P2" i="24"/>
  <c r="Y45" i="24"/>
  <c r="Y46" i="24"/>
  <c r="T141" i="24"/>
  <c r="F141" i="24" s="1"/>
  <c r="G141" i="24" s="1"/>
  <c r="M7" i="31"/>
  <c r="U5" i="31"/>
  <c r="M4" i="31"/>
  <c r="AZ5" i="31"/>
  <c r="U7" i="31"/>
  <c r="K1" i="31"/>
  <c r="CJ6" i="31"/>
  <c r="CJ7" i="31"/>
  <c r="L26" i="31"/>
  <c r="AX26" i="31"/>
  <c r="BH26" i="31"/>
  <c r="BH48" i="31"/>
  <c r="T48" i="31"/>
  <c r="S48" i="31"/>
  <c r="BH96" i="31"/>
  <c r="T96" i="31"/>
  <c r="S96" i="31"/>
  <c r="AY112" i="31"/>
  <c r="AV112" i="31"/>
  <c r="R4" i="31"/>
  <c r="V6" i="31"/>
  <c r="AZ8" i="31"/>
  <c r="M6" i="31"/>
  <c r="T18" i="31"/>
  <c r="S18" i="31"/>
  <c r="BH18" i="31"/>
  <c r="AC3" i="31"/>
  <c r="L36" i="31"/>
  <c r="AX36" i="31"/>
  <c r="BH36" i="31"/>
  <c r="BB37" i="31"/>
  <c r="Q37" i="31"/>
  <c r="BB85" i="31"/>
  <c r="Q85" i="31"/>
  <c r="I4" i="31"/>
  <c r="I1" i="31"/>
  <c r="I5" i="31"/>
  <c r="I6" i="31"/>
  <c r="BS5" i="31"/>
  <c r="BS6" i="31"/>
  <c r="AX40" i="31"/>
  <c r="L40" i="31"/>
  <c r="F40" i="31" s="1"/>
  <c r="BH40" i="31"/>
  <c r="AY52" i="31"/>
  <c r="U4" i="31"/>
  <c r="BA4" i="31"/>
  <c r="BA5" i="31"/>
  <c r="BC6" i="31"/>
  <c r="BC1" i="31"/>
  <c r="BC7" i="31"/>
  <c r="AX34" i="31"/>
  <c r="L34" i="31"/>
  <c r="BH91" i="31"/>
  <c r="T91" i="31"/>
  <c r="S91" i="31"/>
  <c r="AU4" i="31"/>
  <c r="J5" i="31"/>
  <c r="BD6" i="31"/>
  <c r="BD1" i="31"/>
  <c r="BD7" i="31"/>
  <c r="BD8" i="31"/>
  <c r="AX19" i="31"/>
  <c r="BH19" i="31"/>
  <c r="L19" i="31"/>
  <c r="F19" i="31" s="1"/>
  <c r="L21" i="31"/>
  <c r="AX21" i="31"/>
  <c r="AX22" i="31"/>
  <c r="BH22" i="31"/>
  <c r="L22" i="31"/>
  <c r="AV33" i="31"/>
  <c r="BH67" i="31"/>
  <c r="T67" i="31"/>
  <c r="S67" i="31"/>
  <c r="BB93" i="31"/>
  <c r="Q93" i="31"/>
  <c r="AV94" i="31"/>
  <c r="J4" i="31"/>
  <c r="P6" i="31"/>
  <c r="AZ6" i="31"/>
  <c r="AC8" i="31"/>
  <c r="AT8" i="31"/>
  <c r="AY9" i="31"/>
  <c r="AV9" i="31"/>
  <c r="R6" i="31"/>
  <c r="BC5" i="31"/>
  <c r="L20" i="31"/>
  <c r="F20" i="31" s="1"/>
  <c r="AX20" i="31"/>
  <c r="BH20" i="31"/>
  <c r="L28" i="31"/>
  <c r="AX28" i="31"/>
  <c r="BH28" i="31"/>
  <c r="BH42" i="31"/>
  <c r="T42" i="31"/>
  <c r="S42" i="31"/>
  <c r="BH51" i="31"/>
  <c r="T51" i="31"/>
  <c r="S51" i="31"/>
  <c r="BH60" i="31"/>
  <c r="T60" i="31"/>
  <c r="S60" i="31"/>
  <c r="F89" i="31"/>
  <c r="AZ1" i="31"/>
  <c r="M5" i="31"/>
  <c r="BA6" i="31"/>
  <c r="U8" i="31"/>
  <c r="Q9" i="31"/>
  <c r="BB9" i="31"/>
  <c r="AT3" i="31"/>
  <c r="AT1" i="31"/>
  <c r="V4" i="31"/>
  <c r="V1" i="31"/>
  <c r="V7" i="31"/>
  <c r="R7" i="31"/>
  <c r="R8" i="31"/>
  <c r="L13" i="31"/>
  <c r="AN1" i="31"/>
  <c r="AX13" i="31"/>
  <c r="BS4" i="31"/>
  <c r="AY14" i="31"/>
  <c r="AZ4" i="31"/>
  <c r="AZ7" i="31"/>
  <c r="BB29" i="31"/>
  <c r="Q29" i="31"/>
  <c r="BH64" i="31"/>
  <c r="T64" i="31"/>
  <c r="S64" i="31"/>
  <c r="Q83" i="31"/>
  <c r="F83" i="31" s="1"/>
  <c r="BB83" i="31"/>
  <c r="U1" i="31"/>
  <c r="BA1" i="31"/>
  <c r="AN3" i="31"/>
  <c r="CJ4" i="31"/>
  <c r="P5" i="31"/>
  <c r="V8" i="31"/>
  <c r="AN8" i="31"/>
  <c r="J6" i="31"/>
  <c r="J7" i="31"/>
  <c r="J8" i="31"/>
  <c r="U6" i="31"/>
  <c r="AU5" i="31"/>
  <c r="AU6" i="31"/>
  <c r="AU1" i="31"/>
  <c r="AU7" i="31"/>
  <c r="AU8" i="31"/>
  <c r="CJ5" i="31"/>
  <c r="W4" i="31"/>
  <c r="W1" i="31"/>
  <c r="W5" i="31"/>
  <c r="W8" i="31"/>
  <c r="AW4" i="31"/>
  <c r="Q14" i="31"/>
  <c r="BB14" i="31"/>
  <c r="P4" i="31"/>
  <c r="P1" i="31"/>
  <c r="P7" i="31"/>
  <c r="AX31" i="31"/>
  <c r="L31" i="31"/>
  <c r="BB59" i="31"/>
  <c r="L69" i="31"/>
  <c r="AX69" i="31"/>
  <c r="BC8" i="31"/>
  <c r="T12" i="31"/>
  <c r="BH12" i="31"/>
  <c r="Q17" i="31"/>
  <c r="F17" i="31" s="1"/>
  <c r="F35" i="31"/>
  <c r="BH39" i="31"/>
  <c r="AX70" i="31"/>
  <c r="BH70" i="31"/>
  <c r="L70" i="31"/>
  <c r="F70" i="31" s="1"/>
  <c r="T77" i="31"/>
  <c r="S77" i="31"/>
  <c r="T10" i="31"/>
  <c r="S10" i="31"/>
  <c r="Q27" i="31"/>
  <c r="F27" i="31" s="1"/>
  <c r="BB27" i="31"/>
  <c r="T38" i="31"/>
  <c r="S38" i="31"/>
  <c r="T58" i="31"/>
  <c r="BH58" i="31"/>
  <c r="AX88" i="31"/>
  <c r="L88" i="31"/>
  <c r="AX110" i="31"/>
  <c r="L110" i="31"/>
  <c r="Q111" i="31"/>
  <c r="BB111" i="31"/>
  <c r="T123" i="31"/>
  <c r="BH123" i="31"/>
  <c r="S123" i="31"/>
  <c r="BB55" i="31"/>
  <c r="Q55" i="31"/>
  <c r="AX62" i="31"/>
  <c r="BH62" i="31"/>
  <c r="T94" i="31"/>
  <c r="S94" i="31"/>
  <c r="AX108" i="31"/>
  <c r="BH108" i="31"/>
  <c r="L108" i="31"/>
  <c r="Q110" i="31"/>
  <c r="BB110" i="31"/>
  <c r="S12" i="31"/>
  <c r="T23" i="31"/>
  <c r="F23" i="31" s="1"/>
  <c r="T24" i="31"/>
  <c r="AV27" i="31"/>
  <c r="T32" i="31"/>
  <c r="S32" i="31"/>
  <c r="T39" i="31"/>
  <c r="BH53" i="31"/>
  <c r="T54" i="31"/>
  <c r="S54" i="31"/>
  <c r="Q57" i="31"/>
  <c r="BB57" i="31"/>
  <c r="BB62" i="31"/>
  <c r="Q62" i="31"/>
  <c r="L64" i="31"/>
  <c r="Q73" i="31"/>
  <c r="BB73" i="31"/>
  <c r="BH74" i="31"/>
  <c r="Q76" i="31"/>
  <c r="BB76" i="31"/>
  <c r="F79" i="31"/>
  <c r="Q81" i="31"/>
  <c r="BB81" i="31"/>
  <c r="BH85" i="31"/>
  <c r="S85" i="31"/>
  <c r="F90" i="31"/>
  <c r="AV93" i="31"/>
  <c r="AY93" i="31"/>
  <c r="BH11" i="31"/>
  <c r="BH13" i="31"/>
  <c r="T13" i="31"/>
  <c r="BH21" i="31"/>
  <c r="BH24" i="31"/>
  <c r="T33" i="31"/>
  <c r="BB33" i="31"/>
  <c r="S41" i="31"/>
  <c r="T41" i="31"/>
  <c r="AX47" i="31"/>
  <c r="BH47" i="31"/>
  <c r="AX48" i="31"/>
  <c r="S58" i="31"/>
  <c r="BH59" i="31"/>
  <c r="S59" i="31"/>
  <c r="F59" i="31" s="1"/>
  <c r="S61" i="31"/>
  <c r="T61" i="31"/>
  <c r="BH61" i="31"/>
  <c r="AX65" i="31"/>
  <c r="L65" i="31"/>
  <c r="BH65" i="31"/>
  <c r="T66" i="31"/>
  <c r="BH66" i="31"/>
  <c r="S66" i="31"/>
  <c r="S74" i="31"/>
  <c r="BH77" i="31"/>
  <c r="S78" i="31"/>
  <c r="BH78" i="31"/>
  <c r="T78" i="31"/>
  <c r="T80" i="31"/>
  <c r="F80" i="31" s="1"/>
  <c r="BH80" i="31"/>
  <c r="L82" i="31"/>
  <c r="AX82" i="31"/>
  <c r="BH82" i="31"/>
  <c r="S87" i="31"/>
  <c r="T87" i="31"/>
  <c r="S15" i="31"/>
  <c r="S29" i="31"/>
  <c r="F29" i="31" s="1"/>
  <c r="BH31" i="31"/>
  <c r="BH34" i="31"/>
  <c r="S37" i="31"/>
  <c r="L39" i="31"/>
  <c r="T46" i="31"/>
  <c r="S46" i="31"/>
  <c r="AX50" i="31"/>
  <c r="AX52" i="31"/>
  <c r="L52" i="31"/>
  <c r="F52" i="31" s="1"/>
  <c r="AX67" i="31"/>
  <c r="AX68" i="31"/>
  <c r="L68" i="31"/>
  <c r="L75" i="31"/>
  <c r="AX75" i="31"/>
  <c r="S93" i="31"/>
  <c r="AX93" i="31"/>
  <c r="L93" i="31"/>
  <c r="AV98" i="31"/>
  <c r="F107" i="31"/>
  <c r="T50" i="31"/>
  <c r="S50" i="31"/>
  <c r="S72" i="31"/>
  <c r="T72" i="31"/>
  <c r="L74" i="31"/>
  <c r="AX74" i="31"/>
  <c r="S92" i="31"/>
  <c r="T92" i="31"/>
  <c r="S95" i="31"/>
  <c r="T95" i="31"/>
  <c r="L96" i="31"/>
  <c r="AX96" i="31"/>
  <c r="BH111" i="31"/>
  <c r="AX111" i="31"/>
  <c r="L111" i="31"/>
  <c r="L116" i="31"/>
  <c r="AX116" i="31"/>
  <c r="L150" i="31"/>
  <c r="AX150" i="31"/>
  <c r="AV49" i="31"/>
  <c r="BH57" i="31"/>
  <c r="S63" i="31"/>
  <c r="F63" i="31" s="1"/>
  <c r="BH63" i="31"/>
  <c r="T68" i="31"/>
  <c r="S69" i="31"/>
  <c r="T71" i="31"/>
  <c r="F71" i="31" s="1"/>
  <c r="L73" i="31"/>
  <c r="BH73" i="31"/>
  <c r="BH76" i="31"/>
  <c r="AX99" i="31"/>
  <c r="L99" i="31"/>
  <c r="F99" i="31" s="1"/>
  <c r="AV114" i="31"/>
  <c r="BH72" i="31"/>
  <c r="AX80" i="31"/>
  <c r="BH83" i="31"/>
  <c r="S86" i="31"/>
  <c r="T86" i="31"/>
  <c r="F86" i="31" s="1"/>
  <c r="BB87" i="31"/>
  <c r="BH95" i="31"/>
  <c r="AX103" i="31"/>
  <c r="BH103" i="31"/>
  <c r="L103" i="31"/>
  <c r="F103" i="31" s="1"/>
  <c r="BH45" i="31"/>
  <c r="L49" i="31"/>
  <c r="F49" i="31" s="1"/>
  <c r="BH50" i="31"/>
  <c r="AX58" i="31"/>
  <c r="BH69" i="31"/>
  <c r="BH71" i="31"/>
  <c r="BH75" i="31"/>
  <c r="BH88" i="31"/>
  <c r="BH92" i="31"/>
  <c r="BB108" i="31"/>
  <c r="AY139" i="31"/>
  <c r="AV139" i="31"/>
  <c r="L94" i="31"/>
  <c r="BH99" i="31"/>
  <c r="S102" i="31"/>
  <c r="F102" i="31" s="1"/>
  <c r="T105" i="31"/>
  <c r="F105" i="31" s="1"/>
  <c r="F106" i="31"/>
  <c r="S112" i="31"/>
  <c r="F112" i="31" s="1"/>
  <c r="BB143" i="31"/>
  <c r="Q143" i="31"/>
  <c r="AX151" i="31"/>
  <c r="L151" i="31"/>
  <c r="T121" i="31"/>
  <c r="S121" i="31"/>
  <c r="BH124" i="31"/>
  <c r="T124" i="31"/>
  <c r="S124" i="31"/>
  <c r="AX145" i="31"/>
  <c r="BH145" i="31"/>
  <c r="L145" i="31"/>
  <c r="F145" i="31" s="1"/>
  <c r="BH107" i="31"/>
  <c r="BB117" i="31"/>
  <c r="AV109" i="31"/>
  <c r="BH113" i="31"/>
  <c r="Q149" i="31"/>
  <c r="BB149" i="31"/>
  <c r="AX117" i="31"/>
  <c r="L117" i="31"/>
  <c r="F117" i="31" s="1"/>
  <c r="BH117" i="31"/>
  <c r="Q126" i="31"/>
  <c r="BB126" i="31"/>
  <c r="AV126" i="31"/>
  <c r="S144" i="31"/>
  <c r="BH144" i="31"/>
  <c r="T144" i="31"/>
  <c r="BB127" i="31"/>
  <c r="Q127" i="31"/>
  <c r="AV131" i="31"/>
  <c r="Q132" i="31"/>
  <c r="F132" i="31" s="1"/>
  <c r="BB132" i="31"/>
  <c r="T134" i="31"/>
  <c r="S134" i="31"/>
  <c r="BH134" i="31"/>
  <c r="S152" i="31"/>
  <c r="BH152" i="31"/>
  <c r="T152" i="31"/>
  <c r="BB89" i="31"/>
  <c r="BH110" i="31"/>
  <c r="T113" i="31"/>
  <c r="T114" i="31"/>
  <c r="BH116" i="31"/>
  <c r="T116" i="31"/>
  <c r="S116" i="31"/>
  <c r="L118" i="31"/>
  <c r="AX118" i="31"/>
  <c r="BH118" i="31"/>
  <c r="BH121" i="31"/>
  <c r="F133" i="31"/>
  <c r="AX124" i="31"/>
  <c r="BH125" i="31"/>
  <c r="BH135" i="31"/>
  <c r="T135" i="31"/>
  <c r="S135" i="31"/>
  <c r="BH151" i="31"/>
  <c r="T151" i="31"/>
  <c r="BB128" i="31"/>
  <c r="AY129" i="31"/>
  <c r="AX130" i="31"/>
  <c r="L130" i="31"/>
  <c r="F130" i="31" s="1"/>
  <c r="BH130" i="31"/>
  <c r="AX132" i="31"/>
  <c r="BH140" i="31"/>
  <c r="BB144" i="31"/>
  <c r="AX146" i="31"/>
  <c r="L146" i="31"/>
  <c r="F146" i="31" s="1"/>
  <c r="BH146" i="31"/>
  <c r="BB122" i="31"/>
  <c r="L123" i="31"/>
  <c r="AX123" i="31"/>
  <c r="BB125" i="31"/>
  <c r="Q137" i="31"/>
  <c r="F137" i="31" s="1"/>
  <c r="Q141" i="31"/>
  <c r="F141" i="31" s="1"/>
  <c r="BB141" i="31"/>
  <c r="T142" i="31"/>
  <c r="F142" i="31" s="1"/>
  <c r="BH142" i="31"/>
  <c r="T115" i="31"/>
  <c r="F115" i="31" s="1"/>
  <c r="BH115" i="31"/>
  <c r="T131" i="31"/>
  <c r="S131" i="31"/>
  <c r="BH132" i="31"/>
  <c r="S136" i="31"/>
  <c r="T136" i="31"/>
  <c r="T109" i="31"/>
  <c r="S109" i="31"/>
  <c r="F128" i="31"/>
  <c r="S129" i="31"/>
  <c r="F129" i="31" s="1"/>
  <c r="L138" i="31"/>
  <c r="AV138" i="31"/>
  <c r="T140" i="31"/>
  <c r="F140" i="31" s="1"/>
  <c r="BH143" i="31"/>
  <c r="S143" i="31"/>
  <c r="T150" i="31"/>
  <c r="BH150" i="31"/>
  <c r="S150" i="31"/>
  <c r="L149" i="31"/>
  <c r="AY153" i="31"/>
  <c r="T147" i="31"/>
  <c r="S147" i="31"/>
  <c r="BH149" i="31"/>
  <c r="T139" i="31"/>
  <c r="S139" i="31"/>
  <c r="BH148" i="31"/>
  <c r="S153" i="31"/>
  <c r="F153" i="31" s="1"/>
  <c r="L143" i="31"/>
  <c r="BB146" i="31"/>
  <c r="BH1" i="20"/>
  <c r="BD8" i="15"/>
  <c r="AV152" i="15"/>
  <c r="AY130" i="15"/>
  <c r="Q108" i="15"/>
  <c r="S38" i="15"/>
  <c r="T110" i="15"/>
  <c r="AX63" i="15"/>
  <c r="BH23" i="15"/>
  <c r="AV23" i="15" s="1"/>
  <c r="BH86" i="15"/>
  <c r="S43" i="15"/>
  <c r="AY50" i="15"/>
  <c r="AV50" i="15"/>
  <c r="Q43" i="15"/>
  <c r="L100" i="15"/>
  <c r="BA6" i="15"/>
  <c r="BA5" i="15"/>
  <c r="BA1" i="15"/>
  <c r="BA4" i="15"/>
  <c r="BA7" i="15"/>
  <c r="AX109" i="15"/>
  <c r="L109" i="15"/>
  <c r="AX108" i="15"/>
  <c r="L108" i="15"/>
  <c r="AX77" i="15"/>
  <c r="BH77" i="15"/>
  <c r="AY77" i="15" s="1"/>
  <c r="AX76" i="15"/>
  <c r="BH76" i="15"/>
  <c r="Q39" i="15"/>
  <c r="BB39" i="15"/>
  <c r="Q24" i="15"/>
  <c r="BB24" i="15"/>
  <c r="Q16" i="15"/>
  <c r="BB16" i="15"/>
  <c r="T118" i="15"/>
  <c r="BH118" i="15"/>
  <c r="S92" i="15"/>
  <c r="T92" i="15"/>
  <c r="S88" i="15"/>
  <c r="BH88" i="15"/>
  <c r="AY88" i="15" s="1"/>
  <c r="T88" i="15"/>
  <c r="S87" i="15"/>
  <c r="BH87" i="15"/>
  <c r="BH13" i="15"/>
  <c r="T13" i="15"/>
  <c r="S12" i="15"/>
  <c r="T12" i="15"/>
  <c r="BH12" i="15"/>
  <c r="T11" i="15"/>
  <c r="BH11" i="15"/>
  <c r="Q137" i="15"/>
  <c r="BB137" i="15"/>
  <c r="Q75" i="15"/>
  <c r="BB75" i="15"/>
  <c r="BB38" i="15"/>
  <c r="Q38" i="15"/>
  <c r="AX99" i="15"/>
  <c r="BH99" i="15"/>
  <c r="L99" i="15"/>
  <c r="L96" i="15"/>
  <c r="AX96" i="15"/>
  <c r="T57" i="15"/>
  <c r="S57" i="15"/>
  <c r="BH57" i="15"/>
  <c r="AV57" i="15" s="1"/>
  <c r="L29" i="15"/>
  <c r="AX29" i="15"/>
  <c r="BH29" i="15"/>
  <c r="L27" i="15"/>
  <c r="AX27" i="15"/>
  <c r="BB128" i="15"/>
  <c r="Q128" i="15"/>
  <c r="BB114" i="15"/>
  <c r="BB101" i="15"/>
  <c r="BB82" i="15"/>
  <c r="Q82" i="15"/>
  <c r="Q74" i="15"/>
  <c r="BB74" i="15"/>
  <c r="AV54" i="15"/>
  <c r="S140" i="15"/>
  <c r="BH140" i="15"/>
  <c r="T140" i="15"/>
  <c r="T139" i="15"/>
  <c r="BH139" i="15"/>
  <c r="S139" i="15"/>
  <c r="T137" i="15"/>
  <c r="S137" i="15"/>
  <c r="BH126" i="15"/>
  <c r="AV126" i="15" s="1"/>
  <c r="L126" i="15"/>
  <c r="AX126" i="15"/>
  <c r="S113" i="15"/>
  <c r="BH113" i="15"/>
  <c r="BH47" i="15"/>
  <c r="T47" i="15"/>
  <c r="BH46" i="15"/>
  <c r="T46" i="15"/>
  <c r="AX20" i="15"/>
  <c r="L20" i="15"/>
  <c r="U8" i="15"/>
  <c r="BB135" i="15"/>
  <c r="Q135" i="15"/>
  <c r="BB73" i="15"/>
  <c r="Q73" i="15"/>
  <c r="AX151" i="15"/>
  <c r="L151" i="15"/>
  <c r="S136" i="15"/>
  <c r="T136" i="15"/>
  <c r="S135" i="15"/>
  <c r="BH135" i="15"/>
  <c r="AV135" i="15" s="1"/>
  <c r="AX120" i="15"/>
  <c r="L120" i="15"/>
  <c r="S112" i="15"/>
  <c r="BH112" i="15"/>
  <c r="T112" i="15"/>
  <c r="T109" i="15"/>
  <c r="S109" i="15"/>
  <c r="S108" i="15"/>
  <c r="F108" i="15" s="1"/>
  <c r="H108" i="15" s="1"/>
  <c r="BH108" i="15"/>
  <c r="T75" i="15"/>
  <c r="S75" i="15"/>
  <c r="BH75" i="15"/>
  <c r="S37" i="15"/>
  <c r="T37" i="15"/>
  <c r="F37" i="15" s="1"/>
  <c r="S36" i="15"/>
  <c r="T36" i="15"/>
  <c r="BH36" i="15"/>
  <c r="P8" i="15"/>
  <c r="P7" i="15"/>
  <c r="K116" i="15"/>
  <c r="N116" i="15" s="1"/>
  <c r="AV92" i="15"/>
  <c r="BB44" i="15"/>
  <c r="Q88" i="15"/>
  <c r="BH20" i="15"/>
  <c r="Q81" i="15"/>
  <c r="Q120" i="15"/>
  <c r="S47" i="15"/>
  <c r="U5" i="15"/>
  <c r="BB95" i="15"/>
  <c r="AZ5" i="15"/>
  <c r="AY134" i="15"/>
  <c r="T133" i="15"/>
  <c r="BH133" i="15"/>
  <c r="S133" i="15"/>
  <c r="T132" i="15"/>
  <c r="S132" i="15"/>
  <c r="BH132" i="15"/>
  <c r="L87" i="15"/>
  <c r="AX87" i="15"/>
  <c r="L85" i="15"/>
  <c r="F85" i="15" s="1"/>
  <c r="H85" i="15" s="1"/>
  <c r="AX85" i="15"/>
  <c r="Q19" i="15"/>
  <c r="BB19" i="15"/>
  <c r="Q93" i="15"/>
  <c r="BH55" i="15"/>
  <c r="BH37" i="15"/>
  <c r="L125" i="15"/>
  <c r="S86" i="15"/>
  <c r="L25" i="15"/>
  <c r="T87" i="15"/>
  <c r="S46" i="15"/>
  <c r="BH138" i="15"/>
  <c r="AV138" i="15" s="1"/>
  <c r="BH153" i="15"/>
  <c r="S153" i="15"/>
  <c r="BH146" i="15"/>
  <c r="AV146" i="15" s="1"/>
  <c r="AX146" i="15"/>
  <c r="T96" i="15"/>
  <c r="BH96" i="15"/>
  <c r="T70" i="15"/>
  <c r="S70" i="15"/>
  <c r="AV70" i="15"/>
  <c r="BB52" i="15"/>
  <c r="Q30" i="15"/>
  <c r="BH104" i="15"/>
  <c r="AY104" i="15" s="1"/>
  <c r="S13" i="15"/>
  <c r="S118" i="15"/>
  <c r="T55" i="15"/>
  <c r="AX104" i="15"/>
  <c r="BH22" i="15"/>
  <c r="AY22" i="15" s="1"/>
  <c r="T135" i="15"/>
  <c r="L97" i="15"/>
  <c r="BB83" i="15"/>
  <c r="T138" i="15"/>
  <c r="F138" i="15" s="1"/>
  <c r="AU4" i="15"/>
  <c r="S152" i="15"/>
  <c r="AX144" i="15"/>
  <c r="L144" i="15"/>
  <c r="L143" i="15"/>
  <c r="BH143" i="15"/>
  <c r="AY143" i="15" s="1"/>
  <c r="AX143" i="15"/>
  <c r="L142" i="15"/>
  <c r="AX142" i="15"/>
  <c r="AX141" i="15"/>
  <c r="BH141" i="15"/>
  <c r="AY141" i="15" s="1"/>
  <c r="AX81" i="15"/>
  <c r="BH81" i="15"/>
  <c r="L81" i="15"/>
  <c r="AX80" i="15"/>
  <c r="L80" i="15"/>
  <c r="BH80" i="15"/>
  <c r="BH79" i="15"/>
  <c r="AV79" i="15" s="1"/>
  <c r="L79" i="15"/>
  <c r="AX78" i="15"/>
  <c r="T66" i="15"/>
  <c r="S66" i="15"/>
  <c r="BB139" i="15"/>
  <c r="Q139" i="15"/>
  <c r="BB110" i="15"/>
  <c r="Q110" i="15"/>
  <c r="BB104" i="15"/>
  <c r="Q104" i="15"/>
  <c r="F104" i="15" s="1"/>
  <c r="G104" i="15" s="1"/>
  <c r="BB97" i="15"/>
  <c r="Q97" i="15"/>
  <c r="Q90" i="15"/>
  <c r="BB90" i="15"/>
  <c r="Q77" i="15"/>
  <c r="BB77" i="15"/>
  <c r="Q70" i="15"/>
  <c r="BB70" i="15"/>
  <c r="Q11" i="15"/>
  <c r="BB11" i="15"/>
  <c r="K72" i="15"/>
  <c r="N72" i="15" s="1"/>
  <c r="K47" i="15"/>
  <c r="BN47" i="15" s="1"/>
  <c r="K69" i="15"/>
  <c r="O69" i="15" s="1"/>
  <c r="K76" i="15"/>
  <c r="K120" i="15"/>
  <c r="BN120" i="15" s="1"/>
  <c r="K139" i="15"/>
  <c r="BN139" i="15" s="1"/>
  <c r="K154" i="15"/>
  <c r="BN154" i="15" s="1"/>
  <c r="K26" i="15"/>
  <c r="O26" i="15" s="1"/>
  <c r="K73" i="15"/>
  <c r="N73" i="15" s="1"/>
  <c r="K110" i="15"/>
  <c r="O110" i="15" s="1"/>
  <c r="K140" i="15"/>
  <c r="O140" i="15" s="1"/>
  <c r="BH95" i="15"/>
  <c r="BH31" i="15"/>
  <c r="BH15" i="15"/>
  <c r="AV15" i="15" s="1"/>
  <c r="M1" i="15"/>
  <c r="K56" i="15"/>
  <c r="BN56" i="15" s="1"/>
  <c r="K63" i="15"/>
  <c r="N63" i="15" s="1"/>
  <c r="K74" i="15"/>
  <c r="N74" i="15" s="1"/>
  <c r="K78" i="15"/>
  <c r="O78" i="15" s="1"/>
  <c r="K111" i="15"/>
  <c r="O111" i="15" s="1"/>
  <c r="CJ4" i="15"/>
  <c r="BS4" i="15"/>
  <c r="AZ1" i="15"/>
  <c r="BH27" i="15"/>
  <c r="AY27" i="15" s="1"/>
  <c r="AW7" i="15"/>
  <c r="P1" i="15"/>
  <c r="K12" i="15"/>
  <c r="O12" i="15" s="1"/>
  <c r="K90" i="15"/>
  <c r="O90" i="15" s="1"/>
  <c r="K137" i="15"/>
  <c r="BN137" i="15" s="1"/>
  <c r="BH100" i="15"/>
  <c r="K21" i="15"/>
  <c r="N21" i="15" s="1"/>
  <c r="K46" i="15"/>
  <c r="O46" i="15" s="1"/>
  <c r="K68" i="15"/>
  <c r="N68" i="15" s="1"/>
  <c r="K83" i="15"/>
  <c r="BN83" i="15" s="1"/>
  <c r="K94" i="15"/>
  <c r="N94" i="15" s="1"/>
  <c r="AY120" i="15"/>
  <c r="AX117" i="15"/>
  <c r="BH117" i="15"/>
  <c r="S90" i="15"/>
  <c r="S69" i="15"/>
  <c r="T69" i="15"/>
  <c r="T45" i="15"/>
  <c r="F45" i="15" s="1"/>
  <c r="BH45" i="15"/>
  <c r="BB96" i="15"/>
  <c r="Q96" i="15"/>
  <c r="BB47" i="15"/>
  <c r="Q47" i="15"/>
  <c r="S150" i="15"/>
  <c r="BH150" i="15"/>
  <c r="AX114" i="15"/>
  <c r="L114" i="15"/>
  <c r="S107" i="15"/>
  <c r="T107" i="15"/>
  <c r="AX72" i="15"/>
  <c r="BH72" i="15"/>
  <c r="AY40" i="15"/>
  <c r="AY10" i="15"/>
  <c r="BH110" i="15"/>
  <c r="AV110" i="15" s="1"/>
  <c r="BH91" i="15"/>
  <c r="AN1" i="15"/>
  <c r="AW1" i="15"/>
  <c r="AX154" i="15"/>
  <c r="Q115" i="15"/>
  <c r="AY34" i="15"/>
  <c r="BH154" i="15"/>
  <c r="AV38" i="15"/>
  <c r="CJ5" i="15"/>
  <c r="BD5" i="15"/>
  <c r="BA8" i="15"/>
  <c r="L15" i="15"/>
  <c r="BB119" i="15"/>
  <c r="Q119" i="15"/>
  <c r="BH101" i="15"/>
  <c r="AV101" i="15" s="1"/>
  <c r="S101" i="15"/>
  <c r="AV114" i="15"/>
  <c r="BB60" i="15"/>
  <c r="CJ7" i="15"/>
  <c r="BH137" i="15"/>
  <c r="AY137" i="15" s="1"/>
  <c r="CJ6" i="15"/>
  <c r="T91" i="15"/>
  <c r="Q109" i="15"/>
  <c r="AX95" i="15"/>
  <c r="T24" i="15"/>
  <c r="Q29" i="15"/>
  <c r="BH44" i="15"/>
  <c r="S42" i="15"/>
  <c r="BH42" i="15"/>
  <c r="AV42" i="15" s="1"/>
  <c r="L135" i="15"/>
  <c r="Q141" i="15"/>
  <c r="BB141" i="15"/>
  <c r="AY107" i="15"/>
  <c r="AV77" i="15"/>
  <c r="AW6" i="15"/>
  <c r="T101" i="15"/>
  <c r="BH111" i="15"/>
  <c r="Q53" i="15"/>
  <c r="F53" i="15" s="1"/>
  <c r="BH68" i="15"/>
  <c r="L62" i="15"/>
  <c r="BH62" i="15"/>
  <c r="AX35" i="15"/>
  <c r="L35" i="15"/>
  <c r="Q49" i="15"/>
  <c r="BB49" i="15"/>
  <c r="AV115" i="15"/>
  <c r="AV56" i="15"/>
  <c r="AV58" i="15"/>
  <c r="Q22" i="15"/>
  <c r="BB68" i="15"/>
  <c r="AZ8" i="15"/>
  <c r="Q15" i="15"/>
  <c r="L129" i="15"/>
  <c r="BB150" i="15"/>
  <c r="S111" i="15"/>
  <c r="AX130" i="15"/>
  <c r="AY94" i="15"/>
  <c r="T44" i="15"/>
  <c r="F44" i="15" s="1"/>
  <c r="BH129" i="15"/>
  <c r="S68" i="15"/>
  <c r="Q63" i="15"/>
  <c r="BB63" i="15"/>
  <c r="Q55" i="15"/>
  <c r="K128" i="15"/>
  <c r="BN128" i="15" s="1"/>
  <c r="K27" i="15"/>
  <c r="N27" i="15" s="1"/>
  <c r="K107" i="15"/>
  <c r="BN107" i="15" s="1"/>
  <c r="S9" i="15"/>
  <c r="T9" i="15"/>
  <c r="S48" i="15"/>
  <c r="T48" i="15"/>
  <c r="K16" i="15"/>
  <c r="CE16" i="15" s="1"/>
  <c r="K20" i="15"/>
  <c r="CE20" i="15" s="1"/>
  <c r="K100" i="15"/>
  <c r="N100" i="15" s="1"/>
  <c r="K144" i="15"/>
  <c r="CE144" i="15" s="1"/>
  <c r="K148" i="15"/>
  <c r="CE148" i="15" s="1"/>
  <c r="AX55" i="15"/>
  <c r="L55" i="15"/>
  <c r="K64" i="15"/>
  <c r="F64" i="15" s="1"/>
  <c r="R5" i="15"/>
  <c r="L21" i="15"/>
  <c r="AX21" i="15"/>
  <c r="S11" i="15"/>
  <c r="Q51" i="15"/>
  <c r="K43" i="15"/>
  <c r="O43" i="15" s="1"/>
  <c r="K91" i="15"/>
  <c r="BN91" i="15" s="1"/>
  <c r="Q57" i="15"/>
  <c r="BB57" i="15"/>
  <c r="J7" i="15"/>
  <c r="J4" i="15"/>
  <c r="K36" i="15"/>
  <c r="N36" i="15" s="1"/>
  <c r="K80" i="15"/>
  <c r="N80" i="15" s="1"/>
  <c r="K84" i="15"/>
  <c r="CE84" i="15" s="1"/>
  <c r="K13" i="15"/>
  <c r="N13" i="15" s="1"/>
  <c r="K23" i="15"/>
  <c r="N23" i="15" s="1"/>
  <c r="K50" i="15"/>
  <c r="F50" i="15" s="1"/>
  <c r="K70" i="15"/>
  <c r="BN70" i="15" s="1"/>
  <c r="K77" i="15"/>
  <c r="BN77" i="15" s="1"/>
  <c r="K87" i="15"/>
  <c r="N87" i="15" s="1"/>
  <c r="K114" i="15"/>
  <c r="CE114" i="15" s="1"/>
  <c r="K134" i="15"/>
  <c r="CE134" i="15" s="1"/>
  <c r="K141" i="15"/>
  <c r="N141" i="15" s="1"/>
  <c r="K151" i="15"/>
  <c r="N151" i="15" s="1"/>
  <c r="K34" i="15"/>
  <c r="BN34" i="15" s="1"/>
  <c r="K54" i="15"/>
  <c r="BN54" i="15" s="1"/>
  <c r="K71" i="15"/>
  <c r="O71" i="15" s="1"/>
  <c r="K98" i="15"/>
  <c r="O98" i="15" s="1"/>
  <c r="K118" i="15"/>
  <c r="O118" i="15" s="1"/>
  <c r="K135" i="15"/>
  <c r="BN135" i="15" s="1"/>
  <c r="K14" i="15"/>
  <c r="O14" i="15" s="1"/>
  <c r="K31" i="15"/>
  <c r="CE31" i="15" s="1"/>
  <c r="K58" i="15"/>
  <c r="CE58" i="15" s="1"/>
  <c r="K95" i="15"/>
  <c r="K122" i="15"/>
  <c r="CE122" i="15" s="1"/>
  <c r="M6" i="15"/>
  <c r="K18" i="15"/>
  <c r="BN18" i="15" s="1"/>
  <c r="K38" i="15"/>
  <c r="O38" i="15" s="1"/>
  <c r="K55" i="15"/>
  <c r="BN55" i="15" s="1"/>
  <c r="K82" i="15"/>
  <c r="N82" i="15" s="1"/>
  <c r="K102" i="15"/>
  <c r="O102" i="15" s="1"/>
  <c r="K119" i="15"/>
  <c r="BN119" i="15" s="1"/>
  <c r="K129" i="15"/>
  <c r="BN129" i="15" s="1"/>
  <c r="K146" i="15"/>
  <c r="BN146" i="15" s="1"/>
  <c r="AW5" i="15"/>
  <c r="BH43" i="15"/>
  <c r="AY43" i="15" s="1"/>
  <c r="BH41" i="15"/>
  <c r="BH35" i="15"/>
  <c r="K15" i="15"/>
  <c r="BN15" i="15" s="1"/>
  <c r="K42" i="15"/>
  <c r="BN42" i="15" s="1"/>
  <c r="K62" i="15"/>
  <c r="O62" i="15" s="1"/>
  <c r="K79" i="15"/>
  <c r="O79" i="15" s="1"/>
  <c r="K106" i="15"/>
  <c r="F106" i="15" s="1"/>
  <c r="H106" i="15" s="1"/>
  <c r="K126" i="15"/>
  <c r="BN126" i="15" s="1"/>
  <c r="K143" i="15"/>
  <c r="BN143" i="15" s="1"/>
  <c r="BH144" i="15"/>
  <c r="AY144" i="15" s="1"/>
  <c r="BH136" i="15"/>
  <c r="BH121" i="15"/>
  <c r="K22" i="15"/>
  <c r="O22" i="15" s="1"/>
  <c r="K29" i="15"/>
  <c r="CE29" i="15" s="1"/>
  <c r="K39" i="15"/>
  <c r="O39" i="15" s="1"/>
  <c r="K49" i="15"/>
  <c r="CE49" i="15" s="1"/>
  <c r="K66" i="15"/>
  <c r="BN66" i="15" s="1"/>
  <c r="K86" i="15"/>
  <c r="BN86" i="15" s="1"/>
  <c r="K93" i="15"/>
  <c r="O93" i="15" s="1"/>
  <c r="K103" i="15"/>
  <c r="O103" i="15" s="1"/>
  <c r="K113" i="15"/>
  <c r="CE113" i="15" s="1"/>
  <c r="K130" i="15"/>
  <c r="BN130" i="15" s="1"/>
  <c r="K150" i="15"/>
  <c r="N150" i="15" s="1"/>
  <c r="BS5" i="15"/>
  <c r="BS7" i="15"/>
  <c r="T142" i="15"/>
  <c r="BH142" i="15"/>
  <c r="BH128" i="15"/>
  <c r="T128" i="15"/>
  <c r="BH127" i="15"/>
  <c r="S127" i="15"/>
  <c r="F127" i="15" s="1"/>
  <c r="U4" i="15"/>
  <c r="BC5" i="15"/>
  <c r="BC4" i="15"/>
  <c r="BC6" i="15"/>
  <c r="BC1" i="15"/>
  <c r="BC8" i="15"/>
  <c r="AX147" i="15"/>
  <c r="BH147" i="15"/>
  <c r="L147" i="15"/>
  <c r="F147" i="15" s="1"/>
  <c r="S151" i="15"/>
  <c r="AC3" i="15"/>
  <c r="AC8" i="15"/>
  <c r="AV151" i="15"/>
  <c r="AY145" i="15"/>
  <c r="R8" i="15"/>
  <c r="AW4" i="15"/>
  <c r="BH119" i="15"/>
  <c r="T119" i="15"/>
  <c r="S119" i="15"/>
  <c r="L103" i="15"/>
  <c r="BH103" i="15"/>
  <c r="M4" i="15"/>
  <c r="AV84" i="15"/>
  <c r="F149" i="15"/>
  <c r="AC1" i="15"/>
  <c r="S124" i="15"/>
  <c r="W4" i="15"/>
  <c r="AY93" i="15"/>
  <c r="AV93" i="15"/>
  <c r="AV125" i="15"/>
  <c r="AX122" i="15"/>
  <c r="L122" i="15"/>
  <c r="AX102" i="15"/>
  <c r="L102" i="15"/>
  <c r="W1" i="15"/>
  <c r="AY122" i="15"/>
  <c r="BS6" i="15"/>
  <c r="L146" i="15"/>
  <c r="AZ6" i="15"/>
  <c r="AZ4" i="15"/>
  <c r="BD7" i="15"/>
  <c r="BD4" i="15"/>
  <c r="AU6" i="15"/>
  <c r="AU7" i="15"/>
  <c r="AU1" i="15"/>
  <c r="AU5" i="15"/>
  <c r="AU8" i="15"/>
  <c r="S142" i="15"/>
  <c r="BH116" i="15"/>
  <c r="S116" i="15"/>
  <c r="T116" i="15"/>
  <c r="W6" i="15"/>
  <c r="M8" i="15"/>
  <c r="AW8" i="15"/>
  <c r="BB59" i="15"/>
  <c r="L43" i="15"/>
  <c r="BB35" i="15"/>
  <c r="L123" i="15"/>
  <c r="F123" i="15" s="1"/>
  <c r="H123" i="15" s="1"/>
  <c r="BH123" i="15"/>
  <c r="BH106" i="15"/>
  <c r="AX106" i="15"/>
  <c r="BH105" i="15"/>
  <c r="L105" i="15"/>
  <c r="BH89" i="15"/>
  <c r="S89" i="15"/>
  <c r="T89" i="15"/>
  <c r="BH67" i="15"/>
  <c r="T67" i="15"/>
  <c r="T26" i="15"/>
  <c r="BH26" i="15"/>
  <c r="S26" i="15"/>
  <c r="BH25" i="15"/>
  <c r="T25" i="15"/>
  <c r="L17" i="15"/>
  <c r="AX17" i="15"/>
  <c r="BH14" i="15"/>
  <c r="T14" i="15"/>
  <c r="W5" i="15"/>
  <c r="Q152" i="15"/>
  <c r="BB152" i="15"/>
  <c r="Q99" i="15"/>
  <c r="BB99" i="15"/>
  <c r="BH74" i="15"/>
  <c r="T74" i="15"/>
  <c r="T39" i="15"/>
  <c r="BH39" i="15"/>
  <c r="S39" i="15"/>
  <c r="L30" i="15"/>
  <c r="AX30" i="15"/>
  <c r="BH30" i="15"/>
  <c r="AN8" i="15"/>
  <c r="BH16" i="15"/>
  <c r="Q61" i="15"/>
  <c r="BB61" i="15"/>
  <c r="Q23" i="15"/>
  <c r="L90" i="15"/>
  <c r="AX90" i="15"/>
  <c r="BH90" i="15"/>
  <c r="AX43" i="15"/>
  <c r="S21" i="15"/>
  <c r="BH21" i="15"/>
  <c r="S20" i="15"/>
  <c r="T20" i="15"/>
  <c r="Q67" i="15"/>
  <c r="BB67" i="15"/>
  <c r="S61" i="15"/>
  <c r="BH61" i="15"/>
  <c r="T61" i="15"/>
  <c r="T60" i="15"/>
  <c r="BH60" i="15"/>
  <c r="T35" i="15"/>
  <c r="S35" i="15"/>
  <c r="AX28" i="15"/>
  <c r="BH28" i="15"/>
  <c r="BH19" i="15"/>
  <c r="S19" i="15"/>
  <c r="T19" i="15"/>
  <c r="U1" i="15"/>
  <c r="U7" i="15"/>
  <c r="R1" i="15"/>
  <c r="R6" i="15"/>
  <c r="AX65" i="15"/>
  <c r="L65" i="15"/>
  <c r="BB130" i="15"/>
  <c r="Q130" i="15"/>
  <c r="BB102" i="15"/>
  <c r="Q102" i="15"/>
  <c r="W8" i="15"/>
  <c r="AX69" i="15"/>
  <c r="AX41" i="15"/>
  <c r="AX64" i="15"/>
  <c r="BH64" i="15"/>
  <c r="BB136" i="15"/>
  <c r="Q136" i="15"/>
  <c r="Q89" i="15"/>
  <c r="AN3" i="15"/>
  <c r="M5" i="15"/>
  <c r="Q21" i="15"/>
  <c r="U6" i="15"/>
  <c r="AX66" i="15"/>
  <c r="BD6" i="15"/>
  <c r="BD1" i="15"/>
  <c r="AZ7" i="15"/>
  <c r="BH102" i="15"/>
  <c r="T102" i="15"/>
  <c r="S102" i="15"/>
  <c r="Q154" i="15"/>
  <c r="BB154" i="15"/>
  <c r="BB121" i="15"/>
  <c r="Q121" i="15"/>
  <c r="BH65" i="15"/>
  <c r="AT3" i="15"/>
  <c r="L16" i="15"/>
  <c r="R7" i="15"/>
  <c r="AT8" i="15"/>
  <c r="BH24" i="15"/>
  <c r="M7" i="15"/>
  <c r="T21" i="15"/>
  <c r="S60" i="15"/>
  <c r="Q145" i="15"/>
  <c r="BH66" i="15"/>
  <c r="BH69" i="15"/>
  <c r="L24" i="15"/>
  <c r="T100" i="15"/>
  <c r="S100" i="15"/>
  <c r="T78" i="15"/>
  <c r="BH78" i="15"/>
  <c r="L18" i="15"/>
  <c r="BH18" i="15"/>
  <c r="S14" i="15"/>
  <c r="P4" i="15"/>
  <c r="P6" i="15"/>
  <c r="P5" i="15"/>
  <c r="I7" i="15"/>
  <c r="I6" i="15"/>
  <c r="I5" i="15"/>
  <c r="K33" i="15"/>
  <c r="N33" i="15" s="1"/>
  <c r="K97" i="15"/>
  <c r="N97" i="15" s="1"/>
  <c r="J1" i="15"/>
  <c r="J6" i="15"/>
  <c r="J8" i="15"/>
  <c r="K10" i="15"/>
  <c r="N10" i="15" s="1"/>
  <c r="K57" i="15"/>
  <c r="O57" i="15" s="1"/>
  <c r="K121" i="15"/>
  <c r="O121" i="15" s="1"/>
  <c r="AX133" i="15"/>
  <c r="L133" i="15"/>
  <c r="K17" i="15"/>
  <c r="O17" i="15" s="1"/>
  <c r="K81" i="15"/>
  <c r="N81" i="15" s="1"/>
  <c r="K145" i="15"/>
  <c r="N145" i="15" s="1"/>
  <c r="K105" i="15"/>
  <c r="N105" i="15" s="1"/>
  <c r="V5" i="15"/>
  <c r="V6" i="15"/>
  <c r="V8" i="15"/>
  <c r="K9" i="15"/>
  <c r="CE9" i="15" s="1"/>
  <c r="V1" i="15"/>
  <c r="K65" i="15"/>
  <c r="N65" i="15" s="1"/>
  <c r="L98" i="15"/>
  <c r="AX98" i="15"/>
  <c r="AJ1" i="15"/>
  <c r="K25" i="15"/>
  <c r="N25" i="15" s="1"/>
  <c r="K89" i="15"/>
  <c r="N89" i="15" s="1"/>
  <c r="K153" i="15"/>
  <c r="N153" i="15" s="1"/>
  <c r="AB1" i="20"/>
  <c r="F4" i="20"/>
  <c r="G4" i="20" s="1"/>
  <c r="G6" i="20"/>
  <c r="H6" i="20"/>
  <c r="H111" i="20"/>
  <c r="G111" i="20"/>
  <c r="H98" i="20"/>
  <c r="G98" i="20"/>
  <c r="F86" i="20"/>
  <c r="G102" i="20"/>
  <c r="H102" i="20"/>
  <c r="H106" i="20"/>
  <c r="G106" i="20"/>
  <c r="G62" i="20"/>
  <c r="H62" i="20"/>
  <c r="H70" i="20"/>
  <c r="G70" i="20"/>
  <c r="G74" i="20"/>
  <c r="H74" i="20"/>
  <c r="H79" i="20"/>
  <c r="G79" i="20"/>
  <c r="H30" i="20"/>
  <c r="G30" i="20"/>
  <c r="H63" i="20"/>
  <c r="G63" i="20"/>
  <c r="G109" i="20"/>
  <c r="H121" i="20"/>
  <c r="G121" i="20"/>
  <c r="H38" i="20"/>
  <c r="G38" i="20"/>
  <c r="H61" i="20"/>
  <c r="G61" i="20"/>
  <c r="G138" i="20"/>
  <c r="H138" i="20"/>
  <c r="H71" i="20"/>
  <c r="G71" i="20"/>
  <c r="H44" i="20"/>
  <c r="G44" i="20"/>
  <c r="H20" i="20"/>
  <c r="G20" i="20"/>
  <c r="H148" i="20"/>
  <c r="G148" i="20"/>
  <c r="G75" i="20"/>
  <c r="H75" i="20"/>
  <c r="H48" i="20"/>
  <c r="G48" i="20"/>
  <c r="H49" i="20"/>
  <c r="G49" i="20"/>
  <c r="H100" i="20"/>
  <c r="G100" i="20"/>
  <c r="H117" i="20"/>
  <c r="G117" i="20"/>
  <c r="G126" i="20"/>
  <c r="H126" i="20"/>
  <c r="G129" i="20"/>
  <c r="H68" i="20"/>
  <c r="G68" i="20"/>
  <c r="H76" i="20"/>
  <c r="G76" i="20"/>
  <c r="G15" i="20"/>
  <c r="H15" i="20"/>
  <c r="G35" i="20"/>
  <c r="H35" i="20"/>
  <c r="H47" i="20"/>
  <c r="G47" i="20"/>
  <c r="H50" i="20"/>
  <c r="G50" i="20"/>
  <c r="H88" i="20"/>
  <c r="G88" i="20"/>
  <c r="F89" i="20"/>
  <c r="G103" i="20"/>
  <c r="H103" i="20"/>
  <c r="H107" i="20"/>
  <c r="G107" i="20"/>
  <c r="H46" i="20"/>
  <c r="G46" i="20"/>
  <c r="H42" i="20"/>
  <c r="G42" i="20"/>
  <c r="H65" i="20"/>
  <c r="G65" i="20"/>
  <c r="H77" i="20"/>
  <c r="G77" i="20"/>
  <c r="BD79" i="20"/>
  <c r="BG146" i="20"/>
  <c r="G104" i="20"/>
  <c r="BG41" i="20"/>
  <c r="BG4" i="20"/>
  <c r="BG59" i="20"/>
  <c r="BD142" i="20"/>
  <c r="BD104" i="20"/>
  <c r="BG127" i="20"/>
  <c r="H7" i="20"/>
  <c r="BJ117" i="20"/>
  <c r="BF88" i="20"/>
  <c r="BF51" i="20"/>
  <c r="BF85" i="20"/>
  <c r="Z140" i="20"/>
  <c r="F140" i="20" s="1"/>
  <c r="U87" i="20"/>
  <c r="F73" i="20"/>
  <c r="Z34" i="20"/>
  <c r="BP24" i="20"/>
  <c r="M8" i="20"/>
  <c r="N8" i="20" s="1"/>
  <c r="F37" i="20"/>
  <c r="BP87" i="20"/>
  <c r="AA87" i="20"/>
  <c r="Z87" i="20"/>
  <c r="BJ90" i="20"/>
  <c r="AA92" i="20"/>
  <c r="F92" i="20" s="1"/>
  <c r="M107" i="20"/>
  <c r="N107" i="20" s="1"/>
  <c r="BJ126" i="20"/>
  <c r="U127" i="20"/>
  <c r="F127" i="20" s="1"/>
  <c r="BF127" i="20"/>
  <c r="AA128" i="20"/>
  <c r="Z128" i="20"/>
  <c r="BJ143" i="20"/>
  <c r="X143" i="20"/>
  <c r="F143" i="20" s="1"/>
  <c r="J18" i="20"/>
  <c r="J1" i="20"/>
  <c r="H10" i="20"/>
  <c r="G105" i="20"/>
  <c r="G132" i="20"/>
  <c r="H146" i="20"/>
  <c r="H58" i="20"/>
  <c r="BB1" i="20"/>
  <c r="BJ3" i="20"/>
  <c r="M7" i="20"/>
  <c r="N7" i="20" s="1"/>
  <c r="F8" i="20"/>
  <c r="AA21" i="20"/>
  <c r="F21" i="20" s="1"/>
  <c r="AA22" i="20"/>
  <c r="F22" i="20" s="1"/>
  <c r="BP30" i="20"/>
  <c r="M33" i="20"/>
  <c r="N33" i="20" s="1"/>
  <c r="M36" i="20"/>
  <c r="N36" i="20" s="1"/>
  <c r="BF60" i="20"/>
  <c r="U60" i="20"/>
  <c r="F60" i="20" s="1"/>
  <c r="X113" i="20"/>
  <c r="F113" i="20" s="1"/>
  <c r="BJ113" i="20"/>
  <c r="BJ124" i="20"/>
  <c r="X124" i="20"/>
  <c r="F124" i="20" s="1"/>
  <c r="M125" i="20"/>
  <c r="N125" i="20" s="1"/>
  <c r="Z141" i="20"/>
  <c r="F141" i="20" s="1"/>
  <c r="BP141" i="20"/>
  <c r="F33" i="20"/>
  <c r="M62" i="20"/>
  <c r="N62" i="20" s="1"/>
  <c r="BP86" i="20"/>
  <c r="U86" i="20"/>
  <c r="BJ87" i="20"/>
  <c r="BJ88" i="20"/>
  <c r="BF89" i="20"/>
  <c r="BP89" i="20"/>
  <c r="X14" i="20"/>
  <c r="F14" i="20" s="1"/>
  <c r="BJ14" i="20"/>
  <c r="M15" i="20"/>
  <c r="N15" i="20" s="1"/>
  <c r="U82" i="20"/>
  <c r="F82" i="20" s="1"/>
  <c r="BF82" i="20"/>
  <c r="X99" i="20"/>
  <c r="F99" i="20" s="1"/>
  <c r="BJ99" i="20"/>
  <c r="BJ137" i="20"/>
  <c r="X137" i="20"/>
  <c r="F137" i="20" s="1"/>
  <c r="M5" i="20"/>
  <c r="AD1" i="20"/>
  <c r="X11" i="20"/>
  <c r="F11" i="20" s="1"/>
  <c r="BJ11" i="20"/>
  <c r="M52" i="20"/>
  <c r="N52" i="20" s="1"/>
  <c r="X69" i="20"/>
  <c r="F69" i="20" s="1"/>
  <c r="BJ69" i="20"/>
  <c r="BD105" i="20"/>
  <c r="G136" i="20"/>
  <c r="BD22" i="20"/>
  <c r="BD107" i="20"/>
  <c r="G118" i="20"/>
  <c r="BD111" i="20"/>
  <c r="BD80" i="20"/>
  <c r="BD3" i="20"/>
  <c r="BD88" i="20"/>
  <c r="BD34" i="20"/>
  <c r="G120" i="20"/>
  <c r="BP123" i="20"/>
  <c r="F147" i="20"/>
  <c r="AA114" i="20"/>
  <c r="F114" i="20" s="1"/>
  <c r="Z130" i="20"/>
  <c r="F130" i="20" s="1"/>
  <c r="Z91" i="20"/>
  <c r="F91" i="20" s="1"/>
  <c r="BP51" i="20"/>
  <c r="AA83" i="20"/>
  <c r="F83" i="20" s="1"/>
  <c r="Z24" i="20"/>
  <c r="F24" i="20" s="1"/>
  <c r="M13" i="20"/>
  <c r="N13" i="20" s="1"/>
  <c r="U19" i="20"/>
  <c r="F19" i="20" s="1"/>
  <c r="BP19" i="20"/>
  <c r="BP1" i="20" s="1"/>
  <c r="BF40" i="20"/>
  <c r="BP40" i="20"/>
  <c r="U40" i="20"/>
  <c r="F40" i="20" s="1"/>
  <c r="M47" i="20"/>
  <c r="N47" i="20" s="1"/>
  <c r="M48" i="20"/>
  <c r="N48" i="20" s="1"/>
  <c r="BD77" i="20"/>
  <c r="BG116" i="20"/>
  <c r="BD31" i="20"/>
  <c r="BD29" i="20"/>
  <c r="F3" i="20"/>
  <c r="BD14" i="20"/>
  <c r="BD8" i="20"/>
  <c r="BD110" i="20"/>
  <c r="BD10" i="20"/>
  <c r="BP114" i="20"/>
  <c r="BP130" i="20"/>
  <c r="BP82" i="20"/>
  <c r="BP85" i="20"/>
  <c r="BC1" i="20"/>
  <c r="F57" i="20"/>
  <c r="AV1" i="20"/>
  <c r="AA34" i="20"/>
  <c r="F34" i="20" s="1"/>
  <c r="X51" i="20"/>
  <c r="F51" i="20" s="1"/>
  <c r="M74" i="20"/>
  <c r="N74" i="20" s="1"/>
  <c r="M98" i="20"/>
  <c r="N98" i="20" s="1"/>
  <c r="Z145" i="20"/>
  <c r="AA145" i="20"/>
  <c r="G85" i="20"/>
  <c r="BD91" i="20"/>
  <c r="H108" i="20"/>
  <c r="H78" i="20"/>
  <c r="H39" i="20"/>
  <c r="BD108" i="20"/>
  <c r="BF123" i="20"/>
  <c r="F122" i="20"/>
  <c r="AK1" i="20"/>
  <c r="BP140" i="20"/>
  <c r="F142" i="20"/>
  <c r="BJ76" i="20"/>
  <c r="Z26" i="20"/>
  <c r="AA26" i="20"/>
  <c r="F26" i="20" s="1"/>
  <c r="BJ33" i="20"/>
  <c r="BJ36" i="20"/>
  <c r="BP61" i="20"/>
  <c r="BJ65" i="20"/>
  <c r="BF125" i="20"/>
  <c r="U125" i="20"/>
  <c r="F125" i="20" s="1"/>
  <c r="BP125" i="20"/>
  <c r="M130" i="20"/>
  <c r="N130" i="20" s="1"/>
  <c r="U144" i="20"/>
  <c r="F144" i="20" s="1"/>
  <c r="BP144" i="20"/>
  <c r="BF144" i="20"/>
  <c r="M16" i="20"/>
  <c r="N16" i="20" s="1"/>
  <c r="M23" i="20"/>
  <c r="N23" i="20" s="1"/>
  <c r="U36" i="20"/>
  <c r="F36" i="20" s="1"/>
  <c r="BF36" i="20"/>
  <c r="BF90" i="20"/>
  <c r="U90" i="20"/>
  <c r="F90" i="20" s="1"/>
  <c r="M102" i="20"/>
  <c r="N102" i="20" s="1"/>
  <c r="M133" i="20"/>
  <c r="N133" i="20" s="1"/>
  <c r="M142" i="20"/>
  <c r="N142" i="20" s="1"/>
  <c r="M148" i="20"/>
  <c r="N148" i="20" s="1"/>
  <c r="I1" i="20"/>
  <c r="I149" i="20"/>
  <c r="J149" i="20" s="1"/>
  <c r="L1" i="20"/>
  <c r="K149" i="20"/>
  <c r="L149" i="20" s="1"/>
  <c r="AA5" i="20"/>
  <c r="AA13" i="20"/>
  <c r="F13" i="20" s="1"/>
  <c r="BJ19" i="20"/>
  <c r="BJ56" i="20"/>
  <c r="X72" i="20"/>
  <c r="F72" i="20" s="1"/>
  <c r="BJ72" i="20"/>
  <c r="AA80" i="20"/>
  <c r="F80" i="20" s="1"/>
  <c r="Z81" i="20"/>
  <c r="F81" i="20" s="1"/>
  <c r="BP81" i="20"/>
  <c r="X25" i="20"/>
  <c r="F25" i="20" s="1"/>
  <c r="BJ25" i="20"/>
  <c r="BJ54" i="20"/>
  <c r="X54" i="20"/>
  <c r="F54" i="20" s="1"/>
  <c r="M57" i="20"/>
  <c r="N57" i="20" s="1"/>
  <c r="M60" i="20"/>
  <c r="N60" i="20" s="1"/>
  <c r="M72" i="20"/>
  <c r="N72" i="20" s="1"/>
  <c r="M145" i="20"/>
  <c r="N145" i="20" s="1"/>
  <c r="K1" i="20"/>
  <c r="V1" i="20"/>
  <c r="BJ9" i="20"/>
  <c r="X16" i="20"/>
  <c r="F16" i="20" s="1"/>
  <c r="BJ16" i="20"/>
  <c r="Z18" i="20"/>
  <c r="F18" i="20" s="1"/>
  <c r="M25" i="20"/>
  <c r="N25" i="20" s="1"/>
  <c r="M27" i="20"/>
  <c r="N27" i="20" s="1"/>
  <c r="BJ53" i="20"/>
  <c r="X53" i="20"/>
  <c r="F53" i="20" s="1"/>
  <c r="M55" i="20"/>
  <c r="N55" i="20" s="1"/>
  <c r="X66" i="20"/>
  <c r="F66" i="20" s="1"/>
  <c r="BJ66" i="20"/>
  <c r="Z67" i="20"/>
  <c r="AA67" i="20"/>
  <c r="M71" i="20"/>
  <c r="N71" i="20" s="1"/>
  <c r="Z95" i="20"/>
  <c r="F95" i="20" s="1"/>
  <c r="AA96" i="20"/>
  <c r="F96" i="20" s="1"/>
  <c r="BJ101" i="20"/>
  <c r="BJ139" i="20"/>
  <c r="X139" i="20"/>
  <c r="F139" i="20" s="1"/>
  <c r="M147" i="20"/>
  <c r="N147" i="20" s="1"/>
  <c r="AR1" i="20"/>
  <c r="F18" i="26" l="1"/>
  <c r="G18" i="26" s="1"/>
  <c r="BF50" i="26"/>
  <c r="AZ70" i="26"/>
  <c r="AZ64" i="26"/>
  <c r="AZ13" i="26"/>
  <c r="F71" i="26"/>
  <c r="G71" i="26" s="1"/>
  <c r="BF67" i="26"/>
  <c r="AZ28" i="26"/>
  <c r="BF47" i="26"/>
  <c r="BF19" i="26"/>
  <c r="F61" i="26"/>
  <c r="G61" i="26" s="1"/>
  <c r="F57" i="26"/>
  <c r="G57" i="26" s="1"/>
  <c r="AZ16" i="26"/>
  <c r="AZ18" i="26"/>
  <c r="F70" i="26"/>
  <c r="G70" i="26" s="1"/>
  <c r="F24" i="26"/>
  <c r="G24" i="26" s="1"/>
  <c r="BF49" i="26"/>
  <c r="F29" i="26"/>
  <c r="G29" i="26" s="1"/>
  <c r="F34" i="26"/>
  <c r="G34" i="26" s="1"/>
  <c r="BF46" i="26"/>
  <c r="AZ45" i="26"/>
  <c r="AZ4" i="26"/>
  <c r="BF23" i="26"/>
  <c r="BF71" i="26"/>
  <c r="F49" i="26"/>
  <c r="G49" i="26" s="1"/>
  <c r="F50" i="26"/>
  <c r="G50" i="26" s="1"/>
  <c r="AZ6" i="26"/>
  <c r="F35" i="26"/>
  <c r="G35" i="26" s="1"/>
  <c r="BF59" i="26"/>
  <c r="BF9" i="26"/>
  <c r="F31" i="26"/>
  <c r="G31" i="26" s="1"/>
  <c r="F7" i="26"/>
  <c r="G7" i="26" s="1"/>
  <c r="F67" i="26"/>
  <c r="G67" i="26" s="1"/>
  <c r="F33" i="26"/>
  <c r="G33" i="26" s="1"/>
  <c r="AZ42" i="26"/>
  <c r="F13" i="26"/>
  <c r="G13" i="26" s="1"/>
  <c r="BF36" i="26"/>
  <c r="AZ48" i="26"/>
  <c r="AZ52" i="26"/>
  <c r="BF53" i="26"/>
  <c r="F10" i="26"/>
  <c r="G10" i="26" s="1"/>
  <c r="AZ58" i="26"/>
  <c r="F65" i="26"/>
  <c r="G65" i="26" s="1"/>
  <c r="BF12" i="26"/>
  <c r="BF25" i="26"/>
  <c r="F44" i="26"/>
  <c r="G44" i="26" s="1"/>
  <c r="BF39" i="26"/>
  <c r="BF40" i="26"/>
  <c r="BF54" i="26"/>
  <c r="AZ54" i="26"/>
  <c r="F28" i="26"/>
  <c r="G28" i="26" s="1"/>
  <c r="BF55" i="26"/>
  <c r="F46" i="26"/>
  <c r="G46" i="26" s="1"/>
  <c r="F42" i="26"/>
  <c r="G42" i="26" s="1"/>
  <c r="U2" i="26"/>
  <c r="F40" i="26"/>
  <c r="G40" i="26" s="1"/>
  <c r="AZ17" i="26"/>
  <c r="AZ43" i="26"/>
  <c r="BF43" i="26"/>
  <c r="AZ68" i="26"/>
  <c r="BF68" i="26"/>
  <c r="BF32" i="26"/>
  <c r="AZ32" i="26"/>
  <c r="AZ31" i="26"/>
  <c r="BF31" i="26"/>
  <c r="M72" i="26"/>
  <c r="BF20" i="26"/>
  <c r="BF15" i="26"/>
  <c r="AZ15" i="26"/>
  <c r="F11" i="26"/>
  <c r="G11" i="26" s="1"/>
  <c r="F51" i="26"/>
  <c r="G51" i="26" s="1"/>
  <c r="AZ56" i="26"/>
  <c r="BF56" i="26"/>
  <c r="BF57" i="26"/>
  <c r="AZ57" i="26"/>
  <c r="BF27" i="26"/>
  <c r="AZ27" i="26"/>
  <c r="BF14" i="26"/>
  <c r="BF41" i="26"/>
  <c r="AZ41" i="26"/>
  <c r="AZ63" i="26"/>
  <c r="BF63" i="26"/>
  <c r="F12" i="26"/>
  <c r="G12" i="26" s="1"/>
  <c r="AZ66" i="26"/>
  <c r="BF66" i="26"/>
  <c r="BL2" i="26"/>
  <c r="F30" i="26"/>
  <c r="G30" i="26" s="1"/>
  <c r="AZ35" i="26"/>
  <c r="BF35" i="26"/>
  <c r="F62" i="26"/>
  <c r="G62" i="26" s="1"/>
  <c r="AC2" i="26"/>
  <c r="L72" i="26"/>
  <c r="L2" i="26"/>
  <c r="BI2" i="26"/>
  <c r="F58" i="26"/>
  <c r="G58" i="26" s="1"/>
  <c r="X2" i="26"/>
  <c r="F32" i="26"/>
  <c r="G32" i="26" s="1"/>
  <c r="BD2" i="26"/>
  <c r="M2" i="26"/>
  <c r="BF37" i="26"/>
  <c r="AZ37" i="26"/>
  <c r="AZ24" i="26"/>
  <c r="BF24" i="26"/>
  <c r="F53" i="26"/>
  <c r="G53" i="26" s="1"/>
  <c r="F16" i="26"/>
  <c r="G16" i="26" s="1"/>
  <c r="BF44" i="26"/>
  <c r="AZ44" i="26"/>
  <c r="AZ62" i="26"/>
  <c r="BF62" i="26"/>
  <c r="F4" i="26"/>
  <c r="AA2" i="26"/>
  <c r="AZ30" i="26"/>
  <c r="BF30" i="26"/>
  <c r="F5" i="26"/>
  <c r="G5" i="26" s="1"/>
  <c r="BF34" i="26"/>
  <c r="AZ34" i="26"/>
  <c r="AZ69" i="26"/>
  <c r="BF69" i="26"/>
  <c r="F26" i="26"/>
  <c r="G26" i="26" s="1"/>
  <c r="AZ21" i="26"/>
  <c r="BF21" i="26"/>
  <c r="F126" i="31"/>
  <c r="AY119" i="31"/>
  <c r="AY56" i="31"/>
  <c r="H30" i="31"/>
  <c r="AV15" i="31"/>
  <c r="N115" i="15"/>
  <c r="O101" i="15"/>
  <c r="BN136" i="15"/>
  <c r="AV33" i="15"/>
  <c r="AY148" i="15"/>
  <c r="O45" i="15"/>
  <c r="F43" i="31"/>
  <c r="F120" i="31"/>
  <c r="F138" i="31"/>
  <c r="F110" i="31"/>
  <c r="AV54" i="31"/>
  <c r="AV137" i="31"/>
  <c r="AV154" i="31"/>
  <c r="AY90" i="31"/>
  <c r="AV30" i="31"/>
  <c r="F91" i="31"/>
  <c r="F18" i="31"/>
  <c r="AY16" i="31"/>
  <c r="F22" i="31"/>
  <c r="F75" i="31"/>
  <c r="F60" i="31"/>
  <c r="H125" i="31"/>
  <c r="G125" i="31"/>
  <c r="AY141" i="31"/>
  <c r="F104" i="31"/>
  <c r="H104" i="31" s="1"/>
  <c r="F127" i="31"/>
  <c r="H127" i="31" s="1"/>
  <c r="F72" i="31"/>
  <c r="F28" i="31"/>
  <c r="F36" i="31"/>
  <c r="AV136" i="31"/>
  <c r="F111" i="31"/>
  <c r="G111" i="31" s="1"/>
  <c r="AY122" i="31"/>
  <c r="F76" i="31"/>
  <c r="H76" i="31" s="1"/>
  <c r="F24" i="31"/>
  <c r="F68" i="31"/>
  <c r="H68" i="31" s="1"/>
  <c r="F11" i="31"/>
  <c r="G11" i="31" s="1"/>
  <c r="F149" i="31"/>
  <c r="F154" i="31"/>
  <c r="H154" i="31" s="1"/>
  <c r="F85" i="31"/>
  <c r="F64" i="31"/>
  <c r="F42" i="31"/>
  <c r="F81" i="31"/>
  <c r="G81" i="31" s="1"/>
  <c r="AV79" i="31"/>
  <c r="F93" i="31"/>
  <c r="F121" i="31"/>
  <c r="AV68" i="31"/>
  <c r="AY68" i="31"/>
  <c r="F135" i="31"/>
  <c r="AV81" i="31"/>
  <c r="F66" i="31"/>
  <c r="H66" i="31" s="1"/>
  <c r="F57" i="31"/>
  <c r="F69" i="31"/>
  <c r="H69" i="31" s="1"/>
  <c r="AV104" i="31"/>
  <c r="F78" i="31"/>
  <c r="H78" i="31" s="1"/>
  <c r="AY106" i="31"/>
  <c r="AV106" i="31"/>
  <c r="F139" i="31"/>
  <c r="F147" i="31"/>
  <c r="AV127" i="31"/>
  <c r="F65" i="31"/>
  <c r="F55" i="31"/>
  <c r="F51" i="31"/>
  <c r="F26" i="31"/>
  <c r="H26" i="31" s="1"/>
  <c r="AV10" i="31"/>
  <c r="CE37" i="15"/>
  <c r="F48" i="15"/>
  <c r="AV98" i="15"/>
  <c r="F76" i="15"/>
  <c r="AV85" i="15"/>
  <c r="N60" i="15"/>
  <c r="CE60" i="15"/>
  <c r="AV131" i="15"/>
  <c r="AY83" i="15"/>
  <c r="AV63" i="15"/>
  <c r="N45" i="15"/>
  <c r="CE101" i="15"/>
  <c r="O53" i="15"/>
  <c r="BN59" i="15"/>
  <c r="N9" i="15"/>
  <c r="F99" i="15"/>
  <c r="F51" i="15"/>
  <c r="AV59" i="15"/>
  <c r="N59" i="15"/>
  <c r="O152" i="15"/>
  <c r="AY146" i="15"/>
  <c r="AV22" i="15"/>
  <c r="N53" i="15"/>
  <c r="O115" i="15"/>
  <c r="O9" i="15"/>
  <c r="H100" i="31"/>
  <c r="G100" i="31"/>
  <c r="F14" i="31"/>
  <c r="H14" i="31" s="1"/>
  <c r="AY17" i="31"/>
  <c r="AV17" i="31"/>
  <c r="AY97" i="31"/>
  <c r="AV97" i="31"/>
  <c r="AY37" i="31"/>
  <c r="AV37" i="31"/>
  <c r="AV29" i="31"/>
  <c r="AY29" i="31"/>
  <c r="F38" i="31"/>
  <c r="H38" i="31" s="1"/>
  <c r="AX8" i="31"/>
  <c r="AY25" i="31"/>
  <c r="AV25" i="31"/>
  <c r="AV55" i="31"/>
  <c r="AY55" i="31"/>
  <c r="AY87" i="31"/>
  <c r="AV87" i="31"/>
  <c r="AY43" i="31"/>
  <c r="AV43" i="31"/>
  <c r="BH8" i="31"/>
  <c r="AX5" i="31"/>
  <c r="F48" i="31"/>
  <c r="H48" i="31" s="1"/>
  <c r="AY84" i="31"/>
  <c r="AV84" i="31"/>
  <c r="F46" i="31"/>
  <c r="G46" i="31" s="1"/>
  <c r="T5" i="31"/>
  <c r="AV23" i="31"/>
  <c r="AY23" i="31"/>
  <c r="F109" i="31"/>
  <c r="G109" i="31" s="1"/>
  <c r="F124" i="31"/>
  <c r="H124" i="31" s="1"/>
  <c r="F77" i="31"/>
  <c r="G77" i="31" s="1"/>
  <c r="F12" i="31"/>
  <c r="H12" i="31" s="1"/>
  <c r="AV105" i="31"/>
  <c r="AY100" i="31"/>
  <c r="AV100" i="31"/>
  <c r="AY102" i="31"/>
  <c r="AV102" i="31"/>
  <c r="AY44" i="31"/>
  <c r="AV44" i="31"/>
  <c r="AY133" i="31"/>
  <c r="AV133" i="31"/>
  <c r="AY128" i="31"/>
  <c r="AV128" i="31"/>
  <c r="F123" i="31"/>
  <c r="H123" i="31" s="1"/>
  <c r="F151" i="31"/>
  <c r="G151" i="31" s="1"/>
  <c r="F134" i="31"/>
  <c r="H134" i="31" s="1"/>
  <c r="F58" i="31"/>
  <c r="H58" i="31" s="1"/>
  <c r="AV89" i="31"/>
  <c r="AY101" i="31"/>
  <c r="AV101" i="31"/>
  <c r="AY120" i="31"/>
  <c r="AV120" i="31"/>
  <c r="AV141" i="15"/>
  <c r="CE92" i="15"/>
  <c r="O67" i="15"/>
  <c r="BB7" i="15"/>
  <c r="F130" i="15"/>
  <c r="O32" i="15"/>
  <c r="N32" i="15"/>
  <c r="O133" i="15"/>
  <c r="F24" i="15"/>
  <c r="F154" i="15"/>
  <c r="F124" i="15"/>
  <c r="F95" i="15"/>
  <c r="G95" i="15" s="1"/>
  <c r="F32" i="15"/>
  <c r="F115" i="15"/>
  <c r="AY17" i="15"/>
  <c r="AV124" i="15"/>
  <c r="AV82" i="15"/>
  <c r="N133" i="15"/>
  <c r="CE85" i="15"/>
  <c r="O24" i="15"/>
  <c r="CE115" i="15"/>
  <c r="BN75" i="15"/>
  <c r="AY48" i="15"/>
  <c r="BN99" i="15"/>
  <c r="F19" i="15"/>
  <c r="F110" i="15"/>
  <c r="F92" i="15"/>
  <c r="H92" i="15" s="1"/>
  <c r="N85" i="15"/>
  <c r="CE45" i="15"/>
  <c r="O125" i="15"/>
  <c r="BN124" i="15"/>
  <c r="F52" i="15"/>
  <c r="H52" i="15" s="1"/>
  <c r="G106" i="15"/>
  <c r="F29" i="15"/>
  <c r="AY52" i="15"/>
  <c r="AY32" i="15"/>
  <c r="O60" i="15"/>
  <c r="BN96" i="15"/>
  <c r="F88" i="15"/>
  <c r="BN24" i="15"/>
  <c r="AV53" i="15"/>
  <c r="BN65" i="15"/>
  <c r="BN144" i="15"/>
  <c r="BN19" i="15"/>
  <c r="BN63" i="15"/>
  <c r="BN95" i="15"/>
  <c r="BN131" i="15"/>
  <c r="BN134" i="15"/>
  <c r="BN148" i="15"/>
  <c r="BN84" i="15"/>
  <c r="BN20" i="15"/>
  <c r="BN61" i="15"/>
  <c r="N52" i="15"/>
  <c r="BN121" i="15"/>
  <c r="BN57" i="15"/>
  <c r="BN48" i="15"/>
  <c r="BN23" i="15"/>
  <c r="BN67" i="15"/>
  <c r="BN62" i="15"/>
  <c r="BN140" i="15"/>
  <c r="BN76" i="15"/>
  <c r="BN12" i="15"/>
  <c r="BN69" i="15"/>
  <c r="BN133" i="15"/>
  <c r="BN122" i="15"/>
  <c r="BN58" i="15"/>
  <c r="F101" i="15"/>
  <c r="G101" i="15" s="1"/>
  <c r="AY79" i="15"/>
  <c r="N117" i="15"/>
  <c r="N44" i="15"/>
  <c r="O37" i="15"/>
  <c r="BN113" i="15"/>
  <c r="BN49" i="15"/>
  <c r="BN27" i="15"/>
  <c r="BN71" i="15"/>
  <c r="BN103" i="15"/>
  <c r="BN118" i="15"/>
  <c r="BN68" i="15"/>
  <c r="BN13" i="15"/>
  <c r="BN141" i="15"/>
  <c r="BN114" i="15"/>
  <c r="BN50" i="15"/>
  <c r="BN105" i="15"/>
  <c r="BN41" i="15"/>
  <c r="BN32" i="15"/>
  <c r="BN31" i="15"/>
  <c r="BN110" i="15"/>
  <c r="BN46" i="15"/>
  <c r="BN21" i="15"/>
  <c r="BN85" i="15"/>
  <c r="BN149" i="15"/>
  <c r="BN106" i="15"/>
  <c r="BN97" i="15"/>
  <c r="BN33" i="15"/>
  <c r="BN88" i="15"/>
  <c r="BN39" i="15"/>
  <c r="BN79" i="15"/>
  <c r="BN111" i="15"/>
  <c r="BN147" i="15"/>
  <c r="BN102" i="15"/>
  <c r="BN38" i="15"/>
  <c r="BN116" i="15"/>
  <c r="BN52" i="15"/>
  <c r="BN29" i="15"/>
  <c r="BN93" i="15"/>
  <c r="BN9" i="15"/>
  <c r="BN98" i="15"/>
  <c r="CE30" i="15"/>
  <c r="O52" i="15"/>
  <c r="BN153" i="15"/>
  <c r="BN89" i="15"/>
  <c r="BN25" i="15"/>
  <c r="BN80" i="15"/>
  <c r="BN16" i="15"/>
  <c r="BN43" i="15"/>
  <c r="BN151" i="15"/>
  <c r="BN94" i="15"/>
  <c r="BN30" i="15"/>
  <c r="BN108" i="15"/>
  <c r="BN44" i="15"/>
  <c r="BN37" i="15"/>
  <c r="BN90" i="15"/>
  <c r="BN26" i="15"/>
  <c r="F131" i="15"/>
  <c r="AV109" i="15"/>
  <c r="CE52" i="15"/>
  <c r="BN145" i="15"/>
  <c r="BN81" i="15"/>
  <c r="BN17" i="15"/>
  <c r="BN72" i="15"/>
  <c r="BN11" i="15"/>
  <c r="BN87" i="15"/>
  <c r="BN123" i="15"/>
  <c r="BN150" i="15"/>
  <c r="BN22" i="15"/>
  <c r="BN100" i="15"/>
  <c r="BN36" i="15"/>
  <c r="BN109" i="15"/>
  <c r="BN82" i="15"/>
  <c r="F90" i="15"/>
  <c r="H90" i="15" s="1"/>
  <c r="F30" i="15"/>
  <c r="AV88" i="15"/>
  <c r="F41" i="15"/>
  <c r="F66" i="15"/>
  <c r="F143" i="15"/>
  <c r="G143" i="15" s="1"/>
  <c r="F56" i="15"/>
  <c r="H56" i="15" s="1"/>
  <c r="F125" i="15"/>
  <c r="G125" i="15" s="1"/>
  <c r="F117" i="15"/>
  <c r="G117" i="15" s="1"/>
  <c r="AV149" i="15"/>
  <c r="N92" i="15"/>
  <c r="CE44" i="15"/>
  <c r="BN73" i="15"/>
  <c r="BN152" i="15"/>
  <c r="BN64" i="15"/>
  <c r="BN127" i="15"/>
  <c r="BN142" i="15"/>
  <c r="BN78" i="15"/>
  <c r="BN14" i="15"/>
  <c r="BN92" i="15"/>
  <c r="BN28" i="15"/>
  <c r="BN117" i="15"/>
  <c r="BN138" i="15"/>
  <c r="BN74" i="15"/>
  <c r="BN10" i="15"/>
  <c r="F152" i="15"/>
  <c r="H152" i="15" s="1"/>
  <c r="AV27" i="15"/>
  <c r="F77" i="15"/>
  <c r="N140" i="15"/>
  <c r="CE140" i="15"/>
  <c r="F42" i="15"/>
  <c r="G42" i="15" s="1"/>
  <c r="N124" i="15"/>
  <c r="CE124" i="15"/>
  <c r="O28" i="15"/>
  <c r="CE117" i="15"/>
  <c r="F148" i="15"/>
  <c r="G148" i="15" s="1"/>
  <c r="AV104" i="15"/>
  <c r="F28" i="15"/>
  <c r="G28" i="15" s="1"/>
  <c r="F40" i="15"/>
  <c r="H40" i="15" s="1"/>
  <c r="F69" i="15"/>
  <c r="N131" i="15"/>
  <c r="CE78" i="15"/>
  <c r="N24" i="15"/>
  <c r="N30" i="15"/>
  <c r="F46" i="15"/>
  <c r="G46" i="15" s="1"/>
  <c r="F109" i="15"/>
  <c r="G109" i="15" s="1"/>
  <c r="N69" i="15"/>
  <c r="CE46" i="15"/>
  <c r="CE69" i="15"/>
  <c r="AY126" i="15"/>
  <c r="F112" i="15"/>
  <c r="H112" i="15" s="1"/>
  <c r="N28" i="15"/>
  <c r="N75" i="15"/>
  <c r="CE75" i="15"/>
  <c r="F78" i="15"/>
  <c r="F136" i="15"/>
  <c r="F23" i="15"/>
  <c r="AV73" i="15"/>
  <c r="AY23" i="15"/>
  <c r="F128" i="15"/>
  <c r="F73" i="15"/>
  <c r="G73" i="15" s="1"/>
  <c r="N149" i="15"/>
  <c r="N67" i="15"/>
  <c r="CE149" i="15"/>
  <c r="N152" i="15"/>
  <c r="AY49" i="15"/>
  <c r="AV49" i="15"/>
  <c r="H104" i="15"/>
  <c r="F54" i="15"/>
  <c r="H54" i="15" s="1"/>
  <c r="O54" i="15"/>
  <c r="F70" i="15"/>
  <c r="O70" i="15"/>
  <c r="F139" i="15"/>
  <c r="H139" i="15" s="1"/>
  <c r="N148" i="15"/>
  <c r="N84" i="15"/>
  <c r="N20" i="15"/>
  <c r="CE94" i="15"/>
  <c r="O113" i="15"/>
  <c r="O49" i="15"/>
  <c r="N130" i="15"/>
  <c r="N66" i="15"/>
  <c r="CE21" i="15"/>
  <c r="O40" i="15"/>
  <c r="N121" i="15"/>
  <c r="N57" i="15"/>
  <c r="CE76" i="15"/>
  <c r="CE12" i="15"/>
  <c r="O95" i="15"/>
  <c r="O31" i="15"/>
  <c r="N48" i="15"/>
  <c r="CE123" i="15"/>
  <c r="CE98" i="15"/>
  <c r="CE34" i="15"/>
  <c r="O27" i="15"/>
  <c r="N79" i="15"/>
  <c r="N111" i="15"/>
  <c r="O147" i="15"/>
  <c r="CE105" i="15"/>
  <c r="CE41" i="15"/>
  <c r="CE88" i="15"/>
  <c r="CE151" i="15"/>
  <c r="CE87" i="15"/>
  <c r="CE23" i="15"/>
  <c r="N102" i="15"/>
  <c r="N38" i="15"/>
  <c r="O77" i="15"/>
  <c r="O132" i="15"/>
  <c r="O68" i="15"/>
  <c r="O42" i="15"/>
  <c r="O106" i="15"/>
  <c r="F86" i="15"/>
  <c r="H86" i="15" s="1"/>
  <c r="O86" i="15"/>
  <c r="N61" i="15"/>
  <c r="N76" i="15"/>
  <c r="N12" i="15"/>
  <c r="N123" i="15"/>
  <c r="CE150" i="15"/>
  <c r="CE86" i="15"/>
  <c r="CE22" i="15"/>
  <c r="O105" i="15"/>
  <c r="O41" i="15"/>
  <c r="N122" i="15"/>
  <c r="N58" i="15"/>
  <c r="CE141" i="15"/>
  <c r="CE77" i="15"/>
  <c r="CE13" i="15"/>
  <c r="O96" i="15"/>
  <c r="N113" i="15"/>
  <c r="N49" i="15"/>
  <c r="CE132" i="15"/>
  <c r="CE68" i="15"/>
  <c r="O151" i="15"/>
  <c r="O87" i="15"/>
  <c r="O23" i="15"/>
  <c r="N40" i="15"/>
  <c r="CE154" i="15"/>
  <c r="CE90" i="15"/>
  <c r="CE26" i="15"/>
  <c r="N31" i="15"/>
  <c r="O83" i="15"/>
  <c r="N119" i="15"/>
  <c r="CE97" i="15"/>
  <c r="CE33" i="15"/>
  <c r="CE80" i="15"/>
  <c r="CE143" i="15"/>
  <c r="CE79" i="15"/>
  <c r="CE15" i="15"/>
  <c r="N22" i="15"/>
  <c r="O36" i="15"/>
  <c r="O50" i="15"/>
  <c r="O114" i="15"/>
  <c r="N132" i="15"/>
  <c r="CE142" i="15"/>
  <c r="CE14" i="15"/>
  <c r="O97" i="15"/>
  <c r="O33" i="15"/>
  <c r="N114" i="15"/>
  <c r="N50" i="15"/>
  <c r="O88" i="15"/>
  <c r="O143" i="15"/>
  <c r="O15" i="15"/>
  <c r="N96" i="15"/>
  <c r="CE107" i="15"/>
  <c r="CE43" i="15"/>
  <c r="CE146" i="15"/>
  <c r="CE82" i="15"/>
  <c r="CE18" i="15"/>
  <c r="N39" i="15"/>
  <c r="CE153" i="15"/>
  <c r="CE89" i="15"/>
  <c r="CE25" i="15"/>
  <c r="CE72" i="15"/>
  <c r="CE135" i="15"/>
  <c r="CE71" i="15"/>
  <c r="N86" i="15"/>
  <c r="N14" i="15"/>
  <c r="O61" i="15"/>
  <c r="O116" i="15"/>
  <c r="O20" i="15"/>
  <c r="O58" i="15"/>
  <c r="O122" i="15"/>
  <c r="N109" i="15"/>
  <c r="N107" i="15"/>
  <c r="N43" i="15"/>
  <c r="CE70" i="15"/>
  <c r="O153" i="15"/>
  <c r="O89" i="15"/>
  <c r="O25" i="15"/>
  <c r="N106" i="15"/>
  <c r="N42" i="15"/>
  <c r="O144" i="15"/>
  <c r="O80" i="15"/>
  <c r="O16" i="15"/>
  <c r="CE116" i="15"/>
  <c r="O135" i="15"/>
  <c r="CE99" i="15"/>
  <c r="CE138" i="15"/>
  <c r="CE74" i="15"/>
  <c r="CE10" i="15"/>
  <c r="O91" i="15"/>
  <c r="N127" i="15"/>
  <c r="CE145" i="15"/>
  <c r="CE81" i="15"/>
  <c r="CE17" i="15"/>
  <c r="CE64" i="15"/>
  <c r="CE127" i="15"/>
  <c r="CE63" i="15"/>
  <c r="N142" i="15"/>
  <c r="N78" i="15"/>
  <c r="N17" i="15"/>
  <c r="O29" i="15"/>
  <c r="O108" i="15"/>
  <c r="O66" i="15"/>
  <c r="O130" i="15"/>
  <c r="O126" i="15"/>
  <c r="F134" i="15"/>
  <c r="G134" i="15" s="1"/>
  <c r="O134" i="15"/>
  <c r="F94" i="15"/>
  <c r="G94" i="15" s="1"/>
  <c r="O94" i="15"/>
  <c r="AY51" i="15"/>
  <c r="AV51" i="15"/>
  <c r="N99" i="15"/>
  <c r="CE126" i="15"/>
  <c r="CE62" i="15"/>
  <c r="O145" i="15"/>
  <c r="O81" i="15"/>
  <c r="N98" i="15"/>
  <c r="N34" i="15"/>
  <c r="O72" i="15"/>
  <c r="CE108" i="15"/>
  <c r="O63" i="15"/>
  <c r="N144" i="15"/>
  <c r="N16" i="15"/>
  <c r="CE91" i="15"/>
  <c r="CE27" i="15"/>
  <c r="CE130" i="15"/>
  <c r="CE66" i="15"/>
  <c r="O11" i="15"/>
  <c r="N47" i="15"/>
  <c r="N95" i="15"/>
  <c r="O131" i="15"/>
  <c r="CE137" i="15"/>
  <c r="CE73" i="15"/>
  <c r="CE56" i="15"/>
  <c r="CE119" i="15"/>
  <c r="CE55" i="15"/>
  <c r="N134" i="15"/>
  <c r="N70" i="15"/>
  <c r="O21" i="15"/>
  <c r="O100" i="15"/>
  <c r="O10" i="15"/>
  <c r="O74" i="15"/>
  <c r="O138" i="15"/>
  <c r="AY110" i="15"/>
  <c r="AY138" i="15"/>
  <c r="H117" i="15"/>
  <c r="F120" i="15"/>
  <c r="H120" i="15" s="1"/>
  <c r="F132" i="15"/>
  <c r="H132" i="15" s="1"/>
  <c r="N93" i="15"/>
  <c r="N29" i="15"/>
  <c r="N91" i="15"/>
  <c r="CE118" i="15"/>
  <c r="CE54" i="15"/>
  <c r="O137" i="15"/>
  <c r="O73" i="15"/>
  <c r="N154" i="15"/>
  <c r="N90" i="15"/>
  <c r="N26" i="15"/>
  <c r="CE109" i="15"/>
  <c r="O128" i="15"/>
  <c r="O64" i="15"/>
  <c r="CE100" i="15"/>
  <c r="CE36" i="15"/>
  <c r="O119" i="15"/>
  <c r="O55" i="15"/>
  <c r="CE147" i="15"/>
  <c r="CE83" i="15"/>
  <c r="CE19" i="15"/>
  <c r="N15" i="15"/>
  <c r="N55" i="15"/>
  <c r="N135" i="15"/>
  <c r="CE129" i="15"/>
  <c r="CE65" i="15"/>
  <c r="CE128" i="15"/>
  <c r="CE48" i="15"/>
  <c r="CE111" i="15"/>
  <c r="CE47" i="15"/>
  <c r="N126" i="15"/>
  <c r="N62" i="15"/>
  <c r="O141" i="15"/>
  <c r="O13" i="15"/>
  <c r="O18" i="15"/>
  <c r="O82" i="15"/>
  <c r="O146" i="15"/>
  <c r="H101" i="15"/>
  <c r="F87" i="15"/>
  <c r="H87" i="15" s="1"/>
  <c r="N83" i="15"/>
  <c r="N19" i="15"/>
  <c r="CE110" i="15"/>
  <c r="O129" i="15"/>
  <c r="O65" i="15"/>
  <c r="N146" i="15"/>
  <c r="N18" i="15"/>
  <c r="O120" i="15"/>
  <c r="O56" i="15"/>
  <c r="N137" i="15"/>
  <c r="O47" i="15"/>
  <c r="N128" i="15"/>
  <c r="N64" i="15"/>
  <c r="CE139" i="15"/>
  <c r="CE11" i="15"/>
  <c r="CE50" i="15"/>
  <c r="N103" i="15"/>
  <c r="O139" i="15"/>
  <c r="CE121" i="15"/>
  <c r="CE57" i="15"/>
  <c r="CE120" i="15"/>
  <c r="CE40" i="15"/>
  <c r="CE103" i="15"/>
  <c r="CE39" i="15"/>
  <c r="N118" i="15"/>
  <c r="N54" i="15"/>
  <c r="O148" i="15"/>
  <c r="O84" i="15"/>
  <c r="O154" i="15"/>
  <c r="O150" i="15"/>
  <c r="F74" i="15"/>
  <c r="G74" i="15" s="1"/>
  <c r="F71" i="15"/>
  <c r="G71" i="15" s="1"/>
  <c r="N77" i="15"/>
  <c r="N139" i="15"/>
  <c r="CE102" i="15"/>
  <c r="CE38" i="15"/>
  <c r="CE93" i="15"/>
  <c r="N129" i="15"/>
  <c r="N120" i="15"/>
  <c r="N56" i="15"/>
  <c r="CE106" i="15"/>
  <c r="CE42" i="15"/>
  <c r="N71" i="15"/>
  <c r="O107" i="15"/>
  <c r="N143" i="15"/>
  <c r="CE95" i="15"/>
  <c r="N110" i="15"/>
  <c r="N46" i="15"/>
  <c r="O76" i="15"/>
  <c r="O34" i="15"/>
  <c r="H28" i="15"/>
  <c r="F15" i="15"/>
  <c r="G15" i="15" s="1"/>
  <c r="F118" i="15"/>
  <c r="G118" i="15" s="1"/>
  <c r="AY71" i="15"/>
  <c r="AV71" i="15"/>
  <c r="AV97" i="15"/>
  <c r="AY97" i="15"/>
  <c r="H95" i="15"/>
  <c r="F68" i="15"/>
  <c r="G68" i="15" s="1"/>
  <c r="AV9" i="15"/>
  <c r="AY9" i="15"/>
  <c r="AV144" i="15"/>
  <c r="AY101" i="15"/>
  <c r="AY15" i="15"/>
  <c r="F133" i="15"/>
  <c r="G133" i="15" s="1"/>
  <c r="F36" i="15"/>
  <c r="H36" i="15" s="1"/>
  <c r="F38" i="15"/>
  <c r="H38" i="15" s="1"/>
  <c r="F63" i="15"/>
  <c r="G63" i="15" s="1"/>
  <c r="F47" i="15"/>
  <c r="H47" i="15" s="1"/>
  <c r="T2" i="25"/>
  <c r="F7" i="25"/>
  <c r="G7" i="25" s="1"/>
  <c r="BA53" i="25"/>
  <c r="BD53" i="25"/>
  <c r="F84" i="25"/>
  <c r="G84" i="25" s="1"/>
  <c r="BD45" i="25"/>
  <c r="BA45" i="25"/>
  <c r="W2" i="25"/>
  <c r="F103" i="25"/>
  <c r="G103" i="25" s="1"/>
  <c r="F13" i="25"/>
  <c r="G13" i="25" s="1"/>
  <c r="BC2" i="25"/>
  <c r="BD22" i="25"/>
  <c r="BD2" i="25" s="1"/>
  <c r="BA22" i="25"/>
  <c r="BA2" i="25" s="1"/>
  <c r="M2" i="25"/>
  <c r="M6" i="25"/>
  <c r="L150" i="25"/>
  <c r="M150" i="25" s="1"/>
  <c r="L2" i="25"/>
  <c r="F48" i="25"/>
  <c r="G48" i="25" s="1"/>
  <c r="Z2" i="25"/>
  <c r="F63" i="25"/>
  <c r="G63" i="25" s="1"/>
  <c r="G5" i="25"/>
  <c r="F27" i="24"/>
  <c r="G27" i="24" s="1"/>
  <c r="F83" i="24"/>
  <c r="G83" i="24" s="1"/>
  <c r="BD4" i="24"/>
  <c r="F56" i="24"/>
  <c r="G56" i="24" s="1"/>
  <c r="F15" i="24"/>
  <c r="G15" i="24" s="1"/>
  <c r="F52" i="24"/>
  <c r="G52" i="24" s="1"/>
  <c r="BD31" i="24"/>
  <c r="F137" i="24"/>
  <c r="G137" i="24" s="1"/>
  <c r="F147" i="24"/>
  <c r="G147" i="24" s="1"/>
  <c r="Y2" i="24"/>
  <c r="BA70" i="24"/>
  <c r="BD25" i="24"/>
  <c r="BA25" i="24"/>
  <c r="F92" i="24"/>
  <c r="G92" i="24" s="1"/>
  <c r="BD52" i="24"/>
  <c r="BA52" i="24"/>
  <c r="BA48" i="24"/>
  <c r="BD48" i="24"/>
  <c r="BA16" i="24"/>
  <c r="BD16" i="24"/>
  <c r="BA134" i="24"/>
  <c r="BD134" i="24"/>
  <c r="BA103" i="24"/>
  <c r="BD103" i="24"/>
  <c r="BA47" i="24"/>
  <c r="BD47" i="24"/>
  <c r="BD77" i="24"/>
  <c r="BA77" i="24"/>
  <c r="BA92" i="24"/>
  <c r="BD92" i="24"/>
  <c r="BD120" i="24"/>
  <c r="BA120" i="24"/>
  <c r="BD44" i="24"/>
  <c r="BA44" i="24"/>
  <c r="BD74" i="24"/>
  <c r="BA74" i="24"/>
  <c r="BD15" i="24"/>
  <c r="BA15" i="24"/>
  <c r="BA40" i="24"/>
  <c r="BD40" i="24"/>
  <c r="BA88" i="24"/>
  <c r="BD88" i="24"/>
  <c r="BA24" i="24"/>
  <c r="BD24" i="24"/>
  <c r="BA115" i="24"/>
  <c r="BD115" i="24"/>
  <c r="BD79" i="24"/>
  <c r="BA79" i="24"/>
  <c r="BA107" i="24"/>
  <c r="BD107" i="24"/>
  <c r="BD9" i="24"/>
  <c r="BA9" i="24"/>
  <c r="F74" i="24"/>
  <c r="G74" i="24" s="1"/>
  <c r="BA91" i="24"/>
  <c r="BD91" i="24"/>
  <c r="BA29" i="24"/>
  <c r="F29" i="24"/>
  <c r="G29" i="24" s="1"/>
  <c r="BD22" i="24"/>
  <c r="BA22" i="24"/>
  <c r="BD145" i="24"/>
  <c r="BA145" i="24"/>
  <c r="BD112" i="24"/>
  <c r="BA112" i="24"/>
  <c r="BD73" i="24"/>
  <c r="BA73" i="24"/>
  <c r="F46" i="24"/>
  <c r="G46" i="24" s="1"/>
  <c r="BA96" i="24"/>
  <c r="BD96" i="24"/>
  <c r="BA11" i="24"/>
  <c r="BD11" i="24"/>
  <c r="BA27" i="24"/>
  <c r="BD27" i="24"/>
  <c r="BA124" i="24"/>
  <c r="BD124" i="24"/>
  <c r="F59" i="24"/>
  <c r="G59" i="24" s="1"/>
  <c r="BA13" i="24"/>
  <c r="BD13" i="24"/>
  <c r="BD81" i="24"/>
  <c r="BA81" i="24"/>
  <c r="F69" i="24"/>
  <c r="G69" i="24" s="1"/>
  <c r="F45" i="24"/>
  <c r="G45" i="24" s="1"/>
  <c r="F115" i="24"/>
  <c r="G115" i="24" s="1"/>
  <c r="F39" i="24"/>
  <c r="G39" i="24" s="1"/>
  <c r="BA95" i="24"/>
  <c r="BD65" i="24"/>
  <c r="BD105" i="24"/>
  <c r="BA105" i="24"/>
  <c r="BD114" i="24"/>
  <c r="BA114" i="24"/>
  <c r="BA59" i="24"/>
  <c r="BD59" i="24"/>
  <c r="BA139" i="24"/>
  <c r="BD139" i="24"/>
  <c r="BD57" i="24"/>
  <c r="BA57" i="24"/>
  <c r="BD82" i="24"/>
  <c r="BD10" i="24"/>
  <c r="F31" i="24"/>
  <c r="G31" i="24" s="1"/>
  <c r="BA126" i="24"/>
  <c r="BD126" i="24"/>
  <c r="BA97" i="24"/>
  <c r="BD97" i="24"/>
  <c r="W2" i="24"/>
  <c r="BA19" i="24"/>
  <c r="BD19" i="24"/>
  <c r="BA60" i="24"/>
  <c r="BD60" i="24"/>
  <c r="F18" i="24"/>
  <c r="G18" i="24" s="1"/>
  <c r="BA84" i="24"/>
  <c r="BD84" i="24"/>
  <c r="BD51" i="24"/>
  <c r="BA51" i="24"/>
  <c r="BA20" i="24"/>
  <c r="BD20" i="24"/>
  <c r="F84" i="24"/>
  <c r="G84" i="24" s="1"/>
  <c r="BN2" i="24"/>
  <c r="BD118" i="24"/>
  <c r="BA118" i="24"/>
  <c r="BA26" i="24"/>
  <c r="BD26" i="24"/>
  <c r="L2" i="24"/>
  <c r="BC2" i="24"/>
  <c r="BA14" i="24"/>
  <c r="BD14" i="24"/>
  <c r="BA100" i="24"/>
  <c r="BD100" i="24"/>
  <c r="Z2" i="24"/>
  <c r="BA35" i="24"/>
  <c r="BD35" i="24"/>
  <c r="M2" i="24"/>
  <c r="BA102" i="24"/>
  <c r="BD102" i="24"/>
  <c r="BD41" i="24"/>
  <c r="BA41" i="24"/>
  <c r="BD12" i="24"/>
  <c r="BA12" i="24"/>
  <c r="F7" i="24"/>
  <c r="T2" i="24"/>
  <c r="BA116" i="24"/>
  <c r="BD116" i="24"/>
  <c r="BD34" i="24"/>
  <c r="BA34" i="24"/>
  <c r="BD54" i="24"/>
  <c r="BA54" i="24"/>
  <c r="BD94" i="24"/>
  <c r="BA94" i="24"/>
  <c r="BA148" i="24"/>
  <c r="BD148" i="24"/>
  <c r="BA123" i="24"/>
  <c r="BD123" i="24"/>
  <c r="BD138" i="24"/>
  <c r="BA138" i="24"/>
  <c r="BD55" i="24"/>
  <c r="BA55" i="24"/>
  <c r="BD106" i="24"/>
  <c r="BA106" i="24"/>
  <c r="BG2" i="24"/>
  <c r="BD117" i="24"/>
  <c r="BA117" i="24"/>
  <c r="F63" i="24"/>
  <c r="G63" i="24" s="1"/>
  <c r="F19" i="24"/>
  <c r="G19" i="24" s="1"/>
  <c r="BA5" i="24"/>
  <c r="BD5" i="24"/>
  <c r="L150" i="24"/>
  <c r="M150" i="24" s="1"/>
  <c r="H4" i="20"/>
  <c r="H115" i="31"/>
  <c r="G115" i="31"/>
  <c r="H145" i="31"/>
  <c r="G145" i="31"/>
  <c r="H11" i="31"/>
  <c r="G14" i="31"/>
  <c r="G127" i="31"/>
  <c r="G78" i="31"/>
  <c r="H153" i="31"/>
  <c r="G153" i="31"/>
  <c r="G99" i="31"/>
  <c r="H99" i="31"/>
  <c r="H81" i="31"/>
  <c r="G112" i="31"/>
  <c r="H112" i="31"/>
  <c r="H55" i="31"/>
  <c r="G55" i="31"/>
  <c r="H129" i="31"/>
  <c r="G129" i="31"/>
  <c r="H138" i="31"/>
  <c r="G138" i="31"/>
  <c r="H130" i="31"/>
  <c r="G130" i="31"/>
  <c r="G93" i="31"/>
  <c r="H93" i="31"/>
  <c r="H83" i="31"/>
  <c r="G83" i="31"/>
  <c r="H71" i="31"/>
  <c r="G71" i="31"/>
  <c r="H64" i="31"/>
  <c r="G64" i="31"/>
  <c r="H20" i="31"/>
  <c r="G20" i="31"/>
  <c r="G137" i="31"/>
  <c r="H137" i="31"/>
  <c r="G105" i="31"/>
  <c r="H105" i="31"/>
  <c r="G132" i="31"/>
  <c r="H132" i="31"/>
  <c r="H126" i="31"/>
  <c r="G126" i="31"/>
  <c r="H43" i="31"/>
  <c r="G43" i="31"/>
  <c r="H140" i="31"/>
  <c r="G140" i="31"/>
  <c r="F143" i="31"/>
  <c r="AV116" i="31"/>
  <c r="AY116" i="31"/>
  <c r="AV134" i="31"/>
  <c r="AY134" i="31"/>
  <c r="AV145" i="31"/>
  <c r="AY145" i="31"/>
  <c r="H51" i="31"/>
  <c r="G51" i="31"/>
  <c r="G142" i="31"/>
  <c r="H142" i="31"/>
  <c r="AV92" i="31"/>
  <c r="AY92" i="31"/>
  <c r="F62" i="31"/>
  <c r="AV12" i="31"/>
  <c r="AY12" i="31"/>
  <c r="F136" i="31"/>
  <c r="AV148" i="31"/>
  <c r="AY148" i="31"/>
  <c r="H133" i="31"/>
  <c r="G133" i="31"/>
  <c r="AV110" i="31"/>
  <c r="AY110" i="31"/>
  <c r="AV152" i="31"/>
  <c r="AY152" i="31"/>
  <c r="F144" i="31"/>
  <c r="H117" i="31"/>
  <c r="G117" i="31"/>
  <c r="AV107" i="31"/>
  <c r="AY107" i="31"/>
  <c r="F131" i="31"/>
  <c r="F95" i="31"/>
  <c r="F87" i="31"/>
  <c r="AV83" i="31"/>
  <c r="AY83" i="31"/>
  <c r="F92" i="31"/>
  <c r="H75" i="31"/>
  <c r="G75" i="31"/>
  <c r="F119" i="31"/>
  <c r="F88" i="31"/>
  <c r="H80" i="31"/>
  <c r="G80" i="31"/>
  <c r="AY61" i="31"/>
  <c r="AV61" i="31"/>
  <c r="AY13" i="31"/>
  <c r="AV13" i="31"/>
  <c r="H57" i="31"/>
  <c r="G57" i="31"/>
  <c r="G24" i="31"/>
  <c r="H24" i="31"/>
  <c r="AV123" i="31"/>
  <c r="AY123" i="31"/>
  <c r="F82" i="31"/>
  <c r="H53" i="31"/>
  <c r="G53" i="31"/>
  <c r="L6" i="31"/>
  <c r="L7" i="31"/>
  <c r="L1" i="31"/>
  <c r="L4" i="31"/>
  <c r="AV91" i="31"/>
  <c r="AY91" i="31"/>
  <c r="F37" i="31"/>
  <c r="G102" i="31"/>
  <c r="H102" i="31"/>
  <c r="F61" i="31"/>
  <c r="H111" i="31"/>
  <c r="G98" i="31"/>
  <c r="H98" i="31"/>
  <c r="G70" i="31"/>
  <c r="H70" i="31"/>
  <c r="H63" i="31"/>
  <c r="G63" i="31"/>
  <c r="H46" i="31"/>
  <c r="H29" i="31"/>
  <c r="G29" i="31"/>
  <c r="AY65" i="31"/>
  <c r="AV65" i="31"/>
  <c r="G79" i="31"/>
  <c r="H79" i="31"/>
  <c r="F39" i="31"/>
  <c r="H23" i="31"/>
  <c r="G23" i="31"/>
  <c r="AY62" i="31"/>
  <c r="AV62" i="31"/>
  <c r="G123" i="31"/>
  <c r="H27" i="31"/>
  <c r="G27" i="31"/>
  <c r="G36" i="31"/>
  <c r="H36" i="31"/>
  <c r="BB4" i="31"/>
  <c r="BB5" i="31"/>
  <c r="BB6" i="31"/>
  <c r="BB1" i="31"/>
  <c r="BB7" i="31"/>
  <c r="BB8" i="31"/>
  <c r="AV67" i="31"/>
  <c r="AY67" i="31"/>
  <c r="L5" i="31"/>
  <c r="AY36" i="31"/>
  <c r="AV36" i="31"/>
  <c r="AV96" i="31"/>
  <c r="AY96" i="31"/>
  <c r="H106" i="31"/>
  <c r="G106" i="31"/>
  <c r="G154" i="31"/>
  <c r="H146" i="31"/>
  <c r="G146" i="31"/>
  <c r="AV124" i="31"/>
  <c r="AY124" i="31"/>
  <c r="G110" i="31"/>
  <c r="H110" i="31"/>
  <c r="AY57" i="31"/>
  <c r="AV57" i="31"/>
  <c r="H103" i="31"/>
  <c r="G103" i="31"/>
  <c r="F50" i="31"/>
  <c r="H65" i="31"/>
  <c r="G65" i="31"/>
  <c r="AY47" i="31"/>
  <c r="AV47" i="31"/>
  <c r="AY11" i="31"/>
  <c r="AV11" i="31"/>
  <c r="BH3" i="31"/>
  <c r="BH1" i="31"/>
  <c r="AV58" i="31"/>
  <c r="AY58" i="31"/>
  <c r="F25" i="31"/>
  <c r="F13" i="31"/>
  <c r="H35" i="31"/>
  <c r="G35" i="31"/>
  <c r="H19" i="31"/>
  <c r="G19" i="31"/>
  <c r="Q5" i="31"/>
  <c r="Q6" i="31"/>
  <c r="Q7" i="31"/>
  <c r="Q1" i="31"/>
  <c r="Q8" i="31"/>
  <c r="Q4" i="31"/>
  <c r="AV42" i="31"/>
  <c r="AY42" i="31"/>
  <c r="AY20" i="31"/>
  <c r="AV20" i="31"/>
  <c r="AY19" i="31"/>
  <c r="AV19" i="31"/>
  <c r="L8" i="31"/>
  <c r="F10" i="31"/>
  <c r="G68" i="31"/>
  <c r="H97" i="31"/>
  <c r="G97" i="31"/>
  <c r="AY82" i="31"/>
  <c r="AV82" i="31"/>
  <c r="AY78" i="31"/>
  <c r="AV78" i="31"/>
  <c r="AV21" i="31"/>
  <c r="AY21" i="31"/>
  <c r="G90" i="31"/>
  <c r="H90" i="31"/>
  <c r="AY108" i="31"/>
  <c r="AV108" i="31"/>
  <c r="G84" i="31"/>
  <c r="H84" i="31"/>
  <c r="S7" i="31"/>
  <c r="S8" i="31"/>
  <c r="S4" i="31"/>
  <c r="S1" i="31"/>
  <c r="S6" i="31"/>
  <c r="S5" i="31"/>
  <c r="H56" i="31"/>
  <c r="G56" i="31"/>
  <c r="H49" i="31"/>
  <c r="G49" i="31"/>
  <c r="K6" i="31"/>
  <c r="AY40" i="31"/>
  <c r="AV40" i="31"/>
  <c r="F21" i="31"/>
  <c r="AY151" i="31"/>
  <c r="AV151" i="31"/>
  <c r="G76" i="31"/>
  <c r="F32" i="31"/>
  <c r="T7" i="31"/>
  <c r="T1" i="31"/>
  <c r="T4" i="31"/>
  <c r="T6" i="31"/>
  <c r="AV70" i="31"/>
  <c r="AY70" i="31"/>
  <c r="T8" i="31"/>
  <c r="H89" i="31"/>
  <c r="G89" i="31"/>
  <c r="H18" i="31"/>
  <c r="G18" i="31"/>
  <c r="F31" i="31"/>
  <c r="F15" i="31"/>
  <c r="F108" i="31"/>
  <c r="AV48" i="31"/>
  <c r="AY48" i="31"/>
  <c r="K4" i="31"/>
  <c r="G135" i="31"/>
  <c r="H135" i="31"/>
  <c r="F150" i="31"/>
  <c r="AY130" i="31"/>
  <c r="AV130" i="31"/>
  <c r="AY135" i="31"/>
  <c r="AV135" i="31"/>
  <c r="H72" i="31"/>
  <c r="G72" i="31"/>
  <c r="AY125" i="31"/>
  <c r="AV125" i="31"/>
  <c r="H52" i="31"/>
  <c r="G52" i="31"/>
  <c r="G128" i="31"/>
  <c r="H128" i="31"/>
  <c r="H149" i="31"/>
  <c r="G149" i="31"/>
  <c r="AY146" i="31"/>
  <c r="AV146" i="31"/>
  <c r="AV121" i="31"/>
  <c r="AY121" i="31"/>
  <c r="F114" i="31"/>
  <c r="G120" i="31"/>
  <c r="H120" i="31"/>
  <c r="AY113" i="31"/>
  <c r="AV113" i="31"/>
  <c r="H91" i="31"/>
  <c r="G91" i="31"/>
  <c r="AY71" i="31"/>
  <c r="AV71" i="31"/>
  <c r="AY103" i="31"/>
  <c r="AV103" i="31"/>
  <c r="G86" i="31"/>
  <c r="H86" i="31"/>
  <c r="AY76" i="31"/>
  <c r="AV76" i="31"/>
  <c r="AY111" i="31"/>
  <c r="AV111" i="31"/>
  <c r="AV77" i="31"/>
  <c r="AY77" i="31"/>
  <c r="F73" i="31"/>
  <c r="H60" i="31"/>
  <c r="G60" i="31"/>
  <c r="AV85" i="31"/>
  <c r="AY85" i="31"/>
  <c r="AY74" i="31"/>
  <c r="AV74" i="31"/>
  <c r="AV53" i="31"/>
  <c r="AY53" i="31"/>
  <c r="G40" i="31"/>
  <c r="H40" i="31"/>
  <c r="H22" i="31"/>
  <c r="G22" i="31"/>
  <c r="AY28" i="31"/>
  <c r="AV28" i="31"/>
  <c r="AY22" i="31"/>
  <c r="AV22" i="31"/>
  <c r="F47" i="31"/>
  <c r="AV18" i="31"/>
  <c r="AY18" i="31"/>
  <c r="K8" i="31"/>
  <c r="H122" i="31"/>
  <c r="G122" i="31"/>
  <c r="AV144" i="31"/>
  <c r="AY144" i="31"/>
  <c r="AV150" i="31"/>
  <c r="AY150" i="31"/>
  <c r="AV115" i="31"/>
  <c r="AY115" i="31"/>
  <c r="AV132" i="31"/>
  <c r="AY132" i="31"/>
  <c r="AV140" i="31"/>
  <c r="AY140" i="31"/>
  <c r="G107" i="31"/>
  <c r="H107" i="31"/>
  <c r="AV142" i="31"/>
  <c r="AY142" i="31"/>
  <c r="AV75" i="31"/>
  <c r="AY75" i="31"/>
  <c r="F41" i="31"/>
  <c r="AV34" i="31"/>
  <c r="AY34" i="31"/>
  <c r="H17" i="31"/>
  <c r="G17" i="31"/>
  <c r="F54" i="31"/>
  <c r="F152" i="31"/>
  <c r="AV143" i="31"/>
  <c r="AY143" i="31"/>
  <c r="F116" i="31"/>
  <c r="AV118" i="31"/>
  <c r="AY118" i="31"/>
  <c r="G59" i="31"/>
  <c r="H59" i="31"/>
  <c r="F113" i="31"/>
  <c r="AV99" i="31"/>
  <c r="AY99" i="31"/>
  <c r="AV88" i="31"/>
  <c r="AY88" i="31"/>
  <c r="AV69" i="31"/>
  <c r="AY69" i="31"/>
  <c r="F101" i="31"/>
  <c r="AY73" i="31"/>
  <c r="AV73" i="31"/>
  <c r="F67" i="31"/>
  <c r="G45" i="31"/>
  <c r="H45" i="31"/>
  <c r="F33" i="31"/>
  <c r="F96" i="31"/>
  <c r="F16" i="31"/>
  <c r="AV39" i="31"/>
  <c r="AY39" i="31"/>
  <c r="F9" i="31"/>
  <c r="F34" i="31"/>
  <c r="AX4" i="31"/>
  <c r="AX1" i="31"/>
  <c r="AX6" i="31"/>
  <c r="AX7" i="31"/>
  <c r="AV51" i="31"/>
  <c r="AY51" i="31"/>
  <c r="K5" i="31"/>
  <c r="K7" i="31"/>
  <c r="G147" i="31"/>
  <c r="H147" i="31"/>
  <c r="AY149" i="31"/>
  <c r="AV149" i="31"/>
  <c r="AY95" i="31"/>
  <c r="AV95" i="31"/>
  <c r="G121" i="31"/>
  <c r="H121" i="31"/>
  <c r="AY45" i="31"/>
  <c r="AV45" i="31"/>
  <c r="AV72" i="31"/>
  <c r="AY72" i="31"/>
  <c r="H139" i="31"/>
  <c r="G139" i="31"/>
  <c r="G85" i="31"/>
  <c r="H85" i="31"/>
  <c r="H42" i="31"/>
  <c r="G42" i="31"/>
  <c r="H141" i="31"/>
  <c r="G141" i="31"/>
  <c r="H148" i="31"/>
  <c r="G148" i="31"/>
  <c r="AY117" i="31"/>
  <c r="AV117" i="31"/>
  <c r="F118" i="31"/>
  <c r="AV50" i="31"/>
  <c r="AY50" i="31"/>
  <c r="AY63" i="31"/>
  <c r="AV63" i="31"/>
  <c r="F94" i="31"/>
  <c r="AV31" i="31"/>
  <c r="AY31" i="31"/>
  <c r="AV80" i="31"/>
  <c r="AY80" i="31"/>
  <c r="AV66" i="31"/>
  <c r="AY66" i="31"/>
  <c r="AV59" i="31"/>
  <c r="AY59" i="31"/>
  <c r="AV24" i="31"/>
  <c r="AY24" i="31"/>
  <c r="H28" i="31"/>
  <c r="G28" i="31"/>
  <c r="AV64" i="31"/>
  <c r="AY64" i="31"/>
  <c r="AV60" i="31"/>
  <c r="AY60" i="31"/>
  <c r="F44" i="31"/>
  <c r="F74" i="31"/>
  <c r="AV26" i="31"/>
  <c r="AY26" i="31"/>
  <c r="G76" i="15"/>
  <c r="H76" i="15"/>
  <c r="AV100" i="15"/>
  <c r="AY100" i="15"/>
  <c r="AV153" i="15"/>
  <c r="AY153" i="15"/>
  <c r="AY37" i="15"/>
  <c r="AV37" i="15"/>
  <c r="AV47" i="15"/>
  <c r="AY47" i="15"/>
  <c r="F137" i="15"/>
  <c r="AY13" i="15"/>
  <c r="AV13" i="15"/>
  <c r="AV118" i="15"/>
  <c r="AY118" i="15"/>
  <c r="F61" i="15"/>
  <c r="G61" i="15" s="1"/>
  <c r="F27" i="15"/>
  <c r="H27" i="15" s="1"/>
  <c r="AY95" i="15"/>
  <c r="AV95" i="15"/>
  <c r="AV55" i="15"/>
  <c r="AY55" i="15"/>
  <c r="AV113" i="15"/>
  <c r="AY113" i="15"/>
  <c r="AV87" i="15"/>
  <c r="AY87" i="15"/>
  <c r="AV132" i="15"/>
  <c r="AY132" i="15"/>
  <c r="AY139" i="15"/>
  <c r="AV139" i="15"/>
  <c r="F72" i="15"/>
  <c r="AY11" i="15"/>
  <c r="AV11" i="15"/>
  <c r="AV43" i="15"/>
  <c r="AV143" i="15"/>
  <c r="AY81" i="15"/>
  <c r="AV81" i="15"/>
  <c r="AY96" i="15"/>
  <c r="AV96" i="15"/>
  <c r="AY20" i="15"/>
  <c r="AV20" i="15"/>
  <c r="AY29" i="15"/>
  <c r="AV29" i="15"/>
  <c r="F146" i="15"/>
  <c r="H146" i="15" s="1"/>
  <c r="AY135" i="15"/>
  <c r="AY75" i="15"/>
  <c r="AV75" i="15"/>
  <c r="AY112" i="15"/>
  <c r="AV112" i="15"/>
  <c r="AV12" i="15"/>
  <c r="AY12" i="15"/>
  <c r="AY140" i="15"/>
  <c r="AV140" i="15"/>
  <c r="F12" i="15"/>
  <c r="AV76" i="15"/>
  <c r="AY76" i="15"/>
  <c r="F150" i="15"/>
  <c r="G150" i="15" s="1"/>
  <c r="AY42" i="15"/>
  <c r="F11" i="15"/>
  <c r="G11" i="15" s="1"/>
  <c r="F140" i="15"/>
  <c r="G140" i="15" s="1"/>
  <c r="F83" i="15"/>
  <c r="G83" i="15" s="1"/>
  <c r="AY57" i="15"/>
  <c r="AV133" i="15"/>
  <c r="AY133" i="15"/>
  <c r="F75" i="15"/>
  <c r="AY46" i="15"/>
  <c r="AV46" i="15"/>
  <c r="AV99" i="15"/>
  <c r="AY99" i="15"/>
  <c r="F98" i="15"/>
  <c r="H98" i="15" s="1"/>
  <c r="F43" i="15"/>
  <c r="G43" i="15" s="1"/>
  <c r="F122" i="15"/>
  <c r="H122" i="15" s="1"/>
  <c r="F141" i="15"/>
  <c r="G141" i="15" s="1"/>
  <c r="F111" i="15"/>
  <c r="H111" i="15" s="1"/>
  <c r="F34" i="15"/>
  <c r="H34" i="15" s="1"/>
  <c r="F96" i="15"/>
  <c r="AV31" i="15"/>
  <c r="AY31" i="15"/>
  <c r="AV80" i="15"/>
  <c r="AY80" i="15"/>
  <c r="AV36" i="15"/>
  <c r="AY36" i="15"/>
  <c r="AV108" i="15"/>
  <c r="AY108" i="15"/>
  <c r="AY86" i="15"/>
  <c r="AV86" i="15"/>
  <c r="G51" i="15"/>
  <c r="H51" i="15"/>
  <c r="H53" i="15"/>
  <c r="G53" i="15"/>
  <c r="G64" i="15"/>
  <c r="H64" i="15"/>
  <c r="H110" i="15"/>
  <c r="G110" i="15"/>
  <c r="G45" i="15"/>
  <c r="H45" i="15"/>
  <c r="AV117" i="15"/>
  <c r="AY117" i="15"/>
  <c r="F22" i="15"/>
  <c r="H143" i="15"/>
  <c r="AV35" i="15"/>
  <c r="AY35" i="15"/>
  <c r="F13" i="15"/>
  <c r="AY62" i="15"/>
  <c r="AV62" i="15"/>
  <c r="H66" i="15"/>
  <c r="G66" i="15"/>
  <c r="F126" i="15"/>
  <c r="AY41" i="15"/>
  <c r="AV41" i="15"/>
  <c r="H42" i="15"/>
  <c r="F135" i="15"/>
  <c r="AV154" i="15"/>
  <c r="AY154" i="15"/>
  <c r="F113" i="15"/>
  <c r="BB1" i="15"/>
  <c r="F102" i="15"/>
  <c r="G102" i="15" s="1"/>
  <c r="F151" i="15"/>
  <c r="H151" i="15" s="1"/>
  <c r="AV121" i="15"/>
  <c r="AY121" i="15"/>
  <c r="F129" i="15"/>
  <c r="F114" i="15"/>
  <c r="F93" i="15"/>
  <c r="AV45" i="15"/>
  <c r="AY45" i="15"/>
  <c r="F31" i="15"/>
  <c r="F144" i="15"/>
  <c r="G85" i="15"/>
  <c r="AY136" i="15"/>
  <c r="AV136" i="15"/>
  <c r="F79" i="15"/>
  <c r="F84" i="15"/>
  <c r="G139" i="15"/>
  <c r="F107" i="15"/>
  <c r="AV111" i="15"/>
  <c r="AY111" i="15"/>
  <c r="AY150" i="15"/>
  <c r="AV150" i="15"/>
  <c r="Q4" i="15"/>
  <c r="F103" i="15"/>
  <c r="H103" i="15" s="1"/>
  <c r="AV137" i="15"/>
  <c r="F62" i="15"/>
  <c r="AY129" i="15"/>
  <c r="AV129" i="15"/>
  <c r="AV91" i="15"/>
  <c r="AY91" i="15"/>
  <c r="AY72" i="15"/>
  <c r="AV72" i="15"/>
  <c r="F49" i="15"/>
  <c r="F82" i="15"/>
  <c r="G54" i="15"/>
  <c r="AY44" i="15"/>
  <c r="AV44" i="15"/>
  <c r="H32" i="15"/>
  <c r="G32" i="15"/>
  <c r="G92" i="15"/>
  <c r="F18" i="15"/>
  <c r="G18" i="15" s="1"/>
  <c r="F80" i="15"/>
  <c r="H80" i="15" s="1"/>
  <c r="H50" i="15"/>
  <c r="G50" i="15"/>
  <c r="F55" i="15"/>
  <c r="F58" i="15"/>
  <c r="AV68" i="15"/>
  <c r="AY68" i="15"/>
  <c r="F91" i="15"/>
  <c r="G152" i="15"/>
  <c r="G154" i="15"/>
  <c r="H154" i="15"/>
  <c r="H130" i="15"/>
  <c r="G130" i="15"/>
  <c r="G23" i="15"/>
  <c r="H23" i="15"/>
  <c r="F33" i="15"/>
  <c r="AV102" i="15"/>
  <c r="AY102" i="15"/>
  <c r="F21" i="15"/>
  <c r="K1" i="15"/>
  <c r="F9" i="15"/>
  <c r="K4" i="15"/>
  <c r="K8" i="15"/>
  <c r="K5" i="15"/>
  <c r="K7" i="15"/>
  <c r="K6" i="15"/>
  <c r="F17" i="15"/>
  <c r="G78" i="15"/>
  <c r="H78" i="15"/>
  <c r="AY66" i="15"/>
  <c r="AV66" i="15"/>
  <c r="L8" i="15"/>
  <c r="L7" i="15"/>
  <c r="L5" i="15"/>
  <c r="F16" i="15"/>
  <c r="L4" i="15"/>
  <c r="L6" i="15"/>
  <c r="L1" i="15"/>
  <c r="G37" i="15"/>
  <c r="H37" i="15"/>
  <c r="AY19" i="15"/>
  <c r="AV19" i="15"/>
  <c r="AV60" i="15"/>
  <c r="AY60" i="15"/>
  <c r="AY30" i="15"/>
  <c r="AV30" i="15"/>
  <c r="H15" i="15"/>
  <c r="F67" i="15"/>
  <c r="AV123" i="15"/>
  <c r="AY123" i="15"/>
  <c r="H109" i="15"/>
  <c r="H70" i="15"/>
  <c r="G70" i="15"/>
  <c r="AY103" i="15"/>
  <c r="AV103" i="15"/>
  <c r="AV127" i="15"/>
  <c r="AY127" i="15"/>
  <c r="AY142" i="15"/>
  <c r="AV142" i="15"/>
  <c r="F97" i="15"/>
  <c r="H136" i="15"/>
  <c r="G136" i="15"/>
  <c r="AY28" i="15"/>
  <c r="AV28" i="15"/>
  <c r="F60" i="15"/>
  <c r="AY21" i="15"/>
  <c r="AV21" i="15"/>
  <c r="G90" i="15"/>
  <c r="H99" i="15"/>
  <c r="G99" i="15"/>
  <c r="AX1" i="15"/>
  <c r="AX4" i="15"/>
  <c r="AX8" i="15"/>
  <c r="AX6" i="15"/>
  <c r="AX5" i="15"/>
  <c r="AV67" i="15"/>
  <c r="AY67" i="15"/>
  <c r="G123" i="15"/>
  <c r="G77" i="15"/>
  <c r="H77" i="15"/>
  <c r="H128" i="15"/>
  <c r="G128" i="15"/>
  <c r="F142" i="15"/>
  <c r="G30" i="15"/>
  <c r="H30" i="15"/>
  <c r="AV39" i="15"/>
  <c r="AY39" i="15"/>
  <c r="AY105" i="15"/>
  <c r="AV105" i="15"/>
  <c r="G108" i="15"/>
  <c r="H115" i="15"/>
  <c r="G115" i="15"/>
  <c r="G149" i="15"/>
  <c r="H149" i="15"/>
  <c r="AV128" i="15"/>
  <c r="AY128" i="15"/>
  <c r="G147" i="15"/>
  <c r="H147" i="15"/>
  <c r="AV61" i="15"/>
  <c r="AY61" i="15"/>
  <c r="F39" i="15"/>
  <c r="BB8" i="15"/>
  <c r="BB6" i="15"/>
  <c r="F116" i="15"/>
  <c r="F119" i="15"/>
  <c r="BB5" i="15"/>
  <c r="G138" i="15"/>
  <c r="H138" i="15"/>
  <c r="AV119" i="15"/>
  <c r="AY119" i="15"/>
  <c r="Q6" i="15"/>
  <c r="S6" i="15"/>
  <c r="S1" i="15"/>
  <c r="S7" i="15"/>
  <c r="S5" i="15"/>
  <c r="S8" i="15"/>
  <c r="S4" i="15"/>
  <c r="F153" i="15"/>
  <c r="F35" i="15"/>
  <c r="AV25" i="15"/>
  <c r="AY25" i="15"/>
  <c r="AV89" i="15"/>
  <c r="AY89" i="15"/>
  <c r="AV106" i="15"/>
  <c r="AY106" i="15"/>
  <c r="F89" i="15"/>
  <c r="F65" i="15"/>
  <c r="F10" i="15"/>
  <c r="G24" i="15"/>
  <c r="H24" i="15"/>
  <c r="AY24" i="15"/>
  <c r="AV24" i="15"/>
  <c r="AV16" i="15"/>
  <c r="AY16" i="15"/>
  <c r="AY116" i="15"/>
  <c r="AV116" i="15"/>
  <c r="AX7" i="15"/>
  <c r="BH3" i="15"/>
  <c r="AY147" i="15"/>
  <c r="AV147" i="15"/>
  <c r="Q5" i="15"/>
  <c r="G127" i="15"/>
  <c r="H127" i="15"/>
  <c r="AV65" i="15"/>
  <c r="AY65" i="15"/>
  <c r="F121" i="15"/>
  <c r="F100" i="15"/>
  <c r="F25" i="15"/>
  <c r="F145" i="15"/>
  <c r="G19" i="15"/>
  <c r="H19" i="15"/>
  <c r="H44" i="15"/>
  <c r="G44" i="15"/>
  <c r="H74" i="15"/>
  <c r="AV26" i="15"/>
  <c r="AY26" i="15"/>
  <c r="H59" i="15"/>
  <c r="G59" i="15"/>
  <c r="G41" i="15"/>
  <c r="H41" i="15"/>
  <c r="G29" i="15"/>
  <c r="H29" i="15"/>
  <c r="Q7" i="15"/>
  <c r="Q1" i="15"/>
  <c r="F105" i="15"/>
  <c r="F57" i="15"/>
  <c r="AY18" i="15"/>
  <c r="AV18" i="15"/>
  <c r="G69" i="15"/>
  <c r="H69" i="15"/>
  <c r="T6" i="15"/>
  <c r="T5" i="15"/>
  <c r="T8" i="15"/>
  <c r="T1" i="15"/>
  <c r="T4" i="15"/>
  <c r="F14" i="15"/>
  <c r="T7" i="15"/>
  <c r="F81" i="15"/>
  <c r="AY78" i="15"/>
  <c r="AV78" i="15"/>
  <c r="AY69" i="15"/>
  <c r="AV69" i="15"/>
  <c r="G48" i="15"/>
  <c r="H48" i="15"/>
  <c r="G88" i="15"/>
  <c r="H88" i="15"/>
  <c r="AY64" i="15"/>
  <c r="AV64" i="15"/>
  <c r="F20" i="15"/>
  <c r="AY90" i="15"/>
  <c r="AV90" i="15"/>
  <c r="AY74" i="15"/>
  <c r="AV74" i="15"/>
  <c r="BH8" i="15"/>
  <c r="AY14" i="15"/>
  <c r="AV14" i="15"/>
  <c r="BH1" i="15"/>
  <c r="F26" i="15"/>
  <c r="H124" i="15"/>
  <c r="G124" i="15"/>
  <c r="H131" i="15"/>
  <c r="G131" i="15"/>
  <c r="Q8" i="15"/>
  <c r="BB4" i="15"/>
  <c r="H140" i="20"/>
  <c r="G140" i="20"/>
  <c r="H53" i="20"/>
  <c r="G53" i="20"/>
  <c r="G24" i="20"/>
  <c r="H24" i="20"/>
  <c r="H60" i="20"/>
  <c r="G60" i="20"/>
  <c r="H144" i="20"/>
  <c r="G144" i="20"/>
  <c r="H40" i="20"/>
  <c r="G40" i="20"/>
  <c r="G90" i="20"/>
  <c r="H90" i="20"/>
  <c r="G91" i="20"/>
  <c r="H91" i="20"/>
  <c r="G99" i="20"/>
  <c r="H99" i="20"/>
  <c r="H113" i="20"/>
  <c r="G113" i="20"/>
  <c r="G16" i="20"/>
  <c r="H16" i="20"/>
  <c r="H36" i="20"/>
  <c r="G36" i="20"/>
  <c r="H125" i="20"/>
  <c r="G125" i="20"/>
  <c r="G18" i="20"/>
  <c r="H18" i="20"/>
  <c r="G139" i="20"/>
  <c r="H139" i="20"/>
  <c r="BD125" i="20"/>
  <c r="BG125" i="20"/>
  <c r="H51" i="20"/>
  <c r="G51" i="20"/>
  <c r="G142" i="20"/>
  <c r="H142" i="20"/>
  <c r="F67" i="20"/>
  <c r="G81" i="20"/>
  <c r="H81" i="20"/>
  <c r="BG85" i="20"/>
  <c r="BD85" i="20"/>
  <c r="G83" i="20"/>
  <c r="H83" i="20"/>
  <c r="BD86" i="20"/>
  <c r="BG86" i="20"/>
  <c r="H21" i="20"/>
  <c r="G21" i="20"/>
  <c r="BD87" i="20"/>
  <c r="BG87" i="20"/>
  <c r="X1" i="20"/>
  <c r="U1" i="20"/>
  <c r="N5" i="20"/>
  <c r="N1" i="20"/>
  <c r="H8" i="20"/>
  <c r="G8" i="20"/>
  <c r="G127" i="20"/>
  <c r="H127" i="20"/>
  <c r="G37" i="20"/>
  <c r="H37" i="20"/>
  <c r="G86" i="20"/>
  <c r="H86" i="20"/>
  <c r="H3" i="20"/>
  <c r="G3" i="20"/>
  <c r="BD40" i="20"/>
  <c r="BD1" i="20" s="1"/>
  <c r="BG40" i="20"/>
  <c r="BG1" i="20" s="1"/>
  <c r="H137" i="20"/>
  <c r="G137" i="20"/>
  <c r="H14" i="20"/>
  <c r="G14" i="20"/>
  <c r="H33" i="20"/>
  <c r="G33" i="20"/>
  <c r="H66" i="20"/>
  <c r="G66" i="20"/>
  <c r="BG114" i="20"/>
  <c r="BD114" i="20"/>
  <c r="G130" i="20"/>
  <c r="H130" i="20"/>
  <c r="BD89" i="20"/>
  <c r="BG89" i="20"/>
  <c r="BG141" i="20"/>
  <c r="BD141" i="20"/>
  <c r="BJ1" i="20"/>
  <c r="BG24" i="20"/>
  <c r="BD24" i="20"/>
  <c r="H143" i="20"/>
  <c r="G143" i="20"/>
  <c r="G92" i="20"/>
  <c r="H92" i="20"/>
  <c r="H80" i="20"/>
  <c r="G80" i="20"/>
  <c r="G34" i="20"/>
  <c r="H34" i="20"/>
  <c r="G69" i="20"/>
  <c r="H69" i="20"/>
  <c r="G96" i="20"/>
  <c r="H96" i="20"/>
  <c r="BD140" i="20"/>
  <c r="BG140" i="20"/>
  <c r="H19" i="20"/>
  <c r="G19" i="20"/>
  <c r="G147" i="20"/>
  <c r="H147" i="20"/>
  <c r="H73" i="20"/>
  <c r="G73" i="20"/>
  <c r="H26" i="20"/>
  <c r="G26" i="20"/>
  <c r="BG82" i="20"/>
  <c r="BD82" i="20"/>
  <c r="BG51" i="20"/>
  <c r="BD51" i="20"/>
  <c r="H54" i="20"/>
  <c r="G54" i="20"/>
  <c r="M1" i="20"/>
  <c r="BG19" i="20"/>
  <c r="BD19" i="20"/>
  <c r="G95" i="20"/>
  <c r="H95" i="20"/>
  <c r="G25" i="20"/>
  <c r="H25" i="20"/>
  <c r="H13" i="20"/>
  <c r="G13" i="20"/>
  <c r="BG61" i="20"/>
  <c r="BD61" i="20"/>
  <c r="H57" i="20"/>
  <c r="G57" i="20"/>
  <c r="BG123" i="20"/>
  <c r="BD123" i="20"/>
  <c r="G124" i="20"/>
  <c r="H124" i="20"/>
  <c r="BG30" i="20"/>
  <c r="BD30" i="20"/>
  <c r="Z1" i="20"/>
  <c r="BF1" i="20"/>
  <c r="BD130" i="20"/>
  <c r="BG130" i="20"/>
  <c r="H72" i="20"/>
  <c r="G72" i="20"/>
  <c r="H114" i="20"/>
  <c r="G114" i="20"/>
  <c r="G141" i="20"/>
  <c r="H141" i="20"/>
  <c r="BG81" i="20"/>
  <c r="BD81" i="20"/>
  <c r="F5" i="20"/>
  <c r="G1" i="20" s="1"/>
  <c r="AA1" i="20"/>
  <c r="BG144" i="20"/>
  <c r="BD144" i="20"/>
  <c r="G122" i="20"/>
  <c r="H122" i="20"/>
  <c r="F145" i="20"/>
  <c r="M149" i="20"/>
  <c r="N149" i="20" s="1"/>
  <c r="H11" i="20"/>
  <c r="G11" i="20"/>
  <c r="H82" i="20"/>
  <c r="G82" i="20"/>
  <c r="G22" i="20"/>
  <c r="H22" i="20"/>
  <c r="F128" i="20"/>
  <c r="F87" i="20"/>
  <c r="H89" i="20"/>
  <c r="G89" i="20"/>
  <c r="BF2" i="26" l="1"/>
  <c r="G2" i="26"/>
  <c r="F2" i="26"/>
  <c r="G4" i="26"/>
  <c r="G72" i="26" s="1"/>
  <c r="F72" i="26"/>
  <c r="AZ2" i="26"/>
  <c r="G38" i="31"/>
  <c r="H109" i="31"/>
  <c r="G132" i="15"/>
  <c r="G36" i="15"/>
  <c r="H73" i="15"/>
  <c r="G12" i="31"/>
  <c r="G58" i="31"/>
  <c r="H77" i="31"/>
  <c r="G104" i="31"/>
  <c r="G48" i="31"/>
  <c r="G134" i="31"/>
  <c r="G69" i="31"/>
  <c r="G26" i="31"/>
  <c r="G66" i="31"/>
  <c r="H151" i="31"/>
  <c r="G124" i="31"/>
  <c r="H46" i="15"/>
  <c r="G98" i="15"/>
  <c r="H94" i="15"/>
  <c r="G86" i="15"/>
  <c r="H68" i="15"/>
  <c r="G151" i="15"/>
  <c r="G56" i="15"/>
  <c r="H125" i="15"/>
  <c r="AV8" i="31"/>
  <c r="AY6" i="31"/>
  <c r="AY4" i="31"/>
  <c r="AY1" i="31"/>
  <c r="AV1" i="31"/>
  <c r="AV7" i="31"/>
  <c r="H134" i="15"/>
  <c r="G87" i="15"/>
  <c r="G146" i="15"/>
  <c r="G120" i="15"/>
  <c r="G112" i="15"/>
  <c r="G103" i="15"/>
  <c r="H150" i="15"/>
  <c r="H11" i="15"/>
  <c r="H63" i="15"/>
  <c r="H133" i="15"/>
  <c r="G27" i="15"/>
  <c r="H71" i="15"/>
  <c r="G40" i="15"/>
  <c r="G52" i="15"/>
  <c r="H18" i="15"/>
  <c r="H102" i="15"/>
  <c r="G80" i="15"/>
  <c r="H43" i="15"/>
  <c r="G38" i="15"/>
  <c r="G122" i="15"/>
  <c r="H148" i="15"/>
  <c r="H61" i="15"/>
  <c r="H141" i="15"/>
  <c r="H118" i="15"/>
  <c r="G34" i="15"/>
  <c r="G111" i="15"/>
  <c r="G47" i="15"/>
  <c r="H83" i="15"/>
  <c r="H8" i="15"/>
  <c r="H4" i="15"/>
  <c r="G2" i="25"/>
  <c r="F150" i="25"/>
  <c r="G150" i="25" s="1"/>
  <c r="F2" i="25"/>
  <c r="BD2" i="24"/>
  <c r="G2" i="24"/>
  <c r="F150" i="24"/>
  <c r="G150" i="24" s="1"/>
  <c r="F2" i="24"/>
  <c r="G7" i="24"/>
  <c r="BA2" i="24"/>
  <c r="CL8" i="31"/>
  <c r="O1" i="31"/>
  <c r="H4" i="31"/>
  <c r="CO1" i="31"/>
  <c r="O4" i="31"/>
  <c r="BY8" i="31"/>
  <c r="N4" i="31"/>
  <c r="CN1" i="31"/>
  <c r="CQ8" i="31"/>
  <c r="CC8" i="31"/>
  <c r="N7" i="31"/>
  <c r="CJ1" i="31"/>
  <c r="CI1" i="31"/>
  <c r="CT1" i="31"/>
  <c r="CA8" i="31"/>
  <c r="H41" i="31"/>
  <c r="G41" i="31"/>
  <c r="CL1" i="31"/>
  <c r="CQ1" i="31"/>
  <c r="CI8" i="31"/>
  <c r="CN8" i="31"/>
  <c r="BO1" i="31"/>
  <c r="BW1" i="31"/>
  <c r="BV8" i="31"/>
  <c r="CC1" i="31"/>
  <c r="H92" i="31"/>
  <c r="G92" i="31"/>
  <c r="G87" i="31"/>
  <c r="H87" i="31"/>
  <c r="H5" i="31"/>
  <c r="AV6" i="31"/>
  <c r="H116" i="31"/>
  <c r="G116" i="31"/>
  <c r="H73" i="31"/>
  <c r="G73" i="31"/>
  <c r="N6" i="31"/>
  <c r="CP1" i="31"/>
  <c r="CO8" i="31"/>
  <c r="CR8" i="31"/>
  <c r="CG8" i="31"/>
  <c r="AY8" i="31"/>
  <c r="BP1" i="31"/>
  <c r="BY1" i="31"/>
  <c r="BO8" i="31"/>
  <c r="BQ8" i="31"/>
  <c r="H61" i="31"/>
  <c r="G61" i="31"/>
  <c r="H37" i="31"/>
  <c r="G37" i="31"/>
  <c r="H144" i="31"/>
  <c r="G144" i="31"/>
  <c r="G62" i="31"/>
  <c r="H62" i="31"/>
  <c r="CM1" i="31"/>
  <c r="BW8" i="31"/>
  <c r="BX8" i="31"/>
  <c r="O8" i="31"/>
  <c r="G143" i="31"/>
  <c r="H143" i="31"/>
  <c r="F4" i="31"/>
  <c r="BU1" i="31"/>
  <c r="BV1" i="31"/>
  <c r="O7" i="31"/>
  <c r="H88" i="31"/>
  <c r="G88" i="31"/>
  <c r="H95" i="31"/>
  <c r="G95" i="31"/>
  <c r="BT1" i="31"/>
  <c r="G54" i="31"/>
  <c r="H54" i="31"/>
  <c r="N8" i="31"/>
  <c r="CF8" i="31"/>
  <c r="H50" i="31"/>
  <c r="G50" i="31"/>
  <c r="BZ1" i="31"/>
  <c r="H108" i="31"/>
  <c r="G108" i="31"/>
  <c r="N5" i="31"/>
  <c r="BR1" i="31"/>
  <c r="G96" i="31"/>
  <c r="H96" i="31"/>
  <c r="H67" i="31"/>
  <c r="G67" i="31"/>
  <c r="H47" i="31"/>
  <c r="G47" i="31"/>
  <c r="G150" i="31"/>
  <c r="H150" i="31"/>
  <c r="N1" i="31"/>
  <c r="CS1" i="31"/>
  <c r="CH8" i="31"/>
  <c r="CT8" i="31"/>
  <c r="G25" i="31"/>
  <c r="H25" i="31"/>
  <c r="AY7" i="31"/>
  <c r="BU8" i="31"/>
  <c r="BQ1" i="31"/>
  <c r="CA1" i="31"/>
  <c r="BR8" i="31"/>
  <c r="G39" i="31"/>
  <c r="H39" i="31"/>
  <c r="O6" i="31"/>
  <c r="G82" i="31"/>
  <c r="H82" i="31"/>
  <c r="G119" i="31"/>
  <c r="H119" i="31"/>
  <c r="H131" i="31"/>
  <c r="G131" i="31"/>
  <c r="G74" i="31"/>
  <c r="H74" i="31"/>
  <c r="G101" i="31"/>
  <c r="H101" i="31"/>
  <c r="H33" i="31"/>
  <c r="G33" i="31"/>
  <c r="H6" i="31"/>
  <c r="F6" i="31"/>
  <c r="H44" i="31"/>
  <c r="G44" i="31"/>
  <c r="H10" i="31"/>
  <c r="G10" i="31"/>
  <c r="CP8" i="31"/>
  <c r="BS8" i="31"/>
  <c r="CJ8" i="31"/>
  <c r="AV4" i="31"/>
  <c r="G32" i="31"/>
  <c r="H32" i="31"/>
  <c r="CG1" i="31"/>
  <c r="CM8" i="31"/>
  <c r="CS8" i="31"/>
  <c r="CF1" i="31"/>
  <c r="AY5" i="31"/>
  <c r="BS1" i="31"/>
  <c r="BX1" i="31"/>
  <c r="BP8" i="31"/>
  <c r="BZ8" i="31"/>
  <c r="O5" i="31"/>
  <c r="H136" i="31"/>
  <c r="G136" i="31"/>
  <c r="F5" i="31"/>
  <c r="H9" i="31"/>
  <c r="G9" i="31"/>
  <c r="F1" i="31"/>
  <c r="F3" i="31"/>
  <c r="H7" i="31"/>
  <c r="F8" i="31"/>
  <c r="F155" i="31" s="1"/>
  <c r="G1" i="31"/>
  <c r="H8" i="31"/>
  <c r="F7" i="31"/>
  <c r="H3" i="31"/>
  <c r="G152" i="31"/>
  <c r="H152" i="31"/>
  <c r="H114" i="31"/>
  <c r="G114" i="31"/>
  <c r="G16" i="31"/>
  <c r="H16" i="31"/>
  <c r="G113" i="31"/>
  <c r="H113" i="31"/>
  <c r="G94" i="31"/>
  <c r="H94" i="31"/>
  <c r="CK8" i="31"/>
  <c r="H13" i="31"/>
  <c r="G13" i="31"/>
  <c r="CB1" i="31"/>
  <c r="AV5" i="31"/>
  <c r="G118" i="31"/>
  <c r="H118" i="31"/>
  <c r="H34" i="31"/>
  <c r="G34" i="31"/>
  <c r="H15" i="31"/>
  <c r="G15" i="31"/>
  <c r="G31" i="31"/>
  <c r="H31" i="31"/>
  <c r="G21" i="31"/>
  <c r="H21" i="31"/>
  <c r="CH1" i="31"/>
  <c r="CR1" i="31"/>
  <c r="CK1" i="31"/>
  <c r="CB8" i="31"/>
  <c r="BT8" i="31"/>
  <c r="H72" i="15"/>
  <c r="G72" i="15"/>
  <c r="G75" i="15"/>
  <c r="H75" i="15"/>
  <c r="H137" i="15"/>
  <c r="G137" i="15"/>
  <c r="G96" i="15"/>
  <c r="H96" i="15"/>
  <c r="H12" i="15"/>
  <c r="G12" i="15"/>
  <c r="H140" i="15"/>
  <c r="H91" i="15"/>
  <c r="G91" i="15"/>
  <c r="H55" i="15"/>
  <c r="G55" i="15"/>
  <c r="G22" i="15"/>
  <c r="H22" i="15"/>
  <c r="H126" i="15"/>
  <c r="G126" i="15"/>
  <c r="G107" i="15"/>
  <c r="H107" i="15"/>
  <c r="H135" i="15"/>
  <c r="G135" i="15"/>
  <c r="H93" i="15"/>
  <c r="G93" i="15"/>
  <c r="H58" i="15"/>
  <c r="G58" i="15"/>
  <c r="H79" i="15"/>
  <c r="G79" i="15"/>
  <c r="H144" i="15"/>
  <c r="G144" i="15"/>
  <c r="G49" i="15"/>
  <c r="H49" i="15"/>
  <c r="G114" i="15"/>
  <c r="H114" i="15"/>
  <c r="H113" i="15"/>
  <c r="G113" i="15"/>
  <c r="H13" i="15"/>
  <c r="G13" i="15"/>
  <c r="H82" i="15"/>
  <c r="G82" i="15"/>
  <c r="G62" i="15"/>
  <c r="H62" i="15"/>
  <c r="H84" i="15"/>
  <c r="G84" i="15"/>
  <c r="G31" i="15"/>
  <c r="H31" i="15"/>
  <c r="H129" i="15"/>
  <c r="G129" i="15"/>
  <c r="H119" i="15"/>
  <c r="G119" i="15"/>
  <c r="H17" i="15"/>
  <c r="G17" i="15"/>
  <c r="G116" i="15"/>
  <c r="H116" i="15"/>
  <c r="H60" i="15"/>
  <c r="G60" i="15"/>
  <c r="G67" i="15"/>
  <c r="H67" i="15"/>
  <c r="H6" i="15"/>
  <c r="G33" i="15"/>
  <c r="F6" i="15"/>
  <c r="H33" i="15"/>
  <c r="F4" i="15"/>
  <c r="BR1" i="15"/>
  <c r="BS1" i="15"/>
  <c r="CB8" i="15"/>
  <c r="BQ8" i="15"/>
  <c r="BW1" i="15"/>
  <c r="CA1" i="15"/>
  <c r="BO8" i="15"/>
  <c r="BY8" i="15"/>
  <c r="BZ8" i="15"/>
  <c r="BX1" i="15"/>
  <c r="BZ1" i="15"/>
  <c r="CC8" i="15"/>
  <c r="CA8" i="15"/>
  <c r="BO1" i="15"/>
  <c r="BT1" i="15"/>
  <c r="BP1" i="15"/>
  <c r="CC1" i="15"/>
  <c r="BT8" i="15"/>
  <c r="BY1" i="15"/>
  <c r="BU8" i="15"/>
  <c r="BU1" i="15"/>
  <c r="BR8" i="15"/>
  <c r="BV1" i="15"/>
  <c r="BP8" i="15"/>
  <c r="BV8" i="15"/>
  <c r="BX8" i="15"/>
  <c r="CB1" i="15"/>
  <c r="BS8" i="15"/>
  <c r="BW8" i="15"/>
  <c r="BQ1" i="15"/>
  <c r="N8" i="15"/>
  <c r="N6" i="15"/>
  <c r="N4" i="15"/>
  <c r="N7" i="15"/>
  <c r="N1" i="15"/>
  <c r="N5" i="15"/>
  <c r="F7" i="15"/>
  <c r="H9" i="15"/>
  <c r="G9" i="15"/>
  <c r="F3" i="15"/>
  <c r="F1" i="15"/>
  <c r="H7" i="15"/>
  <c r="G1" i="15"/>
  <c r="H3" i="15"/>
  <c r="F8" i="15"/>
  <c r="F155" i="15" s="1"/>
  <c r="H10" i="15"/>
  <c r="G10" i="15"/>
  <c r="H81" i="15"/>
  <c r="G81" i="15"/>
  <c r="G100" i="15"/>
  <c r="H100" i="15"/>
  <c r="AV1" i="15"/>
  <c r="AV7" i="15"/>
  <c r="AV5" i="15"/>
  <c r="AV6" i="15"/>
  <c r="AV4" i="15"/>
  <c r="AV8" i="15"/>
  <c r="G121" i="15"/>
  <c r="H121" i="15"/>
  <c r="CS1" i="15"/>
  <c r="CG8" i="15"/>
  <c r="CF8" i="15"/>
  <c r="CM1" i="15"/>
  <c r="CG1" i="15"/>
  <c r="CT1" i="15"/>
  <c r="CR1" i="15"/>
  <c r="CI8" i="15"/>
  <c r="CF1" i="15"/>
  <c r="CP8" i="15"/>
  <c r="CJ8" i="15"/>
  <c r="CN1" i="15"/>
  <c r="CR8" i="15"/>
  <c r="CL1" i="15"/>
  <c r="CO8" i="15"/>
  <c r="CH1" i="15"/>
  <c r="CK8" i="15"/>
  <c r="CQ1" i="15"/>
  <c r="CP1" i="15"/>
  <c r="CH8" i="15"/>
  <c r="CM8" i="15"/>
  <c r="CQ8" i="15"/>
  <c r="CS8" i="15"/>
  <c r="CT8" i="15"/>
  <c r="CO1" i="15"/>
  <c r="CN8" i="15"/>
  <c r="CI1" i="15"/>
  <c r="CJ1" i="15"/>
  <c r="CL8" i="15"/>
  <c r="CK1" i="15"/>
  <c r="H145" i="15"/>
  <c r="G145" i="15"/>
  <c r="H89" i="15"/>
  <c r="G89" i="15"/>
  <c r="G20" i="15"/>
  <c r="H20" i="15"/>
  <c r="H35" i="15"/>
  <c r="G35" i="15"/>
  <c r="H5" i="15"/>
  <c r="H14" i="15"/>
  <c r="G14" i="15"/>
  <c r="AY5" i="15"/>
  <c r="AY4" i="15"/>
  <c r="AY1" i="15"/>
  <c r="AY7" i="15"/>
  <c r="AY6" i="15"/>
  <c r="AY8" i="15"/>
  <c r="F5" i="15"/>
  <c r="H97" i="15"/>
  <c r="G97" i="15"/>
  <c r="O8" i="15"/>
  <c r="O4" i="15"/>
  <c r="O1" i="15"/>
  <c r="O7" i="15"/>
  <c r="O5" i="15"/>
  <c r="O6" i="15"/>
  <c r="G21" i="15"/>
  <c r="H21" i="15"/>
  <c r="H25" i="15"/>
  <c r="G25" i="15"/>
  <c r="H26" i="15"/>
  <c r="G26" i="15"/>
  <c r="G57" i="15"/>
  <c r="H57" i="15"/>
  <c r="H39" i="15"/>
  <c r="G39" i="15"/>
  <c r="H105" i="15"/>
  <c r="G105" i="15"/>
  <c r="H65" i="15"/>
  <c r="G65" i="15"/>
  <c r="G153" i="15"/>
  <c r="H153" i="15"/>
  <c r="G142" i="15"/>
  <c r="H142" i="15"/>
  <c r="H16" i="15"/>
  <c r="G16" i="15"/>
  <c r="G128" i="20"/>
  <c r="H128" i="20"/>
  <c r="G67" i="20"/>
  <c r="H67" i="20"/>
  <c r="G5" i="20"/>
  <c r="H5" i="20"/>
  <c r="H1" i="20"/>
  <c r="H87" i="20"/>
  <c r="G87" i="20"/>
  <c r="F149" i="20"/>
  <c r="G145" i="20"/>
  <c r="H145" i="20"/>
  <c r="F1" i="20"/>
  <c r="G5" i="31" l="1"/>
  <c r="G4" i="31"/>
  <c r="G155" i="31"/>
  <c r="H155" i="31"/>
  <c r="G3" i="31"/>
  <c r="G7" i="31"/>
  <c r="G8" i="31"/>
  <c r="H156" i="31"/>
  <c r="G6" i="31"/>
  <c r="G5" i="15"/>
  <c r="G4" i="15"/>
  <c r="G8" i="15"/>
  <c r="G7" i="15"/>
  <c r="G3" i="15"/>
  <c r="H155" i="15"/>
  <c r="G155" i="15"/>
  <c r="H156" i="15"/>
  <c r="G6" i="15"/>
  <c r="G149" i="20"/>
  <c r="H149" i="20"/>
</calcChain>
</file>

<file path=xl/sharedStrings.xml><?xml version="1.0" encoding="utf-8"?>
<sst xmlns="http://schemas.openxmlformats.org/spreadsheetml/2006/main" count="1310" uniqueCount="382">
  <si>
    <t>Year</t>
  </si>
  <si>
    <t>Tms</t>
  </si>
  <si>
    <t>G</t>
  </si>
  <si>
    <t>R</t>
  </si>
  <si>
    <t>H</t>
  </si>
  <si>
    <t>HR</t>
  </si>
  <si>
    <t>SB</t>
  </si>
  <si>
    <t>CS</t>
  </si>
  <si>
    <t>BB</t>
  </si>
  <si>
    <t>SO</t>
  </si>
  <si>
    <t>TB</t>
  </si>
  <si>
    <t>HBP</t>
  </si>
  <si>
    <t>SH</t>
  </si>
  <si>
    <t>SF</t>
  </si>
  <si>
    <t>WP</t>
  </si>
  <si>
    <t>E</t>
  </si>
  <si>
    <t>PB</t>
  </si>
  <si>
    <t>OBP</t>
  </si>
  <si>
    <t>BAbip</t>
  </si>
  <si>
    <t>SB %</t>
  </si>
  <si>
    <t>SH %</t>
  </si>
  <si>
    <t>SF %</t>
  </si>
  <si>
    <t>GIDP</t>
  </si>
  <si>
    <t>TB/PA</t>
  </si>
  <si>
    <t>BB/PA</t>
  </si>
  <si>
    <t>K/PA</t>
  </si>
  <si>
    <t>PO</t>
  </si>
  <si>
    <t>BK</t>
  </si>
  <si>
    <t>CS %</t>
  </si>
  <si>
    <t>HBP %</t>
  </si>
  <si>
    <t>GIDP %</t>
  </si>
  <si>
    <t>PO %</t>
  </si>
  <si>
    <t>BK %</t>
  </si>
  <si>
    <t>Inf. Stats</t>
  </si>
  <si>
    <t>5-Year</t>
  </si>
  <si>
    <t>1-Year</t>
  </si>
  <si>
    <t>3-Year</t>
  </si>
  <si>
    <t>Known</t>
  </si>
  <si>
    <t>Infer.</t>
  </si>
  <si>
    <t>BK % R/A</t>
  </si>
  <si>
    <t>CS % R/A</t>
  </si>
  <si>
    <t>GIDP % R/A</t>
  </si>
  <si>
    <t>HBP % R/A</t>
  </si>
  <si>
    <t>PO % R/A</t>
  </si>
  <si>
    <t>SB % R/A</t>
  </si>
  <si>
    <t>SH % R/A</t>
  </si>
  <si>
    <t>SF % R/A</t>
  </si>
  <si>
    <t>Final</t>
  </si>
  <si>
    <t>Fld. DP</t>
  </si>
  <si>
    <t>Fld. DP %</t>
  </si>
  <si>
    <t>% Diff.</t>
  </si>
  <si>
    <t>% Diff. R/A</t>
  </si>
  <si>
    <t>IBB</t>
  </si>
  <si>
    <t>IBB %</t>
  </si>
  <si>
    <t>IBB % R/A</t>
  </si>
  <si>
    <t>AB</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</si>
  <si>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</si>
  <si>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</si>
  <si>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</si>
  <si>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</si>
  <si>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</si>
  <si>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</si>
  <si>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</si>
  <si>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</si>
  <si>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</si>
  <si>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</si>
  <si>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</si>
  <si>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</si>
  <si>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</si>
  <si>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</si>
  <si>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</si>
  <si>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</si>
  <si>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</si>
  <si>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</si>
  <si>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</si>
  <si>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</si>
  <si>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</si>
  <si>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</si>
  <si>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</si>
  <si>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RESIDUAL OUTPUT</t>
  </si>
  <si>
    <t>Observation</t>
  </si>
  <si>
    <t>Predicted Y</t>
  </si>
  <si>
    <t>Residuals</t>
  </si>
  <si>
    <t>RMSE</t>
  </si>
  <si>
    <t xml:space="preserve">Per Tm/Season </t>
  </si>
  <si>
    <t>Obs. Year</t>
  </si>
  <si>
    <t>2B</t>
  </si>
  <si>
    <t>3B</t>
  </si>
  <si>
    <t>RBI</t>
  </si>
  <si>
    <t>SLG</t>
  </si>
  <si>
    <t>OPS</t>
  </si>
  <si>
    <t>Averages since 1901</t>
  </si>
  <si>
    <t>AVG</t>
  </si>
  <si>
    <t>PA/BF</t>
  </si>
  <si>
    <t>pEFT</t>
  </si>
  <si>
    <t>1B</t>
  </si>
  <si>
    <t>R/G</t>
  </si>
  <si>
    <t>H9</t>
  </si>
  <si>
    <t>HR9</t>
  </si>
  <si>
    <t>BB9</t>
  </si>
  <si>
    <t>SO9</t>
  </si>
  <si>
    <t>SO/W</t>
  </si>
  <si>
    <t>Fld%</t>
  </si>
  <si>
    <t>RF/9</t>
  </si>
  <si>
    <t>E/G</t>
  </si>
  <si>
    <t>bEFT</t>
  </si>
  <si>
    <t>1876 Correl</t>
  </si>
  <si>
    <t>1901 Correl</t>
  </si>
  <si>
    <t>1876 C</t>
  </si>
  <si>
    <t>A/1901</t>
  </si>
  <si>
    <t>1901 C</t>
  </si>
  <si>
    <t>Averages since 1876</t>
  </si>
  <si>
    <t>Averages since 1954</t>
  </si>
  <si>
    <t>Averages since 1998</t>
  </si>
  <si>
    <t>Totals since 1876</t>
  </si>
  <si>
    <t>Post-Expansion MLB</t>
  </si>
  <si>
    <t>The Formative Years</t>
  </si>
  <si>
    <t>The AL, NL, and NLPB</t>
  </si>
  <si>
    <t xml:space="preserve">Major League Expansion </t>
  </si>
  <si>
    <t>C/1876</t>
  </si>
  <si>
    <t>C/1901</t>
  </si>
  <si>
    <t>R/PA</t>
  </si>
  <si>
    <t>Babip</t>
  </si>
  <si>
    <t>HR/TB</t>
  </si>
  <si>
    <t>All DP</t>
  </si>
  <si>
    <t>HR/PA</t>
  </si>
  <si>
    <t>CS/PA</t>
  </si>
  <si>
    <t>StDev</t>
  </si>
  <si>
    <t>Season/E</t>
  </si>
  <si>
    <t>R/TB</t>
  </si>
  <si>
    <t>CS/TB</t>
  </si>
  <si>
    <t>K/TB</t>
  </si>
  <si>
    <t>BB/TB</t>
  </si>
  <si>
    <t>Tot.</t>
  </si>
  <si>
    <t>CSPO</t>
  </si>
  <si>
    <t>BT+E</t>
  </si>
  <si>
    <t>A1B</t>
  </si>
  <si>
    <t>A1B/PA</t>
  </si>
  <si>
    <t>A1B/TB</t>
  </si>
  <si>
    <t>ABG</t>
  </si>
  <si>
    <t>ABG/PA</t>
  </si>
  <si>
    <t>ABG/TB</t>
  </si>
  <si>
    <t>BTE/PA</t>
  </si>
  <si>
    <t>CSP/TB</t>
  </si>
  <si>
    <t>BTE/TB</t>
  </si>
  <si>
    <t>CSP/PA</t>
  </si>
  <si>
    <t>R/Tm/GE</t>
  </si>
  <si>
    <t>Runs Scored</t>
  </si>
  <si>
    <t>pOR2 Runs</t>
  </si>
  <si>
    <t>pOR1 Runs</t>
  </si>
  <si>
    <t>SUMMARY OUTPUT: pOR1: Test 3</t>
  </si>
  <si>
    <t>✔️</t>
  </si>
  <si>
    <t>SUMMARY OUTPUT: pOR2: Test 8</t>
  </si>
  <si>
    <t>72 years</t>
  </si>
  <si>
    <t>74 years</t>
  </si>
  <si>
    <t>pOR2</t>
  </si>
  <si>
    <t>BsR</t>
  </si>
  <si>
    <t>ERP</t>
  </si>
  <si>
    <t>pOR1</t>
  </si>
  <si>
    <t>RCt</t>
  </si>
  <si>
    <t>XR</t>
  </si>
  <si>
    <t>Base Runs Raw (BsR) was created  by David Smyth. Estimated Runs Produced (ERP) was created by Paul Johnson. Extrapolated Runs (XR) was created by Jim Furtado. Runs Created Technical (RCT) was created by Bill James. Further information about runs estimators can be found at https://sabr.org/sabermetrics/statistics.</t>
  </si>
  <si>
    <t>Each % stat between rows "A" and "J" uses inferred statistics based on 1-yr, 3-yr, and 5-yr trends. Random array data was based on averages and trends to assign reliable whole values corresponding statistics. Inferred percentages are noted in red italics. Please see the accompanying tables for further information about the random array data used.</t>
  </si>
  <si>
    <t>All statistical totals in the chart below was gratefully collected from https://www.baseball-reference.com/leagues/. Negro Leagues Professional Baseball data is included in these totals as they have thankfully--albeit belatedly--been officially recognized as major leagues. For more statistical data regarding individual players, please visit https://www.baseball-reference.com/negro-leagues-are-major-leagues.shtml.</t>
  </si>
  <si>
    <t>R/GD and E/GD measure the differential (gap) between the teams who scored the least/most runs or committed the fewest/most errors. For seasons where there were significant differences in the number of games played between teams, only teams who played at least 80% of the total number of games of the team with the most games played that season were included.</t>
  </si>
  <si>
    <t>Data retrieved from Sports Reference: https://www.baseball-reference.com/leagues/majors/</t>
  </si>
  <si>
    <t>All Major Leagues: The Entire Relevant History, 1876 - 2021: Team Totals/Team/Game</t>
  </si>
  <si>
    <t>All Major Leagues: The Formative Years, 1876 - 1900: Team Totals/Team/Game</t>
  </si>
  <si>
    <t>All Major Leagues: Since the Formation of the AL in 1901: Team Totals/Team/Game</t>
  </si>
  <si>
    <t>The AL, NL, and NLPB, 1901 - 1953: Team Totals/Team/Game</t>
  </si>
  <si>
    <t>Major League Baseball: Since 1954: Team Totals/Team/Game</t>
  </si>
  <si>
    <t>Major League Baseball: Early Expansion, 1954 - 1997: Team Totals/Team/Game</t>
  </si>
  <si>
    <t>Major League Baseball: Since Expansion to 30 Teams in 1998: Team Totals/Team/Game</t>
  </si>
  <si>
    <t>BF-PA</t>
  </si>
  <si>
    <t>BIP</t>
  </si>
  <si>
    <t>K/BB</t>
  </si>
  <si>
    <t>R/GD</t>
  </si>
  <si>
    <t>E/GD</t>
  </si>
  <si>
    <t>Null</t>
  </si>
  <si>
    <t>Low</t>
  </si>
  <si>
    <t>High</t>
  </si>
  <si>
    <t>StDev.</t>
  </si>
  <si>
    <t>Correl</t>
  </si>
  <si>
    <t>*Years with blue text indicate an expansion year where at least four teams were added</t>
  </si>
  <si>
    <t>Terms:</t>
  </si>
  <si>
    <t>BB = Walks</t>
  </si>
  <si>
    <t>HBP = Hit By Pitch</t>
  </si>
  <si>
    <t>SO = Strikeout</t>
  </si>
  <si>
    <t>HR = Home Run</t>
  </si>
  <si>
    <t>BF-PA = Batters Faced or Plate Appearances, depending on pitching or batting</t>
  </si>
  <si>
    <r>
      <t>BIP = Balls in Play (</t>
    </r>
    <r>
      <rPr>
        <i/>
        <sz val="10"/>
        <color rgb="FFC00000"/>
        <rFont val="Calibri"/>
        <family val="2"/>
        <scheme val="minor"/>
      </rPr>
      <t>The batter hit the ball into a spot where a fielder could make a play on it</t>
    </r>
    <r>
      <rPr>
        <sz val="10"/>
        <color rgb="FFC00000"/>
        <rFont val="Calibri"/>
        <family val="2"/>
        <scheme val="minor"/>
      </rPr>
      <t>)</t>
    </r>
  </si>
  <si>
    <r>
      <t>BAbip = Batting Average on balls in play (</t>
    </r>
    <r>
      <rPr>
        <i/>
        <sz val="10"/>
        <color rgb="FFC00000"/>
        <rFont val="Calibri"/>
        <family val="2"/>
        <scheme val="minor"/>
      </rPr>
      <t>How often a batter reaches base safely on bip</t>
    </r>
    <r>
      <rPr>
        <sz val="10"/>
        <color rgb="FFC00000"/>
        <rFont val="Calibri"/>
        <family val="2"/>
        <scheme val="minor"/>
      </rPr>
      <t>)</t>
    </r>
  </si>
  <si>
    <t>R/G = Runs per Game</t>
  </si>
  <si>
    <t>K/BB = Strikeouts per Walk</t>
  </si>
  <si>
    <t>R/GD = The difference between the highest and lowest scoring teams</t>
  </si>
  <si>
    <t>E/GD = The difference between the teams that made the most and fewest errors</t>
  </si>
  <si>
    <t>There was an average of 0.346 Double Plays/Tm/Gm from 1876 - 1900</t>
  </si>
  <si>
    <t>There was an average of 0.455 Double Plays/Tm/Gm from 1998 - 2021</t>
  </si>
  <si>
    <t>The average team fielding percentage from 1876 - 1900 was 0.9138</t>
  </si>
  <si>
    <t>The average team fielding percentage from 1998 - 2021 was 0.9831</t>
  </si>
  <si>
    <t>There was an average of 0.470 Double Plays/Tm/Gm from 1954 - 1997</t>
  </si>
  <si>
    <t>The average team fielding percentage from 1954 - 1997 was 0.9782</t>
  </si>
  <si>
    <t>There was an average of 0.408 Double Plays/Tm/Gm from 1901 - 1953</t>
  </si>
  <si>
    <t>The average team fielding percentage from 1901 - 1943 was 0.9655</t>
  </si>
  <si>
    <t>There was an average of 0.464 Double Plays/Tm/Gm from 1954 - 2021</t>
  </si>
  <si>
    <t>The average team fielding percentage from 1954 - 2021 was 0.99797</t>
  </si>
  <si>
    <t>There was an average of 0.444 Double Plays/Tm/Gm from 1901 - 2021</t>
  </si>
  <si>
    <t>The average team fielding percentage from 1901 - 2021 was 0.9731</t>
  </si>
  <si>
    <t>There was an average of 0.436 Double-Plays/Tm/Gm from 1876 - 2021</t>
  </si>
  <si>
    <t>The average team fielding percentage from 1876 - 2021 was 0.9634</t>
  </si>
  <si>
    <t>Modern Era Correl (1901 -)</t>
  </si>
  <si>
    <t>1876 - 2021 Correl</t>
  </si>
  <si>
    <t>1954 - 2021 Correl</t>
  </si>
  <si>
    <t>pOR2 1954 Model: 98.715% - 101.285% Accuracy</t>
  </si>
  <si>
    <t>44 years w/i 1.285%</t>
  </si>
  <si>
    <t>42 years w/i 1.285%</t>
  </si>
  <si>
    <t>40 years w/i 1.285%</t>
  </si>
  <si>
    <t>45 years w/i 1.285%</t>
  </si>
  <si>
    <t>PA</t>
  </si>
  <si>
    <t>DP</t>
  </si>
  <si>
    <r>
      <t xml:space="preserve">Predicted Outcomes Runs (pOR2) Calculator: </t>
    </r>
    <r>
      <rPr>
        <b/>
        <i/>
        <sz val="12"/>
        <color rgb="FFFFFF00"/>
        <rFont val="Calibri (Body)"/>
      </rPr>
      <t>(MOE +/- 1.89%)</t>
    </r>
  </si>
  <si>
    <t>BT</t>
  </si>
  <si>
    <r>
      <t>TB:</t>
    </r>
    <r>
      <rPr>
        <i/>
        <sz val="16"/>
        <color theme="4" tint="-0.499984740745262"/>
        <rFont val="Calibri"/>
        <family val="2"/>
        <scheme val="minor"/>
      </rPr>
      <t xml:space="preserve"> </t>
    </r>
    <r>
      <rPr>
        <i/>
        <sz val="16"/>
        <color rgb="FFC00000"/>
        <rFont val="Calibri (Body)"/>
      </rPr>
      <t>Total bases, 0.9874</t>
    </r>
  </si>
  <si>
    <r>
      <t xml:space="preserve">BB: </t>
    </r>
    <r>
      <rPr>
        <i/>
        <sz val="16"/>
        <color rgb="FFC00000"/>
        <rFont val="Calibri (Body)"/>
      </rPr>
      <t>Walks, 0.9502</t>
    </r>
  </si>
  <si>
    <r>
      <t xml:space="preserve">DP: </t>
    </r>
    <r>
      <rPr>
        <i/>
        <sz val="16"/>
        <color rgb="FFC00000"/>
        <rFont val="Calibri (Body)"/>
      </rPr>
      <t xml:space="preserve">Double plays </t>
    </r>
    <r>
      <rPr>
        <i/>
        <sz val="12"/>
        <color rgb="FFC00000"/>
        <rFont val="Calibri (Body)"/>
      </rPr>
      <t>(all)</t>
    </r>
    <r>
      <rPr>
        <i/>
        <sz val="16"/>
        <color rgb="FFC00000"/>
        <rFont val="Calibri (Body)"/>
      </rPr>
      <t>, 0.9245</t>
    </r>
  </si>
  <si>
    <r>
      <t xml:space="preserve">SF: </t>
    </r>
    <r>
      <rPr>
        <i/>
        <sz val="16"/>
        <color rgb="FFC00000"/>
        <rFont val="Calibri (Body)"/>
      </rPr>
      <t>Sacrifice flies, 0.9243</t>
    </r>
  </si>
  <si>
    <r>
      <t xml:space="preserve">HR: </t>
    </r>
    <r>
      <rPr>
        <i/>
        <sz val="16"/>
        <color rgb="FFC00000"/>
        <rFont val="Calibri (Body)"/>
      </rPr>
      <t>Home runs, 0.8843</t>
    </r>
  </si>
  <si>
    <r>
      <t xml:space="preserve">SO: </t>
    </r>
    <r>
      <rPr>
        <i/>
        <sz val="16"/>
        <color rgb="FFC00000"/>
        <rFont val="Calibri (Body)"/>
      </rPr>
      <t>Strikeouts, 0.8129</t>
    </r>
  </si>
  <si>
    <r>
      <t xml:space="preserve">HBP: </t>
    </r>
    <r>
      <rPr>
        <i/>
        <sz val="16"/>
        <color rgb="FFC00000"/>
        <rFont val="Calibri (Body)"/>
      </rPr>
      <t>Hit by pitches, 0.7827</t>
    </r>
  </si>
  <si>
    <r>
      <t xml:space="preserve">pOR2: </t>
    </r>
    <r>
      <rPr>
        <i/>
        <sz val="16"/>
        <color rgb="FFC00000"/>
        <rFont val="Calibri (Body)"/>
      </rPr>
      <t xml:space="preserve">Second generation algorithm, 0.9988, </t>
    </r>
  </si>
  <si>
    <t>batters, ignore WP and PB fields for individuals.</t>
  </si>
  <si>
    <r>
      <t xml:space="preserve">Terms: </t>
    </r>
    <r>
      <rPr>
        <i/>
        <sz val="16"/>
        <color theme="7" tint="-0.499984740745262"/>
        <rFont val="Calibri"/>
        <family val="2"/>
        <scheme val="minor"/>
      </rPr>
      <t>correl. w/ runs, 1901 - present</t>
    </r>
  </si>
  <si>
    <r>
      <t xml:space="preserve">WP </t>
    </r>
    <r>
      <rPr>
        <b/>
        <i/>
        <sz val="12"/>
        <color theme="7" tint="-0.499984740745262"/>
        <rFont val="Calibri (Body)"/>
      </rPr>
      <t>(BT)</t>
    </r>
  </si>
  <si>
    <r>
      <t xml:space="preserve">E </t>
    </r>
    <r>
      <rPr>
        <b/>
        <i/>
        <sz val="12"/>
        <color theme="7" tint="-0.499984740745262"/>
        <rFont val="Calibri (Body)"/>
      </rPr>
      <t>(ROE)</t>
    </r>
  </si>
  <si>
    <r>
      <t xml:space="preserve">PO: </t>
    </r>
    <r>
      <rPr>
        <i/>
        <sz val="16"/>
        <color rgb="FFC00000"/>
        <rFont val="Calibri (Body)"/>
      </rPr>
      <t>Pick-offs, 0.5151</t>
    </r>
  </si>
  <si>
    <r>
      <t xml:space="preserve">BK: </t>
    </r>
    <r>
      <rPr>
        <i/>
        <sz val="16"/>
        <color rgb="FFC00000"/>
        <rFont val="Calibri (Body)"/>
      </rPr>
      <t>Balks, 0.5034</t>
    </r>
  </si>
  <si>
    <r>
      <t xml:space="preserve">PB: </t>
    </r>
    <r>
      <rPr>
        <i/>
        <sz val="16"/>
        <color rgb="FFC00000"/>
        <rFont val="Calibri (Body)"/>
      </rPr>
      <t>Passed balls, 0.4338</t>
    </r>
  </si>
  <si>
    <r>
      <t xml:space="preserve">SB: </t>
    </r>
    <r>
      <rPr>
        <i/>
        <sz val="16"/>
        <color rgb="FFC00000"/>
        <rFont val="Calibri (Body)"/>
      </rPr>
      <t>Stolen bases, 0.4595</t>
    </r>
  </si>
  <si>
    <r>
      <t xml:space="preserve">CS: </t>
    </r>
    <r>
      <rPr>
        <i/>
        <sz val="16"/>
        <color rgb="FFC00000"/>
        <rFont val="Calibri (Body)"/>
      </rPr>
      <t>Caught stealing, -0.0838</t>
    </r>
  </si>
  <si>
    <r>
      <t xml:space="preserve">SH: </t>
    </r>
    <r>
      <rPr>
        <i/>
        <sz val="16"/>
        <color rgb="FFC00000"/>
        <rFont val="Calibri (Body)"/>
      </rPr>
      <t>Sacrifice hits, -0.1576</t>
    </r>
  </si>
  <si>
    <r>
      <t xml:space="preserve">Inactive: </t>
    </r>
    <r>
      <rPr>
        <i/>
        <sz val="12"/>
        <color rgb="FFC00000"/>
        <rFont val="Calibri (Body)"/>
      </rPr>
      <t>Hits, 0.9856; Plate appearances, 0.9632</t>
    </r>
  </si>
  <si>
    <r>
      <t>WP</t>
    </r>
    <r>
      <rPr>
        <b/>
        <i/>
        <sz val="12"/>
        <color theme="4" tint="-0.499984740745262"/>
        <rFont val="Calibri (Body)"/>
      </rPr>
      <t>(BT)</t>
    </r>
    <r>
      <rPr>
        <b/>
        <i/>
        <sz val="16"/>
        <color theme="4" tint="-0.499984740745262"/>
        <rFont val="Calibri"/>
        <family val="2"/>
        <scheme val="minor"/>
      </rPr>
      <t xml:space="preserve">: </t>
    </r>
    <r>
      <rPr>
        <i/>
        <sz val="16"/>
        <color rgb="FFC00000"/>
        <rFont val="Calibri (Body)"/>
      </rPr>
      <t>Wild pitches</t>
    </r>
    <r>
      <rPr>
        <i/>
        <sz val="12"/>
        <color rgb="FFC00000"/>
        <rFont val="Calibri (Body)"/>
      </rPr>
      <t>(bases taken)</t>
    </r>
    <r>
      <rPr>
        <i/>
        <sz val="16"/>
        <color rgb="FFC00000"/>
        <rFont val="Calibri (Body)"/>
      </rPr>
      <t>, 0.8296,</t>
    </r>
    <r>
      <rPr>
        <i/>
        <sz val="12"/>
        <color rgb="FFC00000"/>
        <rFont val="Calibri (Body)"/>
      </rPr>
      <t>(</t>
    </r>
    <r>
      <rPr>
        <i/>
        <sz val="12"/>
        <color rgb="FFC00000"/>
        <rFont val="Calibri"/>
        <family val="2"/>
        <scheme val="minor"/>
      </rPr>
      <t>0.8007)</t>
    </r>
  </si>
  <si>
    <r>
      <t>E</t>
    </r>
    <r>
      <rPr>
        <b/>
        <i/>
        <sz val="12"/>
        <color theme="4" tint="-0.499984740745262"/>
        <rFont val="Calibri (Body)"/>
      </rPr>
      <t>(ROE)</t>
    </r>
    <r>
      <rPr>
        <b/>
        <i/>
        <sz val="16"/>
        <color theme="4" tint="-0.499984740745262"/>
        <rFont val="Calibri"/>
        <family val="2"/>
        <scheme val="minor"/>
      </rPr>
      <t xml:space="preserve">: </t>
    </r>
    <r>
      <rPr>
        <i/>
        <sz val="16"/>
        <color rgb="FFC00000"/>
        <rFont val="Calibri"/>
        <family val="2"/>
        <scheme val="minor"/>
      </rPr>
      <t>Errors</t>
    </r>
    <r>
      <rPr>
        <i/>
        <sz val="12"/>
        <color rgb="FFC00000"/>
        <rFont val="Calibri (Body)"/>
      </rPr>
      <t>(reached on error)</t>
    </r>
    <r>
      <rPr>
        <i/>
        <sz val="16"/>
        <color rgb="FFC00000"/>
        <rFont val="Calibri"/>
        <family val="2"/>
        <scheme val="minor"/>
      </rPr>
      <t>, -0.0392</t>
    </r>
  </si>
  <si>
    <t>enter "0" if runs unknown, parentheses are for</t>
  </si>
  <si>
    <r>
      <t xml:space="preserve">Predicted Outcomes Runs (pOR2): </t>
    </r>
    <r>
      <rPr>
        <b/>
        <i/>
        <sz val="16"/>
        <color rgb="FFFFFF00"/>
        <rFont val="Calibri (Body)"/>
      </rPr>
      <t>enter "0" if runs unknown</t>
    </r>
  </si>
  <si>
    <t>Batter Outcomes Production Calculator</t>
  </si>
  <si>
    <t>SF/HBP Table for Batters w/o Stats &amp; bEFT</t>
  </si>
  <si>
    <t>bEFT and bOP Scale</t>
  </si>
  <si>
    <t>Score Range:</t>
  </si>
  <si>
    <t>Bench Player</t>
  </si>
  <si>
    <t>UNDER</t>
  </si>
  <si>
    <t>Rotation</t>
  </si>
  <si>
    <t>CONSTRUCTION</t>
  </si>
  <si>
    <t>Starter</t>
  </si>
  <si>
    <t>Above Average</t>
  </si>
  <si>
    <t>All Star</t>
  </si>
  <si>
    <t>MVP</t>
  </si>
  <si>
    <t>bEYrs</t>
  </si>
  <si>
    <t>sEFY</t>
  </si>
  <si>
    <t>HOF</t>
  </si>
  <si>
    <t>Batter Outcomes Production</t>
  </si>
  <si>
    <r>
      <t xml:space="preserve">Terms: </t>
    </r>
    <r>
      <rPr>
        <i/>
        <sz val="10"/>
        <color rgb="FFC00000"/>
        <rFont val="Calibri (Body)"/>
      </rPr>
      <t>(all correlations with runs listed below are for the period from 1901 to present)</t>
    </r>
  </si>
  <si>
    <t>oWAR:</t>
  </si>
  <si>
    <r>
      <rPr>
        <b/>
        <i/>
        <sz val="10"/>
        <color rgb="FFC00000"/>
        <rFont val="Calibri"/>
        <family val="2"/>
        <scheme val="minor"/>
      </rPr>
      <t>Offensive wins above replacement</t>
    </r>
    <r>
      <rPr>
        <i/>
        <sz val="10"/>
        <rFont val="Calibri (Body)"/>
      </rPr>
      <t xml:space="preserve"> is borrowed from Baseball Reference.</t>
    </r>
  </si>
  <si>
    <t>bEFT:</t>
  </si>
  <si>
    <r>
      <rPr>
        <b/>
        <i/>
        <sz val="10"/>
        <color rgb="FFC00000"/>
        <rFont val="Calibri"/>
        <family val="2"/>
        <scheme val="minor"/>
      </rPr>
      <t xml:space="preserve">Batter Effectiveness </t>
    </r>
    <r>
      <rPr>
        <i/>
        <sz val="10"/>
        <rFont val="Calibri (Body)"/>
      </rPr>
      <t>measures a batter’s run production.</t>
    </r>
    <r>
      <rPr>
        <i/>
        <sz val="10"/>
        <color rgb="FFC00000"/>
        <rFont val="Calibri"/>
        <family val="2"/>
        <scheme val="minor"/>
      </rPr>
      <t xml:space="preserve"> </t>
    </r>
    <r>
      <rPr>
        <i/>
        <sz val="10"/>
        <color theme="4" tint="-0.249977111117893"/>
        <rFont val="Calibri (Body)"/>
      </rPr>
      <t>0.4750 correl.</t>
    </r>
  </si>
  <si>
    <t>bEYrs:</t>
  </si>
  <si>
    <r>
      <rPr>
        <b/>
        <i/>
        <sz val="10"/>
        <color rgb="FFC00000"/>
        <rFont val="Calibri"/>
        <family val="2"/>
        <scheme val="minor"/>
      </rPr>
      <t>Batter Equivalent Years</t>
    </r>
    <r>
      <rPr>
        <i/>
        <sz val="10"/>
        <color rgb="FFC00000"/>
        <rFont val="Calibri"/>
        <family val="2"/>
        <scheme val="minor"/>
      </rPr>
      <t xml:space="preserve"> </t>
    </r>
    <r>
      <rPr>
        <i/>
        <sz val="10"/>
        <rFont val="Calibri (Body)"/>
      </rPr>
      <t>standardizes the number of plate appearances to 600 per season.</t>
    </r>
  </si>
  <si>
    <t>sEFY:</t>
  </si>
  <si>
    <r>
      <rPr>
        <b/>
        <i/>
        <sz val="10"/>
        <color rgb="FFC00000"/>
        <rFont val="Calibri"/>
        <family val="2"/>
        <scheme val="minor"/>
      </rPr>
      <t>Standardized Efficiency</t>
    </r>
    <r>
      <rPr>
        <i/>
        <sz val="10"/>
        <color rgb="FFC00000"/>
        <rFont val="Calibri"/>
        <family val="2"/>
        <scheme val="minor"/>
      </rPr>
      <t xml:space="preserve"> </t>
    </r>
    <r>
      <rPr>
        <i/>
        <sz val="10"/>
        <rFont val="Calibri (Body)"/>
      </rPr>
      <t>compares batters across types and eras based on bEYrs.</t>
    </r>
  </si>
  <si>
    <t>bOP:</t>
  </si>
  <si>
    <r>
      <rPr>
        <b/>
        <i/>
        <sz val="10"/>
        <color rgb="FFC00000"/>
        <rFont val="Calibri"/>
        <family val="2"/>
        <scheme val="minor"/>
      </rPr>
      <t>Batter Outcomes Production</t>
    </r>
    <r>
      <rPr>
        <i/>
        <sz val="10"/>
        <color rgb="FFC00000"/>
        <rFont val="Calibri"/>
        <family val="2"/>
        <scheme val="minor"/>
      </rPr>
      <t xml:space="preserve"> </t>
    </r>
    <r>
      <rPr>
        <i/>
        <sz val="10"/>
        <rFont val="Calibri (Body)"/>
      </rPr>
      <t>combines bEFT and sEFY for career comparisons across eras.</t>
    </r>
  </si>
  <si>
    <t>TB:</t>
  </si>
  <si>
    <r>
      <rPr>
        <b/>
        <i/>
        <sz val="10"/>
        <color rgb="FFC00000"/>
        <rFont val="Calibri"/>
        <family val="2"/>
        <scheme val="minor"/>
      </rPr>
      <t>Total bases,</t>
    </r>
    <r>
      <rPr>
        <i/>
        <sz val="10"/>
        <color rgb="FFC00000"/>
        <rFont val="Calibri"/>
        <family val="2"/>
        <scheme val="minor"/>
      </rPr>
      <t xml:space="preserve"> </t>
    </r>
    <r>
      <rPr>
        <i/>
        <sz val="10"/>
        <color theme="4" tint="-0.249977111117893"/>
        <rFont val="Calibri (Body)"/>
      </rPr>
      <t>0.9874 correl.</t>
    </r>
  </si>
  <si>
    <t>H:</t>
  </si>
  <si>
    <r>
      <rPr>
        <b/>
        <i/>
        <sz val="10"/>
        <color rgb="FFC00000"/>
        <rFont val="Calibri"/>
        <family val="2"/>
        <scheme val="minor"/>
      </rPr>
      <t>Hits,</t>
    </r>
    <r>
      <rPr>
        <i/>
        <sz val="10"/>
        <color rgb="FFC00000"/>
        <rFont val="Calibri"/>
        <family val="2"/>
        <scheme val="minor"/>
      </rPr>
      <t xml:space="preserve"> </t>
    </r>
    <r>
      <rPr>
        <i/>
        <sz val="10"/>
        <color theme="4" tint="-0.249977111117893"/>
        <rFont val="Calibri (Body)"/>
      </rPr>
      <t>0.9856 correl.</t>
    </r>
  </si>
  <si>
    <t>PA/BF:</t>
  </si>
  <si>
    <r>
      <rPr>
        <b/>
        <i/>
        <sz val="10"/>
        <color rgb="FFC00000"/>
        <rFont val="Calibri"/>
        <family val="2"/>
        <scheme val="minor"/>
      </rPr>
      <t xml:space="preserve">Plate appearances, </t>
    </r>
    <r>
      <rPr>
        <i/>
        <sz val="10"/>
        <rFont val="Calibri (Body)"/>
      </rPr>
      <t>also called batters faced,</t>
    </r>
    <r>
      <rPr>
        <i/>
        <sz val="10"/>
        <color rgb="FFC00000"/>
        <rFont val="Calibri"/>
        <family val="2"/>
        <scheme val="minor"/>
      </rPr>
      <t xml:space="preserve"> </t>
    </r>
    <r>
      <rPr>
        <i/>
        <sz val="10"/>
        <color theme="4" tint="-0.249977111117893"/>
        <rFont val="Calibri (Body)"/>
      </rPr>
      <t>0.9632 correl .</t>
    </r>
  </si>
  <si>
    <t>AB:</t>
  </si>
  <si>
    <r>
      <rPr>
        <b/>
        <i/>
        <sz val="10"/>
        <color rgb="FFC00000"/>
        <rFont val="Calibri"/>
        <family val="2"/>
        <scheme val="minor"/>
      </rPr>
      <t>At-bats,</t>
    </r>
    <r>
      <rPr>
        <i/>
        <sz val="10"/>
        <color theme="4" tint="-0.249977111117893"/>
        <rFont val="Calibri (Body)"/>
      </rPr>
      <t xml:space="preserve"> 0.9611.</t>
    </r>
  </si>
  <si>
    <t>BB:</t>
  </si>
  <si>
    <r>
      <rPr>
        <b/>
        <i/>
        <sz val="10"/>
        <color rgb="FFC00000"/>
        <rFont val="Calibri"/>
        <family val="2"/>
        <scheme val="minor"/>
      </rPr>
      <t>Walks,</t>
    </r>
    <r>
      <rPr>
        <i/>
        <sz val="10"/>
        <color theme="4" tint="-0.249977111117893"/>
        <rFont val="Calibri (Body)"/>
      </rPr>
      <t xml:space="preserve"> 0.9502 correl.</t>
    </r>
  </si>
  <si>
    <t>SF:</t>
  </si>
  <si>
    <r>
      <rPr>
        <b/>
        <i/>
        <sz val="10"/>
        <color rgb="FFC00000"/>
        <rFont val="Calibri"/>
        <family val="2"/>
        <scheme val="minor"/>
      </rPr>
      <t>Sacrifice flies,</t>
    </r>
    <r>
      <rPr>
        <i/>
        <sz val="10"/>
        <color rgb="FFC00000"/>
        <rFont val="Calibri"/>
        <family val="2"/>
        <scheme val="minor"/>
      </rPr>
      <t xml:space="preserve"> </t>
    </r>
    <r>
      <rPr>
        <i/>
        <sz val="10"/>
        <color theme="4" tint="-0.249977111117893"/>
        <rFont val="Calibri (Body)"/>
      </rPr>
      <t>0.9243 correl.</t>
    </r>
  </si>
  <si>
    <t>HR:</t>
  </si>
  <si>
    <r>
      <rPr>
        <b/>
        <i/>
        <sz val="10"/>
        <color rgb="FFC00000"/>
        <rFont val="Calibri"/>
        <family val="2"/>
        <scheme val="minor"/>
      </rPr>
      <t>Home runs,</t>
    </r>
    <r>
      <rPr>
        <i/>
        <sz val="10"/>
        <color theme="4" tint="-0.249977111117893"/>
        <rFont val="Calibri (Body)"/>
      </rPr>
      <t xml:space="preserve"> 0.8843 correl.</t>
    </r>
  </si>
  <si>
    <t>SO:</t>
  </si>
  <si>
    <r>
      <rPr>
        <b/>
        <i/>
        <sz val="10"/>
        <color rgb="FFC00000"/>
        <rFont val="Calibri"/>
        <family val="2"/>
        <scheme val="minor"/>
      </rPr>
      <t>Strikeouts,</t>
    </r>
    <r>
      <rPr>
        <i/>
        <sz val="10"/>
        <color theme="4" tint="-0.249977111117893"/>
        <rFont val="Calibri (Body)"/>
      </rPr>
      <t xml:space="preserve"> 0.8129 correl.</t>
    </r>
  </si>
  <si>
    <t>HBP:</t>
  </si>
  <si>
    <r>
      <rPr>
        <b/>
        <i/>
        <sz val="10"/>
        <color rgb="FFC00000"/>
        <rFont val="Calibri"/>
        <family val="2"/>
        <scheme val="minor"/>
      </rPr>
      <t>Hit by pitch,</t>
    </r>
    <r>
      <rPr>
        <i/>
        <sz val="10"/>
        <color rgb="FFC00000"/>
        <rFont val="Calibri"/>
        <family val="2"/>
        <scheme val="minor"/>
      </rPr>
      <t xml:space="preserve"> </t>
    </r>
    <r>
      <rPr>
        <i/>
        <sz val="10"/>
        <color theme="4" tint="-0.249977111117893"/>
        <rFont val="Calibri (Body)"/>
      </rPr>
      <t>0.7827 correl.</t>
    </r>
  </si>
  <si>
    <t>TB/PA:</t>
  </si>
  <si>
    <r>
      <t>Total bases per plates appearance,</t>
    </r>
    <r>
      <rPr>
        <i/>
        <sz val="10"/>
        <color rgb="FFC00000"/>
        <rFont val="Calibri"/>
        <family val="2"/>
        <scheme val="minor"/>
      </rPr>
      <t xml:space="preserve"> </t>
    </r>
    <r>
      <rPr>
        <i/>
        <sz val="10"/>
        <color theme="4" tint="-0.249977111117893"/>
        <rFont val="Calibri (Body)"/>
      </rPr>
      <t xml:space="preserve">0.7622 correl, </t>
    </r>
    <r>
      <rPr>
        <i/>
        <sz val="10"/>
        <color theme="5" tint="-0.499984740745262"/>
        <rFont val="Calibri (Body)"/>
      </rPr>
      <t xml:space="preserve">historical average of </t>
    </r>
    <r>
      <rPr>
        <i/>
        <sz val="10"/>
        <color theme="5" tint="-0.499984740745262"/>
        <rFont val="Calibri"/>
        <family val="2"/>
        <scheme val="minor"/>
      </rPr>
      <t>0.3411.</t>
    </r>
  </si>
  <si>
    <t>OPS:</t>
  </si>
  <si>
    <r>
      <rPr>
        <b/>
        <i/>
        <sz val="10"/>
        <color rgb="FFC00000"/>
        <rFont val="Calibri"/>
        <family val="2"/>
        <scheme val="minor"/>
      </rPr>
      <t>On-base percentage plus slugging,</t>
    </r>
    <r>
      <rPr>
        <i/>
        <sz val="10"/>
        <color rgb="FFC00000"/>
        <rFont val="Calibri"/>
        <family val="2"/>
        <scheme val="minor"/>
      </rPr>
      <t xml:space="preserve"> </t>
    </r>
    <r>
      <rPr>
        <i/>
        <sz val="10"/>
        <color theme="4" tint="-0.249977111117893"/>
        <rFont val="Calibri (Body)"/>
      </rPr>
      <t>0.6944 correl,</t>
    </r>
    <r>
      <rPr>
        <i/>
        <sz val="10"/>
        <color rgb="FFC00000"/>
        <rFont val="Calibri"/>
        <family val="2"/>
        <scheme val="minor"/>
      </rPr>
      <t xml:space="preserve"> </t>
    </r>
    <r>
      <rPr>
        <i/>
        <sz val="10"/>
        <color theme="5" tint="-0.499984740745262"/>
        <rFont val="Calibri (Body)"/>
      </rPr>
      <t>historical average of 0.7110.</t>
    </r>
  </si>
  <si>
    <t>K/PA:</t>
  </si>
  <si>
    <r>
      <rPr>
        <b/>
        <i/>
        <sz val="10"/>
        <color rgb="FFC00000"/>
        <rFont val="Calibri"/>
        <family val="2"/>
        <scheme val="minor"/>
      </rPr>
      <t>Strikeouts per plate appearance,</t>
    </r>
    <r>
      <rPr>
        <i/>
        <sz val="10"/>
        <color rgb="FFC00000"/>
        <rFont val="Calibri"/>
        <family val="2"/>
        <scheme val="minor"/>
      </rPr>
      <t xml:space="preserve"> </t>
    </r>
    <r>
      <rPr>
        <i/>
        <sz val="10"/>
        <color theme="4" tint="-0.249977111117893"/>
        <rFont val="Calibri (Body)"/>
      </rPr>
      <t>0.5276 correl,</t>
    </r>
    <r>
      <rPr>
        <i/>
        <sz val="10"/>
        <color rgb="FFC00000"/>
        <rFont val="Calibri"/>
        <family val="2"/>
        <scheme val="minor"/>
      </rPr>
      <t xml:space="preserve"> </t>
    </r>
    <r>
      <rPr>
        <i/>
        <sz val="10"/>
        <color theme="5" tint="-0.499984740745262"/>
        <rFont val="Calibri (Body)"/>
      </rPr>
      <t>historical average of 0.1251.</t>
    </r>
  </si>
  <si>
    <t>R/PA:</t>
  </si>
  <si>
    <r>
      <rPr>
        <b/>
        <i/>
        <sz val="10"/>
        <color rgb="FFC00000"/>
        <rFont val="Calibri"/>
        <family val="2"/>
        <scheme val="minor"/>
      </rPr>
      <t>Runs per plate appearance,</t>
    </r>
    <r>
      <rPr>
        <i/>
        <sz val="10"/>
        <color rgb="FFC00000"/>
        <rFont val="Calibri"/>
        <family val="2"/>
        <scheme val="minor"/>
      </rPr>
      <t xml:space="preserve"> </t>
    </r>
    <r>
      <rPr>
        <i/>
        <sz val="10"/>
        <color theme="4" tint="-0.249977111117893"/>
        <rFont val="Calibri (Body)"/>
      </rPr>
      <t xml:space="preserve">0.4621 correl, </t>
    </r>
    <r>
      <rPr>
        <i/>
        <sz val="10"/>
        <color theme="5" tint="-0.499984740745262"/>
        <rFont val="Calibri (Body)"/>
      </rPr>
      <t>historical average of 0.1155.</t>
    </r>
  </si>
  <si>
    <t>OBP:</t>
  </si>
  <si>
    <r>
      <rPr>
        <b/>
        <i/>
        <sz val="10"/>
        <color rgb="FFC00000"/>
        <rFont val="Calibri"/>
        <family val="2"/>
        <scheme val="minor"/>
      </rPr>
      <t>On-base percentage,</t>
    </r>
    <r>
      <rPr>
        <i/>
        <sz val="10"/>
        <color rgb="FFC00000"/>
        <rFont val="Calibri"/>
        <family val="2"/>
        <scheme val="minor"/>
      </rPr>
      <t xml:space="preserve"> </t>
    </r>
    <r>
      <rPr>
        <i/>
        <sz val="10"/>
        <color theme="4" tint="-0.249977111117893"/>
        <rFont val="Calibri (Body)"/>
      </rPr>
      <t>0.3416 correl,</t>
    </r>
    <r>
      <rPr>
        <i/>
        <sz val="10"/>
        <color rgb="FFC00000"/>
        <rFont val="Calibri"/>
        <family val="2"/>
        <scheme val="minor"/>
      </rPr>
      <t xml:space="preserve"> </t>
    </r>
    <r>
      <rPr>
        <i/>
        <sz val="10"/>
        <color theme="5" tint="-0.499984740745262"/>
        <rFont val="Calibri (Body)"/>
      </rPr>
      <t>historical average of 0.3275.</t>
    </r>
  </si>
  <si>
    <t>BB/PA:</t>
  </si>
  <si>
    <r>
      <rPr>
        <b/>
        <i/>
        <sz val="10"/>
        <color rgb="FFC00000"/>
        <rFont val="Calibri"/>
        <family val="2"/>
        <scheme val="minor"/>
      </rPr>
      <t>Walks per plate appearance,</t>
    </r>
    <r>
      <rPr>
        <i/>
        <sz val="10"/>
        <color rgb="FFC00000"/>
        <rFont val="Calibri"/>
        <family val="2"/>
        <scheme val="minor"/>
      </rPr>
      <t xml:space="preserve"> </t>
    </r>
    <r>
      <rPr>
        <i/>
        <sz val="10"/>
        <color theme="4" tint="-0.249977111117893"/>
        <rFont val="Calibri (Body)"/>
      </rPr>
      <t>0.2713 correl,</t>
    </r>
    <r>
      <rPr>
        <i/>
        <sz val="10"/>
        <color rgb="FFC00000"/>
        <rFont val="Calibri"/>
        <family val="2"/>
        <scheme val="minor"/>
      </rPr>
      <t xml:space="preserve"> </t>
    </r>
    <r>
      <rPr>
        <i/>
        <sz val="10"/>
        <color theme="5" tint="-0.499984740745262"/>
        <rFont val="Calibri (Body)"/>
      </rPr>
      <t>historical average of 0.0834.</t>
    </r>
  </si>
  <si>
    <t>BAbip:</t>
  </si>
  <si>
    <r>
      <rPr>
        <b/>
        <i/>
        <sz val="10"/>
        <color rgb="FFC00000"/>
        <rFont val="Calibri"/>
        <family val="2"/>
        <scheme val="minor"/>
      </rPr>
      <t>Batting average on balls in play,</t>
    </r>
    <r>
      <rPr>
        <i/>
        <sz val="10"/>
        <color rgb="FFC00000"/>
        <rFont val="Calibri"/>
        <family val="2"/>
        <scheme val="minor"/>
      </rPr>
      <t xml:space="preserve"> </t>
    </r>
    <r>
      <rPr>
        <i/>
        <sz val="10"/>
        <color theme="4" tint="-0.249977111117893"/>
        <rFont val="Calibri (Body)"/>
      </rPr>
      <t>0.1103 correl,</t>
    </r>
    <r>
      <rPr>
        <i/>
        <sz val="10"/>
        <color rgb="FFC00000"/>
        <rFont val="Calibri"/>
        <family val="2"/>
        <scheme val="minor"/>
      </rPr>
      <t xml:space="preserve"> </t>
    </r>
    <r>
      <rPr>
        <i/>
        <sz val="10"/>
        <color theme="5" tint="-0.499984740745262"/>
        <rFont val="Calibri (Body)"/>
      </rPr>
      <t>historical average of 0.2986.</t>
    </r>
  </si>
  <si>
    <t>R:</t>
  </si>
  <si>
    <t>Runs scored.</t>
  </si>
  <si>
    <t>bEFT Correlations:</t>
  </si>
  <si>
    <t>R/G:</t>
  </si>
  <si>
    <r>
      <rPr>
        <b/>
        <i/>
        <sz val="10"/>
        <color rgb="FFC00000"/>
        <rFont val="Calibri"/>
        <family val="2"/>
        <scheme val="minor"/>
      </rPr>
      <t>Runs per game,</t>
    </r>
    <r>
      <rPr>
        <i/>
        <sz val="10"/>
        <color rgb="FFC00000"/>
        <rFont val="Calibri"/>
        <family val="2"/>
        <scheme val="minor"/>
      </rPr>
      <t xml:space="preserve"> </t>
    </r>
    <r>
      <rPr>
        <i/>
        <sz val="10"/>
        <color theme="4" tint="-0.249977111117893"/>
        <rFont val="Calibri (Body)"/>
      </rPr>
      <t>0.9577 correl.</t>
    </r>
  </si>
  <si>
    <r>
      <t xml:space="preserve">Runs per plate appearance, </t>
    </r>
    <r>
      <rPr>
        <i/>
        <sz val="10"/>
        <color theme="4" tint="-0.249977111117893"/>
        <rFont val="Calibri (Body)"/>
      </rPr>
      <t>0.9394 correl.</t>
    </r>
  </si>
  <si>
    <t>H9:</t>
  </si>
  <si>
    <r>
      <t xml:space="preserve">Hits per nine innings, </t>
    </r>
    <r>
      <rPr>
        <i/>
        <sz val="10"/>
        <color theme="4" tint="-0.249977111117893"/>
        <rFont val="Calibri (Body)"/>
      </rPr>
      <t>0.9185 correl.</t>
    </r>
  </si>
  <si>
    <r>
      <t xml:space="preserve">On-base plus slugging percentage, </t>
    </r>
    <r>
      <rPr>
        <i/>
        <sz val="10"/>
        <color theme="4" tint="-0.249977111117893"/>
        <rFont val="Calibri (Body)"/>
      </rPr>
      <t>0.9090 correl.</t>
    </r>
  </si>
  <si>
    <r>
      <t xml:space="preserve">Total bases per plates appearance, </t>
    </r>
    <r>
      <rPr>
        <i/>
        <sz val="10"/>
        <color theme="4" tint="-0.249977111117893"/>
        <rFont val="Calibri (Body)"/>
      </rPr>
      <t>0.7828 correl.</t>
    </r>
  </si>
  <si>
    <r>
      <t xml:space="preserve">Batting average on balls in play, </t>
    </r>
    <r>
      <rPr>
        <i/>
        <sz val="10"/>
        <color theme="4" tint="-0.249977111117893"/>
        <rFont val="Calibri (Body)"/>
      </rPr>
      <t>0.5156 correl.</t>
    </r>
  </si>
  <si>
    <t>BB9:</t>
  </si>
  <si>
    <r>
      <t xml:space="preserve">Walks per nine innings, </t>
    </r>
    <r>
      <rPr>
        <i/>
        <sz val="10"/>
        <color theme="4" tint="-0.249977111117893"/>
        <rFont val="Calibri (Body)"/>
      </rPr>
      <t>0.5146 correl.</t>
    </r>
  </si>
  <si>
    <r>
      <t xml:space="preserve">Walks per plate appearance, </t>
    </r>
    <r>
      <rPr>
        <i/>
        <sz val="10"/>
        <color theme="4" tint="-0.249977111117893"/>
        <rFont val="Calibri (Body)"/>
      </rPr>
      <t>0.4213 correl.</t>
    </r>
  </si>
  <si>
    <t>HR9:</t>
  </si>
  <si>
    <r>
      <t xml:space="preserve">Home runs per nine innings, </t>
    </r>
    <r>
      <rPr>
        <i/>
        <sz val="10"/>
        <color theme="4" tint="-0.249977111117893"/>
        <rFont val="Calibri (Body)"/>
      </rPr>
      <t>0.3309 correl.</t>
    </r>
  </si>
  <si>
    <t>E/G:</t>
  </si>
  <si>
    <r>
      <t xml:space="preserve">Errors per game, </t>
    </r>
    <r>
      <rPr>
        <i/>
        <sz val="10"/>
        <color theme="4" tint="-0.249977111117893"/>
        <rFont val="Calibri (Body)"/>
      </rPr>
      <t>-0.2946 correl.</t>
    </r>
  </si>
  <si>
    <t>SO/W:</t>
  </si>
  <si>
    <r>
      <t xml:space="preserve">Strikeouts per walk, </t>
    </r>
    <r>
      <rPr>
        <i/>
        <sz val="10"/>
        <color theme="4" tint="-0.249977111117893"/>
        <rFont val="Calibri (Body)"/>
      </rPr>
      <t>-0.2388 correl.</t>
    </r>
  </si>
  <si>
    <r>
      <t xml:space="preserve">Fielding percentage, </t>
    </r>
    <r>
      <rPr>
        <i/>
        <sz val="10"/>
        <color theme="4" tint="-0.249977111117893"/>
        <rFont val="Calibri (Body)"/>
      </rPr>
      <t>0.2295 correl.</t>
    </r>
  </si>
  <si>
    <r>
      <t xml:space="preserve">Strikeouts per plate appearance, </t>
    </r>
    <r>
      <rPr>
        <i/>
        <sz val="10"/>
        <color theme="4" tint="-0.249977111117893"/>
        <rFont val="Calibri (Body)"/>
      </rPr>
      <t>-0.1972 correl.</t>
    </r>
  </si>
  <si>
    <t>RF/9:</t>
  </si>
  <si>
    <r>
      <t xml:space="preserve">Defensive range factor per nine innings, </t>
    </r>
    <r>
      <rPr>
        <i/>
        <sz val="10"/>
        <color theme="4" tint="-0.249977111117893"/>
        <rFont val="Calibri (Body)"/>
      </rPr>
      <t>0.0645 correl.</t>
    </r>
  </si>
  <si>
    <t>SO9:</t>
  </si>
  <si>
    <r>
      <t xml:space="preserve">Strikeouts per nine innings, </t>
    </r>
    <r>
      <rPr>
        <i/>
        <sz val="10"/>
        <color theme="4" tint="-0.249977111117893"/>
        <rFont val="Calibri (Body)"/>
      </rPr>
      <t>-0.0645 correl.</t>
    </r>
  </si>
  <si>
    <t>Pitcher Outcomes Prevention Calculator</t>
  </si>
  <si>
    <t>SF/HBP Table for Pitchers w/o Stats &amp; pEFT</t>
  </si>
  <si>
    <t>pEFT and pOP Scale</t>
  </si>
  <si>
    <t>pEYrs</t>
  </si>
  <si>
    <t>Pitcher Outcomes Prevention</t>
  </si>
  <si>
    <t>pWAR:</t>
  </si>
  <si>
    <r>
      <rPr>
        <b/>
        <i/>
        <sz val="10"/>
        <color rgb="FFC00000"/>
        <rFont val="Calibri"/>
        <family val="2"/>
        <scheme val="minor"/>
      </rPr>
      <t>Pitching wins above replacement</t>
    </r>
    <r>
      <rPr>
        <i/>
        <sz val="10"/>
        <rFont val="Calibri (Body)"/>
      </rPr>
      <t xml:space="preserve"> is borrowed from Baseball Reference.</t>
    </r>
  </si>
  <si>
    <t>pEFT:</t>
  </si>
  <si>
    <r>
      <rPr>
        <b/>
        <i/>
        <sz val="10"/>
        <color rgb="FFC00000"/>
        <rFont val="Calibri"/>
        <family val="2"/>
        <scheme val="minor"/>
      </rPr>
      <t xml:space="preserve">Pitcher Effectiveness </t>
    </r>
    <r>
      <rPr>
        <i/>
        <sz val="10"/>
        <rFont val="Calibri (Body)"/>
      </rPr>
      <t>measures a pitcher’s run prevention,</t>
    </r>
    <r>
      <rPr>
        <i/>
        <sz val="10"/>
        <color theme="4" tint="-0.249977111117893"/>
        <rFont val="Calibri (Body)"/>
      </rPr>
      <t xml:space="preserve"> </t>
    </r>
    <r>
      <rPr>
        <i/>
        <sz val="10"/>
        <color theme="4" tint="-0.249977111117893"/>
        <rFont val="Calibri"/>
        <family val="2"/>
        <scheme val="minor"/>
      </rPr>
      <t>-</t>
    </r>
    <r>
      <rPr>
        <i/>
        <sz val="10"/>
        <color theme="4" tint="-0.249977111117893"/>
        <rFont val="Calibri (Body)"/>
      </rPr>
      <t>0.4750 correl.</t>
    </r>
  </si>
  <si>
    <t>pEYrs:</t>
  </si>
  <si>
    <r>
      <rPr>
        <b/>
        <i/>
        <sz val="10"/>
        <color rgb="FFC00000"/>
        <rFont val="Calibri"/>
        <family val="2"/>
        <scheme val="minor"/>
      </rPr>
      <t>Pitcher Equivalent Years</t>
    </r>
    <r>
      <rPr>
        <i/>
        <sz val="10"/>
        <color rgb="FFC00000"/>
        <rFont val="Calibri"/>
        <family val="2"/>
        <scheme val="minor"/>
      </rPr>
      <t xml:space="preserve"> </t>
    </r>
    <r>
      <rPr>
        <i/>
        <sz val="10"/>
        <rFont val="Calibri (Body)"/>
      </rPr>
      <t>standardizes the number of plate appearances to 771 per season.</t>
    </r>
  </si>
  <si>
    <r>
      <rPr>
        <b/>
        <i/>
        <sz val="10"/>
        <color rgb="FFC00000"/>
        <rFont val="Calibri"/>
        <family val="2"/>
        <scheme val="minor"/>
      </rPr>
      <t>Standardized Efficiency</t>
    </r>
    <r>
      <rPr>
        <i/>
        <sz val="10"/>
        <color rgb="FFC00000"/>
        <rFont val="Calibri"/>
        <family val="2"/>
        <scheme val="minor"/>
      </rPr>
      <t xml:space="preserve"> </t>
    </r>
    <r>
      <rPr>
        <i/>
        <sz val="10"/>
        <rFont val="Calibri (Body)"/>
      </rPr>
      <t>compares pitchers across types and eras based on pEYrs.</t>
    </r>
  </si>
  <si>
    <r>
      <rPr>
        <b/>
        <i/>
        <sz val="10"/>
        <color rgb="FFC00000"/>
        <rFont val="Calibri"/>
        <family val="2"/>
        <scheme val="minor"/>
      </rPr>
      <t>Pitcher Outcomes Prevention</t>
    </r>
    <r>
      <rPr>
        <i/>
        <sz val="10"/>
        <color rgb="FFC00000"/>
        <rFont val="Calibri"/>
        <family val="2"/>
        <scheme val="minor"/>
      </rPr>
      <t xml:space="preserve"> </t>
    </r>
    <r>
      <rPr>
        <i/>
        <sz val="10"/>
        <rFont val="Calibri (Body)"/>
      </rPr>
      <t>combines pEFT and sEFY for career comparisons across eras.</t>
    </r>
  </si>
  <si>
    <r>
      <rPr>
        <b/>
        <i/>
        <sz val="10"/>
        <color rgb="FFC00000"/>
        <rFont val="Calibri"/>
        <family val="2"/>
        <scheme val="minor"/>
      </rPr>
      <t>On-base plus slugging percentage,</t>
    </r>
    <r>
      <rPr>
        <i/>
        <sz val="10"/>
        <color rgb="FFC00000"/>
        <rFont val="Calibri"/>
        <family val="2"/>
        <scheme val="minor"/>
      </rPr>
      <t xml:space="preserve"> </t>
    </r>
    <r>
      <rPr>
        <i/>
        <sz val="10"/>
        <color theme="4" tint="-0.249977111117893"/>
        <rFont val="Calibri (Body)"/>
      </rPr>
      <t>0.6944 correl,</t>
    </r>
    <r>
      <rPr>
        <i/>
        <sz val="10"/>
        <color rgb="FFC00000"/>
        <rFont val="Calibri"/>
        <family val="2"/>
        <scheme val="minor"/>
      </rPr>
      <t xml:space="preserve"> </t>
    </r>
    <r>
      <rPr>
        <i/>
        <sz val="10"/>
        <color theme="5" tint="-0.499984740745262"/>
        <rFont val="Calibri (Body)"/>
      </rPr>
      <t>historical average of 0.7110.</t>
    </r>
  </si>
  <si>
    <t>pEFT Correlations:</t>
  </si>
  <si>
    <r>
      <rPr>
        <b/>
        <i/>
        <sz val="10"/>
        <color rgb="FFC00000"/>
        <rFont val="Calibri"/>
        <family val="2"/>
        <scheme val="minor"/>
      </rPr>
      <t>Runs per game,</t>
    </r>
    <r>
      <rPr>
        <i/>
        <sz val="10"/>
        <color rgb="FFC00000"/>
        <rFont val="Calibri"/>
        <family val="2"/>
        <scheme val="minor"/>
      </rPr>
      <t xml:space="preserve"> </t>
    </r>
    <r>
      <rPr>
        <i/>
        <sz val="10"/>
        <color theme="4" tint="-0.249977111117893"/>
        <rFont val="Calibri (Body)"/>
      </rPr>
      <t>-0.9577 correl.</t>
    </r>
  </si>
  <si>
    <r>
      <t xml:space="preserve">Runs per plate appearance, </t>
    </r>
    <r>
      <rPr>
        <i/>
        <sz val="10"/>
        <color theme="4" tint="-0.249977111117893"/>
        <rFont val="Calibri (Body)"/>
      </rPr>
      <t>-0.9394 correl.</t>
    </r>
  </si>
  <si>
    <r>
      <t xml:space="preserve">Hits per nine innings, </t>
    </r>
    <r>
      <rPr>
        <i/>
        <sz val="10"/>
        <color theme="4" tint="-0.249977111117893"/>
        <rFont val="Calibri (Body)"/>
      </rPr>
      <t>-0.9185 correl.</t>
    </r>
  </si>
  <si>
    <r>
      <t xml:space="preserve">On-base plus slugging percentage, </t>
    </r>
    <r>
      <rPr>
        <i/>
        <sz val="10"/>
        <color theme="4" tint="-0.249977111117893"/>
        <rFont val="Calibri (Body)"/>
      </rPr>
      <t>-0.9090 correl.</t>
    </r>
  </si>
  <si>
    <r>
      <t xml:space="preserve">Total bases per plates appearance, </t>
    </r>
    <r>
      <rPr>
        <i/>
        <sz val="10"/>
        <color theme="4" tint="-0.249977111117893"/>
        <rFont val="Calibri (Body)"/>
      </rPr>
      <t>-0.7828 correl.</t>
    </r>
  </si>
  <si>
    <r>
      <t xml:space="preserve">Batting average on balls in play, </t>
    </r>
    <r>
      <rPr>
        <i/>
        <sz val="10"/>
        <color theme="4" tint="-0.249977111117893"/>
        <rFont val="Calibri (Body)"/>
      </rPr>
      <t>-0.5156 correl.</t>
    </r>
  </si>
  <si>
    <r>
      <t xml:space="preserve">Walks per nine innings, </t>
    </r>
    <r>
      <rPr>
        <i/>
        <sz val="10"/>
        <color theme="4" tint="-0.249977111117893"/>
        <rFont val="Calibri (Body)"/>
      </rPr>
      <t>-0.5146 correl.</t>
    </r>
  </si>
  <si>
    <r>
      <t xml:space="preserve">Walks per plate appearance, </t>
    </r>
    <r>
      <rPr>
        <i/>
        <sz val="10"/>
        <color theme="4" tint="-0.249977111117893"/>
        <rFont val="Calibri (Body)"/>
      </rPr>
      <t>-0.4213 correl.</t>
    </r>
  </si>
  <si>
    <r>
      <t xml:space="preserve">Home runs per nine innings, </t>
    </r>
    <r>
      <rPr>
        <i/>
        <sz val="10"/>
        <color theme="4" tint="-0.249977111117893"/>
        <rFont val="Calibri (Body)"/>
      </rPr>
      <t>-0.3309 correl.</t>
    </r>
  </si>
  <si>
    <r>
      <t xml:space="preserve">Errors per game, </t>
    </r>
    <r>
      <rPr>
        <i/>
        <sz val="10"/>
        <color theme="4" tint="-0.249977111117893"/>
        <rFont val="Calibri (Body)"/>
      </rPr>
      <t>0.2946 correl.</t>
    </r>
  </si>
  <si>
    <r>
      <t xml:space="preserve">Strikeouts per walk, </t>
    </r>
    <r>
      <rPr>
        <i/>
        <sz val="10"/>
        <color theme="4" tint="-0.249977111117893"/>
        <rFont val="Calibri (Body)"/>
      </rPr>
      <t>0.2388 correl.</t>
    </r>
  </si>
  <si>
    <r>
      <t xml:space="preserve">Fielding percentage, </t>
    </r>
    <r>
      <rPr>
        <i/>
        <sz val="10"/>
        <color theme="4" tint="-0.249977111117893"/>
        <rFont val="Calibri (Body)"/>
      </rPr>
      <t>-0.2295 correl.</t>
    </r>
  </si>
  <si>
    <r>
      <t xml:space="preserve">Strikeouts per plate appearance, </t>
    </r>
    <r>
      <rPr>
        <i/>
        <sz val="10"/>
        <color theme="4" tint="-0.249977111117893"/>
        <rFont val="Calibri (Body)"/>
      </rPr>
      <t>0.1972 correl.</t>
    </r>
  </si>
  <si>
    <r>
      <t xml:space="preserve">Strikeouts per nine innings, </t>
    </r>
    <r>
      <rPr>
        <i/>
        <sz val="10"/>
        <color theme="4" tint="-0.249977111117893"/>
        <rFont val="Calibri (Body)"/>
      </rPr>
      <t>0.0645 correl.</t>
    </r>
  </si>
  <si>
    <r>
      <t xml:space="preserve">Defensive range factor per nine innings, </t>
    </r>
    <r>
      <rPr>
        <i/>
        <sz val="10"/>
        <color theme="4" tint="-0.249977111117893"/>
        <rFont val="Calibri (Body)"/>
      </rPr>
      <t>-0.0645 correl.</t>
    </r>
  </si>
  <si>
    <r>
      <rPr>
        <b/>
        <sz val="16"/>
        <color rgb="FFFFFF00"/>
        <rFont val="Calibri (Body)"/>
      </rPr>
      <t>Formula:</t>
    </r>
    <r>
      <rPr>
        <b/>
        <sz val="16"/>
        <color theme="1"/>
        <rFont val="Calibri"/>
        <family val="2"/>
        <scheme val="minor"/>
      </rPr>
      <t xml:space="preserve"> </t>
    </r>
    <r>
      <rPr>
        <b/>
        <sz val="16"/>
        <color rgb="FFC00000"/>
        <rFont val="Calibri (Body)"/>
      </rPr>
      <t>"</t>
    </r>
    <r>
      <rPr>
        <b/>
        <i/>
        <sz val="16"/>
        <color theme="4" tint="-0.249977111117893"/>
        <rFont val="Calibri (Body)"/>
      </rPr>
      <t>=((((2/3)+(((B3/(E9-C3-E3-E5-B9))+((B3/(E9-C3-E3-E5-B9))+((B11+C3+E5)/((E9-C3-E3-E5-B9)+C3+E5+E3)))+IF(OR(C11&gt;0),C11/E9,0.1155)+((B11+C3+E5)/(((E9-C3-E3-E5-B9)+C3+E5+E3)))+(C3/E9)+((C3+E5)/E9)+((B11-B5)/((E9-C3-E3-E5-B9)-D5-B5+E3))-(1-(B5/B3))-(D5/E9)-((C9+B7)/B3))/20))*(B3+(C3+D9)*5/6+(C5+C7+E7)*1/6+E5*3+D7*4/3-D3*3/2-E3*7/6-B5*1/2-D5*2/6-B9*2/3-C9)-(((1/3)-((B3/(E9-C3-E3-E5-B9))+((B3/(E9-C3-E3-E5-B9))+((B11+C3+E5)/((E9-C3-E3-E5)+C3+E5+E3+B9)))+((C5+C7+E7+D9)/B3)+(B5/B3)+((C3+E5)/B3)+IF(OR(C11&gt;0),C11/B3,0.339)+((B3/(E9-C3-E3-E5-B9))+((B11+C3+E5)/(E9-C3-E3-E5-B9))+(C3/E9)+((B11-B5)/((E9-C3-E3-E5-B9)-D5-B5+E3))))/20))*(D3*17/6+E3*2+D5*1/2+B7*1/3+B9*5/6+C9*4/3-C3*1/6-B5*3/2-E5*1/3)))/2</t>
    </r>
    <r>
      <rPr>
        <b/>
        <sz val="16"/>
        <color rgb="FFC00000"/>
        <rFont val="Calibri (Body)"/>
      </rPr>
      <t>"</t>
    </r>
  </si>
  <si>
    <t>EIG</t>
  </si>
  <si>
    <t>1SD: 98.136% - 101.840%</t>
  </si>
  <si>
    <t>2SD: 96.284% - 103.692%</t>
  </si>
  <si>
    <t>49 years w/i 1.852%</t>
  </si>
  <si>
    <t>109 years w/i 1.852%</t>
  </si>
  <si>
    <t>52 years w/i 1.852%</t>
  </si>
  <si>
    <t>51 years w/i 1.852%</t>
  </si>
  <si>
    <t>107 years w/i 1.852%</t>
  </si>
  <si>
    <t>59 years w/i 1.852%</t>
  </si>
  <si>
    <t>N/A</t>
  </si>
  <si>
    <t>pOR2 1SD Model: 98.136% - 101.840% Accuracy</t>
  </si>
  <si>
    <t>140 years w/i 3.704%</t>
  </si>
  <si>
    <t>74 years w/i 3.704%</t>
  </si>
  <si>
    <t>73 years w/i 3.704%</t>
  </si>
  <si>
    <t>137 years w/i 3.704%</t>
  </si>
  <si>
    <t>77 years w/i 3.704%</t>
  </si>
  <si>
    <t>pOR2 2SD Model: 96.284% - 103.692% Accuracy</t>
  </si>
  <si>
    <t>82 years w/i 3.704%</t>
  </si>
  <si>
    <t>1SD: 97.987% - 101.723%</t>
  </si>
  <si>
    <t>2SD: 96.119% - 103.591%</t>
  </si>
  <si>
    <t>36 years w/i 1.285%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</si>
</sst>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
    <numFmt numFmtId="166" formatCode="0.000%"/>
    <numFmt numFmtId="167" formatCode="#,##0.0000"/>
    <numFmt numFmtId="168" formatCode="0.0"/>
    <numFmt numFmtId="169" formatCode="#,##0.000"/>
  </numFmts>
  <fonts count="169" x14ac:knownFonts="1">
    <font>
      <sz val="12"/>
      <color theme="1"/>
      <name val="Calibri"/>
      <family val="2"/>
      <scheme val="minor"/>
    </font>
    <font>
      <sz val="12"/>
      <color theme="1"/>
      <name val="Calibri"/>
      <family val="2"/>
      <scheme val="minor"/>
    </font>
    <font>
      <sz val="12"/>
      <color theme="0"/>
      <name val="Calibri"/>
      <family val="2"/>
      <scheme val="minor"/>
    </font>
    <font>
      <sz val="12"/>
      <color rgb="FF9C0006"/>
      <name val="Calibri"/>
      <family val="2"/>
      <scheme val="minor"/>
    </font>
    <font>
      <b/>
      <sz val="12"/>
      <color rgb="FFFA7D00"/>
      <name val="Calibri"/>
      <family val="2"/>
      <scheme val="minor"/>
    </font>
    <font>
      <b/>
      <sz val="12"/>
      <color theme="0"/>
      <name val="Calibri"/>
      <family val="2"/>
      <scheme val="minor"/>
    </font>
    <font>
      <i/>
      <sz val="12"/>
      <color rgb="FF7F7F7F"/>
      <name val="Calibri"/>
      <family val="2"/>
      <scheme val="minor"/>
    </font>
    <font>
      <sz val="12"/>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2"/>
      <color rgb="FF3F3F76"/>
      <name val="Calibri"/>
      <family val="2"/>
      <scheme val="minor"/>
    </font>
    <font>
      <sz val="12"/>
      <color rgb="FFFA7D00"/>
      <name val="Calibri"/>
      <family val="2"/>
      <scheme val="minor"/>
    </font>
    <font>
      <sz val="12"/>
      <color rgb="FF9C5700"/>
      <name val="Calibri"/>
      <family val="2"/>
      <scheme val="minor"/>
    </font>
    <font>
      <b/>
      <sz val="12"/>
      <color rgb="FF3F3F3F"/>
      <name val="Calibri"/>
      <family val="2"/>
      <scheme val="minor"/>
    </font>
    <font>
      <sz val="18"/>
      <color theme="3"/>
      <name val="Calibri Light"/>
      <family val="2"/>
      <scheme val="major"/>
    </font>
    <font>
      <b/>
      <sz val="12"/>
      <color theme="1"/>
      <name val="Calibri"/>
      <family val="2"/>
      <scheme val="minor"/>
    </font>
    <font>
      <sz val="12"/>
      <color rgb="FFFF0000"/>
      <name val="Calibri"/>
      <family val="2"/>
      <scheme val="minor"/>
    </font>
    <font>
      <sz val="10"/>
      <color theme="1"/>
      <name val="Calibri"/>
      <family val="2"/>
      <scheme val="minor"/>
    </font>
    <font>
      <b/>
      <sz val="10"/>
      <color theme="1"/>
      <name val="Calibri"/>
      <family val="2"/>
      <scheme val="minor"/>
    </font>
    <font>
      <sz val="10"/>
      <color theme="1"/>
      <name val="Calibri"/>
      <family val="2"/>
    </font>
    <font>
      <b/>
      <sz val="10"/>
      <color theme="8" tint="-0.249977111117893"/>
      <name val="Calibri"/>
      <family val="2"/>
    </font>
    <font>
      <b/>
      <sz val="10"/>
      <color theme="1"/>
      <name val="Calibri"/>
      <family val="2"/>
    </font>
    <font>
      <sz val="10"/>
      <color rgb="FFC00000"/>
      <name val="Calibri"/>
      <family val="2"/>
      <scheme val="minor"/>
    </font>
    <font>
      <b/>
      <sz val="10"/>
      <color theme="0"/>
      <name val="Calibri"/>
      <family val="2"/>
      <scheme val="minor"/>
    </font>
    <font>
      <b/>
      <sz val="10"/>
      <name val="Calibri"/>
      <family val="2"/>
      <scheme val="minor"/>
    </font>
    <font>
      <b/>
      <sz val="10"/>
      <color theme="4" tint="-0.249977111117893"/>
      <name val="Calibri"/>
      <family val="2"/>
      <scheme val="minor"/>
    </font>
    <font>
      <b/>
      <sz val="10"/>
      <color rgb="FFC00000"/>
      <name val="Calibri"/>
      <family val="2"/>
      <scheme val="minor"/>
    </font>
    <font>
      <b/>
      <sz val="10"/>
      <color rgb="FFC00000"/>
      <name val="Calibri"/>
      <family val="2"/>
    </font>
    <font>
      <b/>
      <sz val="10"/>
      <color theme="4" tint="-0.249977111117893"/>
      <name val="Calibri"/>
      <family val="2"/>
    </font>
    <font>
      <b/>
      <sz val="10"/>
      <color rgb="FF000000"/>
      <name val="Calibri"/>
      <family val="2"/>
      <scheme val="minor"/>
    </font>
    <font>
      <sz val="10"/>
      <color rgb="FF000000"/>
      <name val="Calibri"/>
      <family val="2"/>
      <scheme val="minor"/>
    </font>
    <font>
      <b/>
      <sz val="10"/>
      <color theme="0"/>
      <name val="Calibri"/>
      <family val="2"/>
    </font>
    <font>
      <b/>
      <i/>
      <sz val="10"/>
      <color rgb="FFC00000"/>
      <name val="Calibri"/>
      <family val="2"/>
      <scheme val="minor"/>
    </font>
    <font>
      <b/>
      <i/>
      <sz val="10"/>
      <color theme="1"/>
      <name val="Calibri"/>
      <family val="2"/>
      <scheme val="minor"/>
    </font>
    <font>
      <i/>
      <sz val="10"/>
      <color theme="1"/>
      <name val="Calibri"/>
      <family val="2"/>
      <scheme val="minor"/>
    </font>
    <font>
      <sz val="10"/>
      <color rgb="FFFF0000"/>
      <name val="Calibri (Body)"/>
    </font>
    <font>
      <sz val="10"/>
      <color rgb="FFFF0000"/>
      <name val="Calibri"/>
      <family val="2"/>
      <scheme val="minor"/>
    </font>
    <font>
      <sz val="10"/>
      <color rgb="FFFF0000"/>
      <name val="Calibri"/>
      <family val="2"/>
    </font>
    <font>
      <b/>
      <sz val="10"/>
      <color rgb="FFC00000"/>
      <name val="Calibri"/>
      <family val="2"/>
    </font>
    <font>
      <b/>
      <sz val="10"/>
      <color theme="9" tint="-0.499984740745262"/>
      <name val="Calibri"/>
      <family val="2"/>
    </font>
    <font>
      <sz val="10"/>
      <color theme="0"/>
      <name val="Calibri"/>
      <family val="2"/>
    </font>
    <font>
      <b/>
      <sz val="10"/>
      <color theme="9" tint="-0.499984740745262"/>
      <name val="Calibri"/>
      <family val="2"/>
    </font>
    <font>
      <b/>
      <sz val="10"/>
      <color theme="9" tint="-0.499984740745262"/>
      <name val="Calibri"/>
      <family val="2"/>
      <scheme val="minor"/>
    </font>
    <font>
      <sz val="10"/>
      <color rgb="FFC00000"/>
      <name val="Calibri"/>
      <family val="2"/>
    </font>
    <font>
      <b/>
      <sz val="10"/>
      <color theme="0"/>
      <name val="Calibri"/>
      <family val="2"/>
    </font>
    <font>
      <sz val="10"/>
      <color theme="4" tint="-0.499984740745262"/>
      <name val="Calibri"/>
      <family val="2"/>
      <scheme val="minor"/>
    </font>
    <font>
      <i/>
      <sz val="10"/>
      <color theme="4" tint="-0.499984740745262"/>
      <name val="Calibri"/>
      <family val="2"/>
      <scheme val="minor"/>
    </font>
    <font>
      <i/>
      <sz val="10"/>
      <color theme="4" tint="-0.499984740745262"/>
      <name val="Calibri"/>
      <family val="2"/>
    </font>
    <font>
      <i/>
      <sz val="10"/>
      <color rgb="FF000000"/>
      <name val="Calibri"/>
      <family val="2"/>
      <scheme val="minor"/>
    </font>
    <font>
      <i/>
      <sz val="10"/>
      <color theme="1"/>
      <name val="Calibri"/>
      <family val="2"/>
    </font>
    <font>
      <b/>
      <sz val="10"/>
      <color theme="7" tint="-0.499984740745262"/>
      <name val="Calibri"/>
      <family val="2"/>
      <scheme val="minor"/>
    </font>
    <font>
      <b/>
      <sz val="10"/>
      <color theme="7" tint="-0.499984740745262"/>
      <name val="Calibri"/>
      <family val="2"/>
    </font>
    <font>
      <b/>
      <i/>
      <sz val="10"/>
      <color theme="7" tint="-0.499984740745262"/>
      <name val="Calibri"/>
      <family val="2"/>
      <scheme val="minor"/>
    </font>
    <font>
      <b/>
      <strike/>
      <sz val="10"/>
      <color theme="4" tint="-0.249977111117893"/>
      <name val="Calibri"/>
      <family val="2"/>
    </font>
    <font>
      <b/>
      <strike/>
      <sz val="10"/>
      <color rgb="FF000000"/>
      <name val="Calibri"/>
      <family val="2"/>
      <scheme val="minor"/>
    </font>
    <font>
      <b/>
      <strike/>
      <sz val="10"/>
      <color theme="9" tint="-0.499984740745262"/>
      <name val="Calibri"/>
      <family val="2"/>
    </font>
    <font>
      <strike/>
      <sz val="10"/>
      <color rgb="FFC00000"/>
      <name val="Calibri"/>
      <family val="2"/>
    </font>
    <font>
      <strike/>
      <sz val="10"/>
      <color theme="0"/>
      <name val="Calibri"/>
      <family val="2"/>
    </font>
    <font>
      <b/>
      <strike/>
      <sz val="10"/>
      <color theme="4" tint="-0.249977111117893"/>
      <name val="Calibri"/>
      <family val="2"/>
      <scheme val="minor"/>
    </font>
    <font>
      <strike/>
      <sz val="10"/>
      <color rgb="FF000000"/>
      <name val="Calibri"/>
      <family val="2"/>
      <scheme val="minor"/>
    </font>
    <font>
      <strike/>
      <sz val="10"/>
      <color theme="1"/>
      <name val="Calibri"/>
      <family val="2"/>
    </font>
    <font>
      <b/>
      <strike/>
      <sz val="10"/>
      <color rgb="FFC00000"/>
      <name val="Calibri"/>
      <family val="2"/>
      <scheme val="minor"/>
    </font>
    <font>
      <b/>
      <strike/>
      <sz val="10"/>
      <color theme="1"/>
      <name val="Calibri"/>
      <family val="2"/>
    </font>
    <font>
      <b/>
      <strike/>
      <sz val="10"/>
      <color rgb="FFC00000"/>
      <name val="Calibri"/>
      <family val="2"/>
    </font>
    <font>
      <b/>
      <strike/>
      <sz val="10"/>
      <color theme="0"/>
      <name val="Calibri"/>
      <family val="2"/>
    </font>
    <font>
      <b/>
      <strike/>
      <sz val="10"/>
      <color theme="1"/>
      <name val="Calibri"/>
      <family val="2"/>
      <scheme val="minor"/>
    </font>
    <font>
      <b/>
      <sz val="10"/>
      <color theme="5" tint="-0.499984740745262"/>
      <name val="Calibri (Body)"/>
    </font>
    <font>
      <b/>
      <i/>
      <sz val="10"/>
      <color theme="9" tint="-0.499984740745262"/>
      <name val="Calibri"/>
      <family val="2"/>
      <scheme val="minor"/>
    </font>
    <font>
      <b/>
      <i/>
      <sz val="10"/>
      <color theme="7" tint="-0.249977111117893"/>
      <name val="Calibri"/>
      <family val="2"/>
      <scheme val="minor"/>
    </font>
    <font>
      <b/>
      <strike/>
      <sz val="10"/>
      <color theme="9" tint="-0.499984740745262"/>
      <name val="Calibri"/>
      <family val="2"/>
      <scheme val="minor"/>
    </font>
    <font>
      <b/>
      <strike/>
      <sz val="10"/>
      <color theme="0"/>
      <name val="Calibri"/>
      <family val="2"/>
      <scheme val="minor"/>
    </font>
    <font>
      <i/>
      <strike/>
      <sz val="10"/>
      <color theme="4" tint="-0.499984740745262"/>
      <name val="Calibri"/>
      <family val="2"/>
      <scheme val="minor"/>
    </font>
    <font>
      <b/>
      <strike/>
      <sz val="10"/>
      <color theme="5" tint="-0.499984740745262"/>
      <name val="Calibri (Body)"/>
    </font>
    <font>
      <strike/>
      <sz val="10"/>
      <color theme="4" tint="-0.499984740745262"/>
      <name val="Calibri"/>
      <family val="2"/>
      <scheme val="minor"/>
    </font>
    <font>
      <b/>
      <strike/>
      <sz val="10"/>
      <color theme="4" tint="-0.249977111117893"/>
      <name val="Calibri (Body)"/>
    </font>
    <font>
      <b/>
      <strike/>
      <sz val="10"/>
      <color theme="1"/>
      <name val="Calibri (Body)"/>
    </font>
    <font>
      <b/>
      <strike/>
      <sz val="10"/>
      <color rgb="FF000000"/>
      <name val="Calibri (Body)"/>
    </font>
    <font>
      <b/>
      <strike/>
      <sz val="10"/>
      <color theme="9" tint="-0.499984740745262"/>
      <name val="Calibri (Body)"/>
    </font>
    <font>
      <b/>
      <strike/>
      <sz val="10"/>
      <color rgb="FFC00000"/>
      <name val="Calibri (Body)"/>
    </font>
    <font>
      <b/>
      <strike/>
      <sz val="10"/>
      <color theme="0"/>
      <name val="Calibri (Body)"/>
    </font>
    <font>
      <i/>
      <strike/>
      <sz val="10"/>
      <color theme="4" tint="-0.499984740745262"/>
      <name val="Calibri (Body)"/>
    </font>
    <font>
      <strike/>
      <sz val="10"/>
      <color theme="1"/>
      <name val="Calibri (Body)"/>
    </font>
    <font>
      <i/>
      <strike/>
      <sz val="10"/>
      <color rgb="FF000000"/>
      <name val="Calibri (Body)"/>
    </font>
    <font>
      <i/>
      <strike/>
      <sz val="10"/>
      <color theme="1"/>
      <name val="Calibri (Body)"/>
    </font>
    <font>
      <strike/>
      <sz val="10"/>
      <color rgb="FF000000"/>
      <name val="Calibri (Body)"/>
    </font>
    <font>
      <strike/>
      <sz val="10"/>
      <color rgb="FFFF0000"/>
      <name val="Calibri (Body)"/>
    </font>
    <font>
      <b/>
      <sz val="10"/>
      <color theme="4" tint="-0.249977111117893"/>
      <name val="Calibri (Body)"/>
    </font>
    <font>
      <b/>
      <sz val="10"/>
      <color theme="9" tint="-0.499984740745262"/>
      <name val="Calibri (Body)"/>
    </font>
    <font>
      <b/>
      <sz val="10"/>
      <color rgb="FFC00000"/>
      <name val="Calibri (Body)"/>
    </font>
    <font>
      <b/>
      <sz val="10"/>
      <color theme="0"/>
      <name val="Calibri (Body)"/>
    </font>
    <font>
      <b/>
      <sz val="10"/>
      <color rgb="FF000000"/>
      <name val="Calibri (Body)"/>
    </font>
    <font>
      <sz val="10"/>
      <color rgb="FF000000"/>
      <name val="Calibri (Body)"/>
    </font>
    <font>
      <sz val="10"/>
      <color theme="1"/>
      <name val="Calibri (Body)"/>
    </font>
    <font>
      <b/>
      <sz val="14"/>
      <color theme="7" tint="-0.499984740745262"/>
      <name val="Calibri"/>
      <family val="2"/>
      <scheme val="minor"/>
    </font>
    <font>
      <b/>
      <sz val="16"/>
      <color theme="7" tint="-0.499984740745262"/>
      <name val="Calibri"/>
      <family val="2"/>
      <scheme val="minor"/>
    </font>
    <font>
      <b/>
      <i/>
      <sz val="10"/>
      <color theme="9" tint="-0.499984740745262"/>
      <name val="Calibri (Body)"/>
    </font>
    <font>
      <b/>
      <i/>
      <sz val="10"/>
      <color theme="0"/>
      <name val="Calibri (Body)"/>
    </font>
    <font>
      <b/>
      <sz val="10"/>
      <name val="Calibri (Body)"/>
    </font>
    <font>
      <b/>
      <sz val="16"/>
      <name val="Calibri (Body)"/>
    </font>
    <font>
      <b/>
      <i/>
      <sz val="10"/>
      <name val="Calibri (Body)"/>
    </font>
    <font>
      <b/>
      <sz val="16"/>
      <color theme="9" tint="-0.499984740745262"/>
      <name val="Calibri"/>
      <family val="2"/>
      <scheme val="minor"/>
    </font>
    <font>
      <b/>
      <sz val="16"/>
      <color theme="0"/>
      <name val="Calibri"/>
      <family val="2"/>
      <scheme val="minor"/>
    </font>
    <font>
      <i/>
      <sz val="9"/>
      <color rgb="FFC00000"/>
      <name val="Calibri"/>
      <family val="2"/>
      <scheme val="minor"/>
    </font>
    <font>
      <i/>
      <sz val="10"/>
      <color rgb="FFC00000"/>
      <name val="Calibri"/>
      <family val="2"/>
      <scheme val="minor"/>
    </font>
    <font>
      <sz val="10"/>
      <color rgb="FF000000"/>
      <name val="Calibri"/>
      <family val="2"/>
    </font>
    <font>
      <b/>
      <sz val="10"/>
      <color rgb="FF2F75B5"/>
      <name val="Calibri"/>
      <family val="2"/>
    </font>
    <font>
      <u/>
      <sz val="12"/>
      <color theme="10"/>
      <name val="Calibri"/>
      <family val="2"/>
      <scheme val="minor"/>
    </font>
    <font>
      <i/>
      <u/>
      <sz val="9"/>
      <color theme="10"/>
      <name val="Calibri"/>
      <family val="2"/>
      <scheme val="minor"/>
    </font>
    <font>
      <b/>
      <sz val="9"/>
      <color theme="1"/>
      <name val="Calibri"/>
      <family val="2"/>
      <scheme val="minor"/>
    </font>
    <font>
      <sz val="10"/>
      <name val="Calibri"/>
      <family val="2"/>
      <scheme val="minor"/>
    </font>
    <font>
      <sz val="12"/>
      <name val="Calibri"/>
      <family val="2"/>
      <scheme val="minor"/>
    </font>
    <font>
      <i/>
      <sz val="9.5"/>
      <color rgb="FFC00000"/>
      <name val="Calibri"/>
      <family val="2"/>
      <scheme val="minor"/>
    </font>
    <font>
      <sz val="9"/>
      <color theme="1"/>
      <name val="Calibri"/>
      <family val="2"/>
      <scheme val="minor"/>
    </font>
    <font>
      <i/>
      <sz val="10"/>
      <color theme="8" tint="-0.249977111117893"/>
      <name val="Calibri"/>
      <family val="2"/>
      <scheme val="minor"/>
    </font>
    <font>
      <i/>
      <sz val="12"/>
      <color theme="1"/>
      <name val="Calibri"/>
      <family val="2"/>
      <scheme val="minor"/>
    </font>
    <font>
      <b/>
      <i/>
      <sz val="10"/>
      <color theme="0"/>
      <name val="Calibri"/>
      <family val="2"/>
    </font>
    <font>
      <b/>
      <i/>
      <sz val="10"/>
      <color theme="9" tint="-0.499984740745262"/>
      <name val="Calibri"/>
      <family val="2"/>
    </font>
    <font>
      <b/>
      <i/>
      <sz val="10"/>
      <color rgb="FFC00000"/>
      <name val="Calibri"/>
      <family val="2"/>
    </font>
    <font>
      <b/>
      <i/>
      <sz val="10"/>
      <color rgb="FFFFFF00"/>
      <name val="Calibri"/>
      <family val="2"/>
      <scheme val="minor"/>
    </font>
    <font>
      <b/>
      <sz val="10"/>
      <color rgb="FFFFFF00"/>
      <name val="Calibri"/>
      <family val="2"/>
      <scheme val="minor"/>
    </font>
    <font>
      <b/>
      <i/>
      <sz val="10"/>
      <color theme="5"/>
      <name val="Calibri"/>
      <family val="2"/>
      <scheme val="minor"/>
    </font>
    <font>
      <b/>
      <i/>
      <sz val="10"/>
      <color rgb="FF00B050"/>
      <name val="Calibri"/>
      <family val="2"/>
      <scheme val="minor"/>
    </font>
    <font>
      <b/>
      <i/>
      <sz val="10"/>
      <color theme="5" tint="-0.499984740745262"/>
      <name val="Calibri"/>
      <family val="2"/>
      <scheme val="minor"/>
    </font>
    <font>
      <b/>
      <i/>
      <sz val="10"/>
      <name val="Calibri"/>
      <family val="2"/>
      <scheme val="minor"/>
    </font>
    <font>
      <b/>
      <sz val="16"/>
      <color theme="1"/>
      <name val="Calibri"/>
      <family val="2"/>
      <scheme val="minor"/>
    </font>
    <font>
      <b/>
      <i/>
      <sz val="12"/>
      <color theme="7" tint="-0.499984740745262"/>
      <name val="Calibri (Body)"/>
    </font>
    <font>
      <b/>
      <i/>
      <sz val="12"/>
      <color theme="4" tint="-0.499984740745262"/>
      <name val="Calibri (Body)"/>
    </font>
    <font>
      <b/>
      <i/>
      <sz val="16"/>
      <color theme="4" tint="-0.499984740745262"/>
      <name val="Calibri"/>
      <family val="2"/>
      <scheme val="minor"/>
    </font>
    <font>
      <b/>
      <i/>
      <sz val="12"/>
      <color rgb="FFFFFF00"/>
      <name val="Calibri (Body)"/>
    </font>
    <font>
      <b/>
      <i/>
      <sz val="16"/>
      <color theme="7" tint="-0.499984740745262"/>
      <name val="Calibri"/>
      <family val="2"/>
      <scheme val="minor"/>
    </font>
    <font>
      <b/>
      <strike/>
      <sz val="10"/>
      <color theme="6" tint="-0.499984740745262"/>
      <name val="Calibri"/>
      <family val="2"/>
    </font>
    <font>
      <b/>
      <strike/>
      <sz val="10"/>
      <color theme="6" tint="-0.499984740745262"/>
      <name val="Calibri (Body)"/>
    </font>
    <font>
      <b/>
      <strike/>
      <sz val="10"/>
      <color theme="6" tint="-0.499984740745262"/>
      <name val="Calibri"/>
      <family val="2"/>
      <scheme val="minor"/>
    </font>
    <font>
      <i/>
      <sz val="16"/>
      <color theme="4" tint="-0.499984740745262"/>
      <name val="Calibri"/>
      <family val="2"/>
      <scheme val="minor"/>
    </font>
    <font>
      <i/>
      <sz val="16"/>
      <color rgb="FFC00000"/>
      <name val="Calibri (Body)"/>
    </font>
    <font>
      <i/>
      <sz val="16"/>
      <color rgb="FFC00000"/>
      <name val="Calibri"/>
      <family val="2"/>
      <scheme val="minor"/>
    </font>
    <font>
      <i/>
      <sz val="12"/>
      <color rgb="FFC00000"/>
      <name val="Calibri (Body)"/>
    </font>
    <font>
      <i/>
      <sz val="16"/>
      <color theme="7" tint="-0.499984740745262"/>
      <name val="Calibri"/>
      <family val="2"/>
      <scheme val="minor"/>
    </font>
    <font>
      <i/>
      <sz val="12"/>
      <color rgb="FFC00000"/>
      <name val="Calibri"/>
      <family val="2"/>
      <scheme val="minor"/>
    </font>
    <font>
      <b/>
      <sz val="14"/>
      <color rgb="FFFFFF00"/>
      <name val="Calibri"/>
      <family val="2"/>
      <scheme val="minor"/>
    </font>
    <font>
      <b/>
      <strike/>
      <sz val="10"/>
      <color rgb="FFFFFF00"/>
      <name val="Calibri"/>
      <family val="2"/>
      <scheme val="minor"/>
    </font>
    <font>
      <b/>
      <strike/>
      <sz val="10"/>
      <color rgb="FFFFFF00"/>
      <name val="Calibri (Body)"/>
    </font>
    <font>
      <b/>
      <strike/>
      <sz val="10"/>
      <color rgb="FFFFFF00"/>
      <name val="Calibri"/>
      <family val="2"/>
    </font>
    <font>
      <b/>
      <i/>
      <sz val="16"/>
      <color theme="4" tint="-0.249977111117893"/>
      <name val="Calibri (Body)"/>
    </font>
    <font>
      <b/>
      <sz val="16"/>
      <color rgb="FFC00000"/>
      <name val="Calibri (Body)"/>
    </font>
    <font>
      <b/>
      <sz val="14"/>
      <color rgb="FFC00000"/>
      <name val="Calibri"/>
      <family val="2"/>
      <scheme val="minor"/>
    </font>
    <font>
      <b/>
      <i/>
      <sz val="16"/>
      <color rgb="FFFFFF00"/>
      <name val="Calibri (Body)"/>
    </font>
    <font>
      <b/>
      <sz val="16"/>
      <color rgb="FFFFFF00"/>
      <name val="Calibri (Body)"/>
    </font>
    <font>
      <b/>
      <sz val="20"/>
      <color theme="0"/>
      <name val="Calibri"/>
      <family val="2"/>
      <scheme val="minor"/>
    </font>
    <font>
      <b/>
      <sz val="18"/>
      <color theme="0"/>
      <name val="Calibri"/>
      <family val="2"/>
      <scheme val="minor"/>
    </font>
    <font>
      <b/>
      <sz val="24"/>
      <color theme="0"/>
      <name val="Calibri"/>
      <family val="2"/>
      <scheme val="minor"/>
    </font>
    <font>
      <i/>
      <sz val="10"/>
      <color rgb="FFC00000"/>
      <name val="Calibri (Body)"/>
    </font>
    <font>
      <i/>
      <sz val="10"/>
      <name val="Calibri (Body)"/>
    </font>
    <font>
      <i/>
      <sz val="10"/>
      <color theme="4" tint="-0.249977111117893"/>
      <name val="Calibri (Body)"/>
    </font>
    <font>
      <i/>
      <sz val="10"/>
      <color theme="5" tint="-0.499984740745262"/>
      <name val="Calibri (Body)"/>
    </font>
    <font>
      <i/>
      <sz val="10"/>
      <color theme="5" tint="-0.499984740745262"/>
      <name val="Calibri"/>
      <family val="2"/>
      <scheme val="minor"/>
    </font>
    <font>
      <b/>
      <sz val="14"/>
      <color theme="5" tint="-0.499984740745262"/>
      <name val="Calibri"/>
      <family val="2"/>
      <scheme val="minor"/>
    </font>
    <font>
      <b/>
      <sz val="14"/>
      <color theme="4" tint="-0.499984740745262"/>
      <name val="Calibri"/>
      <family val="2"/>
      <scheme val="minor"/>
    </font>
    <font>
      <b/>
      <i/>
      <sz val="14"/>
      <color theme="4" tint="-0.499984740745262"/>
      <name val="Calibri"/>
      <family val="2"/>
      <scheme val="minor"/>
    </font>
    <font>
      <b/>
      <sz val="20"/>
      <color theme="4" tint="-0.499984740745262"/>
      <name val="Calibri"/>
      <family val="2"/>
      <scheme val="minor"/>
    </font>
    <font>
      <i/>
      <sz val="10"/>
      <color theme="4" tint="-0.249977111117893"/>
      <name val="Calibri"/>
      <family val="2"/>
      <scheme val="minor"/>
    </font>
    <font>
      <sz val="10"/>
      <color theme="0"/>
      <name val="Calibri"/>
      <family val="2"/>
      <scheme val="minor"/>
    </font>
    <font>
      <b/>
      <i/>
      <sz val="10"/>
      <color theme="4" tint="-0.249977111117893"/>
      <name val="Calibri"/>
      <family val="2"/>
    </font>
    <font>
      <b/>
      <i/>
      <sz val="10"/>
      <color theme="0"/>
      <name val="Calibri"/>
      <family val="2"/>
      <scheme val="minor"/>
    </font>
    <font>
      <b/>
      <i/>
      <sz val="10"/>
      <color theme="4" tint="-0.249977111117893"/>
      <name val="Calibri"/>
      <family val="2"/>
      <scheme val="minor"/>
    </font>
    <font>
      <b/>
      <i/>
      <sz val="10"/>
      <color theme="1"/>
      <name val="Calibri"/>
      <family val="2"/>
    </font>
    <font>
      <i/>
      <sz val="10"/>
      <color rgb="FFFF0000"/>
      <name val="Calibri"/>
      <family val="2"/>
      <scheme val="minor"/>
    </font>
    <font>
      <i/>
      <sz val="10"/>
      <color rgb="FFFF0000"/>
      <name val="Calibri"/>
      <family val="2"/>
    </font>
  </fonts>
  <fills count="7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bgColor indexed="64"/>
      </patternFill>
    </fill>
    <fill>
      <patternFill patternType="solid">
        <fgColor theme="4" tint="-0.499984740745262"/>
        <bgColor indexed="64"/>
      </patternFill>
    </fill>
    <fill>
      <patternFill patternType="solid">
        <fgColor theme="7" tint="-0.49998474074526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499984740745262"/>
        <bgColor indexed="64"/>
      </patternFill>
    </fill>
    <fill>
      <patternFill patternType="solid">
        <fgColor theme="9" tint="0.39997558519241921"/>
        <bgColor indexed="64"/>
      </patternFill>
    </fill>
    <fill>
      <patternFill patternType="solid">
        <fgColor rgb="FFC6E0B4"/>
        <bgColor rgb="FF000000"/>
      </patternFill>
    </fill>
    <fill>
      <patternFill patternType="solid">
        <fgColor rgb="FFE2EFDA"/>
        <bgColor rgb="FF000000"/>
      </patternFill>
    </fill>
    <fill>
      <patternFill patternType="solid">
        <fgColor rgb="FFFFF2CC"/>
        <bgColor rgb="FF000000"/>
      </patternFill>
    </fill>
    <fill>
      <patternFill patternType="solid">
        <fgColor rgb="FFFCE4D6"/>
        <bgColor rgb="FF000000"/>
      </patternFill>
    </fill>
    <fill>
      <patternFill patternType="solid">
        <fgColor rgb="FFE7E6E6"/>
        <bgColor rgb="FF000000"/>
      </patternFill>
    </fill>
    <fill>
      <patternFill patternType="solid">
        <fgColor rgb="FFD0CECE"/>
        <bgColor rgb="FF000000"/>
      </patternFill>
    </fill>
    <fill>
      <patternFill patternType="solid">
        <fgColor theme="8" tint="-0.249977111117893"/>
        <bgColor indexed="64"/>
      </patternFill>
    </fill>
    <fill>
      <patternFill patternType="solid">
        <fgColor theme="9" tint="-0.499984740745262"/>
        <bgColor indexed="64"/>
      </patternFill>
    </fill>
    <fill>
      <patternFill patternType="solid">
        <fgColor theme="2" tint="-0.249977111117893"/>
        <bgColor indexed="64"/>
      </patternFill>
    </fill>
    <fill>
      <patternFill patternType="solid">
        <fgColor rgb="FF8EA9DB"/>
        <bgColor rgb="FF000000"/>
      </patternFill>
    </fill>
    <fill>
      <patternFill patternType="solid">
        <fgColor theme="7" tint="0.39997558519241921"/>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9" tint="0.79998168889431442"/>
        <bgColor rgb="FF000000"/>
      </patternFill>
    </fill>
    <fill>
      <patternFill patternType="solid">
        <fgColor theme="7" tint="0.79998168889431442"/>
        <bgColor rgb="FF000000"/>
      </patternFill>
    </fill>
    <fill>
      <patternFill patternType="solid">
        <fgColor theme="5" tint="0.79998168889431442"/>
        <bgColor rgb="FF000000"/>
      </patternFill>
    </fill>
  </fills>
  <borders count="129">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rgb="FF505050"/>
      </bottom>
      <diagonal/>
    </border>
    <border>
      <left/>
      <right/>
      <top style="thin">
        <color rgb="FF505050"/>
      </top>
      <bottom/>
      <diagonal/>
    </border>
    <border>
      <left/>
      <right/>
      <top/>
      <bottom style="medium">
        <color indexed="64"/>
      </bottom>
      <diagonal/>
    </border>
    <border>
      <left/>
      <right/>
      <top style="medium">
        <color indexed="64"/>
      </top>
      <bottom style="thin">
        <color indexed="64"/>
      </bottom>
      <diagonal/>
    </border>
    <border>
      <left/>
      <right/>
      <top/>
      <bottom style="thin">
        <color rgb="FF505050"/>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bottom style="thin">
        <color theme="1"/>
      </bottom>
      <diagonal/>
    </border>
    <border>
      <left/>
      <right style="thin">
        <color theme="1"/>
      </right>
      <top style="thin">
        <color theme="1"/>
      </top>
      <bottom style="thin">
        <color theme="1"/>
      </bottom>
      <diagonal/>
    </border>
    <border>
      <left/>
      <right/>
      <top style="thin">
        <color theme="1"/>
      </top>
      <bottom/>
      <diagonal/>
    </border>
    <border>
      <left/>
      <right style="thin">
        <color theme="1"/>
      </right>
      <top/>
      <bottom style="thin">
        <color theme="1"/>
      </bottom>
      <diagonal/>
    </border>
    <border>
      <left style="thin">
        <color theme="1"/>
      </left>
      <right style="thin">
        <color theme="1"/>
      </right>
      <top style="thin">
        <color theme="1"/>
      </top>
      <bottom/>
      <diagonal/>
    </border>
    <border>
      <left/>
      <right style="thin">
        <color theme="1"/>
      </right>
      <top style="thin">
        <color theme="1"/>
      </top>
      <bottom/>
      <diagonal/>
    </border>
    <border>
      <left style="thin">
        <color theme="1"/>
      </left>
      <right/>
      <top style="thin">
        <color theme="1"/>
      </top>
      <bottom/>
      <diagonal/>
    </border>
    <border>
      <left style="thin">
        <color theme="1"/>
      </left>
      <right/>
      <top/>
      <bottom style="thin">
        <color theme="1"/>
      </bottom>
      <diagonal/>
    </border>
    <border>
      <left/>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right style="thin">
        <color indexed="64"/>
      </right>
      <top style="thin">
        <color indexed="64"/>
      </top>
      <bottom/>
      <diagonal/>
    </border>
    <border>
      <left style="thin">
        <color indexed="64"/>
      </left>
      <right/>
      <top style="thin">
        <color indexed="64"/>
      </top>
      <bottom/>
      <diagonal/>
    </border>
    <border>
      <left style="thin">
        <color theme="1"/>
      </left>
      <right/>
      <top/>
      <bottom/>
      <diagonal/>
    </border>
    <border>
      <left/>
      <right style="thin">
        <color theme="1"/>
      </right>
      <top/>
      <bottom/>
      <diagonal/>
    </border>
    <border>
      <left style="thin">
        <color theme="1"/>
      </left>
      <right style="thin">
        <color theme="1"/>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diagonal/>
    </border>
    <border>
      <left/>
      <right/>
      <top style="thin">
        <color indexed="64"/>
      </top>
      <bottom/>
      <diagonal/>
    </border>
    <border>
      <left/>
      <right/>
      <top/>
      <bottom style="thin">
        <color indexed="64"/>
      </bottom>
      <diagonal/>
    </border>
    <border>
      <left style="thin">
        <color theme="1"/>
      </left>
      <right/>
      <top style="thin">
        <color indexed="64"/>
      </top>
      <bottom style="thin">
        <color theme="1"/>
      </bottom>
      <diagonal/>
    </border>
    <border>
      <left style="thin">
        <color theme="1"/>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theme="1"/>
      </left>
      <right style="thin">
        <color indexed="64"/>
      </right>
      <top style="thin">
        <color indexed="64"/>
      </top>
      <bottom/>
      <diagonal/>
    </border>
    <border>
      <left style="thin">
        <color indexed="64"/>
      </left>
      <right style="thin">
        <color theme="1"/>
      </right>
      <top/>
      <bottom style="thin">
        <color theme="1"/>
      </bottom>
      <diagonal/>
    </border>
    <border>
      <left/>
      <right style="thin">
        <color theme="1"/>
      </right>
      <top style="thin">
        <color indexed="64"/>
      </top>
      <bottom style="thin">
        <color indexed="64"/>
      </bottom>
      <diagonal/>
    </border>
    <border>
      <left style="medium">
        <color theme="7" tint="-0.499984740745262"/>
      </left>
      <right/>
      <top style="medium">
        <color theme="7" tint="-0.499984740745262"/>
      </top>
      <bottom/>
      <diagonal/>
    </border>
    <border>
      <left/>
      <right/>
      <top style="medium">
        <color theme="7" tint="-0.499984740745262"/>
      </top>
      <bottom/>
      <diagonal/>
    </border>
    <border>
      <left/>
      <right style="medium">
        <color theme="7" tint="-0.499984740745262"/>
      </right>
      <top style="medium">
        <color theme="7" tint="-0.499984740745262"/>
      </top>
      <bottom/>
      <diagonal/>
    </border>
    <border>
      <left style="medium">
        <color theme="7" tint="-0.499984740745262"/>
      </left>
      <right/>
      <top/>
      <bottom/>
      <diagonal/>
    </border>
    <border>
      <left/>
      <right style="medium">
        <color theme="7" tint="-0.499984740745262"/>
      </right>
      <top/>
      <bottom/>
      <diagonal/>
    </border>
    <border>
      <left style="medium">
        <color theme="7" tint="-0.499984740745262"/>
      </left>
      <right/>
      <top/>
      <bottom style="medium">
        <color theme="7" tint="-0.499984740745262"/>
      </bottom>
      <diagonal/>
    </border>
    <border>
      <left/>
      <right/>
      <top/>
      <bottom style="medium">
        <color theme="7" tint="-0.499984740745262"/>
      </bottom>
      <diagonal/>
    </border>
    <border>
      <left/>
      <right style="medium">
        <color theme="7" tint="-0.499984740745262"/>
      </right>
      <top/>
      <bottom style="medium">
        <color theme="7" tint="-0.499984740745262"/>
      </bottom>
      <diagonal/>
    </border>
    <border>
      <left style="thick">
        <color theme="4" tint="-0.499984740745262"/>
      </left>
      <right style="thick">
        <color theme="4" tint="-0.499984740745262"/>
      </right>
      <top style="thick">
        <color theme="4" tint="-0.499984740745262"/>
      </top>
      <bottom style="thick">
        <color theme="4" tint="-0.499984740745262"/>
      </bottom>
      <diagonal/>
    </border>
    <border>
      <left style="thick">
        <color theme="4" tint="-0.499984740745262"/>
      </left>
      <right/>
      <top style="thick">
        <color theme="4" tint="-0.499984740745262"/>
      </top>
      <bottom style="thick">
        <color theme="4" tint="-0.499984740745262"/>
      </bottom>
      <diagonal/>
    </border>
    <border>
      <left/>
      <right style="thick">
        <color theme="4" tint="-0.499984740745262"/>
      </right>
      <top style="thick">
        <color theme="4" tint="-0.499984740745262"/>
      </top>
      <bottom style="thick">
        <color theme="4" tint="-0.499984740745262"/>
      </bottom>
      <diagonal/>
    </border>
    <border>
      <left style="thick">
        <color theme="4" tint="-0.499984740745262"/>
      </left>
      <right/>
      <top style="thick">
        <color theme="4" tint="-0.499984740745262"/>
      </top>
      <bottom/>
      <diagonal/>
    </border>
    <border>
      <left/>
      <right/>
      <top style="thick">
        <color theme="4" tint="-0.499984740745262"/>
      </top>
      <bottom/>
      <diagonal/>
    </border>
    <border>
      <left/>
      <right style="thick">
        <color theme="4" tint="-0.499984740745262"/>
      </right>
      <top style="thick">
        <color theme="4" tint="-0.499984740745262"/>
      </top>
      <bottom/>
      <diagonal/>
    </border>
    <border>
      <left style="thick">
        <color theme="4" tint="-0.499984740745262"/>
      </left>
      <right/>
      <top/>
      <bottom/>
      <diagonal/>
    </border>
    <border>
      <left/>
      <right style="thick">
        <color theme="4" tint="-0.499984740745262"/>
      </right>
      <top/>
      <bottom/>
      <diagonal/>
    </border>
    <border>
      <left style="thick">
        <color theme="4" tint="-0.499984740745262"/>
      </left>
      <right/>
      <top/>
      <bottom style="thick">
        <color theme="4" tint="-0.499984740745262"/>
      </bottom>
      <diagonal/>
    </border>
    <border>
      <left/>
      <right/>
      <top/>
      <bottom style="thick">
        <color theme="4" tint="-0.499984740745262"/>
      </bottom>
      <diagonal/>
    </border>
    <border>
      <left/>
      <right style="thick">
        <color theme="4" tint="-0.499984740745262"/>
      </right>
      <top/>
      <bottom style="thick">
        <color theme="4" tint="-0.499984740745262"/>
      </bottom>
      <diagonal/>
    </border>
    <border>
      <left style="medium">
        <color theme="7" tint="-0.499984740745262"/>
      </left>
      <right style="medium">
        <color theme="7" tint="-0.499984740745262"/>
      </right>
      <top style="medium">
        <color theme="7" tint="-0.499984740745262"/>
      </top>
      <bottom/>
      <diagonal/>
    </border>
    <border>
      <left style="medium">
        <color theme="7" tint="-0.499984740745262"/>
      </left>
      <right style="medium">
        <color theme="7" tint="-0.499984740745262"/>
      </right>
      <top/>
      <bottom style="medium">
        <color theme="7" tint="-0.499984740745262"/>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medium">
        <color theme="7" tint="-0.499984740745262"/>
      </left>
      <right style="thin">
        <color theme="7" tint="-0.499984740745262"/>
      </right>
      <top/>
      <bottom style="medium">
        <color theme="7" tint="-0.499984740745262"/>
      </bottom>
      <diagonal/>
    </border>
    <border>
      <left style="thin">
        <color theme="7" tint="-0.499984740745262"/>
      </left>
      <right style="thin">
        <color theme="7" tint="-0.499984740745262"/>
      </right>
      <top/>
      <bottom style="medium">
        <color theme="7" tint="-0.499984740745262"/>
      </bottom>
      <diagonal/>
    </border>
    <border>
      <left style="thin">
        <color theme="7" tint="-0.499984740745262"/>
      </left>
      <right style="medium">
        <color theme="7" tint="-0.499984740745262"/>
      </right>
      <top/>
      <bottom style="medium">
        <color theme="7" tint="-0.499984740745262"/>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bottom style="thin">
        <color theme="7" tint="-0.499984740745262"/>
      </bottom>
      <diagonal/>
    </border>
    <border>
      <left style="thin">
        <color theme="7" tint="-0.499984740745262"/>
      </left>
      <right style="medium">
        <color theme="7" tint="-0.499984740745262"/>
      </right>
      <top/>
      <bottom style="thin">
        <color theme="7" tint="-0.499984740745262"/>
      </bottom>
      <diagonal/>
    </border>
    <border>
      <left style="thin">
        <color theme="7" tint="-0.499984740745262"/>
      </left>
      <right/>
      <top style="medium">
        <color theme="7" tint="-0.499984740745262"/>
      </top>
      <bottom style="thin">
        <color theme="7" tint="-0.499984740745262"/>
      </bottom>
      <diagonal/>
    </border>
    <border>
      <left style="thin">
        <color theme="7" tint="-0.499984740745262"/>
      </left>
      <right/>
      <top style="thin">
        <color theme="7" tint="-0.499984740745262"/>
      </top>
      <bottom style="medium">
        <color theme="7" tint="-0.499984740745262"/>
      </bottom>
      <diagonal/>
    </border>
    <border>
      <left/>
      <right style="thin">
        <color theme="7" tint="-0.499984740745262"/>
      </right>
      <top style="medium">
        <color theme="7" tint="-0.499984740745262"/>
      </top>
      <bottom style="thin">
        <color theme="7" tint="-0.499984740745262"/>
      </bottom>
      <diagonal/>
    </border>
    <border>
      <left/>
      <right style="thin">
        <color theme="7" tint="-0.499984740745262"/>
      </right>
      <top style="thin">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top/>
      <bottom style="thin">
        <color theme="7" tint="-0.499984740745262"/>
      </bottom>
      <diagonal/>
    </border>
    <border>
      <left/>
      <right style="thin">
        <color theme="7" tint="-0.499984740745262"/>
      </right>
      <top/>
      <bottom style="thin">
        <color theme="7" tint="-0.499984740745262"/>
      </bottom>
      <diagonal/>
    </border>
    <border>
      <left style="medium">
        <color theme="7" tint="-0.499984740745262"/>
      </left>
      <right style="thin">
        <color theme="7" tint="-0.499984740745262"/>
      </right>
      <top/>
      <bottom style="thin">
        <color theme="7" tint="-0.499984740745262"/>
      </bottom>
      <diagonal/>
    </border>
    <border>
      <left/>
      <right style="thin">
        <color theme="7" tint="-0.499984740745262"/>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thin">
        <color theme="7" tint="-0.499984740745262"/>
      </left>
      <right style="medium">
        <color theme="7" tint="-0.499984740745262"/>
      </right>
      <top style="medium">
        <color theme="7" tint="-0.499984740745262"/>
      </top>
      <bottom/>
      <diagonal/>
    </border>
    <border>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bottom/>
      <diagonal/>
    </border>
    <border>
      <left style="thin">
        <color indexed="64"/>
      </left>
      <right/>
      <top style="thin">
        <color theme="1"/>
      </top>
      <bottom/>
      <diagonal/>
    </border>
  </borders>
  <cellStyleXfs count="44">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2" applyNumberFormat="0" applyAlignment="0" applyProtection="0"/>
    <xf numFmtId="0" fontId="5" fillId="28" borderId="3"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11" fillId="30" borderId="2" applyNumberFormat="0" applyAlignment="0" applyProtection="0"/>
    <xf numFmtId="0" fontId="12" fillId="0" borderId="7" applyNumberFormat="0" applyFill="0" applyAlignment="0" applyProtection="0"/>
    <xf numFmtId="0" fontId="13" fillId="31" borderId="0" applyNumberFormat="0" applyBorder="0" applyAlignment="0" applyProtection="0"/>
    <xf numFmtId="0" fontId="1" fillId="32" borderId="8" applyNumberFormat="0" applyFont="0" applyAlignment="0" applyProtection="0"/>
    <xf numFmtId="0" fontId="14" fillId="27" borderId="9" applyNumberFormat="0" applyAlignment="0" applyProtection="0"/>
    <xf numFmtId="0" fontId="15" fillId="0" borderId="0" applyNumberFormat="0" applyFill="0" applyBorder="0" applyAlignment="0" applyProtection="0"/>
    <xf numFmtId="0" fontId="16" fillId="0" borderId="10" applyNumberFormat="0" applyFill="0" applyAlignment="0" applyProtection="0"/>
    <xf numFmtId="0" fontId="17" fillId="0" borderId="0" applyNumberFormat="0" applyFill="0" applyBorder="0" applyAlignment="0" applyProtection="0"/>
    <xf numFmtId="0" fontId="1" fillId="0" borderId="0"/>
    <xf numFmtId="0" fontId="107" fillId="0" borderId="0" applyNumberFormat="0" applyFill="0" applyBorder="0" applyAlignment="0" applyProtection="0"/>
  </cellStyleXfs>
  <cellXfs count="1275">
    <xf numFmtId="0" fontId="0" fillId="0" borderId="0" xfId="0"/>
    <xf numFmtId="1" fontId="20" fillId="0" borderId="0" xfId="0" applyNumberFormat="1" applyFont="1" applyBorder="1" applyAlignment="1">
      <alignment horizontal="center" vertical="center"/>
    </xf>
    <xf numFmtId="165" fontId="18" fillId="41" borderId="0" xfId="0" applyNumberFormat="1" applyFont="1" applyFill="1" applyBorder="1" applyAlignment="1">
      <alignment horizontal="center" vertical="center" wrapText="1"/>
    </xf>
    <xf numFmtId="165" fontId="2" fillId="41" borderId="0" xfId="0" applyNumberFormat="1" applyFont="1" applyFill="1" applyBorder="1" applyAlignment="1">
      <alignment horizontal="center" vertical="center"/>
    </xf>
    <xf numFmtId="165" fontId="19" fillId="41" borderId="0" xfId="0" applyNumberFormat="1" applyFont="1" applyFill="1" applyBorder="1" applyAlignment="1">
      <alignment horizontal="center" vertical="center"/>
    </xf>
    <xf numFmtId="166" fontId="23" fillId="41" borderId="0" xfId="0" applyNumberFormat="1" applyFont="1" applyFill="1" applyBorder="1" applyAlignment="1">
      <alignment horizontal="center" vertical="center"/>
    </xf>
    <xf numFmtId="166" fontId="27" fillId="41" borderId="0" xfId="0" applyNumberFormat="1" applyFont="1" applyFill="1" applyBorder="1" applyAlignment="1">
      <alignment horizontal="center" vertical="center"/>
    </xf>
    <xf numFmtId="166" fontId="24" fillId="41" borderId="0" xfId="0" applyNumberFormat="1" applyFont="1" applyFill="1" applyBorder="1" applyAlignment="1">
      <alignment horizontal="center" vertical="center" wrapText="1"/>
    </xf>
    <xf numFmtId="166" fontId="19" fillId="41" borderId="0" xfId="0" applyNumberFormat="1" applyFont="1" applyFill="1" applyBorder="1" applyAlignment="1">
      <alignment horizontal="center" vertical="center"/>
    </xf>
    <xf numFmtId="166" fontId="19" fillId="41" borderId="0" xfId="0" applyNumberFormat="1" applyFont="1" applyFill="1" applyBorder="1" applyAlignment="1">
      <alignment horizontal="center" vertical="center" wrapText="1"/>
    </xf>
    <xf numFmtId="166" fontId="18" fillId="41" borderId="0" xfId="0" applyNumberFormat="1" applyFont="1" applyFill="1" applyBorder="1" applyAlignment="1">
      <alignment horizontal="center" vertical="center"/>
    </xf>
    <xf numFmtId="0" fontId="27" fillId="0" borderId="0" xfId="0" applyFont="1" applyAlignment="1">
      <alignment horizontal="center" vertical="center"/>
    </xf>
    <xf numFmtId="0" fontId="18" fillId="0" borderId="0" xfId="0" applyFont="1" applyAlignment="1">
      <alignment horizontal="center" vertical="center"/>
    </xf>
    <xf numFmtId="0" fontId="34" fillId="0" borderId="14" xfId="0" applyFont="1" applyFill="1" applyBorder="1" applyAlignment="1">
      <alignment horizontal="center" vertical="center"/>
    </xf>
    <xf numFmtId="0" fontId="18"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18" fillId="0" borderId="13" xfId="0" applyFont="1" applyFill="1" applyBorder="1" applyAlignment="1">
      <alignment horizontal="center" vertical="center"/>
    </xf>
    <xf numFmtId="0" fontId="18" fillId="0" borderId="11" xfId="0" applyFont="1" applyBorder="1" applyAlignment="1">
      <alignment horizontal="center" vertical="center"/>
    </xf>
    <xf numFmtId="0" fontId="35" fillId="0" borderId="14" xfId="0" applyFont="1" applyFill="1" applyBorder="1" applyAlignment="1">
      <alignment horizontal="center" vertical="center"/>
    </xf>
    <xf numFmtId="0" fontId="27" fillId="0" borderId="12" xfId="0" applyFont="1" applyBorder="1" applyAlignment="1">
      <alignment horizontal="center" vertical="center"/>
    </xf>
    <xf numFmtId="0" fontId="27" fillId="0" borderId="13" xfId="0" applyFont="1" applyFill="1" applyBorder="1" applyAlignment="1">
      <alignment horizontal="center" vertical="center"/>
    </xf>
    <xf numFmtId="166" fontId="27" fillId="0" borderId="0" xfId="0" applyNumberFormat="1" applyFont="1" applyAlignment="1">
      <alignment horizontal="center" vertical="center"/>
    </xf>
    <xf numFmtId="0" fontId="18" fillId="0" borderId="13" xfId="0" applyFont="1" applyBorder="1" applyAlignment="1">
      <alignment horizontal="center" vertical="center"/>
    </xf>
    <xf numFmtId="0" fontId="34" fillId="0" borderId="14" xfId="0" applyFont="1" applyBorder="1" applyAlignment="1">
      <alignment horizontal="center" vertical="center"/>
    </xf>
    <xf numFmtId="0" fontId="19" fillId="0" borderId="0" xfId="0" applyFont="1" applyAlignment="1">
      <alignment horizontal="center" vertical="center"/>
    </xf>
    <xf numFmtId="0" fontId="19" fillId="0" borderId="0" xfId="0" applyFont="1" applyFill="1" applyBorder="1" applyAlignment="1">
      <alignment horizontal="center" vertical="center"/>
    </xf>
    <xf numFmtId="0" fontId="19" fillId="0" borderId="13" xfId="0" applyFont="1" applyFill="1" applyBorder="1" applyAlignment="1">
      <alignment horizontal="center" vertical="center"/>
    </xf>
    <xf numFmtId="0" fontId="25" fillId="0" borderId="15" xfId="0" applyFont="1" applyBorder="1" applyAlignment="1">
      <alignment horizontal="center" vertical="center"/>
    </xf>
    <xf numFmtId="0" fontId="25" fillId="0" borderId="0" xfId="0" applyFont="1" applyAlignment="1">
      <alignment horizontal="center" vertical="center"/>
    </xf>
    <xf numFmtId="165" fontId="32" fillId="41" borderId="0" xfId="0" applyNumberFormat="1" applyFont="1" applyFill="1" applyBorder="1" applyAlignment="1">
      <alignment horizontal="center" vertical="center" wrapText="1"/>
    </xf>
    <xf numFmtId="165" fontId="41" fillId="41" borderId="0" xfId="0" applyNumberFormat="1" applyFont="1" applyFill="1" applyBorder="1" applyAlignment="1">
      <alignment horizontal="center" vertical="center"/>
    </xf>
    <xf numFmtId="165" fontId="28" fillId="41" borderId="0" xfId="0" applyNumberFormat="1" applyFont="1" applyFill="1" applyBorder="1" applyAlignment="1">
      <alignment horizontal="center" vertical="center" wrapText="1"/>
    </xf>
    <xf numFmtId="165" fontId="44" fillId="41" borderId="0" xfId="0" applyNumberFormat="1" applyFont="1" applyFill="1" applyBorder="1" applyAlignment="1">
      <alignment horizontal="center" vertical="center"/>
    </xf>
    <xf numFmtId="3" fontId="20" fillId="0" borderId="0" xfId="0" applyNumberFormat="1" applyFont="1" applyFill="1" applyBorder="1" applyAlignment="1">
      <alignment horizontal="center" vertical="center"/>
    </xf>
    <xf numFmtId="3" fontId="20" fillId="0" borderId="0" xfId="0" applyNumberFormat="1" applyFont="1" applyBorder="1" applyAlignment="1">
      <alignment horizontal="center" vertical="center"/>
    </xf>
    <xf numFmtId="165" fontId="20" fillId="0" borderId="0" xfId="0" applyNumberFormat="1" applyFont="1" applyBorder="1" applyAlignment="1">
      <alignment horizontal="center" vertical="center"/>
    </xf>
    <xf numFmtId="165" fontId="43" fillId="41" borderId="0" xfId="0" applyNumberFormat="1" applyFont="1" applyFill="1" applyBorder="1" applyAlignment="1">
      <alignment horizontal="center" vertical="center" wrapText="1"/>
    </xf>
    <xf numFmtId="165" fontId="42" fillId="41" borderId="0" xfId="0" applyNumberFormat="1" applyFont="1" applyFill="1" applyBorder="1" applyAlignment="1">
      <alignment horizontal="center" vertical="center" wrapText="1"/>
    </xf>
    <xf numFmtId="165" fontId="21" fillId="41" borderId="0" xfId="0" applyNumberFormat="1" applyFont="1" applyFill="1" applyBorder="1" applyAlignment="1">
      <alignment horizontal="center" vertical="center"/>
    </xf>
    <xf numFmtId="165" fontId="20" fillId="41" borderId="0" xfId="0" applyNumberFormat="1" applyFont="1" applyFill="1" applyBorder="1" applyAlignment="1">
      <alignment horizontal="center" vertical="center"/>
    </xf>
    <xf numFmtId="3" fontId="20" fillId="41" borderId="0" xfId="0" applyNumberFormat="1" applyFont="1" applyFill="1" applyBorder="1" applyAlignment="1">
      <alignment horizontal="center" vertical="center"/>
    </xf>
    <xf numFmtId="1" fontId="20" fillId="41" borderId="0" xfId="0" applyNumberFormat="1" applyFont="1" applyFill="1" applyBorder="1" applyAlignment="1">
      <alignment horizontal="center" vertical="center"/>
    </xf>
    <xf numFmtId="3" fontId="28" fillId="41" borderId="0" xfId="0" applyNumberFormat="1" applyFont="1" applyFill="1" applyBorder="1" applyAlignment="1">
      <alignment horizontal="center" vertical="center"/>
    </xf>
    <xf numFmtId="3" fontId="31" fillId="41" borderId="0" xfId="0" applyNumberFormat="1" applyFont="1" applyFill="1" applyBorder="1" applyAlignment="1">
      <alignment horizontal="center" vertical="center" wrapText="1"/>
    </xf>
    <xf numFmtId="3" fontId="29" fillId="41" borderId="0" xfId="0" applyNumberFormat="1" applyFont="1" applyFill="1" applyBorder="1" applyAlignment="1">
      <alignment horizontal="center" vertical="center"/>
    </xf>
    <xf numFmtId="165" fontId="29" fillId="41" borderId="0" xfId="0" applyNumberFormat="1" applyFont="1" applyFill="1" applyBorder="1" applyAlignment="1">
      <alignment horizontal="center" vertical="center"/>
    </xf>
    <xf numFmtId="0" fontId="0" fillId="41" borderId="0" xfId="0" applyFill="1" applyBorder="1" applyAlignment="1">
      <alignment horizontal="center" vertical="center"/>
    </xf>
    <xf numFmtId="167" fontId="31" fillId="41" borderId="0" xfId="0" applyNumberFormat="1" applyFont="1" applyFill="1" applyBorder="1" applyAlignment="1">
      <alignment horizontal="center" vertical="center" wrapText="1"/>
    </xf>
    <xf numFmtId="165" fontId="31" fillId="41" borderId="0" xfId="0" applyNumberFormat="1" applyFont="1" applyFill="1" applyBorder="1" applyAlignment="1">
      <alignment horizontal="center" vertical="center" wrapText="1"/>
    </xf>
    <xf numFmtId="2" fontId="20" fillId="41" borderId="0" xfId="0" applyNumberFormat="1" applyFont="1" applyFill="1" applyBorder="1" applyAlignment="1">
      <alignment horizontal="center" vertical="center"/>
    </xf>
    <xf numFmtId="164" fontId="20" fillId="41" borderId="0" xfId="0" applyNumberFormat="1" applyFont="1" applyFill="1" applyBorder="1" applyAlignment="1">
      <alignment horizontal="center" vertical="center"/>
    </xf>
    <xf numFmtId="165" fontId="22" fillId="41" borderId="0" xfId="0" applyNumberFormat="1" applyFont="1" applyFill="1" applyBorder="1" applyAlignment="1">
      <alignment horizontal="center" vertical="center" wrapText="1"/>
    </xf>
    <xf numFmtId="165" fontId="26" fillId="41" borderId="0" xfId="0" applyNumberFormat="1" applyFont="1" applyFill="1" applyBorder="1" applyAlignment="1">
      <alignment horizontal="center" vertical="center" wrapText="1"/>
    </xf>
    <xf numFmtId="3" fontId="18" fillId="41" borderId="0" xfId="0" applyNumberFormat="1" applyFont="1" applyFill="1" applyBorder="1" applyAlignment="1">
      <alignment horizontal="center" vertical="center" wrapText="1"/>
    </xf>
    <xf numFmtId="2" fontId="28" fillId="41" borderId="0" xfId="0" applyNumberFormat="1" applyFont="1" applyFill="1" applyBorder="1" applyAlignment="1">
      <alignment horizontal="center" vertical="center"/>
    </xf>
    <xf numFmtId="165" fontId="42" fillId="41" borderId="0" xfId="0" applyNumberFormat="1" applyFont="1" applyFill="1" applyBorder="1" applyAlignment="1">
      <alignment horizontal="center" vertical="center"/>
    </xf>
    <xf numFmtId="2" fontId="44" fillId="41" borderId="0" xfId="0" applyNumberFormat="1" applyFont="1" applyFill="1" applyBorder="1" applyAlignment="1">
      <alignment horizontal="center" vertical="center"/>
    </xf>
    <xf numFmtId="2" fontId="28" fillId="41" borderId="0" xfId="0" applyNumberFormat="1" applyFont="1" applyFill="1" applyBorder="1" applyAlignment="1">
      <alignment horizontal="center" vertical="center" wrapText="1"/>
    </xf>
    <xf numFmtId="2" fontId="27" fillId="41" borderId="0" xfId="0" applyNumberFormat="1" applyFont="1" applyFill="1" applyBorder="1" applyAlignment="1">
      <alignment horizontal="center" vertical="center" wrapText="1"/>
    </xf>
    <xf numFmtId="2" fontId="24" fillId="41" borderId="0" xfId="0" applyNumberFormat="1" applyFont="1" applyFill="1" applyBorder="1" applyAlignment="1">
      <alignment horizontal="center" vertical="center" wrapText="1"/>
    </xf>
    <xf numFmtId="165" fontId="49" fillId="41" borderId="0" xfId="0" applyNumberFormat="1" applyFont="1" applyFill="1" applyBorder="1" applyAlignment="1">
      <alignment horizontal="center" vertical="center" wrapText="1"/>
    </xf>
    <xf numFmtId="165" fontId="38" fillId="41" borderId="0" xfId="0" applyNumberFormat="1" applyFont="1" applyFill="1" applyBorder="1" applyAlignment="1">
      <alignment horizontal="center" vertical="center" wrapText="1"/>
    </xf>
    <xf numFmtId="165" fontId="50" fillId="41" borderId="0" xfId="0" applyNumberFormat="1" applyFont="1" applyFill="1" applyBorder="1" applyAlignment="1">
      <alignment horizontal="center" vertical="center"/>
    </xf>
    <xf numFmtId="165" fontId="36" fillId="41" borderId="0" xfId="0" applyNumberFormat="1" applyFont="1" applyFill="1" applyBorder="1" applyAlignment="1">
      <alignment horizontal="center" vertical="center"/>
    </xf>
    <xf numFmtId="165" fontId="38" fillId="41" borderId="0" xfId="0" applyNumberFormat="1" applyFont="1" applyFill="1" applyBorder="1" applyAlignment="1">
      <alignment horizontal="center" vertical="center"/>
    </xf>
    <xf numFmtId="165" fontId="37" fillId="41" borderId="0" xfId="0" applyNumberFormat="1" applyFont="1" applyFill="1" applyBorder="1" applyAlignment="1">
      <alignment horizontal="center" vertical="center" wrapText="1"/>
    </xf>
    <xf numFmtId="165" fontId="47" fillId="34" borderId="17" xfId="0" applyNumberFormat="1" applyFont="1" applyFill="1" applyBorder="1" applyAlignment="1">
      <alignment horizontal="center" vertical="center" wrapText="1"/>
    </xf>
    <xf numFmtId="165" fontId="48" fillId="34" borderId="17" xfId="0" applyNumberFormat="1" applyFont="1" applyFill="1" applyBorder="1" applyAlignment="1">
      <alignment horizontal="center" vertical="center"/>
    </xf>
    <xf numFmtId="3" fontId="19" fillId="54" borderId="17" xfId="0" applyNumberFormat="1" applyFont="1" applyFill="1" applyBorder="1" applyAlignment="1">
      <alignment horizontal="center" vertical="center" wrapText="1"/>
    </xf>
    <xf numFmtId="3" fontId="30" fillId="54" borderId="17" xfId="0" applyNumberFormat="1" applyFont="1" applyFill="1" applyBorder="1" applyAlignment="1">
      <alignment horizontal="center" vertical="center" wrapText="1"/>
    </xf>
    <xf numFmtId="165" fontId="46" fillId="34" borderId="17" xfId="0" applyNumberFormat="1" applyFont="1" applyFill="1" applyBorder="1" applyAlignment="1">
      <alignment horizontal="center" vertical="center" wrapText="1"/>
    </xf>
    <xf numFmtId="165" fontId="47" fillId="34" borderId="17" xfId="0" applyNumberFormat="1" applyFont="1" applyFill="1" applyBorder="1" applyAlignment="1">
      <alignment horizontal="center" vertical="center"/>
    </xf>
    <xf numFmtId="3" fontId="27" fillId="54" borderId="17" xfId="0" applyNumberFormat="1" applyFont="1" applyFill="1" applyBorder="1" applyAlignment="1">
      <alignment horizontal="center" vertical="center" wrapText="1"/>
    </xf>
    <xf numFmtId="165" fontId="27" fillId="34" borderId="16" xfId="0" applyNumberFormat="1" applyFont="1" applyFill="1" applyBorder="1" applyAlignment="1">
      <alignment horizontal="center" vertical="center" wrapText="1"/>
    </xf>
    <xf numFmtId="165" fontId="29" fillId="39" borderId="17" xfId="0" applyNumberFormat="1" applyFont="1" applyFill="1" applyBorder="1" applyAlignment="1">
      <alignment horizontal="center" vertical="center" wrapText="1"/>
    </xf>
    <xf numFmtId="165" fontId="26" fillId="39" borderId="17" xfId="0" applyNumberFormat="1" applyFont="1" applyFill="1" applyBorder="1" applyAlignment="1">
      <alignment horizontal="center" vertical="center" wrapText="1"/>
    </xf>
    <xf numFmtId="165" fontId="29" fillId="39" borderId="17" xfId="0" applyNumberFormat="1" applyFont="1" applyFill="1" applyBorder="1" applyAlignment="1">
      <alignment horizontal="center" vertical="center"/>
    </xf>
    <xf numFmtId="165" fontId="48" fillId="34" borderId="16" xfId="0" applyNumberFormat="1" applyFont="1" applyFill="1" applyBorder="1" applyAlignment="1">
      <alignment horizontal="center" vertical="center"/>
    </xf>
    <xf numFmtId="165" fontId="47" fillId="34" borderId="16" xfId="0" applyNumberFormat="1" applyFont="1" applyFill="1" applyBorder="1" applyAlignment="1">
      <alignment horizontal="center" vertical="center" wrapText="1"/>
    </xf>
    <xf numFmtId="165" fontId="22" fillId="38" borderId="17" xfId="0" applyNumberFormat="1" applyFont="1" applyFill="1" applyBorder="1" applyAlignment="1">
      <alignment horizontal="center" vertical="center" wrapText="1"/>
    </xf>
    <xf numFmtId="165" fontId="30" fillId="38" borderId="17" xfId="0" applyNumberFormat="1" applyFont="1" applyFill="1" applyBorder="1" applyAlignment="1">
      <alignment horizontal="center" vertical="center" wrapText="1"/>
    </xf>
    <xf numFmtId="165" fontId="19" fillId="38" borderId="17" xfId="0" applyNumberFormat="1" applyFont="1" applyFill="1" applyBorder="1" applyAlignment="1">
      <alignment horizontal="center" vertical="center"/>
    </xf>
    <xf numFmtId="165" fontId="24" fillId="52" borderId="17" xfId="0" applyNumberFormat="1" applyFont="1" applyFill="1" applyBorder="1" applyAlignment="1">
      <alignment horizontal="center" vertical="center"/>
    </xf>
    <xf numFmtId="166" fontId="32" fillId="52" borderId="17" xfId="0" applyNumberFormat="1" applyFont="1" applyFill="1" applyBorder="1" applyAlignment="1">
      <alignment horizontal="center" vertical="center" wrapText="1"/>
    </xf>
    <xf numFmtId="165" fontId="32" fillId="52" borderId="17" xfId="0" applyNumberFormat="1" applyFont="1" applyFill="1" applyBorder="1" applyAlignment="1">
      <alignment horizontal="center" vertical="center" wrapText="1"/>
    </xf>
    <xf numFmtId="165" fontId="26" fillId="39" borderId="17" xfId="0" applyNumberFormat="1" applyFont="1" applyFill="1" applyBorder="1" applyAlignment="1">
      <alignment horizontal="center" vertical="center"/>
    </xf>
    <xf numFmtId="165" fontId="26" fillId="36" borderId="17" xfId="0" applyNumberFormat="1" applyFont="1" applyFill="1" applyBorder="1" applyAlignment="1">
      <alignment horizontal="center" vertical="center" wrapText="1"/>
    </xf>
    <xf numFmtId="165" fontId="29" fillId="36" borderId="17"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xf>
    <xf numFmtId="3" fontId="22" fillId="36" borderId="17" xfId="0" applyNumberFormat="1" applyFont="1" applyFill="1" applyBorder="1" applyAlignment="1">
      <alignment horizontal="center" vertical="center"/>
    </xf>
    <xf numFmtId="3" fontId="20" fillId="0" borderId="17" xfId="0" applyNumberFormat="1" applyFont="1" applyFill="1" applyBorder="1" applyAlignment="1">
      <alignment horizontal="center" vertical="center"/>
    </xf>
    <xf numFmtId="165" fontId="21" fillId="0" borderId="17" xfId="0" applyNumberFormat="1" applyFont="1" applyBorder="1" applyAlignment="1">
      <alignment horizontal="center" vertical="center"/>
    </xf>
    <xf numFmtId="165" fontId="25" fillId="36" borderId="17" xfId="0" applyNumberFormat="1" applyFont="1" applyFill="1" applyBorder="1" applyAlignment="1">
      <alignment horizontal="center" vertical="center" wrapText="1"/>
    </xf>
    <xf numFmtId="165" fontId="25" fillId="38" borderId="17" xfId="0" applyNumberFormat="1" applyFont="1" applyFill="1" applyBorder="1" applyAlignment="1">
      <alignment horizontal="center" vertical="center" wrapText="1"/>
    </xf>
    <xf numFmtId="2" fontId="19" fillId="38" borderId="17" xfId="0" applyNumberFormat="1" applyFont="1" applyFill="1" applyBorder="1" applyAlignment="1">
      <alignment horizontal="center" vertical="center" wrapText="1"/>
    </xf>
    <xf numFmtId="164" fontId="19" fillId="38" borderId="17" xfId="0" applyNumberFormat="1" applyFont="1" applyFill="1" applyBorder="1" applyAlignment="1">
      <alignment horizontal="center" vertical="center" wrapText="1"/>
    </xf>
    <xf numFmtId="1" fontId="22" fillId="35" borderId="17" xfId="0" applyNumberFormat="1" applyFont="1" applyFill="1" applyBorder="1" applyAlignment="1">
      <alignment horizontal="center" vertical="center" wrapText="1"/>
    </xf>
    <xf numFmtId="165" fontId="20" fillId="0" borderId="17" xfId="0" applyNumberFormat="1" applyFont="1" applyFill="1" applyBorder="1" applyAlignment="1">
      <alignment horizontal="center" vertical="center"/>
    </xf>
    <xf numFmtId="167" fontId="47" fillId="34" borderId="17" xfId="0" applyNumberFormat="1" applyFont="1" applyFill="1" applyBorder="1" applyAlignment="1">
      <alignment horizontal="center" vertical="center" wrapText="1"/>
    </xf>
    <xf numFmtId="165" fontId="20" fillId="0" borderId="17" xfId="0" applyNumberFormat="1" applyFont="1" applyBorder="1" applyAlignment="1">
      <alignment horizontal="center" vertical="center"/>
    </xf>
    <xf numFmtId="165" fontId="40" fillId="35" borderId="17" xfId="0" applyNumberFormat="1" applyFont="1" applyFill="1" applyBorder="1" applyAlignment="1">
      <alignment horizontal="center" vertical="center" wrapText="1"/>
    </xf>
    <xf numFmtId="165" fontId="42" fillId="0" borderId="17" xfId="0" applyNumberFormat="1" applyFont="1" applyFill="1" applyBorder="1" applyAlignment="1">
      <alignment horizontal="center" vertical="center"/>
    </xf>
    <xf numFmtId="165" fontId="42" fillId="35" borderId="17" xfId="0" applyNumberFormat="1" applyFont="1" applyFill="1" applyBorder="1" applyAlignment="1">
      <alignment horizontal="center" vertical="center"/>
    </xf>
    <xf numFmtId="165" fontId="27" fillId="34" borderId="17" xfId="0" applyNumberFormat="1" applyFont="1" applyFill="1" applyBorder="1" applyAlignment="1">
      <alignment horizontal="center" vertical="center" wrapText="1"/>
    </xf>
    <xf numFmtId="165" fontId="44" fillId="0" borderId="17" xfId="0" applyNumberFormat="1" applyFont="1" applyFill="1" applyBorder="1" applyAlignment="1">
      <alignment horizontal="center" vertical="center"/>
    </xf>
    <xf numFmtId="165" fontId="44" fillId="34" borderId="17" xfId="0" applyNumberFormat="1" applyFont="1" applyFill="1" applyBorder="1" applyAlignment="1">
      <alignment horizontal="center" vertical="center"/>
    </xf>
    <xf numFmtId="165" fontId="24" fillId="49" borderId="17" xfId="0" applyNumberFormat="1" applyFont="1" applyFill="1" applyBorder="1" applyAlignment="1">
      <alignment horizontal="center" vertical="center" wrapText="1"/>
    </xf>
    <xf numFmtId="165" fontId="24" fillId="52" borderId="17" xfId="0" applyNumberFormat="1" applyFont="1" applyFill="1" applyBorder="1" applyAlignment="1">
      <alignment horizontal="center" vertical="center" wrapText="1"/>
    </xf>
    <xf numFmtId="2" fontId="24" fillId="49" borderId="17" xfId="0" applyNumberFormat="1" applyFont="1" applyFill="1" applyBorder="1" applyAlignment="1">
      <alignment horizontal="center" vertical="center" wrapText="1"/>
    </xf>
    <xf numFmtId="165" fontId="41" fillId="0" borderId="17" xfId="0" applyNumberFormat="1" applyFont="1" applyFill="1" applyBorder="1" applyAlignment="1">
      <alignment horizontal="center" vertical="center"/>
    </xf>
    <xf numFmtId="165" fontId="41" fillId="49" borderId="17" xfId="0" applyNumberFormat="1" applyFont="1" applyFill="1" applyBorder="1" applyAlignment="1">
      <alignment horizontal="center" vertical="center"/>
    </xf>
    <xf numFmtId="3" fontId="18" fillId="53" borderId="17" xfId="0" applyNumberFormat="1" applyFont="1" applyFill="1" applyBorder="1" applyAlignment="1">
      <alignment horizontal="center" vertical="center" wrapText="1"/>
    </xf>
    <xf numFmtId="3" fontId="26" fillId="36" borderId="17" xfId="0" applyNumberFormat="1" applyFont="1" applyFill="1" applyBorder="1" applyAlignment="1">
      <alignment horizontal="center" vertical="center" wrapText="1"/>
    </xf>
    <xf numFmtId="165" fontId="48" fillId="34" borderId="17" xfId="0" applyNumberFormat="1" applyFont="1" applyFill="1" applyBorder="1" applyAlignment="1">
      <alignment horizontal="center" vertical="center" wrapText="1"/>
    </xf>
    <xf numFmtId="1" fontId="19" fillId="54" borderId="17" xfId="0" applyNumberFormat="1" applyFont="1" applyFill="1" applyBorder="1" applyAlignment="1">
      <alignment horizontal="center" vertical="center"/>
    </xf>
    <xf numFmtId="2" fontId="25" fillId="54" borderId="17" xfId="0" applyNumberFormat="1" applyFont="1" applyFill="1" applyBorder="1" applyAlignment="1">
      <alignment horizontal="center" vertical="center" wrapText="1"/>
    </xf>
    <xf numFmtId="2" fontId="19" fillId="54" borderId="17" xfId="0" applyNumberFormat="1" applyFont="1" applyFill="1" applyBorder="1" applyAlignment="1">
      <alignment horizontal="center" vertical="center" wrapText="1"/>
    </xf>
    <xf numFmtId="164" fontId="19" fillId="54" borderId="17" xfId="0" applyNumberFormat="1" applyFont="1" applyFill="1" applyBorder="1" applyAlignment="1">
      <alignment horizontal="center" vertical="center" wrapText="1"/>
    </xf>
    <xf numFmtId="3" fontId="20" fillId="0" borderId="17" xfId="0" applyNumberFormat="1" applyFont="1" applyBorder="1" applyAlignment="1">
      <alignment horizontal="center" vertical="center"/>
    </xf>
    <xf numFmtId="3" fontId="25" fillId="54" borderId="17" xfId="0" applyNumberFormat="1" applyFont="1" applyFill="1" applyBorder="1" applyAlignment="1">
      <alignment horizontal="center" vertical="center" wrapText="1"/>
    </xf>
    <xf numFmtId="3" fontId="27" fillId="54" borderId="17" xfId="0" applyNumberFormat="1" applyFont="1" applyFill="1" applyBorder="1" applyAlignment="1">
      <alignment horizontal="center" vertical="center"/>
    </xf>
    <xf numFmtId="3" fontId="28" fillId="54" borderId="17" xfId="0" applyNumberFormat="1" applyFont="1" applyFill="1" applyBorder="1" applyAlignment="1">
      <alignment horizontal="center" vertical="center" wrapText="1"/>
    </xf>
    <xf numFmtId="1" fontId="27" fillId="54" borderId="17" xfId="0" applyNumberFormat="1" applyFont="1" applyFill="1" applyBorder="1" applyAlignment="1">
      <alignment horizontal="center" vertical="center" wrapText="1"/>
    </xf>
    <xf numFmtId="3" fontId="31" fillId="0" borderId="17" xfId="0" applyNumberFormat="1" applyFont="1" applyBorder="1" applyAlignment="1">
      <alignment horizontal="center" vertical="center" wrapText="1"/>
    </xf>
    <xf numFmtId="3" fontId="28" fillId="0" borderId="17" xfId="0" applyNumberFormat="1" applyFont="1" applyFill="1" applyBorder="1" applyAlignment="1">
      <alignment horizontal="center" vertical="center"/>
    </xf>
    <xf numFmtId="2" fontId="28" fillId="0" borderId="17" xfId="0" applyNumberFormat="1" applyFont="1" applyFill="1" applyBorder="1" applyAlignment="1">
      <alignment horizontal="center" vertical="center"/>
    </xf>
    <xf numFmtId="165" fontId="18" fillId="0" borderId="17" xfId="0" applyNumberFormat="1" applyFont="1" applyBorder="1" applyAlignment="1">
      <alignment horizontal="center" vertical="center" wrapText="1"/>
    </xf>
    <xf numFmtId="165" fontId="49" fillId="0" borderId="17" xfId="0" applyNumberFormat="1" applyFont="1" applyBorder="1" applyAlignment="1">
      <alignment horizontal="center" vertical="center" wrapText="1"/>
    </xf>
    <xf numFmtId="0" fontId="0" fillId="0" borderId="17" xfId="0" applyBorder="1" applyAlignment="1">
      <alignment horizontal="center" vertical="center"/>
    </xf>
    <xf numFmtId="165" fontId="31" fillId="0" borderId="17" xfId="0" applyNumberFormat="1" applyFont="1" applyBorder="1" applyAlignment="1">
      <alignment horizontal="center" vertical="center" wrapText="1"/>
    </xf>
    <xf numFmtId="2" fontId="20" fillId="0" borderId="17" xfId="0" applyNumberFormat="1" applyFont="1" applyBorder="1" applyAlignment="1">
      <alignment horizontal="center" vertical="center"/>
    </xf>
    <xf numFmtId="164" fontId="20" fillId="0" borderId="17" xfId="0" applyNumberFormat="1" applyFont="1" applyBorder="1" applyAlignment="1">
      <alignment horizontal="center" vertical="center"/>
    </xf>
    <xf numFmtId="165" fontId="50" fillId="0" borderId="17" xfId="0" applyNumberFormat="1" applyFont="1" applyBorder="1" applyAlignment="1">
      <alignment horizontal="center" vertical="center"/>
    </xf>
    <xf numFmtId="165" fontId="35" fillId="0" borderId="17" xfId="0" applyNumberFormat="1" applyFont="1" applyFill="1" applyBorder="1" applyAlignment="1">
      <alignment horizontal="center" vertical="center"/>
    </xf>
    <xf numFmtId="165" fontId="51" fillId="36" borderId="17" xfId="0" applyNumberFormat="1" applyFont="1" applyFill="1" applyBorder="1" applyAlignment="1">
      <alignment horizontal="center" vertical="center" wrapText="1"/>
    </xf>
    <xf numFmtId="2" fontId="51" fillId="36" borderId="17" xfId="0" applyNumberFormat="1" applyFont="1" applyFill="1" applyBorder="1" applyAlignment="1">
      <alignment horizontal="center" vertical="center" wrapText="1"/>
    </xf>
    <xf numFmtId="165" fontId="52" fillId="36" borderId="17" xfId="0" applyNumberFormat="1" applyFont="1" applyFill="1" applyBorder="1" applyAlignment="1">
      <alignment horizontal="center" vertical="center" wrapText="1"/>
    </xf>
    <xf numFmtId="166" fontId="52" fillId="36" borderId="17" xfId="0" applyNumberFormat="1" applyFont="1" applyFill="1" applyBorder="1" applyAlignment="1">
      <alignment horizontal="center" vertical="center" wrapText="1"/>
    </xf>
    <xf numFmtId="2" fontId="53" fillId="36" borderId="17" xfId="0" applyNumberFormat="1" applyFont="1" applyFill="1" applyBorder="1" applyAlignment="1">
      <alignment horizontal="center" vertical="center" wrapText="1"/>
    </xf>
    <xf numFmtId="2" fontId="51" fillId="34" borderId="17" xfId="0" applyNumberFormat="1" applyFont="1" applyFill="1" applyBorder="1" applyAlignment="1">
      <alignment horizontal="center" vertical="center" wrapText="1"/>
    </xf>
    <xf numFmtId="165" fontId="22" fillId="38" borderId="20" xfId="0" applyNumberFormat="1" applyFont="1" applyFill="1" applyBorder="1" applyAlignment="1">
      <alignment horizontal="center" vertical="center" wrapText="1"/>
    </xf>
    <xf numFmtId="1" fontId="20" fillId="0" borderId="20" xfId="0" applyNumberFormat="1" applyFont="1" applyBorder="1" applyAlignment="1">
      <alignment horizontal="center" vertical="center"/>
    </xf>
    <xf numFmtId="3" fontId="20" fillId="53" borderId="20" xfId="0" applyNumberFormat="1" applyFont="1" applyFill="1" applyBorder="1" applyAlignment="1">
      <alignment horizontal="center" vertical="center" wrapText="1"/>
    </xf>
    <xf numFmtId="1" fontId="22" fillId="35" borderId="23" xfId="0" applyNumberFormat="1" applyFont="1" applyFill="1" applyBorder="1" applyAlignment="1">
      <alignment horizontal="center" vertical="center" wrapText="1"/>
    </xf>
    <xf numFmtId="3" fontId="20" fillId="53" borderId="24" xfId="0" applyNumberFormat="1" applyFont="1" applyFill="1" applyBorder="1" applyAlignment="1">
      <alignment horizontal="center" vertical="center" wrapText="1"/>
    </xf>
    <xf numFmtId="3" fontId="18" fillId="53" borderId="23" xfId="0" applyNumberFormat="1" applyFont="1" applyFill="1" applyBorder="1" applyAlignment="1">
      <alignment horizontal="center" vertical="center" wrapText="1"/>
    </xf>
    <xf numFmtId="3" fontId="26" fillId="36" borderId="23" xfId="0" applyNumberFormat="1" applyFont="1" applyFill="1" applyBorder="1" applyAlignment="1">
      <alignment horizontal="center" vertical="center" wrapText="1"/>
    </xf>
    <xf numFmtId="2" fontId="53" fillId="36" borderId="23" xfId="0" applyNumberFormat="1" applyFont="1" applyFill="1" applyBorder="1" applyAlignment="1">
      <alignment horizontal="center" vertical="center" wrapText="1"/>
    </xf>
    <xf numFmtId="165" fontId="47" fillId="34" borderId="23" xfId="0" applyNumberFormat="1" applyFont="1" applyFill="1" applyBorder="1" applyAlignment="1">
      <alignment horizontal="center" vertical="center" wrapText="1"/>
    </xf>
    <xf numFmtId="165" fontId="46" fillId="34" borderId="23" xfId="0" applyNumberFormat="1" applyFont="1" applyFill="1" applyBorder="1" applyAlignment="1">
      <alignment horizontal="center" vertical="center" wrapText="1"/>
    </xf>
    <xf numFmtId="165" fontId="48" fillId="34" borderId="23" xfId="0" applyNumberFormat="1" applyFont="1" applyFill="1" applyBorder="1" applyAlignment="1">
      <alignment horizontal="center" vertical="center" wrapText="1"/>
    </xf>
    <xf numFmtId="165" fontId="51" fillId="36" borderId="23" xfId="0" applyNumberFormat="1" applyFont="1" applyFill="1" applyBorder="1" applyAlignment="1">
      <alignment horizontal="center" vertical="center" wrapText="1"/>
    </xf>
    <xf numFmtId="165" fontId="47" fillId="34" borderId="23" xfId="0" applyNumberFormat="1" applyFont="1" applyFill="1" applyBorder="1" applyAlignment="1">
      <alignment horizontal="center" vertical="center"/>
    </xf>
    <xf numFmtId="165" fontId="48" fillId="34" borderId="23" xfId="0" applyNumberFormat="1" applyFont="1" applyFill="1" applyBorder="1" applyAlignment="1">
      <alignment horizontal="center" vertical="center"/>
    </xf>
    <xf numFmtId="3" fontId="30" fillId="54" borderId="23" xfId="0" applyNumberFormat="1" applyFont="1" applyFill="1" applyBorder="1" applyAlignment="1">
      <alignment horizontal="center" vertical="center" wrapText="1"/>
    </xf>
    <xf numFmtId="3" fontId="19" fillId="54" borderId="23" xfId="0" applyNumberFormat="1" applyFont="1" applyFill="1" applyBorder="1" applyAlignment="1">
      <alignment horizontal="center" vertical="center" wrapText="1"/>
    </xf>
    <xf numFmtId="3" fontId="25" fillId="54" borderId="23" xfId="0" applyNumberFormat="1" applyFont="1" applyFill="1" applyBorder="1" applyAlignment="1">
      <alignment horizontal="center" vertical="center" wrapText="1"/>
    </xf>
    <xf numFmtId="3" fontId="27" fillId="54" borderId="23" xfId="0" applyNumberFormat="1" applyFont="1" applyFill="1" applyBorder="1" applyAlignment="1">
      <alignment horizontal="center" vertical="center" wrapText="1"/>
    </xf>
    <xf numFmtId="3" fontId="28" fillId="54" borderId="23" xfId="0" applyNumberFormat="1" applyFont="1" applyFill="1" applyBorder="1" applyAlignment="1">
      <alignment horizontal="center" vertical="center" wrapText="1"/>
    </xf>
    <xf numFmtId="3" fontId="27" fillId="54" borderId="23" xfId="0" applyNumberFormat="1" applyFont="1" applyFill="1" applyBorder="1" applyAlignment="1">
      <alignment horizontal="center" vertical="center"/>
    </xf>
    <xf numFmtId="1" fontId="27" fillId="54" borderId="23" xfId="0" applyNumberFormat="1" applyFont="1" applyFill="1" applyBorder="1" applyAlignment="1">
      <alignment horizontal="center" vertical="center" wrapText="1"/>
    </xf>
    <xf numFmtId="2" fontId="25" fillId="54" borderId="23" xfId="0" applyNumberFormat="1" applyFont="1" applyFill="1" applyBorder="1" applyAlignment="1">
      <alignment horizontal="center" vertical="center" wrapText="1"/>
    </xf>
    <xf numFmtId="2" fontId="19" fillId="54" borderId="23" xfId="0" applyNumberFormat="1" applyFont="1" applyFill="1" applyBorder="1" applyAlignment="1">
      <alignment horizontal="center" vertical="center" wrapText="1"/>
    </xf>
    <xf numFmtId="164" fontId="19" fillId="54" borderId="23" xfId="0" applyNumberFormat="1" applyFont="1" applyFill="1" applyBorder="1" applyAlignment="1">
      <alignment horizontal="center" vertical="center" wrapText="1"/>
    </xf>
    <xf numFmtId="3" fontId="20" fillId="0" borderId="23" xfId="0" applyNumberFormat="1" applyFont="1" applyBorder="1" applyAlignment="1">
      <alignment horizontal="center" vertical="center"/>
    </xf>
    <xf numFmtId="3" fontId="20" fillId="0" borderId="23" xfId="0" applyNumberFormat="1" applyFont="1" applyFill="1" applyBorder="1" applyAlignment="1">
      <alignment horizontal="center" vertical="center"/>
    </xf>
    <xf numFmtId="1" fontId="20" fillId="0" borderId="22" xfId="0" applyNumberFormat="1" applyFont="1" applyBorder="1" applyAlignment="1">
      <alignment horizontal="center" vertical="center"/>
    </xf>
    <xf numFmtId="3" fontId="20" fillId="0" borderId="16" xfId="0" applyNumberFormat="1" applyFont="1" applyBorder="1" applyAlignment="1">
      <alignment horizontal="center" vertical="center"/>
    </xf>
    <xf numFmtId="3" fontId="28" fillId="0" borderId="16" xfId="0" applyNumberFormat="1" applyFont="1" applyFill="1" applyBorder="1" applyAlignment="1">
      <alignment horizontal="center" vertical="center"/>
    </xf>
    <xf numFmtId="2" fontId="28" fillId="0" borderId="16" xfId="0" applyNumberFormat="1" applyFont="1" applyFill="1" applyBorder="1" applyAlignment="1">
      <alignment horizontal="center" vertical="center"/>
    </xf>
    <xf numFmtId="165" fontId="20" fillId="0" borderId="16" xfId="0" applyNumberFormat="1" applyFont="1" applyBorder="1" applyAlignment="1">
      <alignment horizontal="center" vertical="center"/>
    </xf>
    <xf numFmtId="165" fontId="18" fillId="0" borderId="16" xfId="0" applyNumberFormat="1" applyFont="1" applyBorder="1" applyAlignment="1">
      <alignment horizontal="center" vertical="center" wrapText="1"/>
    </xf>
    <xf numFmtId="165" fontId="49" fillId="0" borderId="16" xfId="0" applyNumberFormat="1" applyFont="1" applyBorder="1" applyAlignment="1">
      <alignment horizontal="center" vertical="center" wrapText="1"/>
    </xf>
    <xf numFmtId="3" fontId="31" fillId="0" borderId="16" xfId="0" applyNumberFormat="1" applyFont="1" applyBorder="1" applyAlignment="1">
      <alignment horizontal="center" vertical="center" wrapText="1"/>
    </xf>
    <xf numFmtId="0" fontId="0" fillId="0" borderId="16" xfId="0" applyBorder="1" applyAlignment="1">
      <alignment horizontal="center" vertical="center"/>
    </xf>
    <xf numFmtId="165" fontId="31" fillId="0" borderId="16" xfId="0" applyNumberFormat="1" applyFont="1" applyBorder="1" applyAlignment="1">
      <alignment horizontal="center" vertical="center" wrapText="1"/>
    </xf>
    <xf numFmtId="3" fontId="20" fillId="0" borderId="16" xfId="0" applyNumberFormat="1" applyFont="1" applyFill="1" applyBorder="1" applyAlignment="1">
      <alignment horizontal="center" vertical="center"/>
    </xf>
    <xf numFmtId="2" fontId="20" fillId="0" borderId="16" xfId="0" applyNumberFormat="1" applyFont="1" applyBorder="1" applyAlignment="1">
      <alignment horizontal="center" vertical="center"/>
    </xf>
    <xf numFmtId="164" fontId="20" fillId="0" borderId="16" xfId="0" applyNumberFormat="1" applyFont="1" applyBorder="1" applyAlignment="1">
      <alignment horizontal="center" vertical="center"/>
    </xf>
    <xf numFmtId="165" fontId="40" fillId="35" borderId="18" xfId="0" applyNumberFormat="1" applyFont="1" applyFill="1" applyBorder="1" applyAlignment="1">
      <alignment horizontal="center" vertical="center"/>
    </xf>
    <xf numFmtId="165" fontId="22" fillId="38" borderId="23" xfId="0" applyNumberFormat="1" applyFont="1" applyFill="1" applyBorder="1" applyAlignment="1">
      <alignment horizontal="center" vertical="center" wrapText="1"/>
    </xf>
    <xf numFmtId="165" fontId="30" fillId="38" borderId="23" xfId="0" applyNumberFormat="1" applyFont="1" applyFill="1" applyBorder="1" applyAlignment="1">
      <alignment horizontal="center" vertical="center" wrapText="1"/>
    </xf>
    <xf numFmtId="165" fontId="52" fillId="36" borderId="23" xfId="0" applyNumberFormat="1" applyFont="1" applyFill="1" applyBorder="1" applyAlignment="1">
      <alignment horizontal="center" vertical="center" wrapText="1"/>
    </xf>
    <xf numFmtId="165" fontId="22" fillId="38" borderId="23" xfId="0" applyNumberFormat="1" applyFont="1" applyFill="1" applyBorder="1" applyAlignment="1">
      <alignment horizontal="center" vertical="center"/>
    </xf>
    <xf numFmtId="165" fontId="19" fillId="38" borderId="23" xfId="0" applyNumberFormat="1" applyFont="1" applyFill="1" applyBorder="1" applyAlignment="1">
      <alignment horizontal="center" vertical="center" wrapText="1"/>
    </xf>
    <xf numFmtId="165" fontId="51" fillId="36" borderId="16" xfId="0" applyNumberFormat="1" applyFont="1" applyFill="1" applyBorder="1" applyAlignment="1">
      <alignment horizontal="center" vertical="center" wrapText="1"/>
    </xf>
    <xf numFmtId="2" fontId="51" fillId="36" borderId="25" xfId="0" applyNumberFormat="1" applyFont="1" applyFill="1" applyBorder="1" applyAlignment="1">
      <alignment horizontal="center" vertical="center" wrapText="1"/>
    </xf>
    <xf numFmtId="165" fontId="29" fillId="39" borderId="23" xfId="0" applyNumberFormat="1" applyFont="1" applyFill="1" applyBorder="1" applyAlignment="1">
      <alignment horizontal="center" vertical="center"/>
    </xf>
    <xf numFmtId="165" fontId="32" fillId="52" borderId="23" xfId="0" applyNumberFormat="1" applyFont="1" applyFill="1" applyBorder="1" applyAlignment="1">
      <alignment horizontal="center" vertical="center"/>
    </xf>
    <xf numFmtId="165" fontId="26" fillId="39" borderId="23" xfId="0" applyNumberFormat="1" applyFont="1" applyFill="1" applyBorder="1" applyAlignment="1">
      <alignment horizontal="center" vertical="center"/>
    </xf>
    <xf numFmtId="165" fontId="27" fillId="34" borderId="20" xfId="0" applyNumberFormat="1" applyFont="1" applyFill="1" applyBorder="1" applyAlignment="1">
      <alignment horizontal="center" vertical="center" wrapText="1"/>
    </xf>
    <xf numFmtId="165" fontId="24" fillId="49" borderId="20" xfId="0" applyNumberFormat="1" applyFont="1" applyFill="1" applyBorder="1" applyAlignment="1">
      <alignment horizontal="center" vertical="center" wrapText="1"/>
    </xf>
    <xf numFmtId="3" fontId="42" fillId="35" borderId="23" xfId="0" applyNumberFormat="1" applyFont="1" applyFill="1" applyBorder="1" applyAlignment="1">
      <alignment horizontal="center" vertical="center" wrapText="1"/>
    </xf>
    <xf numFmtId="3" fontId="42" fillId="35" borderId="23" xfId="0" applyNumberFormat="1" applyFont="1" applyFill="1" applyBorder="1" applyAlignment="1">
      <alignment horizontal="center" vertical="center"/>
    </xf>
    <xf numFmtId="165" fontId="26" fillId="39" borderId="16" xfId="0" applyNumberFormat="1" applyFont="1" applyFill="1" applyBorder="1" applyAlignment="1">
      <alignment horizontal="center" vertical="center" wrapText="1"/>
    </xf>
    <xf numFmtId="165" fontId="29" fillId="39" borderId="16" xfId="0" applyNumberFormat="1" applyFont="1" applyFill="1" applyBorder="1" applyAlignment="1">
      <alignment horizontal="center" vertical="center"/>
    </xf>
    <xf numFmtId="165" fontId="28" fillId="41" borderId="21" xfId="0" applyNumberFormat="1" applyFont="1" applyFill="1" applyBorder="1" applyAlignment="1">
      <alignment horizontal="center" vertical="center" wrapText="1"/>
    </xf>
    <xf numFmtId="165" fontId="44" fillId="41" borderId="21" xfId="0" applyNumberFormat="1" applyFont="1" applyFill="1" applyBorder="1" applyAlignment="1">
      <alignment horizontal="center" vertical="center"/>
    </xf>
    <xf numFmtId="165" fontId="28" fillId="41" borderId="19" xfId="0" applyNumberFormat="1" applyFont="1" applyFill="1" applyBorder="1" applyAlignment="1">
      <alignment horizontal="center" vertical="center" wrapText="1"/>
    </xf>
    <xf numFmtId="165" fontId="44" fillId="41" borderId="19" xfId="0" applyNumberFormat="1" applyFont="1" applyFill="1" applyBorder="1" applyAlignment="1">
      <alignment horizontal="center" vertical="center"/>
    </xf>
    <xf numFmtId="165" fontId="27" fillId="34" borderId="22" xfId="0" applyNumberFormat="1" applyFont="1" applyFill="1" applyBorder="1" applyAlignment="1">
      <alignment horizontal="center" vertical="center" wrapText="1"/>
    </xf>
    <xf numFmtId="3" fontId="43" fillId="41" borderId="27" xfId="0" applyNumberFormat="1" applyFont="1" applyFill="1" applyBorder="1" applyAlignment="1">
      <alignment horizontal="center" vertical="center" wrapText="1"/>
    </xf>
    <xf numFmtId="165" fontId="43" fillId="41" borderId="27" xfId="0" applyNumberFormat="1" applyFont="1" applyFill="1" applyBorder="1" applyAlignment="1">
      <alignment horizontal="center" vertical="center" wrapText="1"/>
    </xf>
    <xf numFmtId="1" fontId="22" fillId="35" borderId="16" xfId="0" applyNumberFormat="1" applyFont="1" applyFill="1" applyBorder="1" applyAlignment="1">
      <alignment horizontal="center" vertical="center" wrapText="1"/>
    </xf>
    <xf numFmtId="165" fontId="29" fillId="39" borderId="18" xfId="0" applyNumberFormat="1" applyFont="1" applyFill="1" applyBorder="1" applyAlignment="1">
      <alignment horizontal="center" vertical="center"/>
    </xf>
    <xf numFmtId="3" fontId="42" fillId="35" borderId="25" xfId="0" applyNumberFormat="1" applyFont="1" applyFill="1" applyBorder="1" applyAlignment="1">
      <alignment horizontal="center" vertical="center"/>
    </xf>
    <xf numFmtId="165" fontId="26" fillId="39" borderId="26" xfId="0" applyNumberFormat="1" applyFont="1" applyFill="1" applyBorder="1" applyAlignment="1">
      <alignment horizontal="center" vertical="center" wrapText="1"/>
    </xf>
    <xf numFmtId="165" fontId="20" fillId="0" borderId="22" xfId="0" applyNumberFormat="1" applyFont="1" applyBorder="1" applyAlignment="1">
      <alignment horizontal="center" vertical="center"/>
    </xf>
    <xf numFmtId="165" fontId="20" fillId="0" borderId="20" xfId="0" applyNumberFormat="1" applyFont="1" applyBorder="1" applyAlignment="1">
      <alignment horizontal="center" vertical="center"/>
    </xf>
    <xf numFmtId="165" fontId="22" fillId="38" borderId="18" xfId="0" applyNumberFormat="1" applyFont="1" applyFill="1" applyBorder="1" applyAlignment="1">
      <alignment horizontal="center" vertical="center" wrapText="1"/>
    </xf>
    <xf numFmtId="165" fontId="52" fillId="36" borderId="18" xfId="0" applyNumberFormat="1" applyFont="1" applyFill="1" applyBorder="1" applyAlignment="1">
      <alignment horizontal="center" vertical="center" wrapText="1"/>
    </xf>
    <xf numFmtId="165" fontId="29" fillId="39" borderId="24" xfId="0" applyNumberFormat="1" applyFont="1" applyFill="1" applyBorder="1" applyAlignment="1">
      <alignment horizontal="center" vertical="center"/>
    </xf>
    <xf numFmtId="165" fontId="32" fillId="49" borderId="18" xfId="0" applyNumberFormat="1" applyFont="1" applyFill="1" applyBorder="1" applyAlignment="1">
      <alignment horizontal="center" vertical="center" wrapText="1"/>
    </xf>
    <xf numFmtId="165" fontId="26" fillId="39" borderId="22" xfId="0" applyNumberFormat="1" applyFont="1" applyFill="1" applyBorder="1" applyAlignment="1">
      <alignment horizontal="center" vertical="center" wrapText="1"/>
    </xf>
    <xf numFmtId="2" fontId="51" fillId="34" borderId="18" xfId="0" applyNumberFormat="1" applyFont="1" applyFill="1" applyBorder="1" applyAlignment="1">
      <alignment horizontal="center" vertical="center" wrapText="1"/>
    </xf>
    <xf numFmtId="2" fontId="24" fillId="49" borderId="18" xfId="0" applyNumberFormat="1" applyFont="1" applyFill="1" applyBorder="1" applyAlignment="1">
      <alignment horizontal="center" vertical="center" wrapText="1"/>
    </xf>
    <xf numFmtId="2" fontId="20" fillId="0" borderId="26" xfId="0" applyNumberFormat="1" applyFont="1" applyBorder="1" applyAlignment="1">
      <alignment horizontal="center" vertical="center"/>
    </xf>
    <xf numFmtId="2" fontId="20" fillId="0" borderId="18" xfId="0" applyNumberFormat="1" applyFont="1" applyBorder="1" applyAlignment="1">
      <alignment horizontal="center" vertical="center"/>
    </xf>
    <xf numFmtId="165" fontId="29" fillId="39" borderId="25" xfId="0" applyNumberFormat="1" applyFont="1" applyFill="1" applyBorder="1" applyAlignment="1">
      <alignment horizontal="center" vertical="center"/>
    </xf>
    <xf numFmtId="2" fontId="19" fillId="38" borderId="18" xfId="0" applyNumberFormat="1" applyFont="1" applyFill="1" applyBorder="1" applyAlignment="1">
      <alignment horizontal="center" vertical="center" wrapText="1"/>
    </xf>
    <xf numFmtId="3" fontId="19" fillId="54" borderId="18" xfId="0" applyNumberFormat="1" applyFont="1" applyFill="1" applyBorder="1" applyAlignment="1">
      <alignment horizontal="center" vertical="center" wrapText="1"/>
    </xf>
    <xf numFmtId="3" fontId="19" fillId="54" borderId="25" xfId="0" applyNumberFormat="1" applyFont="1" applyFill="1" applyBorder="1" applyAlignment="1">
      <alignment horizontal="center" vertical="center" wrapText="1"/>
    </xf>
    <xf numFmtId="2" fontId="25" fillId="54" borderId="20" xfId="0" applyNumberFormat="1" applyFont="1" applyFill="1" applyBorder="1" applyAlignment="1">
      <alignment horizontal="center" vertical="center" wrapText="1"/>
    </xf>
    <xf numFmtId="2" fontId="25" fillId="54" borderId="24" xfId="0" applyNumberFormat="1" applyFont="1" applyFill="1" applyBorder="1" applyAlignment="1">
      <alignment horizontal="center" vertical="center" wrapText="1"/>
    </xf>
    <xf numFmtId="165" fontId="29" fillId="39" borderId="23" xfId="0" applyNumberFormat="1" applyFont="1" applyFill="1" applyBorder="1" applyAlignment="1">
      <alignment horizontal="center" vertical="center" wrapText="1"/>
    </xf>
    <xf numFmtId="165" fontId="26" fillId="39" borderId="18" xfId="0" applyNumberFormat="1" applyFont="1" applyFill="1" applyBorder="1" applyAlignment="1">
      <alignment horizontal="center" vertical="center" wrapText="1"/>
    </xf>
    <xf numFmtId="165" fontId="47" fillId="34" borderId="26" xfId="0" applyNumberFormat="1" applyFont="1" applyFill="1" applyBorder="1" applyAlignment="1">
      <alignment horizontal="center" vertical="center" wrapText="1"/>
    </xf>
    <xf numFmtId="165" fontId="47" fillId="34" borderId="18" xfId="0" applyNumberFormat="1" applyFont="1" applyFill="1" applyBorder="1" applyAlignment="1">
      <alignment horizontal="center" vertical="center" wrapText="1"/>
    </xf>
    <xf numFmtId="165" fontId="47" fillId="34" borderId="25" xfId="0" applyNumberFormat="1" applyFont="1" applyFill="1" applyBorder="1" applyAlignment="1">
      <alignment horizontal="center" vertical="center" wrapText="1"/>
    </xf>
    <xf numFmtId="2" fontId="51" fillId="34" borderId="23" xfId="0" applyNumberFormat="1" applyFont="1" applyFill="1" applyBorder="1" applyAlignment="1">
      <alignment horizontal="center" vertical="center" wrapText="1"/>
    </xf>
    <xf numFmtId="1" fontId="20" fillId="0" borderId="24" xfId="0" applyNumberFormat="1" applyFont="1" applyBorder="1" applyAlignment="1">
      <alignment horizontal="center" vertical="center"/>
    </xf>
    <xf numFmtId="165" fontId="20" fillId="0" borderId="18" xfId="0" applyNumberFormat="1" applyFont="1" applyFill="1" applyBorder="1" applyAlignment="1">
      <alignment horizontal="center" vertical="center"/>
    </xf>
    <xf numFmtId="165" fontId="20" fillId="0" borderId="18" xfId="0" applyNumberFormat="1" applyFont="1" applyBorder="1" applyAlignment="1">
      <alignment horizontal="center" vertical="center"/>
    </xf>
    <xf numFmtId="165" fontId="20" fillId="0" borderId="25" xfId="0" applyNumberFormat="1" applyFont="1" applyBorder="1" applyAlignment="1">
      <alignment horizontal="center" vertical="center"/>
    </xf>
    <xf numFmtId="165" fontId="20" fillId="0" borderId="26" xfId="0" applyNumberFormat="1" applyFont="1" applyBorder="1" applyAlignment="1">
      <alignment horizontal="center" vertical="center"/>
    </xf>
    <xf numFmtId="165" fontId="21" fillId="0" borderId="20" xfId="0" applyNumberFormat="1" applyFont="1" applyFill="1" applyBorder="1" applyAlignment="1">
      <alignment horizontal="center" vertical="center"/>
    </xf>
    <xf numFmtId="165" fontId="20" fillId="0" borderId="20" xfId="0" applyNumberFormat="1" applyFont="1" applyFill="1" applyBorder="1" applyAlignment="1">
      <alignment horizontal="center" vertical="center"/>
    </xf>
    <xf numFmtId="165" fontId="42" fillId="0" borderId="20" xfId="0" applyNumberFormat="1" applyFont="1" applyFill="1" applyBorder="1" applyAlignment="1">
      <alignment horizontal="center" vertical="center"/>
    </xf>
    <xf numFmtId="165" fontId="44" fillId="0" borderId="20" xfId="0" applyNumberFormat="1" applyFont="1" applyFill="1" applyBorder="1" applyAlignment="1">
      <alignment horizontal="center" vertical="center"/>
    </xf>
    <xf numFmtId="165" fontId="41" fillId="0" borderId="20" xfId="0" applyNumberFormat="1" applyFont="1" applyFill="1" applyBorder="1" applyAlignment="1">
      <alignment horizontal="center" vertical="center"/>
    </xf>
    <xf numFmtId="3" fontId="20" fillId="0" borderId="20" xfId="0" applyNumberFormat="1" applyFont="1" applyFill="1" applyBorder="1" applyAlignment="1">
      <alignment horizontal="center" vertical="center"/>
    </xf>
    <xf numFmtId="3" fontId="20" fillId="0" borderId="24" xfId="0" applyNumberFormat="1" applyFont="1" applyFill="1" applyBorder="1" applyAlignment="1">
      <alignment horizontal="center" vertical="center"/>
    </xf>
    <xf numFmtId="3" fontId="20" fillId="0" borderId="22" xfId="0" applyNumberFormat="1" applyFont="1" applyFill="1" applyBorder="1" applyAlignment="1">
      <alignment horizontal="center" vertical="center"/>
    </xf>
    <xf numFmtId="165" fontId="21" fillId="0" borderId="18" xfId="0" applyNumberFormat="1" applyFont="1" applyFill="1" applyBorder="1" applyAlignment="1">
      <alignment horizontal="center" vertical="center"/>
    </xf>
    <xf numFmtId="165" fontId="42" fillId="0" borderId="18" xfId="0" applyNumberFormat="1" applyFont="1" applyFill="1" applyBorder="1" applyAlignment="1">
      <alignment horizontal="center" vertical="center"/>
    </xf>
    <xf numFmtId="165" fontId="44" fillId="0" borderId="18" xfId="0" applyNumberFormat="1" applyFont="1" applyFill="1" applyBorder="1" applyAlignment="1">
      <alignment horizontal="center" vertical="center"/>
    </xf>
    <xf numFmtId="165" fontId="41" fillId="0" borderId="18" xfId="0" applyNumberFormat="1" applyFont="1" applyFill="1" applyBorder="1" applyAlignment="1">
      <alignment horizontal="center" vertical="center"/>
    </xf>
    <xf numFmtId="3" fontId="20" fillId="0" borderId="18" xfId="0" applyNumberFormat="1" applyFont="1" applyFill="1" applyBorder="1" applyAlignment="1">
      <alignment horizontal="center" vertical="center"/>
    </xf>
    <xf numFmtId="3" fontId="20" fillId="0" borderId="25" xfId="0" applyNumberFormat="1" applyFont="1" applyFill="1" applyBorder="1" applyAlignment="1">
      <alignment horizontal="center" vertical="center"/>
    </xf>
    <xf numFmtId="3" fontId="20" fillId="0" borderId="26" xfId="0" applyNumberFormat="1" applyFont="1" applyFill="1" applyBorder="1" applyAlignment="1">
      <alignment horizontal="center" vertical="center"/>
    </xf>
    <xf numFmtId="167" fontId="47" fillId="34" borderId="23" xfId="0" applyNumberFormat="1" applyFont="1" applyFill="1" applyBorder="1" applyAlignment="1">
      <alignment horizontal="center" vertical="center" wrapText="1"/>
    </xf>
    <xf numFmtId="1" fontId="20" fillId="0" borderId="22" xfId="0" applyNumberFormat="1" applyFont="1" applyFill="1" applyBorder="1" applyAlignment="1">
      <alignment horizontal="center" vertical="center"/>
    </xf>
    <xf numFmtId="3" fontId="31" fillId="0" borderId="16" xfId="0" applyNumberFormat="1" applyFont="1" applyFill="1" applyBorder="1" applyAlignment="1">
      <alignment horizontal="center" vertical="center" wrapText="1"/>
    </xf>
    <xf numFmtId="165" fontId="20" fillId="0" borderId="26" xfId="0" applyNumberFormat="1" applyFont="1" applyFill="1" applyBorder="1" applyAlignment="1">
      <alignment horizontal="center" vertical="center"/>
    </xf>
    <xf numFmtId="3" fontId="28" fillId="38" borderId="17" xfId="0" applyNumberFormat="1" applyFont="1" applyFill="1" applyBorder="1" applyAlignment="1">
      <alignment horizontal="center" vertical="center"/>
    </xf>
    <xf numFmtId="3" fontId="20" fillId="53" borderId="23" xfId="0" applyNumberFormat="1" applyFont="1" applyFill="1" applyBorder="1" applyAlignment="1">
      <alignment horizontal="center" vertical="center" wrapText="1"/>
    </xf>
    <xf numFmtId="3" fontId="28" fillId="38" borderId="20" xfId="0" applyNumberFormat="1" applyFont="1" applyFill="1" applyBorder="1" applyAlignment="1">
      <alignment horizontal="center" vertical="center"/>
    </xf>
    <xf numFmtId="165" fontId="54" fillId="39" borderId="17" xfId="0" applyNumberFormat="1" applyFont="1" applyFill="1" applyBorder="1" applyAlignment="1">
      <alignment horizontal="center" vertical="center"/>
    </xf>
    <xf numFmtId="3" fontId="56" fillId="35" borderId="17" xfId="0" applyNumberFormat="1" applyFont="1" applyFill="1" applyBorder="1" applyAlignment="1">
      <alignment horizontal="center" vertical="center"/>
    </xf>
    <xf numFmtId="165" fontId="57" fillId="41" borderId="0" xfId="0" applyNumberFormat="1" applyFont="1" applyFill="1" applyBorder="1" applyAlignment="1">
      <alignment horizontal="center" vertical="center"/>
    </xf>
    <xf numFmtId="165" fontId="58" fillId="41" borderId="0" xfId="0" applyNumberFormat="1" applyFont="1" applyFill="1" applyBorder="1" applyAlignment="1">
      <alignment horizontal="center" vertical="center"/>
    </xf>
    <xf numFmtId="165" fontId="59" fillId="39" borderId="17" xfId="0" applyNumberFormat="1" applyFont="1" applyFill="1" applyBorder="1" applyAlignment="1">
      <alignment horizontal="center" vertical="center" wrapText="1"/>
    </xf>
    <xf numFmtId="3" fontId="55" fillId="54" borderId="17" xfId="0" applyNumberFormat="1" applyFont="1" applyFill="1" applyBorder="1" applyAlignment="1">
      <alignment horizontal="center" vertical="center" wrapText="1"/>
    </xf>
    <xf numFmtId="3" fontId="60" fillId="41" borderId="0" xfId="0" applyNumberFormat="1" applyFont="1" applyFill="1" applyBorder="1" applyAlignment="1">
      <alignment horizontal="center" vertical="center" wrapText="1"/>
    </xf>
    <xf numFmtId="3" fontId="61" fillId="41" borderId="0" xfId="0" applyNumberFormat="1" applyFont="1" applyFill="1" applyBorder="1" applyAlignment="1">
      <alignment horizontal="center" vertical="center"/>
    </xf>
    <xf numFmtId="3" fontId="60" fillId="0" borderId="26" xfId="0" applyNumberFormat="1" applyFont="1" applyBorder="1" applyAlignment="1">
      <alignment horizontal="center" vertical="center" wrapText="1"/>
    </xf>
    <xf numFmtId="3" fontId="60" fillId="0" borderId="18" xfId="0" applyNumberFormat="1" applyFont="1" applyBorder="1" applyAlignment="1">
      <alignment horizontal="center" vertical="center" wrapText="1"/>
    </xf>
    <xf numFmtId="3" fontId="61" fillId="0" borderId="18" xfId="0" applyNumberFormat="1" applyFont="1" applyBorder="1" applyAlignment="1">
      <alignment horizontal="center" vertical="center"/>
    </xf>
    <xf numFmtId="3" fontId="56" fillId="35" borderId="23" xfId="0" applyNumberFormat="1" applyFont="1" applyFill="1" applyBorder="1" applyAlignment="1">
      <alignment horizontal="center" vertical="center" wrapText="1"/>
    </xf>
    <xf numFmtId="165" fontId="57" fillId="41" borderId="21" xfId="0" applyNumberFormat="1" applyFont="1" applyFill="1" applyBorder="1" applyAlignment="1">
      <alignment horizontal="center" vertical="center"/>
    </xf>
    <xf numFmtId="165" fontId="57" fillId="41" borderId="19" xfId="0" applyNumberFormat="1" applyFont="1" applyFill="1" applyBorder="1" applyAlignment="1">
      <alignment horizontal="center" vertical="center"/>
    </xf>
    <xf numFmtId="165" fontId="59" fillId="39" borderId="16" xfId="0" applyNumberFormat="1" applyFont="1" applyFill="1" applyBorder="1" applyAlignment="1">
      <alignment horizontal="center" vertical="center" wrapText="1"/>
    </xf>
    <xf numFmtId="3" fontId="62" fillId="54" borderId="17" xfId="0" applyNumberFormat="1" applyFont="1" applyFill="1" applyBorder="1" applyAlignment="1">
      <alignment horizontal="center" vertical="center" wrapText="1"/>
    </xf>
    <xf numFmtId="3" fontId="62" fillId="54" borderId="23" xfId="0" applyNumberFormat="1" applyFont="1" applyFill="1" applyBorder="1" applyAlignment="1">
      <alignment horizontal="center" vertical="center" wrapText="1"/>
    </xf>
    <xf numFmtId="3" fontId="60" fillId="0" borderId="16" xfId="0" applyNumberFormat="1" applyFont="1" applyBorder="1" applyAlignment="1">
      <alignment horizontal="center" vertical="center" wrapText="1"/>
    </xf>
    <xf numFmtId="3" fontId="60" fillId="0" borderId="17" xfId="0" applyNumberFormat="1" applyFont="1" applyBorder="1" applyAlignment="1">
      <alignment horizontal="center" vertical="center" wrapText="1"/>
    </xf>
    <xf numFmtId="3" fontId="61" fillId="0" borderId="17" xfId="0" applyNumberFormat="1" applyFont="1" applyBorder="1" applyAlignment="1">
      <alignment horizontal="center" vertical="center"/>
    </xf>
    <xf numFmtId="3" fontId="56" fillId="35" borderId="23" xfId="0" applyNumberFormat="1" applyFont="1" applyFill="1" applyBorder="1" applyAlignment="1">
      <alignment horizontal="center" vertical="center"/>
    </xf>
    <xf numFmtId="3" fontId="63" fillId="54" borderId="17" xfId="0" applyNumberFormat="1" applyFont="1" applyFill="1" applyBorder="1" applyAlignment="1">
      <alignment horizontal="center" vertical="center"/>
    </xf>
    <xf numFmtId="3" fontId="63" fillId="54" borderId="23" xfId="0" applyNumberFormat="1" applyFont="1" applyFill="1" applyBorder="1" applyAlignment="1">
      <alignment horizontal="center" vertical="center"/>
    </xf>
    <xf numFmtId="3" fontId="61" fillId="0" borderId="16" xfId="0" applyNumberFormat="1" applyFont="1" applyBorder="1" applyAlignment="1">
      <alignment horizontal="center" vertical="center"/>
    </xf>
    <xf numFmtId="3" fontId="55" fillId="54" borderId="23" xfId="0" applyNumberFormat="1" applyFont="1" applyFill="1" applyBorder="1" applyAlignment="1">
      <alignment horizontal="center" vertical="center" wrapText="1"/>
    </xf>
    <xf numFmtId="3" fontId="66" fillId="54" borderId="17" xfId="0" applyNumberFormat="1" applyFont="1" applyFill="1" applyBorder="1" applyAlignment="1">
      <alignment horizontal="center" vertical="center" wrapText="1"/>
    </xf>
    <xf numFmtId="3" fontId="66" fillId="54" borderId="23" xfId="0" applyNumberFormat="1" applyFont="1" applyFill="1" applyBorder="1" applyAlignment="1">
      <alignment horizontal="center" vertical="center" wrapText="1"/>
    </xf>
    <xf numFmtId="165" fontId="64" fillId="41" borderId="21" xfId="0" applyNumberFormat="1" applyFont="1" applyFill="1" applyBorder="1" applyAlignment="1">
      <alignment horizontal="center" vertical="center" wrapText="1"/>
    </xf>
    <xf numFmtId="165" fontId="65" fillId="41" borderId="0" xfId="0" applyNumberFormat="1" applyFont="1" applyFill="1" applyBorder="1" applyAlignment="1">
      <alignment vertical="center" wrapText="1"/>
    </xf>
    <xf numFmtId="165" fontId="64" fillId="41" borderId="0" xfId="0" applyNumberFormat="1" applyFont="1" applyFill="1" applyBorder="1" applyAlignment="1">
      <alignment vertical="center" wrapText="1"/>
    </xf>
    <xf numFmtId="165" fontId="64" fillId="41" borderId="19" xfId="0" applyNumberFormat="1" applyFont="1" applyFill="1" applyBorder="1" applyAlignment="1">
      <alignment vertical="center" wrapText="1"/>
    </xf>
    <xf numFmtId="3" fontId="42" fillId="35" borderId="24" xfId="0" applyNumberFormat="1" applyFont="1" applyFill="1" applyBorder="1" applyAlignment="1">
      <alignment horizontal="center" vertical="center" wrapText="1"/>
    </xf>
    <xf numFmtId="165" fontId="63" fillId="38" borderId="23" xfId="0" applyNumberFormat="1" applyFont="1" applyFill="1" applyBorder="1" applyAlignment="1">
      <alignment horizontal="center" vertical="center" wrapText="1"/>
    </xf>
    <xf numFmtId="3" fontId="66" fillId="54" borderId="16" xfId="0" applyNumberFormat="1" applyFont="1" applyFill="1" applyBorder="1" applyAlignment="1">
      <alignment horizontal="center" vertical="center" wrapText="1"/>
    </xf>
    <xf numFmtId="3" fontId="62" fillId="54" borderId="17" xfId="0" quotePrefix="1" applyNumberFormat="1" applyFont="1" applyFill="1" applyBorder="1" applyAlignment="1">
      <alignment horizontal="center" vertical="center" wrapText="1"/>
    </xf>
    <xf numFmtId="3" fontId="56" fillId="35" borderId="20" xfId="0" applyNumberFormat="1" applyFont="1" applyFill="1" applyBorder="1" applyAlignment="1">
      <alignment horizontal="center" vertical="center" wrapText="1"/>
    </xf>
    <xf numFmtId="165" fontId="59" fillId="39" borderId="20" xfId="0" applyNumberFormat="1" applyFont="1" applyFill="1" applyBorder="1" applyAlignment="1">
      <alignment horizontal="center" vertical="center" wrapText="1"/>
    </xf>
    <xf numFmtId="3" fontId="55" fillId="54" borderId="16" xfId="0" applyNumberFormat="1" applyFont="1" applyFill="1" applyBorder="1" applyAlignment="1">
      <alignment horizontal="center" vertical="center" wrapText="1"/>
    </xf>
    <xf numFmtId="3" fontId="19" fillId="54" borderId="16" xfId="0" applyNumberFormat="1" applyFont="1" applyFill="1" applyBorder="1" applyAlignment="1">
      <alignment horizontal="center" vertical="center" wrapText="1"/>
    </xf>
    <xf numFmtId="166" fontId="40" fillId="35" borderId="18" xfId="0" applyNumberFormat="1" applyFont="1" applyFill="1" applyBorder="1" applyAlignment="1">
      <alignment horizontal="center" vertical="center" wrapText="1"/>
    </xf>
    <xf numFmtId="2" fontId="32" fillId="52" borderId="17" xfId="0" applyNumberFormat="1" applyFont="1" applyFill="1" applyBorder="1" applyAlignment="1">
      <alignment horizontal="center" vertical="center" wrapText="1"/>
    </xf>
    <xf numFmtId="3" fontId="43" fillId="41" borderId="27" xfId="0" applyNumberFormat="1" applyFont="1" applyFill="1" applyBorder="1" applyAlignment="1">
      <alignment horizontal="left" vertical="center"/>
    </xf>
    <xf numFmtId="166" fontId="68" fillId="36" borderId="23" xfId="0" applyNumberFormat="1" applyFont="1" applyFill="1" applyBorder="1" applyAlignment="1">
      <alignment horizontal="center" vertical="center" wrapText="1"/>
    </xf>
    <xf numFmtId="166" fontId="68" fillId="36" borderId="17" xfId="0" applyNumberFormat="1" applyFont="1" applyFill="1" applyBorder="1" applyAlignment="1">
      <alignment horizontal="center" vertical="center" wrapText="1"/>
    </xf>
    <xf numFmtId="166" fontId="69" fillId="36" borderId="17" xfId="0" applyNumberFormat="1" applyFont="1" applyFill="1" applyBorder="1" applyAlignment="1">
      <alignment horizontal="center" vertical="center" wrapText="1"/>
    </xf>
    <xf numFmtId="166" fontId="33" fillId="36" borderId="23" xfId="0" applyNumberFormat="1" applyFont="1" applyFill="1" applyBorder="1" applyAlignment="1">
      <alignment horizontal="center" vertical="center" wrapText="1"/>
    </xf>
    <xf numFmtId="166" fontId="27" fillId="36" borderId="17" xfId="0" applyNumberFormat="1" applyFont="1" applyFill="1" applyBorder="1" applyAlignment="1">
      <alignment horizontal="center" vertical="center" wrapText="1"/>
    </xf>
    <xf numFmtId="166" fontId="33" fillId="36" borderId="17" xfId="0" applyNumberFormat="1" applyFont="1" applyFill="1" applyBorder="1" applyAlignment="1">
      <alignment horizontal="center" vertical="center" wrapText="1"/>
    </xf>
    <xf numFmtId="0" fontId="23" fillId="0" borderId="0" xfId="0" applyFont="1" applyAlignment="1">
      <alignment horizontal="center" vertical="center"/>
    </xf>
    <xf numFmtId="0" fontId="23" fillId="0" borderId="13" xfId="0" applyFont="1" applyBorder="1" applyAlignment="1">
      <alignment horizontal="center" vertical="center"/>
    </xf>
    <xf numFmtId="166" fontId="24" fillId="41" borderId="0" xfId="0" applyNumberFormat="1" applyFont="1" applyFill="1" applyBorder="1" applyAlignment="1">
      <alignment horizontal="center" vertical="center"/>
    </xf>
    <xf numFmtId="1" fontId="22" fillId="42" borderId="1" xfId="0" applyNumberFormat="1" applyFont="1" applyFill="1" applyBorder="1" applyAlignment="1">
      <alignment horizontal="center" vertical="center" wrapText="1"/>
    </xf>
    <xf numFmtId="1" fontId="22" fillId="35" borderId="1" xfId="0" applyNumberFormat="1" applyFont="1" applyFill="1" applyBorder="1" applyAlignment="1">
      <alignment horizontal="center" vertical="center" wrapText="1"/>
    </xf>
    <xf numFmtId="1" fontId="22" fillId="34" borderId="1" xfId="0" applyNumberFormat="1" applyFont="1" applyFill="1" applyBorder="1" applyAlignment="1">
      <alignment horizontal="center" vertical="center" wrapText="1"/>
    </xf>
    <xf numFmtId="1" fontId="22" fillId="36" borderId="1" xfId="0" applyNumberFormat="1" applyFont="1" applyFill="1" applyBorder="1" applyAlignment="1">
      <alignment horizontal="center" vertical="center" wrapText="1"/>
    </xf>
    <xf numFmtId="165" fontId="19" fillId="40" borderId="1" xfId="0" applyNumberFormat="1" applyFont="1" applyFill="1" applyBorder="1" applyAlignment="1">
      <alignment horizontal="center" vertical="center" wrapText="1"/>
    </xf>
    <xf numFmtId="166" fontId="19" fillId="40" borderId="1" xfId="0" applyNumberFormat="1" applyFont="1" applyFill="1" applyBorder="1" applyAlignment="1">
      <alignment horizontal="center" vertical="center" wrapText="1"/>
    </xf>
    <xf numFmtId="165" fontId="19" fillId="40" borderId="1" xfId="0" applyNumberFormat="1" applyFont="1" applyFill="1" applyBorder="1" applyAlignment="1">
      <alignment horizontal="center" vertical="center"/>
    </xf>
    <xf numFmtId="1" fontId="24" fillId="47" borderId="1" xfId="0" applyNumberFormat="1" applyFont="1" applyFill="1" applyBorder="1" applyAlignment="1">
      <alignment horizontal="center" vertical="center" wrapText="1"/>
    </xf>
    <xf numFmtId="166" fontId="24" fillId="47" borderId="1" xfId="0" applyNumberFormat="1" applyFont="1" applyFill="1" applyBorder="1" applyAlignment="1">
      <alignment horizontal="center" vertical="center" wrapText="1"/>
    </xf>
    <xf numFmtId="166" fontId="24" fillId="47" borderId="1" xfId="0" applyNumberFormat="1" applyFont="1" applyFill="1" applyBorder="1" applyAlignment="1">
      <alignment horizontal="center" vertical="center"/>
    </xf>
    <xf numFmtId="165" fontId="19" fillId="45" borderId="1" xfId="0" applyNumberFormat="1" applyFont="1" applyFill="1" applyBorder="1" applyAlignment="1">
      <alignment horizontal="center" vertical="center"/>
    </xf>
    <xf numFmtId="166" fontId="19" fillId="45" borderId="1" xfId="0" applyNumberFormat="1" applyFont="1" applyFill="1" applyBorder="1" applyAlignment="1">
      <alignment horizontal="center" vertical="center"/>
    </xf>
    <xf numFmtId="165" fontId="19" fillId="46" borderId="1" xfId="0" applyNumberFormat="1" applyFont="1" applyFill="1" applyBorder="1" applyAlignment="1">
      <alignment horizontal="center" vertical="center"/>
    </xf>
    <xf numFmtId="166" fontId="19" fillId="46" borderId="1" xfId="0" applyNumberFormat="1" applyFont="1" applyFill="1" applyBorder="1" applyAlignment="1">
      <alignment horizontal="center" vertical="center"/>
    </xf>
    <xf numFmtId="165" fontId="19" fillId="38" borderId="1" xfId="0" applyNumberFormat="1" applyFont="1" applyFill="1" applyBorder="1" applyAlignment="1">
      <alignment horizontal="center" vertical="center" wrapText="1"/>
    </xf>
    <xf numFmtId="166" fontId="19" fillId="38" borderId="1" xfId="0" applyNumberFormat="1" applyFont="1" applyFill="1" applyBorder="1" applyAlignment="1">
      <alignment horizontal="center" vertical="center" wrapText="1"/>
    </xf>
    <xf numFmtId="166" fontId="19" fillId="38" borderId="1" xfId="0" applyNumberFormat="1" applyFont="1" applyFill="1" applyBorder="1" applyAlignment="1">
      <alignment horizontal="center" vertical="center"/>
    </xf>
    <xf numFmtId="1" fontId="24" fillId="44" borderId="1" xfId="0" applyNumberFormat="1" applyFont="1" applyFill="1" applyBorder="1" applyAlignment="1">
      <alignment horizontal="center" vertical="center" wrapText="1"/>
    </xf>
    <xf numFmtId="166" fontId="24" fillId="44" borderId="1" xfId="0" applyNumberFormat="1" applyFont="1" applyFill="1" applyBorder="1" applyAlignment="1">
      <alignment horizontal="center" vertical="center"/>
    </xf>
    <xf numFmtId="166" fontId="24" fillId="44" borderId="1" xfId="0" applyNumberFormat="1" applyFont="1" applyFill="1" applyBorder="1" applyAlignment="1">
      <alignment horizontal="center" vertical="center" wrapText="1"/>
    </xf>
    <xf numFmtId="1" fontId="24" fillId="48" borderId="1" xfId="0" applyNumberFormat="1" applyFont="1" applyFill="1" applyBorder="1" applyAlignment="1">
      <alignment horizontal="center" vertical="center" wrapText="1"/>
    </xf>
    <xf numFmtId="166" fontId="24" fillId="48" borderId="1" xfId="0" applyNumberFormat="1" applyFont="1" applyFill="1" applyBorder="1" applyAlignment="1">
      <alignment horizontal="center" vertical="center"/>
    </xf>
    <xf numFmtId="166" fontId="23" fillId="34" borderId="1" xfId="0" applyNumberFormat="1" applyFont="1" applyFill="1" applyBorder="1" applyAlignment="1">
      <alignment horizontal="center" vertical="center"/>
    </xf>
    <xf numFmtId="166" fontId="23" fillId="36" borderId="1" xfId="0" applyNumberFormat="1" applyFont="1" applyFill="1" applyBorder="1" applyAlignment="1">
      <alignment horizontal="center" vertical="center"/>
    </xf>
    <xf numFmtId="0" fontId="31" fillId="0" borderId="0" xfId="0" applyFont="1" applyAlignment="1">
      <alignment horizontal="center" vertical="center"/>
    </xf>
    <xf numFmtId="4" fontId="19" fillId="42" borderId="1" xfId="0" applyNumberFormat="1" applyFont="1" applyFill="1" applyBorder="1" applyAlignment="1">
      <alignment horizontal="center" vertical="center"/>
    </xf>
    <xf numFmtId="3" fontId="26" fillId="36" borderId="1" xfId="0" applyNumberFormat="1" applyFont="1" applyFill="1" applyBorder="1" applyAlignment="1">
      <alignment horizontal="center" vertical="center" wrapText="1"/>
    </xf>
    <xf numFmtId="2" fontId="53" fillId="36" borderId="1" xfId="0" applyNumberFormat="1" applyFont="1" applyFill="1" applyBorder="1" applyAlignment="1">
      <alignment horizontal="center" vertical="center" wrapText="1"/>
    </xf>
    <xf numFmtId="4" fontId="19" fillId="35" borderId="1" xfId="0" applyNumberFormat="1" applyFont="1" applyFill="1" applyBorder="1" applyAlignment="1">
      <alignment horizontal="center" vertical="center"/>
    </xf>
    <xf numFmtId="4" fontId="19" fillId="34" borderId="1" xfId="0" applyNumberFormat="1" applyFont="1" applyFill="1" applyBorder="1" applyAlignment="1">
      <alignment horizontal="center" vertical="center"/>
    </xf>
    <xf numFmtId="4" fontId="19" fillId="36" borderId="1" xfId="0" applyNumberFormat="1" applyFont="1" applyFill="1" applyBorder="1" applyAlignment="1">
      <alignment horizontal="center" vertical="center"/>
    </xf>
    <xf numFmtId="3" fontId="26" fillId="36" borderId="16" xfId="0" applyNumberFormat="1" applyFont="1" applyFill="1" applyBorder="1" applyAlignment="1">
      <alignment horizontal="center" vertical="center" wrapText="1"/>
    </xf>
    <xf numFmtId="3" fontId="26" fillId="36" borderId="28" xfId="0" applyNumberFormat="1" applyFont="1" applyFill="1" applyBorder="1" applyAlignment="1">
      <alignment horizontal="center" vertical="center" wrapText="1"/>
    </xf>
    <xf numFmtId="2" fontId="53" fillId="51" borderId="17" xfId="0" applyNumberFormat="1" applyFont="1" applyFill="1" applyBorder="1" applyAlignment="1">
      <alignment horizontal="center" vertical="center" wrapText="1"/>
    </xf>
    <xf numFmtId="2" fontId="28" fillId="41" borderId="1" xfId="0" applyNumberFormat="1" applyFont="1" applyFill="1" applyBorder="1" applyAlignment="1">
      <alignment horizontal="center" vertical="center"/>
    </xf>
    <xf numFmtId="165" fontId="29" fillId="39" borderId="17" xfId="0" applyNumberFormat="1" applyFont="1" applyFill="1" applyBorder="1" applyAlignment="1">
      <alignment horizontal="center" vertical="center" wrapText="1"/>
    </xf>
    <xf numFmtId="165" fontId="54" fillId="39" borderId="23" xfId="0" applyNumberFormat="1" applyFont="1" applyFill="1" applyBorder="1" applyAlignment="1">
      <alignment horizontal="center" vertical="center"/>
    </xf>
    <xf numFmtId="165" fontId="62" fillId="34" borderId="16" xfId="0" applyNumberFormat="1" applyFont="1" applyFill="1" applyBorder="1" applyAlignment="1">
      <alignment horizontal="center" vertical="center" wrapText="1"/>
    </xf>
    <xf numFmtId="165" fontId="71" fillId="49" borderId="17" xfId="0" applyNumberFormat="1" applyFont="1" applyFill="1" applyBorder="1" applyAlignment="1">
      <alignment horizontal="center" vertical="center" wrapText="1"/>
    </xf>
    <xf numFmtId="165" fontId="62" fillId="34" borderId="17" xfId="0" applyNumberFormat="1" applyFont="1" applyFill="1" applyBorder="1" applyAlignment="1">
      <alignment horizontal="center" vertical="center" wrapText="1"/>
    </xf>
    <xf numFmtId="165" fontId="54" fillId="39" borderId="17" xfId="0" applyNumberFormat="1" applyFont="1" applyFill="1" applyBorder="1" applyAlignment="1">
      <alignment horizontal="center" vertical="center" wrapText="1"/>
    </xf>
    <xf numFmtId="165" fontId="72" fillId="34" borderId="17" xfId="0" applyNumberFormat="1" applyFont="1" applyFill="1" applyBorder="1" applyAlignment="1">
      <alignment horizontal="center" vertical="center" wrapText="1"/>
    </xf>
    <xf numFmtId="165" fontId="72" fillId="34" borderId="23" xfId="0" applyNumberFormat="1" applyFont="1" applyFill="1" applyBorder="1" applyAlignment="1">
      <alignment horizontal="center" vertical="center" wrapText="1"/>
    </xf>
    <xf numFmtId="165" fontId="61" fillId="0" borderId="16" xfId="0" applyNumberFormat="1" applyFont="1" applyBorder="1" applyAlignment="1">
      <alignment horizontal="center" vertical="center"/>
    </xf>
    <xf numFmtId="165" fontId="61" fillId="0" borderId="17" xfId="0" applyNumberFormat="1" applyFont="1" applyBorder="1" applyAlignment="1">
      <alignment horizontal="center" vertical="center"/>
    </xf>
    <xf numFmtId="165" fontId="74" fillId="34" borderId="17" xfId="0" applyNumberFormat="1" applyFont="1" applyFill="1" applyBorder="1" applyAlignment="1">
      <alignment horizontal="center" vertical="center" wrapText="1"/>
    </xf>
    <xf numFmtId="165" fontId="74" fillId="34" borderId="23" xfId="0" applyNumberFormat="1" applyFont="1" applyFill="1" applyBorder="1" applyAlignment="1">
      <alignment horizontal="center" vertical="center" wrapText="1"/>
    </xf>
    <xf numFmtId="3" fontId="43" fillId="41" borderId="29" xfId="0" applyNumberFormat="1" applyFont="1" applyFill="1" applyBorder="1" applyAlignment="1">
      <alignment horizontal="left" vertical="center"/>
    </xf>
    <xf numFmtId="3" fontId="70" fillId="41" borderId="30" xfId="0" applyNumberFormat="1" applyFont="1" applyFill="1" applyBorder="1" applyAlignment="1">
      <alignment horizontal="center" vertical="center" wrapText="1"/>
    </xf>
    <xf numFmtId="165" fontId="75" fillId="39" borderId="23" xfId="0" applyNumberFormat="1" applyFont="1" applyFill="1" applyBorder="1" applyAlignment="1">
      <alignment horizontal="center" vertical="center"/>
    </xf>
    <xf numFmtId="165" fontId="76" fillId="38" borderId="23" xfId="0" applyNumberFormat="1" applyFont="1" applyFill="1" applyBorder="1" applyAlignment="1">
      <alignment horizontal="center" vertical="center" wrapText="1"/>
    </xf>
    <xf numFmtId="165" fontId="77" fillId="38" borderId="23" xfId="0" applyNumberFormat="1" applyFont="1" applyFill="1" applyBorder="1" applyAlignment="1">
      <alignment horizontal="center" vertical="center" wrapText="1"/>
    </xf>
    <xf numFmtId="165" fontId="79" fillId="34" borderId="16" xfId="0" applyNumberFormat="1" applyFont="1" applyFill="1" applyBorder="1" applyAlignment="1">
      <alignment horizontal="center" vertical="center" wrapText="1"/>
    </xf>
    <xf numFmtId="165" fontId="80" fillId="49" borderId="17" xfId="0" applyNumberFormat="1" applyFont="1" applyFill="1" applyBorder="1" applyAlignment="1">
      <alignment horizontal="center" vertical="center" wrapText="1"/>
    </xf>
    <xf numFmtId="165" fontId="79" fillId="34" borderId="17" xfId="0" applyNumberFormat="1" applyFont="1" applyFill="1" applyBorder="1" applyAlignment="1">
      <alignment horizontal="center" vertical="center" wrapText="1"/>
    </xf>
    <xf numFmtId="165" fontId="75" fillId="39" borderId="17" xfId="0" applyNumberFormat="1" applyFont="1" applyFill="1" applyBorder="1" applyAlignment="1">
      <alignment horizontal="center" vertical="center" wrapText="1"/>
    </xf>
    <xf numFmtId="165" fontId="75" fillId="39" borderId="17" xfId="0" applyNumberFormat="1" applyFont="1" applyFill="1" applyBorder="1" applyAlignment="1">
      <alignment horizontal="center" vertical="center"/>
    </xf>
    <xf numFmtId="165" fontId="81" fillId="34" borderId="17" xfId="0" applyNumberFormat="1" applyFont="1" applyFill="1" applyBorder="1" applyAlignment="1">
      <alignment horizontal="center" vertical="center" wrapText="1"/>
    </xf>
    <xf numFmtId="165" fontId="81" fillId="34" borderId="23" xfId="0" applyNumberFormat="1" applyFont="1" applyFill="1" applyBorder="1" applyAlignment="1">
      <alignment horizontal="center" vertical="center" wrapText="1"/>
    </xf>
    <xf numFmtId="165" fontId="82" fillId="41" borderId="0" xfId="0" applyNumberFormat="1" applyFont="1" applyFill="1" applyBorder="1" applyAlignment="1">
      <alignment horizontal="center" vertical="center"/>
    </xf>
    <xf numFmtId="165" fontId="83" fillId="41" borderId="0" xfId="0" applyNumberFormat="1" applyFont="1" applyFill="1" applyBorder="1" applyAlignment="1">
      <alignment horizontal="center" vertical="center" wrapText="1"/>
    </xf>
    <xf numFmtId="165" fontId="84" fillId="41" borderId="0" xfId="0" applyNumberFormat="1" applyFont="1" applyFill="1" applyBorder="1" applyAlignment="1">
      <alignment horizontal="center" vertical="center"/>
    </xf>
    <xf numFmtId="165" fontId="82" fillId="0" borderId="16" xfId="0" applyNumberFormat="1" applyFont="1" applyBorder="1" applyAlignment="1">
      <alignment horizontal="center" vertical="center"/>
    </xf>
    <xf numFmtId="165" fontId="83" fillId="0" borderId="16" xfId="0" applyNumberFormat="1" applyFont="1" applyBorder="1" applyAlignment="1">
      <alignment horizontal="center" vertical="center" wrapText="1"/>
    </xf>
    <xf numFmtId="165" fontId="82" fillId="0" borderId="17" xfId="0" applyNumberFormat="1" applyFont="1" applyBorder="1" applyAlignment="1">
      <alignment horizontal="center" vertical="center"/>
    </xf>
    <xf numFmtId="165" fontId="83" fillId="0" borderId="17" xfId="0" applyNumberFormat="1" applyFont="1" applyBorder="1" applyAlignment="1">
      <alignment horizontal="center" vertical="center" wrapText="1"/>
    </xf>
    <xf numFmtId="165" fontId="84" fillId="0" borderId="17" xfId="0" applyNumberFormat="1" applyFont="1" applyBorder="1" applyAlignment="1">
      <alignment horizontal="center" vertical="center"/>
    </xf>
    <xf numFmtId="165" fontId="85" fillId="41" borderId="0" xfId="0" applyNumberFormat="1" applyFont="1" applyFill="1" applyBorder="1" applyAlignment="1">
      <alignment horizontal="center" vertical="center" wrapText="1"/>
    </xf>
    <xf numFmtId="165" fontId="85" fillId="0" borderId="16" xfId="0" applyNumberFormat="1" applyFont="1" applyBorder="1" applyAlignment="1">
      <alignment horizontal="center" vertical="center" wrapText="1"/>
    </xf>
    <xf numFmtId="165" fontId="85" fillId="0" borderId="17" xfId="0" applyNumberFormat="1" applyFont="1" applyBorder="1" applyAlignment="1">
      <alignment horizontal="center" vertical="center" wrapText="1"/>
    </xf>
    <xf numFmtId="165" fontId="86" fillId="41" borderId="0" xfId="0" applyNumberFormat="1" applyFont="1" applyFill="1" applyBorder="1" applyAlignment="1">
      <alignment horizontal="center" vertical="center" wrapText="1"/>
    </xf>
    <xf numFmtId="165" fontId="76" fillId="38" borderId="23" xfId="0" applyNumberFormat="1" applyFont="1" applyFill="1" applyBorder="1" applyAlignment="1">
      <alignment horizontal="center" vertical="center"/>
    </xf>
    <xf numFmtId="165" fontId="81" fillId="34" borderId="17" xfId="0" applyNumberFormat="1" applyFont="1" applyFill="1" applyBorder="1" applyAlignment="1">
      <alignment horizontal="center" vertical="center"/>
    </xf>
    <xf numFmtId="165" fontId="86" fillId="41" borderId="0" xfId="0" applyNumberFormat="1" applyFont="1" applyFill="1" applyBorder="1" applyAlignment="1">
      <alignment horizontal="center" vertical="center"/>
    </xf>
    <xf numFmtId="3" fontId="56" fillId="35" borderId="21" xfId="0" applyNumberFormat="1" applyFont="1" applyFill="1" applyBorder="1" applyAlignment="1">
      <alignment horizontal="center" vertical="center" wrapText="1"/>
    </xf>
    <xf numFmtId="165" fontId="59" fillId="39" borderId="19" xfId="0" applyNumberFormat="1" applyFont="1" applyFill="1" applyBorder="1" applyAlignment="1">
      <alignment horizontal="center" vertical="center" wrapText="1"/>
    </xf>
    <xf numFmtId="3" fontId="78" fillId="35" borderId="1" xfId="0" applyNumberFormat="1" applyFont="1" applyFill="1" applyBorder="1" applyAlignment="1">
      <alignment horizontal="center" vertical="center" wrapText="1"/>
    </xf>
    <xf numFmtId="165" fontId="79" fillId="41" borderId="0" xfId="0" applyNumberFormat="1" applyFont="1" applyFill="1" applyBorder="1" applyAlignment="1">
      <alignment vertical="center" wrapText="1"/>
    </xf>
    <xf numFmtId="165" fontId="80" fillId="41" borderId="0" xfId="0" applyNumberFormat="1" applyFont="1" applyFill="1" applyBorder="1" applyAlignment="1">
      <alignment vertical="center" wrapText="1"/>
    </xf>
    <xf numFmtId="165" fontId="75" fillId="39" borderId="1" xfId="0" applyNumberFormat="1" applyFont="1" applyFill="1" applyBorder="1" applyAlignment="1">
      <alignment horizontal="center" vertical="center" wrapText="1"/>
    </xf>
    <xf numFmtId="3" fontId="76" fillId="54" borderId="16" xfId="0" applyNumberFormat="1" applyFont="1" applyFill="1" applyBorder="1" applyAlignment="1">
      <alignment horizontal="center" vertical="center" wrapText="1"/>
    </xf>
    <xf numFmtId="3" fontId="76" fillId="54" borderId="17" xfId="0" applyNumberFormat="1" applyFont="1" applyFill="1" applyBorder="1" applyAlignment="1">
      <alignment horizontal="center" vertical="center" wrapText="1"/>
    </xf>
    <xf numFmtId="3" fontId="82" fillId="41" borderId="0" xfId="0" applyNumberFormat="1" applyFont="1" applyFill="1" applyBorder="1" applyAlignment="1">
      <alignment horizontal="center" vertical="center"/>
    </xf>
    <xf numFmtId="3" fontId="82" fillId="0" borderId="16" xfId="0" applyNumberFormat="1" applyFont="1" applyBorder="1" applyAlignment="1">
      <alignment horizontal="center" vertical="center"/>
    </xf>
    <xf numFmtId="3" fontId="82" fillId="0" borderId="17" xfId="0" applyNumberFormat="1" applyFont="1" applyBorder="1" applyAlignment="1">
      <alignment horizontal="center" vertical="center"/>
    </xf>
    <xf numFmtId="165" fontId="56" fillId="41" borderId="30" xfId="0" applyNumberFormat="1" applyFont="1" applyFill="1" applyBorder="1" applyAlignment="1">
      <alignment horizontal="center" vertical="center"/>
    </xf>
    <xf numFmtId="3" fontId="78" fillId="41" borderId="30" xfId="0" applyNumberFormat="1" applyFont="1" applyFill="1" applyBorder="1" applyAlignment="1">
      <alignment horizontal="center" vertical="center" wrapText="1"/>
    </xf>
    <xf numFmtId="165" fontId="78" fillId="41" borderId="30" xfId="0" applyNumberFormat="1" applyFont="1" applyFill="1" applyBorder="1" applyAlignment="1">
      <alignment horizontal="center" vertical="center" wrapText="1"/>
    </xf>
    <xf numFmtId="165" fontId="78" fillId="41" borderId="31" xfId="0" applyNumberFormat="1" applyFont="1" applyFill="1" applyBorder="1" applyAlignment="1">
      <alignment horizontal="center" vertical="center" wrapText="1"/>
    </xf>
    <xf numFmtId="165" fontId="87" fillId="39" borderId="17" xfId="0" applyNumberFormat="1" applyFont="1" applyFill="1" applyBorder="1" applyAlignment="1">
      <alignment horizontal="center" vertical="center"/>
    </xf>
    <xf numFmtId="3" fontId="88" fillId="35" borderId="24" xfId="0" applyNumberFormat="1" applyFont="1" applyFill="1" applyBorder="1" applyAlignment="1">
      <alignment horizontal="center" vertical="center" wrapText="1"/>
    </xf>
    <xf numFmtId="165" fontId="89" fillId="41" borderId="21" xfId="0" applyNumberFormat="1" applyFont="1" applyFill="1" applyBorder="1" applyAlignment="1">
      <alignment horizontal="center" vertical="center" wrapText="1"/>
    </xf>
    <xf numFmtId="165" fontId="90" fillId="41" borderId="0" xfId="0" applyNumberFormat="1" applyFont="1" applyFill="1" applyBorder="1" applyAlignment="1">
      <alignment horizontal="center" vertical="center" wrapText="1"/>
    </xf>
    <xf numFmtId="165" fontId="89" fillId="41" borderId="0" xfId="0" applyNumberFormat="1" applyFont="1" applyFill="1" applyBorder="1" applyAlignment="1">
      <alignment horizontal="center" vertical="center" wrapText="1"/>
    </xf>
    <xf numFmtId="165" fontId="89" fillId="41" borderId="19" xfId="0" applyNumberFormat="1" applyFont="1" applyFill="1" applyBorder="1" applyAlignment="1">
      <alignment horizontal="center" vertical="center" wrapText="1"/>
    </xf>
    <xf numFmtId="165" fontId="87" fillId="39" borderId="22" xfId="0" applyNumberFormat="1" applyFont="1" applyFill="1" applyBorder="1" applyAlignment="1">
      <alignment horizontal="center" vertical="center" wrapText="1"/>
    </xf>
    <xf numFmtId="3" fontId="91" fillId="54" borderId="17" xfId="0" applyNumberFormat="1" applyFont="1" applyFill="1" applyBorder="1" applyAlignment="1">
      <alignment horizontal="center" vertical="center" wrapText="1"/>
    </xf>
    <xf numFmtId="3" fontId="91" fillId="54" borderId="23" xfId="0" applyNumberFormat="1" applyFont="1" applyFill="1" applyBorder="1" applyAlignment="1">
      <alignment horizontal="center" vertical="center" wrapText="1"/>
    </xf>
    <xf numFmtId="3" fontId="92" fillId="41" borderId="0" xfId="0" applyNumberFormat="1" applyFont="1" applyFill="1" applyBorder="1" applyAlignment="1">
      <alignment horizontal="center" vertical="center" wrapText="1"/>
    </xf>
    <xf numFmtId="3" fontId="93" fillId="41" borderId="0" xfId="0" applyNumberFormat="1" applyFont="1" applyFill="1" applyBorder="1" applyAlignment="1">
      <alignment horizontal="center" vertical="center"/>
    </xf>
    <xf numFmtId="3" fontId="92" fillId="0" borderId="16" xfId="0" applyNumberFormat="1" applyFont="1" applyBorder="1" applyAlignment="1">
      <alignment horizontal="center" vertical="center" wrapText="1"/>
    </xf>
    <xf numFmtId="3" fontId="92" fillId="0" borderId="17" xfId="0" applyNumberFormat="1" applyFont="1" applyBorder="1" applyAlignment="1">
      <alignment horizontal="center" vertical="center" wrapText="1"/>
    </xf>
    <xf numFmtId="3" fontId="93" fillId="0" borderId="17" xfId="0" applyNumberFormat="1" applyFont="1" applyBorder="1" applyAlignment="1">
      <alignment horizontal="center" vertical="center"/>
    </xf>
    <xf numFmtId="165" fontId="94" fillId="36" borderId="17" xfId="0" applyNumberFormat="1" applyFont="1" applyFill="1" applyBorder="1" applyAlignment="1">
      <alignment horizontal="center" vertical="center" wrapText="1"/>
    </xf>
    <xf numFmtId="165" fontId="47" fillId="34" borderId="20" xfId="0" applyNumberFormat="1" applyFont="1" applyFill="1" applyBorder="1" applyAlignment="1">
      <alignment horizontal="center" vertical="center" wrapText="1"/>
    </xf>
    <xf numFmtId="165" fontId="47" fillId="34" borderId="1" xfId="0" applyNumberFormat="1" applyFont="1" applyFill="1" applyBorder="1" applyAlignment="1">
      <alignment horizontal="center" vertical="center" wrapText="1"/>
    </xf>
    <xf numFmtId="165" fontId="47" fillId="34" borderId="24" xfId="0" applyNumberFormat="1" applyFont="1" applyFill="1" applyBorder="1" applyAlignment="1">
      <alignment horizontal="center" vertical="center" wrapText="1"/>
    </xf>
    <xf numFmtId="165" fontId="47" fillId="34" borderId="31" xfId="0" applyNumberFormat="1" applyFont="1" applyFill="1" applyBorder="1" applyAlignment="1">
      <alignment horizontal="center" vertical="center" wrapText="1"/>
    </xf>
    <xf numFmtId="165" fontId="26" fillId="39" borderId="20" xfId="0" applyNumberFormat="1" applyFont="1" applyFill="1" applyBorder="1" applyAlignment="1">
      <alignment horizontal="center" vertical="center" wrapText="1"/>
    </xf>
    <xf numFmtId="1" fontId="19" fillId="54" borderId="18" xfId="0" applyNumberFormat="1" applyFont="1" applyFill="1" applyBorder="1" applyAlignment="1">
      <alignment horizontal="center" vertical="center"/>
    </xf>
    <xf numFmtId="165" fontId="81" fillId="34" borderId="20" xfId="0" applyNumberFormat="1" applyFont="1" applyFill="1" applyBorder="1" applyAlignment="1">
      <alignment horizontal="center" vertical="center" wrapText="1"/>
    </xf>
    <xf numFmtId="165" fontId="72" fillId="34" borderId="1" xfId="0" applyNumberFormat="1" applyFont="1" applyFill="1" applyBorder="1" applyAlignment="1">
      <alignment horizontal="center" vertical="center" wrapText="1"/>
    </xf>
    <xf numFmtId="165" fontId="74" fillId="34" borderId="1" xfId="0" applyNumberFormat="1" applyFont="1" applyFill="1" applyBorder="1" applyAlignment="1">
      <alignment horizontal="center" vertical="center" wrapText="1"/>
    </xf>
    <xf numFmtId="3" fontId="20" fillId="59" borderId="0" xfId="0" applyNumberFormat="1" applyFont="1" applyFill="1" applyBorder="1" applyAlignment="1">
      <alignment horizontal="center" vertical="center"/>
    </xf>
    <xf numFmtId="1" fontId="20" fillId="59" borderId="0" xfId="0" applyNumberFormat="1" applyFont="1" applyFill="1" applyBorder="1" applyAlignment="1">
      <alignment horizontal="center" vertical="center"/>
    </xf>
    <xf numFmtId="3" fontId="28" fillId="59" borderId="0" xfId="0" applyNumberFormat="1" applyFont="1" applyFill="1" applyBorder="1" applyAlignment="1">
      <alignment horizontal="center" vertical="center"/>
    </xf>
    <xf numFmtId="2" fontId="28" fillId="59" borderId="0" xfId="0" applyNumberFormat="1" applyFont="1" applyFill="1" applyBorder="1" applyAlignment="1">
      <alignment horizontal="center" vertical="center"/>
    </xf>
    <xf numFmtId="165" fontId="67" fillId="59" borderId="0" xfId="0" applyNumberFormat="1" applyFont="1" applyFill="1" applyBorder="1" applyAlignment="1">
      <alignment horizontal="center" vertical="center" wrapText="1"/>
    </xf>
    <xf numFmtId="165" fontId="20" fillId="59" borderId="0" xfId="0" applyNumberFormat="1" applyFont="1" applyFill="1" applyBorder="1" applyAlignment="1">
      <alignment horizontal="center" vertical="center"/>
    </xf>
    <xf numFmtId="165" fontId="38" fillId="59" borderId="0" xfId="0" applyNumberFormat="1" applyFont="1" applyFill="1" applyBorder="1" applyAlignment="1">
      <alignment horizontal="center" vertical="center" wrapText="1"/>
    </xf>
    <xf numFmtId="165" fontId="31" fillId="59" borderId="0" xfId="0" applyNumberFormat="1" applyFont="1" applyFill="1" applyBorder="1" applyAlignment="1">
      <alignment horizontal="center" vertical="center" wrapText="1"/>
    </xf>
    <xf numFmtId="165" fontId="36" fillId="59" borderId="0" xfId="0" applyNumberFormat="1" applyFont="1" applyFill="1" applyBorder="1" applyAlignment="1">
      <alignment horizontal="center" vertical="center"/>
    </xf>
    <xf numFmtId="165" fontId="50" fillId="59" borderId="0" xfId="0" applyNumberFormat="1" applyFont="1" applyFill="1" applyBorder="1" applyAlignment="1">
      <alignment horizontal="center" vertical="center"/>
    </xf>
    <xf numFmtId="165" fontId="18" fillId="59" borderId="0" xfId="0" applyNumberFormat="1" applyFont="1" applyFill="1" applyBorder="1" applyAlignment="1">
      <alignment horizontal="center" vertical="center" wrapText="1"/>
    </xf>
    <xf numFmtId="165" fontId="38" fillId="59" borderId="0" xfId="0" applyNumberFormat="1" applyFont="1" applyFill="1" applyBorder="1" applyAlignment="1">
      <alignment horizontal="center" vertical="center"/>
    </xf>
    <xf numFmtId="165" fontId="37" fillId="59" borderId="0" xfId="0" applyNumberFormat="1" applyFont="1" applyFill="1" applyBorder="1" applyAlignment="1">
      <alignment horizontal="center" vertical="center" wrapText="1"/>
    </xf>
    <xf numFmtId="3" fontId="93" fillId="59" borderId="0" xfId="0" applyNumberFormat="1" applyFont="1" applyFill="1" applyBorder="1" applyAlignment="1">
      <alignment horizontal="center" vertical="center"/>
    </xf>
    <xf numFmtId="165" fontId="73" fillId="59" borderId="0" xfId="0" applyNumberFormat="1" applyFont="1" applyFill="1" applyBorder="1" applyAlignment="1">
      <alignment horizontal="center" vertical="center"/>
    </xf>
    <xf numFmtId="165" fontId="73" fillId="59" borderId="0" xfId="0" applyNumberFormat="1" applyFont="1" applyFill="1" applyBorder="1" applyAlignment="1">
      <alignment horizontal="center" vertical="center" wrapText="1"/>
    </xf>
    <xf numFmtId="165" fontId="82" fillId="59" borderId="0" xfId="0" applyNumberFormat="1" applyFont="1" applyFill="1" applyBorder="1" applyAlignment="1">
      <alignment horizontal="center" vertical="center"/>
    </xf>
    <xf numFmtId="165" fontId="84" fillId="59" borderId="0" xfId="0" applyNumberFormat="1" applyFont="1" applyFill="1" applyBorder="1" applyAlignment="1">
      <alignment horizontal="center" vertical="center"/>
    </xf>
    <xf numFmtId="165" fontId="85" fillId="59" borderId="0" xfId="0" applyNumberFormat="1" applyFont="1" applyFill="1" applyBorder="1" applyAlignment="1">
      <alignment horizontal="center" vertical="center" wrapText="1"/>
    </xf>
    <xf numFmtId="165" fontId="86" fillId="59" borderId="0" xfId="0" applyNumberFormat="1" applyFont="1" applyFill="1" applyBorder="1" applyAlignment="1">
      <alignment horizontal="center" vertical="center" wrapText="1"/>
    </xf>
    <xf numFmtId="165" fontId="86" fillId="59" borderId="0" xfId="0" applyNumberFormat="1" applyFont="1" applyFill="1" applyBorder="1" applyAlignment="1">
      <alignment horizontal="center" vertical="center"/>
    </xf>
    <xf numFmtId="3" fontId="61" fillId="59" borderId="0" xfId="0" applyNumberFormat="1" applyFont="1" applyFill="1" applyBorder="1" applyAlignment="1">
      <alignment horizontal="center" vertical="center"/>
    </xf>
    <xf numFmtId="3" fontId="82" fillId="59" borderId="0" xfId="0" applyNumberFormat="1" applyFont="1" applyFill="1" applyBorder="1" applyAlignment="1">
      <alignment horizontal="center" vertical="center"/>
    </xf>
    <xf numFmtId="165" fontId="21" fillId="59" borderId="0" xfId="0" applyNumberFormat="1" applyFont="1" applyFill="1" applyBorder="1" applyAlignment="1">
      <alignment horizontal="center" vertical="center"/>
    </xf>
    <xf numFmtId="166" fontId="67" fillId="59" borderId="0" xfId="0" applyNumberFormat="1" applyFont="1" applyFill="1" applyBorder="1" applyAlignment="1">
      <alignment horizontal="center" vertical="center"/>
    </xf>
    <xf numFmtId="166" fontId="67" fillId="59" borderId="0" xfId="0" applyNumberFormat="1" applyFont="1" applyFill="1" applyBorder="1" applyAlignment="1">
      <alignment horizontal="center" vertical="center" wrapText="1"/>
    </xf>
    <xf numFmtId="165" fontId="49" fillId="59" borderId="0" xfId="0" applyNumberFormat="1" applyFont="1" applyFill="1" applyBorder="1" applyAlignment="1">
      <alignment horizontal="center" vertical="center" wrapText="1"/>
    </xf>
    <xf numFmtId="3" fontId="31" fillId="59" borderId="0" xfId="0" applyNumberFormat="1" applyFont="1" applyFill="1" applyBorder="1" applyAlignment="1">
      <alignment horizontal="center" vertical="center" wrapText="1"/>
    </xf>
    <xf numFmtId="3" fontId="92" fillId="59" borderId="0" xfId="0" applyNumberFormat="1" applyFont="1" applyFill="1" applyBorder="1" applyAlignment="1">
      <alignment horizontal="center" vertical="center" wrapText="1"/>
    </xf>
    <xf numFmtId="3" fontId="29" fillId="59" borderId="0" xfId="0" applyNumberFormat="1" applyFont="1" applyFill="1" applyBorder="1" applyAlignment="1">
      <alignment horizontal="center" vertical="center"/>
    </xf>
    <xf numFmtId="0" fontId="0" fillId="59" borderId="0" xfId="0" applyFill="1" applyBorder="1" applyAlignment="1">
      <alignment horizontal="center" vertical="center"/>
    </xf>
    <xf numFmtId="166" fontId="73" fillId="59" borderId="0" xfId="0" applyNumberFormat="1" applyFont="1" applyFill="1" applyBorder="1" applyAlignment="1">
      <alignment horizontal="center" vertical="center"/>
    </xf>
    <xf numFmtId="165" fontId="83" fillId="59" borderId="0" xfId="0" applyNumberFormat="1" applyFont="1" applyFill="1" applyBorder="1" applyAlignment="1">
      <alignment horizontal="center" vertical="center" wrapText="1"/>
    </xf>
    <xf numFmtId="3" fontId="60" fillId="59" borderId="0" xfId="0" applyNumberFormat="1" applyFont="1" applyFill="1" applyBorder="1" applyAlignment="1">
      <alignment horizontal="center" vertical="center" wrapText="1"/>
    </xf>
    <xf numFmtId="165" fontId="26" fillId="59" borderId="0" xfId="0" applyNumberFormat="1" applyFont="1" applyFill="1" applyBorder="1" applyAlignment="1">
      <alignment horizontal="center" vertical="center" wrapText="1"/>
    </xf>
    <xf numFmtId="165" fontId="22" fillId="59" borderId="0" xfId="0" applyNumberFormat="1" applyFont="1" applyFill="1" applyBorder="1" applyAlignment="1">
      <alignment horizontal="center" vertical="center" wrapText="1"/>
    </xf>
    <xf numFmtId="3" fontId="18" fillId="59" borderId="0" xfId="0" applyNumberFormat="1" applyFont="1" applyFill="1" applyBorder="1" applyAlignment="1">
      <alignment horizontal="center" vertical="center" wrapText="1"/>
    </xf>
    <xf numFmtId="3" fontId="20" fillId="41" borderId="20" xfId="0" applyNumberFormat="1" applyFont="1" applyFill="1" applyBorder="1" applyAlignment="1">
      <alignment horizontal="center" vertical="center" wrapText="1"/>
    </xf>
    <xf numFmtId="3" fontId="18" fillId="41" borderId="17" xfId="0" applyNumberFormat="1" applyFont="1" applyFill="1" applyBorder="1" applyAlignment="1">
      <alignment horizontal="center" vertical="center" wrapText="1"/>
    </xf>
    <xf numFmtId="3" fontId="20" fillId="41" borderId="24" xfId="0" applyNumberFormat="1" applyFont="1" applyFill="1" applyBorder="1" applyAlignment="1">
      <alignment horizontal="center" vertical="center" wrapText="1"/>
    </xf>
    <xf numFmtId="3" fontId="18" fillId="41" borderId="23" xfId="0" applyNumberFormat="1" applyFont="1" applyFill="1" applyBorder="1" applyAlignment="1">
      <alignment horizontal="center" vertical="center" wrapText="1"/>
    </xf>
    <xf numFmtId="3" fontId="20" fillId="41" borderId="23" xfId="0" applyNumberFormat="1" applyFont="1" applyFill="1" applyBorder="1" applyAlignment="1">
      <alignment horizontal="center" vertical="center" wrapText="1"/>
    </xf>
    <xf numFmtId="3" fontId="40" fillId="60" borderId="17" xfId="0" applyNumberFormat="1" applyFont="1" applyFill="1" applyBorder="1" applyAlignment="1">
      <alignment horizontal="center" vertical="center"/>
    </xf>
    <xf numFmtId="3" fontId="40" fillId="60" borderId="20" xfId="0" applyNumberFormat="1" applyFont="1" applyFill="1" applyBorder="1" applyAlignment="1">
      <alignment horizontal="center" vertical="center"/>
    </xf>
    <xf numFmtId="2" fontId="40" fillId="60" borderId="1" xfId="0" applyNumberFormat="1" applyFont="1" applyFill="1" applyBorder="1" applyAlignment="1">
      <alignment horizontal="center" vertical="center"/>
    </xf>
    <xf numFmtId="165" fontId="95" fillId="35" borderId="17" xfId="0" applyNumberFormat="1" applyFont="1" applyFill="1" applyBorder="1" applyAlignment="1">
      <alignment horizontal="center" vertical="center" wrapText="1"/>
    </xf>
    <xf numFmtId="2" fontId="51" fillId="35" borderId="25" xfId="0" applyNumberFormat="1" applyFont="1" applyFill="1" applyBorder="1" applyAlignment="1">
      <alignment horizontal="center" vertical="center" wrapText="1"/>
    </xf>
    <xf numFmtId="2" fontId="53" fillId="35" borderId="17" xfId="0" applyNumberFormat="1" applyFont="1" applyFill="1" applyBorder="1" applyAlignment="1">
      <alignment horizontal="center" vertical="center" wrapText="1"/>
    </xf>
    <xf numFmtId="2" fontId="51" fillId="35" borderId="17" xfId="0" applyNumberFormat="1" applyFont="1" applyFill="1" applyBorder="1" applyAlignment="1">
      <alignment horizontal="center" vertical="center" wrapText="1"/>
    </xf>
    <xf numFmtId="166" fontId="69" fillId="35" borderId="17" xfId="0" applyNumberFormat="1" applyFont="1" applyFill="1" applyBorder="1" applyAlignment="1">
      <alignment horizontal="center" vertical="center" wrapText="1"/>
    </xf>
    <xf numFmtId="166" fontId="68" fillId="35" borderId="17" xfId="0" applyNumberFormat="1" applyFont="1" applyFill="1" applyBorder="1" applyAlignment="1">
      <alignment horizontal="center" vertical="center" wrapText="1"/>
    </xf>
    <xf numFmtId="166" fontId="33" fillId="35" borderId="17" xfId="0" applyNumberFormat="1" applyFont="1" applyFill="1" applyBorder="1" applyAlignment="1">
      <alignment horizontal="center" vertical="center" wrapText="1"/>
    </xf>
    <xf numFmtId="166" fontId="33" fillId="35" borderId="23" xfId="0" applyNumberFormat="1" applyFont="1" applyFill="1" applyBorder="1" applyAlignment="1">
      <alignment horizontal="center" vertical="center" wrapText="1"/>
    </xf>
    <xf numFmtId="2" fontId="53" fillId="35" borderId="23" xfId="0" applyNumberFormat="1" applyFont="1" applyFill="1" applyBorder="1" applyAlignment="1">
      <alignment horizontal="center" vertical="center" wrapText="1"/>
    </xf>
    <xf numFmtId="166" fontId="68" fillId="35" borderId="23" xfId="0" applyNumberFormat="1" applyFont="1" applyFill="1" applyBorder="1" applyAlignment="1">
      <alignment horizontal="center" vertical="center" wrapText="1"/>
    </xf>
    <xf numFmtId="1" fontId="22" fillId="60" borderId="17" xfId="0" applyNumberFormat="1" applyFont="1" applyFill="1" applyBorder="1" applyAlignment="1">
      <alignment horizontal="center" vertical="center" wrapText="1"/>
    </xf>
    <xf numFmtId="1" fontId="22" fillId="60" borderId="16" xfId="0" applyNumberFormat="1" applyFont="1" applyFill="1" applyBorder="1" applyAlignment="1">
      <alignment horizontal="center" vertical="center" wrapText="1"/>
    </xf>
    <xf numFmtId="1" fontId="22" fillId="60" borderId="23" xfId="0" applyNumberFormat="1" applyFont="1" applyFill="1" applyBorder="1" applyAlignment="1">
      <alignment horizontal="center" vertical="center" wrapText="1"/>
    </xf>
    <xf numFmtId="165" fontId="40" fillId="60" borderId="17" xfId="0" applyNumberFormat="1" applyFont="1" applyFill="1" applyBorder="1" applyAlignment="1">
      <alignment horizontal="center" vertical="center" wrapText="1"/>
    </xf>
    <xf numFmtId="165" fontId="40" fillId="60" borderId="20" xfId="0" applyNumberFormat="1" applyFont="1" applyFill="1" applyBorder="1" applyAlignment="1">
      <alignment horizontal="center" vertical="center" wrapText="1"/>
    </xf>
    <xf numFmtId="165" fontId="43" fillId="60" borderId="24" xfId="0" applyNumberFormat="1" applyFont="1" applyFill="1" applyBorder="1" applyAlignment="1">
      <alignment horizontal="center" vertical="center" wrapText="1"/>
    </xf>
    <xf numFmtId="165" fontId="43" fillId="60" borderId="23" xfId="0" applyNumberFormat="1" applyFont="1" applyFill="1" applyBorder="1" applyAlignment="1">
      <alignment horizontal="center" vertical="center" wrapText="1"/>
    </xf>
    <xf numFmtId="165" fontId="40" fillId="60" borderId="23" xfId="0" applyNumberFormat="1" applyFont="1" applyFill="1" applyBorder="1" applyAlignment="1">
      <alignment horizontal="center" vertical="center" wrapText="1"/>
    </xf>
    <xf numFmtId="165" fontId="40" fillId="60" borderId="23" xfId="0" applyNumberFormat="1" applyFont="1" applyFill="1" applyBorder="1" applyAlignment="1">
      <alignment horizontal="center" vertical="center"/>
    </xf>
    <xf numFmtId="165" fontId="43" fillId="60" borderId="17" xfId="0" applyNumberFormat="1" applyFont="1" applyFill="1" applyBorder="1" applyAlignment="1">
      <alignment horizontal="center" vertical="center" wrapText="1"/>
    </xf>
    <xf numFmtId="165" fontId="43" fillId="60" borderId="17" xfId="0" applyNumberFormat="1" applyFont="1" applyFill="1" applyBorder="1" applyAlignment="1">
      <alignment horizontal="center" vertical="center"/>
    </xf>
    <xf numFmtId="165" fontId="40" fillId="60" borderId="18" xfId="0" applyNumberFormat="1" applyFont="1" applyFill="1" applyBorder="1" applyAlignment="1">
      <alignment horizontal="center" vertical="center" wrapText="1"/>
    </xf>
    <xf numFmtId="165" fontId="56" fillId="60" borderId="23" xfId="0" applyNumberFormat="1" applyFont="1" applyFill="1" applyBorder="1" applyAlignment="1">
      <alignment horizontal="center" vertical="center" wrapText="1"/>
    </xf>
    <xf numFmtId="165" fontId="78" fillId="60" borderId="23" xfId="0" applyNumberFormat="1" applyFont="1" applyFill="1" applyBorder="1" applyAlignment="1">
      <alignment horizontal="center" vertical="center" wrapText="1"/>
    </xf>
    <xf numFmtId="165" fontId="78" fillId="60" borderId="23" xfId="0" applyNumberFormat="1" applyFont="1" applyFill="1" applyBorder="1" applyAlignment="1">
      <alignment horizontal="center" vertical="center"/>
    </xf>
    <xf numFmtId="2" fontId="88" fillId="59" borderId="0" xfId="0" applyNumberFormat="1" applyFont="1" applyFill="1" applyBorder="1" applyAlignment="1">
      <alignment horizontal="center" vertical="center"/>
    </xf>
    <xf numFmtId="2" fontId="88" fillId="0" borderId="16" xfId="0" applyNumberFormat="1" applyFont="1" applyFill="1" applyBorder="1" applyAlignment="1">
      <alignment horizontal="center" vertical="center"/>
    </xf>
    <xf numFmtId="2" fontId="88" fillId="0" borderId="17" xfId="0" applyNumberFormat="1" applyFont="1" applyFill="1" applyBorder="1" applyAlignment="1">
      <alignment horizontal="center" vertical="center"/>
    </xf>
    <xf numFmtId="2" fontId="90" fillId="59" borderId="0" xfId="0" applyNumberFormat="1" applyFont="1" applyFill="1" applyBorder="1" applyAlignment="1">
      <alignment horizontal="center" vertical="center"/>
    </xf>
    <xf numFmtId="2" fontId="90" fillId="0" borderId="16" xfId="0" applyNumberFormat="1" applyFont="1" applyFill="1" applyBorder="1" applyAlignment="1">
      <alignment horizontal="center" vertical="center"/>
    </xf>
    <xf numFmtId="2" fontId="90" fillId="0" borderId="17" xfId="0" applyNumberFormat="1" applyFont="1" applyFill="1" applyBorder="1" applyAlignment="1">
      <alignment horizontal="center" vertical="center"/>
    </xf>
    <xf numFmtId="2" fontId="98" fillId="55" borderId="17" xfId="0" applyNumberFormat="1" applyFont="1" applyFill="1" applyBorder="1" applyAlignment="1">
      <alignment horizontal="center" vertical="center" wrapText="1"/>
    </xf>
    <xf numFmtId="2" fontId="99" fillId="55" borderId="25" xfId="0" applyNumberFormat="1" applyFont="1" applyFill="1" applyBorder="1" applyAlignment="1">
      <alignment horizontal="center" vertical="center" wrapText="1"/>
    </xf>
    <xf numFmtId="2" fontId="98" fillId="59" borderId="0" xfId="0" applyNumberFormat="1" applyFont="1" applyFill="1" applyBorder="1" applyAlignment="1">
      <alignment horizontal="center" vertical="center"/>
    </xf>
    <xf numFmtId="2" fontId="98" fillId="0" borderId="16" xfId="0" applyNumberFormat="1" applyFont="1" applyFill="1" applyBorder="1" applyAlignment="1">
      <alignment horizontal="center" vertical="center"/>
    </xf>
    <xf numFmtId="2" fontId="98" fillId="0" borderId="17" xfId="0" applyNumberFormat="1" applyFont="1" applyFill="1" applyBorder="1" applyAlignment="1">
      <alignment horizontal="center" vertical="center"/>
    </xf>
    <xf numFmtId="165" fontId="98" fillId="55" borderId="17" xfId="0" applyNumberFormat="1" applyFont="1" applyFill="1" applyBorder="1" applyAlignment="1">
      <alignment horizontal="center" vertical="center" wrapText="1"/>
    </xf>
    <xf numFmtId="165" fontId="88" fillId="57" borderId="17" xfId="0" applyNumberFormat="1" applyFont="1" applyFill="1" applyBorder="1" applyAlignment="1">
      <alignment horizontal="center" vertical="center" wrapText="1"/>
    </xf>
    <xf numFmtId="165" fontId="90" fillId="37" borderId="1" xfId="0" applyNumberFormat="1" applyFont="1" applyFill="1" applyBorder="1" applyAlignment="1">
      <alignment horizontal="center" vertical="center" wrapText="1"/>
    </xf>
    <xf numFmtId="165" fontId="90" fillId="58" borderId="1" xfId="0" applyNumberFormat="1" applyFont="1" applyFill="1" applyBorder="1" applyAlignment="1">
      <alignment horizontal="center" vertical="center" wrapText="1"/>
    </xf>
    <xf numFmtId="166" fontId="100" fillId="55" borderId="17" xfId="0" applyNumberFormat="1" applyFont="1" applyFill="1" applyBorder="1" applyAlignment="1">
      <alignment horizontal="center" vertical="center" wrapText="1"/>
    </xf>
    <xf numFmtId="166" fontId="96" fillId="57" borderId="18" xfId="0" applyNumberFormat="1" applyFont="1" applyFill="1" applyBorder="1" applyAlignment="1">
      <alignment horizontal="center" vertical="center" wrapText="1"/>
    </xf>
    <xf numFmtId="166" fontId="97" fillId="37" borderId="1" xfId="0" applyNumberFormat="1" applyFont="1" applyFill="1" applyBorder="1" applyAlignment="1">
      <alignment horizontal="center" vertical="center" wrapText="1"/>
    </xf>
    <xf numFmtId="166" fontId="97" fillId="58" borderId="1" xfId="0" applyNumberFormat="1" applyFont="1" applyFill="1" applyBorder="1" applyAlignment="1">
      <alignment horizontal="center" vertical="center" wrapText="1"/>
    </xf>
    <xf numFmtId="4" fontId="40" fillId="60" borderId="1" xfId="0" applyNumberFormat="1" applyFont="1" applyFill="1" applyBorder="1" applyAlignment="1">
      <alignment horizontal="center" vertical="center"/>
    </xf>
    <xf numFmtId="4" fontId="101" fillId="57" borderId="25" xfId="0" applyNumberFormat="1" applyFont="1" applyFill="1" applyBorder="1" applyAlignment="1">
      <alignment horizontal="center" vertical="center" wrapText="1"/>
    </xf>
    <xf numFmtId="4" fontId="88" fillId="57" borderId="17" xfId="0" applyNumberFormat="1" applyFont="1" applyFill="1" applyBorder="1" applyAlignment="1">
      <alignment horizontal="center" vertical="center" wrapText="1"/>
    </xf>
    <xf numFmtId="4" fontId="88" fillId="60" borderId="1" xfId="0" applyNumberFormat="1" applyFont="1" applyFill="1" applyBorder="1" applyAlignment="1">
      <alignment horizontal="center" vertical="center"/>
    </xf>
    <xf numFmtId="4" fontId="102" fillId="37" borderId="1" xfId="0" applyNumberFormat="1" applyFont="1" applyFill="1" applyBorder="1" applyAlignment="1">
      <alignment horizontal="center" vertical="center" wrapText="1"/>
    </xf>
    <xf numFmtId="4" fontId="90" fillId="37" borderId="1" xfId="0" applyNumberFormat="1" applyFont="1" applyFill="1" applyBorder="1" applyAlignment="1">
      <alignment horizontal="center" vertical="center" wrapText="1"/>
    </xf>
    <xf numFmtId="4" fontId="102" fillId="58" borderId="1" xfId="0" applyNumberFormat="1" applyFont="1" applyFill="1" applyBorder="1" applyAlignment="1">
      <alignment horizontal="center" vertical="center" wrapText="1"/>
    </xf>
    <xf numFmtId="4" fontId="90" fillId="58" borderId="1" xfId="0" applyNumberFormat="1" applyFont="1" applyFill="1" applyBorder="1" applyAlignment="1">
      <alignment horizontal="center" vertical="center" wrapText="1"/>
    </xf>
    <xf numFmtId="49" fontId="100" fillId="55" borderId="25" xfId="0" applyNumberFormat="1" applyFont="1" applyFill="1" applyBorder="1" applyAlignment="1">
      <alignment horizontal="center" vertical="center" wrapText="1"/>
    </xf>
    <xf numFmtId="166" fontId="69" fillId="55" borderId="17" xfId="0" applyNumberFormat="1" applyFont="1" applyFill="1" applyBorder="1" applyAlignment="1">
      <alignment horizontal="center" vertical="center" wrapText="1"/>
    </xf>
    <xf numFmtId="166" fontId="68" fillId="55" borderId="17" xfId="0" applyNumberFormat="1" applyFont="1" applyFill="1" applyBorder="1" applyAlignment="1">
      <alignment horizontal="center" vertical="center" wrapText="1"/>
    </xf>
    <xf numFmtId="166" fontId="33" fillId="55" borderId="17" xfId="0" applyNumberFormat="1" applyFont="1" applyFill="1" applyBorder="1" applyAlignment="1">
      <alignment horizontal="center" vertical="center" wrapText="1"/>
    </xf>
    <xf numFmtId="166" fontId="33" fillId="60" borderId="1" xfId="0" applyNumberFormat="1" applyFont="1" applyFill="1" applyBorder="1" applyAlignment="1">
      <alignment horizontal="center" vertical="center"/>
    </xf>
    <xf numFmtId="166" fontId="100" fillId="59" borderId="0" xfId="0" applyNumberFormat="1" applyFont="1" applyFill="1" applyBorder="1" applyAlignment="1">
      <alignment horizontal="center" vertical="center"/>
    </xf>
    <xf numFmtId="166" fontId="100" fillId="0" borderId="16" xfId="0" applyNumberFormat="1" applyFont="1" applyFill="1" applyBorder="1" applyAlignment="1">
      <alignment horizontal="center" vertical="center"/>
    </xf>
    <xf numFmtId="166" fontId="100" fillId="0" borderId="17" xfId="0" applyNumberFormat="1" applyFont="1" applyFill="1" applyBorder="1" applyAlignment="1">
      <alignment horizontal="center" vertical="center"/>
    </xf>
    <xf numFmtId="166" fontId="105" fillId="61" borderId="1" xfId="0" applyNumberFormat="1" applyFont="1" applyFill="1" applyBorder="1" applyAlignment="1">
      <alignment horizontal="center" vertical="center" wrapText="1"/>
    </xf>
    <xf numFmtId="166" fontId="105" fillId="61" borderId="1" xfId="0" applyNumberFormat="1" applyFont="1" applyFill="1" applyBorder="1" applyAlignment="1">
      <alignment horizontal="center" vertical="center"/>
    </xf>
    <xf numFmtId="166" fontId="105" fillId="62" borderId="1" xfId="0" applyNumberFormat="1" applyFont="1" applyFill="1" applyBorder="1" applyAlignment="1">
      <alignment horizontal="center" vertical="center" wrapText="1"/>
    </xf>
    <xf numFmtId="166" fontId="105" fillId="62" borderId="1" xfId="0" applyNumberFormat="1" applyFont="1" applyFill="1" applyBorder="1" applyAlignment="1">
      <alignment horizontal="center" vertical="center"/>
    </xf>
    <xf numFmtId="166" fontId="105" fillId="63" borderId="1" xfId="0" applyNumberFormat="1" applyFont="1" applyFill="1" applyBorder="1" applyAlignment="1">
      <alignment horizontal="center" vertical="center" wrapText="1"/>
    </xf>
    <xf numFmtId="166" fontId="44" fillId="63" borderId="1" xfId="0" applyNumberFormat="1" applyFont="1" applyFill="1" applyBorder="1" applyAlignment="1">
      <alignment horizontal="center" vertical="center"/>
    </xf>
    <xf numFmtId="166" fontId="105" fillId="64" borderId="1" xfId="0" applyNumberFormat="1" applyFont="1" applyFill="1" applyBorder="1" applyAlignment="1">
      <alignment horizontal="center" vertical="center" wrapText="1"/>
    </xf>
    <xf numFmtId="166" fontId="44" fillId="64" borderId="1" xfId="0" applyNumberFormat="1" applyFont="1" applyFill="1" applyBorder="1" applyAlignment="1">
      <alignment horizontal="center" vertical="center"/>
    </xf>
    <xf numFmtId="165" fontId="0" fillId="41" borderId="0" xfId="0" applyNumberFormat="1" applyFill="1" applyBorder="1" applyAlignment="1">
      <alignment horizontal="center" vertical="center"/>
    </xf>
    <xf numFmtId="165" fontId="16" fillId="0" borderId="0" xfId="0" applyNumberFormat="1" applyFont="1" applyBorder="1" applyAlignment="1">
      <alignment horizontal="center" vertical="center"/>
    </xf>
    <xf numFmtId="165" fontId="0" fillId="0" borderId="0" xfId="0" applyNumberFormat="1" applyBorder="1" applyAlignment="1">
      <alignment horizontal="center" vertical="center"/>
    </xf>
    <xf numFmtId="165" fontId="0" fillId="0" borderId="0" xfId="0" applyNumberFormat="1" applyBorder="1" applyAlignment="1">
      <alignment horizontal="left" vertical="center"/>
    </xf>
    <xf numFmtId="166" fontId="18" fillId="0" borderId="0" xfId="0" applyNumberFormat="1" applyFont="1" applyBorder="1" applyAlignment="1">
      <alignment horizontal="center" vertical="center"/>
    </xf>
    <xf numFmtId="165" fontId="18" fillId="0" borderId="0" xfId="0" applyNumberFormat="1" applyFont="1" applyBorder="1" applyAlignment="1">
      <alignment horizontal="center" vertical="center"/>
    </xf>
    <xf numFmtId="166" fontId="23" fillId="36" borderId="31" xfId="0" applyNumberFormat="1" applyFont="1" applyFill="1" applyBorder="1" applyAlignment="1">
      <alignment horizontal="center" vertical="center"/>
    </xf>
    <xf numFmtId="166" fontId="23" fillId="34" borderId="31" xfId="0" applyNumberFormat="1" applyFont="1" applyFill="1" applyBorder="1" applyAlignment="1">
      <alignment horizontal="center" vertical="center"/>
    </xf>
    <xf numFmtId="166" fontId="24" fillId="48" borderId="32" xfId="0" applyNumberFormat="1" applyFont="1" applyFill="1" applyBorder="1" applyAlignment="1">
      <alignment horizontal="center" vertical="center"/>
    </xf>
    <xf numFmtId="166" fontId="106" fillId="65" borderId="0" xfId="0" applyNumberFormat="1" applyFont="1" applyFill="1" applyBorder="1" applyAlignment="1">
      <alignment horizontal="center" vertical="center"/>
    </xf>
    <xf numFmtId="3" fontId="105" fillId="61" borderId="1" xfId="0" applyNumberFormat="1" applyFont="1" applyFill="1" applyBorder="1" applyAlignment="1">
      <alignment horizontal="center" vertical="center" wrapText="1"/>
    </xf>
    <xf numFmtId="166" fontId="106" fillId="61" borderId="1" xfId="0" applyNumberFormat="1" applyFont="1" applyFill="1" applyBorder="1" applyAlignment="1">
      <alignment horizontal="center" vertical="center"/>
    </xf>
    <xf numFmtId="3" fontId="105" fillId="62" borderId="1" xfId="0" applyNumberFormat="1" applyFont="1" applyFill="1" applyBorder="1" applyAlignment="1">
      <alignment horizontal="center" vertical="center" wrapText="1"/>
    </xf>
    <xf numFmtId="166" fontId="106" fillId="62" borderId="1" xfId="0" applyNumberFormat="1" applyFont="1" applyFill="1" applyBorder="1" applyAlignment="1">
      <alignment horizontal="center" vertical="center"/>
    </xf>
    <xf numFmtId="3" fontId="105" fillId="63" borderId="1" xfId="0" applyNumberFormat="1" applyFont="1" applyFill="1" applyBorder="1" applyAlignment="1">
      <alignment horizontal="center" vertical="center" wrapText="1"/>
    </xf>
    <xf numFmtId="166" fontId="105" fillId="63" borderId="1" xfId="0" applyNumberFormat="1" applyFont="1" applyFill="1" applyBorder="1" applyAlignment="1">
      <alignment horizontal="center" vertical="center"/>
    </xf>
    <xf numFmtId="166" fontId="106" fillId="63" borderId="1" xfId="0" applyNumberFormat="1" applyFont="1" applyFill="1" applyBorder="1" applyAlignment="1">
      <alignment horizontal="center" vertical="center"/>
    </xf>
    <xf numFmtId="3" fontId="105" fillId="63" borderId="32" xfId="0" applyNumberFormat="1" applyFont="1" applyFill="1" applyBorder="1" applyAlignment="1">
      <alignment horizontal="center" vertical="center" wrapText="1"/>
    </xf>
    <xf numFmtId="166" fontId="105" fillId="63" borderId="32" xfId="0" applyNumberFormat="1" applyFont="1" applyFill="1" applyBorder="1" applyAlignment="1">
      <alignment horizontal="center" vertical="center"/>
    </xf>
    <xf numFmtId="166" fontId="106" fillId="63" borderId="32" xfId="0" applyNumberFormat="1" applyFont="1" applyFill="1" applyBorder="1" applyAlignment="1">
      <alignment horizontal="center" vertical="center"/>
    </xf>
    <xf numFmtId="166" fontId="28" fillId="63" borderId="1" xfId="0" applyNumberFormat="1" applyFont="1" applyFill="1" applyBorder="1" applyAlignment="1">
      <alignment horizontal="center" vertical="center"/>
    </xf>
    <xf numFmtId="3" fontId="105" fillId="64" borderId="1" xfId="0" applyNumberFormat="1" applyFont="1" applyFill="1" applyBorder="1" applyAlignment="1">
      <alignment horizontal="center" vertical="center" wrapText="1"/>
    </xf>
    <xf numFmtId="166" fontId="105" fillId="64" borderId="1" xfId="0" applyNumberFormat="1" applyFont="1" applyFill="1" applyBorder="1" applyAlignment="1">
      <alignment horizontal="center" vertical="center"/>
    </xf>
    <xf numFmtId="166" fontId="28" fillId="64" borderId="1" xfId="0" applyNumberFormat="1" applyFont="1" applyFill="1" applyBorder="1" applyAlignment="1">
      <alignment horizontal="center" vertical="center"/>
    </xf>
    <xf numFmtId="166" fontId="23" fillId="36" borderId="32" xfId="0" applyNumberFormat="1" applyFont="1" applyFill="1" applyBorder="1" applyAlignment="1">
      <alignment horizontal="center" vertical="center"/>
    </xf>
    <xf numFmtId="2" fontId="110" fillId="34" borderId="1" xfId="0" applyNumberFormat="1" applyFont="1" applyFill="1" applyBorder="1" applyAlignment="1">
      <alignment horizontal="center" vertical="center" wrapText="1"/>
    </xf>
    <xf numFmtId="164" fontId="110" fillId="34" borderId="1" xfId="0" applyNumberFormat="1" applyFont="1" applyFill="1" applyBorder="1" applyAlignment="1">
      <alignment horizontal="center" vertical="center" wrapText="1"/>
    </xf>
    <xf numFmtId="2" fontId="110" fillId="35" borderId="1" xfId="0" applyNumberFormat="1" applyFont="1" applyFill="1" applyBorder="1" applyAlignment="1">
      <alignment horizontal="center" vertical="center" wrapText="1"/>
    </xf>
    <xf numFmtId="168" fontId="110" fillId="35" borderId="1" xfId="0" applyNumberFormat="1" applyFont="1" applyFill="1" applyBorder="1" applyAlignment="1">
      <alignment horizontal="center" vertical="center" wrapText="1"/>
    </xf>
    <xf numFmtId="2" fontId="18" fillId="34" borderId="1" xfId="0" applyNumberFormat="1" applyFont="1" applyFill="1" applyBorder="1" applyAlignment="1">
      <alignment horizontal="center" vertical="center" wrapText="1"/>
    </xf>
    <xf numFmtId="164" fontId="18" fillId="34" borderId="1" xfId="0" applyNumberFormat="1" applyFont="1" applyFill="1" applyBorder="1" applyAlignment="1">
      <alignment horizontal="center" vertical="center" wrapText="1"/>
    </xf>
    <xf numFmtId="2" fontId="18" fillId="35" borderId="1" xfId="0" applyNumberFormat="1" applyFont="1" applyFill="1" applyBorder="1" applyAlignment="1">
      <alignment horizontal="center" vertical="center" wrapText="1"/>
    </xf>
    <xf numFmtId="168" fontId="18" fillId="35" borderId="1" xfId="0" applyNumberFormat="1" applyFont="1" applyFill="1" applyBorder="1" applyAlignment="1">
      <alignment horizontal="center" vertical="center" wrapText="1"/>
    </xf>
    <xf numFmtId="2" fontId="18" fillId="50" borderId="1" xfId="0" applyNumberFormat="1" applyFont="1" applyFill="1" applyBorder="1" applyAlignment="1">
      <alignment horizontal="center" vertical="center"/>
    </xf>
    <xf numFmtId="164" fontId="18" fillId="50" borderId="1" xfId="0" applyNumberFormat="1" applyFont="1" applyFill="1" applyBorder="1" applyAlignment="1">
      <alignment horizontal="center" vertical="center"/>
    </xf>
    <xf numFmtId="2" fontId="18" fillId="42" borderId="1" xfId="0" applyNumberFormat="1" applyFont="1" applyFill="1" applyBorder="1" applyAlignment="1">
      <alignment horizontal="center" vertical="center"/>
    </xf>
    <xf numFmtId="0" fontId="0" fillId="41" borderId="0" xfId="0" applyFill="1" applyBorder="1" applyAlignment="1">
      <alignment vertical="center"/>
    </xf>
    <xf numFmtId="0" fontId="0" fillId="0" borderId="0" xfId="0" applyBorder="1" applyAlignment="1">
      <alignment vertical="center"/>
    </xf>
    <xf numFmtId="0" fontId="19" fillId="41" borderId="0" xfId="0" applyFont="1" applyFill="1" applyBorder="1" applyAlignment="1">
      <alignment vertical="center"/>
    </xf>
    <xf numFmtId="0" fontId="19" fillId="0" borderId="0" xfId="0" applyFont="1" applyBorder="1" applyAlignment="1">
      <alignment vertical="center"/>
    </xf>
    <xf numFmtId="2" fontId="111" fillId="41" borderId="0" xfId="0" applyNumberFormat="1" applyFont="1" applyFill="1" applyBorder="1" applyAlignment="1">
      <alignment horizontal="center" vertical="center" wrapText="1"/>
    </xf>
    <xf numFmtId="164" fontId="111" fillId="41" borderId="0" xfId="0" applyNumberFormat="1" applyFont="1" applyFill="1" applyBorder="1" applyAlignment="1">
      <alignment horizontal="center" vertical="center" wrapText="1"/>
    </xf>
    <xf numFmtId="0" fontId="18" fillId="41" borderId="0" xfId="0" applyFont="1" applyFill="1" applyBorder="1" applyAlignment="1">
      <alignment vertical="center"/>
    </xf>
    <xf numFmtId="0" fontId="18" fillId="41" borderId="0" xfId="0" applyFont="1" applyFill="1" applyBorder="1" applyAlignment="1">
      <alignment horizontal="center" vertical="center"/>
    </xf>
    <xf numFmtId="164" fontId="18" fillId="41" borderId="0" xfId="0" applyNumberFormat="1" applyFont="1" applyFill="1" applyBorder="1" applyAlignment="1">
      <alignment horizontal="center" vertical="center"/>
    </xf>
    <xf numFmtId="168" fontId="18" fillId="41" borderId="0" xfId="0" applyNumberFormat="1" applyFont="1" applyFill="1" applyBorder="1" applyAlignment="1">
      <alignment horizontal="center" vertical="center"/>
    </xf>
    <xf numFmtId="164" fontId="104" fillId="41" borderId="0" xfId="0" applyNumberFormat="1" applyFont="1" applyFill="1" applyBorder="1" applyAlignment="1">
      <alignment horizontal="center" vertical="center"/>
    </xf>
    <xf numFmtId="164" fontId="103" fillId="41" borderId="0" xfId="0" applyNumberFormat="1" applyFont="1" applyFill="1" applyBorder="1" applyAlignment="1">
      <alignment vertical="center"/>
    </xf>
    <xf numFmtId="164" fontId="113" fillId="41" borderId="0" xfId="0" applyNumberFormat="1" applyFont="1" applyFill="1" applyBorder="1" applyAlignment="1">
      <alignment horizontal="center" vertical="center"/>
    </xf>
    <xf numFmtId="164" fontId="103" fillId="41" borderId="0" xfId="0" applyNumberFormat="1" applyFont="1" applyFill="1" applyBorder="1" applyAlignment="1">
      <alignment horizontal="center" vertical="center"/>
    </xf>
    <xf numFmtId="0" fontId="115" fillId="41" borderId="0" xfId="0" applyFont="1" applyFill="1" applyBorder="1" applyAlignment="1">
      <alignment vertical="center"/>
    </xf>
    <xf numFmtId="0" fontId="115" fillId="0" borderId="0" xfId="0" applyFont="1" applyBorder="1" applyAlignment="1">
      <alignment vertical="center"/>
    </xf>
    <xf numFmtId="168" fontId="113" fillId="41" borderId="0" xfId="0" applyNumberFormat="1" applyFont="1" applyFill="1" applyBorder="1" applyAlignment="1">
      <alignment horizontal="center" vertical="center"/>
    </xf>
    <xf numFmtId="0" fontId="0" fillId="0" borderId="0" xfId="0" applyBorder="1" applyAlignment="1">
      <alignment horizontal="center" vertical="center"/>
    </xf>
    <xf numFmtId="2" fontId="103" fillId="41" borderId="0" xfId="0" applyNumberFormat="1" applyFont="1" applyFill="1" applyBorder="1" applyAlignment="1">
      <alignment vertical="center"/>
    </xf>
    <xf numFmtId="0" fontId="113" fillId="41" borderId="0" xfId="0" applyFont="1" applyFill="1" applyBorder="1" applyAlignment="1">
      <alignment vertical="center"/>
    </xf>
    <xf numFmtId="0" fontId="18" fillId="0" borderId="0" xfId="0" applyFont="1" applyBorder="1" applyAlignment="1">
      <alignment vertical="center"/>
    </xf>
    <xf numFmtId="2" fontId="103" fillId="0" borderId="0" xfId="0" applyNumberFormat="1" applyFont="1" applyBorder="1" applyAlignment="1">
      <alignment vertical="center"/>
    </xf>
    <xf numFmtId="0" fontId="113" fillId="0" borderId="0" xfId="0" applyFont="1" applyBorder="1" applyAlignment="1">
      <alignment vertical="center"/>
    </xf>
    <xf numFmtId="0" fontId="18" fillId="0" borderId="0" xfId="0" applyFont="1" applyBorder="1" applyAlignment="1">
      <alignment horizontal="center" vertical="center"/>
    </xf>
    <xf numFmtId="2" fontId="103" fillId="0" borderId="0" xfId="0" applyNumberFormat="1" applyFont="1" applyBorder="1" applyAlignment="1">
      <alignment horizontal="center" vertical="center"/>
    </xf>
    <xf numFmtId="0" fontId="113" fillId="0" borderId="0" xfId="0" applyFont="1" applyBorder="1" applyAlignment="1">
      <alignment horizontal="center" vertical="center"/>
    </xf>
    <xf numFmtId="164" fontId="0" fillId="41" borderId="0" xfId="0" applyNumberFormat="1" applyFill="1" applyBorder="1" applyAlignment="1">
      <alignment horizontal="center" vertical="center"/>
    </xf>
    <xf numFmtId="168" fontId="0" fillId="41" borderId="0" xfId="0" applyNumberFormat="1" applyFill="1" applyBorder="1" applyAlignment="1">
      <alignment horizontal="center" vertical="center"/>
    </xf>
    <xf numFmtId="164" fontId="0" fillId="0" borderId="0" xfId="0" applyNumberFormat="1" applyBorder="1" applyAlignment="1">
      <alignment horizontal="center" vertical="center"/>
    </xf>
    <xf numFmtId="168" fontId="0" fillId="0" borderId="0" xfId="0" applyNumberFormat="1" applyBorder="1" applyAlignment="1">
      <alignment horizontal="center" vertical="center"/>
    </xf>
    <xf numFmtId="0" fontId="19" fillId="46" borderId="1" xfId="0" applyFont="1" applyFill="1" applyBorder="1" applyAlignment="1">
      <alignment horizontal="center" vertical="center" wrapText="1"/>
    </xf>
    <xf numFmtId="0" fontId="19" fillId="50" borderId="1" xfId="0" applyFont="1" applyFill="1" applyBorder="1" applyAlignment="1">
      <alignment horizontal="center" vertical="center" wrapText="1"/>
    </xf>
    <xf numFmtId="0" fontId="109" fillId="50" borderId="1" xfId="0" applyFont="1" applyFill="1" applyBorder="1" applyAlignment="1">
      <alignment horizontal="center" vertical="center" wrapText="1"/>
    </xf>
    <xf numFmtId="164" fontId="19" fillId="50" borderId="1" xfId="0" applyNumberFormat="1" applyFont="1" applyFill="1" applyBorder="1" applyAlignment="1">
      <alignment horizontal="center" vertical="center" wrapText="1"/>
    </xf>
    <xf numFmtId="0" fontId="19" fillId="42" borderId="1" xfId="0" applyFont="1" applyFill="1" applyBorder="1" applyAlignment="1">
      <alignment horizontal="center" vertical="center" wrapText="1"/>
    </xf>
    <xf numFmtId="168" fontId="19" fillId="42" borderId="1" xfId="0" applyNumberFormat="1" applyFont="1" applyFill="1" applyBorder="1" applyAlignment="1">
      <alignment horizontal="center" vertical="center" wrapText="1"/>
    </xf>
    <xf numFmtId="0" fontId="25" fillId="46" borderId="1" xfId="0" applyFont="1" applyFill="1" applyBorder="1" applyAlignment="1">
      <alignment horizontal="center" vertical="center" wrapText="1"/>
    </xf>
    <xf numFmtId="0" fontId="25" fillId="46" borderId="32" xfId="0" applyFont="1" applyFill="1" applyBorder="1" applyAlignment="1">
      <alignment horizontal="center" vertical="center" wrapText="1"/>
    </xf>
    <xf numFmtId="2" fontId="110" fillId="34" borderId="32" xfId="0" applyNumberFormat="1" applyFont="1" applyFill="1" applyBorder="1" applyAlignment="1">
      <alignment horizontal="center" vertical="center" wrapText="1"/>
    </xf>
    <xf numFmtId="2" fontId="110" fillId="35" borderId="32" xfId="0" applyNumberFormat="1" applyFont="1" applyFill="1" applyBorder="1" applyAlignment="1">
      <alignment horizontal="center" vertical="center" wrapText="1"/>
    </xf>
    <xf numFmtId="168" fontId="110" fillId="35" borderId="32" xfId="0" applyNumberFormat="1" applyFont="1" applyFill="1" applyBorder="1" applyAlignment="1">
      <alignment horizontal="center" vertical="center" wrapText="1"/>
    </xf>
    <xf numFmtId="164" fontId="112" fillId="56" borderId="0" xfId="0" applyNumberFormat="1" applyFont="1" applyFill="1" applyBorder="1" applyAlignment="1">
      <alignment horizontal="center" vertical="center"/>
    </xf>
    <xf numFmtId="164" fontId="104" fillId="56" borderId="0" xfId="0" applyNumberFormat="1" applyFont="1" applyFill="1" applyBorder="1" applyAlignment="1">
      <alignment horizontal="center" vertical="center"/>
    </xf>
    <xf numFmtId="0" fontId="19" fillId="46" borderId="1" xfId="0" applyFont="1" applyFill="1" applyBorder="1" applyAlignment="1">
      <alignment horizontal="center" vertical="center"/>
    </xf>
    <xf numFmtId="2" fontId="104" fillId="46" borderId="1" xfId="0" applyNumberFormat="1" applyFont="1" applyFill="1" applyBorder="1" applyAlignment="1">
      <alignment horizontal="center" vertical="center"/>
    </xf>
    <xf numFmtId="164" fontId="104" fillId="50" borderId="1" xfId="0" applyNumberFormat="1" applyFont="1" applyFill="1" applyBorder="1" applyAlignment="1">
      <alignment horizontal="center" vertical="center"/>
    </xf>
    <xf numFmtId="164" fontId="104" fillId="42" borderId="1" xfId="0" applyNumberFormat="1" applyFont="1" applyFill="1" applyBorder="1" applyAlignment="1">
      <alignment horizontal="center" vertical="center"/>
    </xf>
    <xf numFmtId="0" fontId="104" fillId="46" borderId="39" xfId="0" applyFont="1" applyFill="1" applyBorder="1" applyAlignment="1">
      <alignment horizontal="center" vertical="center"/>
    </xf>
    <xf numFmtId="0" fontId="19" fillId="46" borderId="32" xfId="0" applyFont="1" applyFill="1" applyBorder="1" applyAlignment="1">
      <alignment horizontal="center" vertical="center" wrapText="1"/>
    </xf>
    <xf numFmtId="164" fontId="112" fillId="42" borderId="1" xfId="0" applyNumberFormat="1" applyFont="1" applyFill="1" applyBorder="1" applyAlignment="1">
      <alignment horizontal="center" vertical="center"/>
    </xf>
    <xf numFmtId="164" fontId="112" fillId="42" borderId="39" xfId="0" applyNumberFormat="1" applyFont="1" applyFill="1" applyBorder="1" applyAlignment="1">
      <alignment horizontal="center" vertical="center"/>
    </xf>
    <xf numFmtId="164" fontId="104" fillId="42" borderId="39" xfId="0" applyNumberFormat="1" applyFont="1" applyFill="1" applyBorder="1" applyAlignment="1">
      <alignment horizontal="center" vertical="center"/>
    </xf>
    <xf numFmtId="0" fontId="104" fillId="46" borderId="32" xfId="0" applyFont="1" applyFill="1" applyBorder="1" applyAlignment="1">
      <alignment horizontal="center" vertical="center"/>
    </xf>
    <xf numFmtId="164" fontId="112" fillId="42" borderId="32" xfId="0" applyNumberFormat="1" applyFont="1" applyFill="1" applyBorder="1" applyAlignment="1">
      <alignment horizontal="center" vertical="center"/>
    </xf>
    <xf numFmtId="164" fontId="104" fillId="42" borderId="32" xfId="0" applyNumberFormat="1" applyFont="1" applyFill="1" applyBorder="1" applyAlignment="1">
      <alignment horizontal="center" vertical="center"/>
    </xf>
    <xf numFmtId="0" fontId="19" fillId="46" borderId="1" xfId="0" applyFont="1" applyFill="1" applyBorder="1" applyAlignment="1">
      <alignment horizontal="left" vertical="center" wrapText="1"/>
    </xf>
    <xf numFmtId="0" fontId="25" fillId="46" borderId="1" xfId="0" applyFont="1" applyFill="1" applyBorder="1" applyAlignment="1">
      <alignment horizontal="left" vertical="center" wrapText="1"/>
    </xf>
    <xf numFmtId="0" fontId="19" fillId="46" borderId="1" xfId="0" applyFont="1" applyFill="1" applyBorder="1" applyAlignment="1">
      <alignment horizontal="left" vertical="center"/>
    </xf>
    <xf numFmtId="164" fontId="104" fillId="46" borderId="1" xfId="0" applyNumberFormat="1" applyFont="1" applyFill="1" applyBorder="1" applyAlignment="1">
      <alignment vertical="center"/>
    </xf>
    <xf numFmtId="164" fontId="104" fillId="46" borderId="32" xfId="0" applyNumberFormat="1" applyFont="1" applyFill="1" applyBorder="1" applyAlignment="1">
      <alignment vertical="center"/>
    </xf>
    <xf numFmtId="165" fontId="98" fillId="43" borderId="17" xfId="0" applyNumberFormat="1" applyFont="1" applyFill="1" applyBorder="1" applyAlignment="1">
      <alignment horizontal="center" vertical="center" wrapText="1"/>
    </xf>
    <xf numFmtId="4" fontId="99" fillId="43" borderId="25" xfId="0" applyNumberFormat="1" applyFont="1" applyFill="1" applyBorder="1" applyAlignment="1">
      <alignment horizontal="center" vertical="center" wrapText="1"/>
    </xf>
    <xf numFmtId="4" fontId="98" fillId="43" borderId="17" xfId="0" applyNumberFormat="1" applyFont="1" applyFill="1" applyBorder="1" applyAlignment="1">
      <alignment horizontal="center" vertical="center" wrapText="1"/>
    </xf>
    <xf numFmtId="166" fontId="100" fillId="43" borderId="17" xfId="0" applyNumberFormat="1" applyFont="1" applyFill="1" applyBorder="1" applyAlignment="1">
      <alignment horizontal="center" vertical="center" wrapText="1"/>
    </xf>
    <xf numFmtId="49" fontId="100" fillId="43" borderId="25" xfId="0" applyNumberFormat="1" applyFont="1" applyFill="1" applyBorder="1" applyAlignment="1">
      <alignment horizontal="center" vertical="center" wrapText="1"/>
    </xf>
    <xf numFmtId="166" fontId="69" fillId="43" borderId="17" xfId="0" applyNumberFormat="1" applyFont="1" applyFill="1" applyBorder="1" applyAlignment="1">
      <alignment horizontal="center" vertical="center" wrapText="1"/>
    </xf>
    <xf numFmtId="166" fontId="68" fillId="43" borderId="17" xfId="0" applyNumberFormat="1" applyFont="1" applyFill="1" applyBorder="1" applyAlignment="1">
      <alignment horizontal="center" vertical="center" wrapText="1"/>
    </xf>
    <xf numFmtId="166" fontId="33" fillId="43" borderId="17" xfId="0" applyNumberFormat="1" applyFont="1" applyFill="1" applyBorder="1" applyAlignment="1">
      <alignment horizontal="center" vertical="center" wrapText="1"/>
    </xf>
    <xf numFmtId="49" fontId="96" fillId="57" borderId="25" xfId="0" applyNumberFormat="1" applyFont="1" applyFill="1" applyBorder="1" applyAlignment="1">
      <alignment horizontal="center" vertical="center" wrapText="1"/>
    </xf>
    <xf numFmtId="166" fontId="33" fillId="57" borderId="18" xfId="0" applyNumberFormat="1" applyFont="1" applyFill="1" applyBorder="1" applyAlignment="1">
      <alignment horizontal="center" vertical="center" wrapText="1"/>
    </xf>
    <xf numFmtId="166" fontId="96" fillId="60" borderId="29" xfId="0" applyNumberFormat="1" applyFont="1" applyFill="1" applyBorder="1" applyAlignment="1">
      <alignment horizontal="center" vertical="center"/>
    </xf>
    <xf numFmtId="166" fontId="96" fillId="59" borderId="0" xfId="0" applyNumberFormat="1" applyFont="1" applyFill="1" applyBorder="1" applyAlignment="1">
      <alignment horizontal="center" vertical="center"/>
    </xf>
    <xf numFmtId="166" fontId="96" fillId="0" borderId="16" xfId="0" applyNumberFormat="1" applyFont="1" applyFill="1" applyBorder="1" applyAlignment="1">
      <alignment horizontal="center" vertical="center"/>
    </xf>
    <xf numFmtId="166" fontId="96" fillId="0" borderId="17" xfId="0" applyNumberFormat="1" applyFont="1" applyFill="1" applyBorder="1" applyAlignment="1">
      <alignment horizontal="center" vertical="center"/>
    </xf>
    <xf numFmtId="166" fontId="116" fillId="52" borderId="17" xfId="0" applyNumberFormat="1" applyFont="1" applyFill="1" applyBorder="1" applyAlignment="1">
      <alignment horizontal="center" vertical="center" wrapText="1"/>
    </xf>
    <xf numFmtId="165" fontId="53" fillId="35" borderId="17" xfId="0" applyNumberFormat="1" applyFont="1" applyFill="1" applyBorder="1" applyAlignment="1">
      <alignment horizontal="center" vertical="center" wrapText="1"/>
    </xf>
    <xf numFmtId="166" fontId="117" fillId="60" borderId="18" xfId="0" applyNumberFormat="1" applyFont="1" applyFill="1" applyBorder="1" applyAlignment="1">
      <alignment horizontal="center" vertical="center"/>
    </xf>
    <xf numFmtId="2" fontId="118" fillId="59" borderId="0" xfId="0" applyNumberFormat="1" applyFont="1" applyFill="1" applyBorder="1" applyAlignment="1">
      <alignment horizontal="center" vertical="center"/>
    </xf>
    <xf numFmtId="2" fontId="118" fillId="0" borderId="16" xfId="0" applyNumberFormat="1" applyFont="1" applyFill="1" applyBorder="1" applyAlignment="1">
      <alignment horizontal="center" vertical="center"/>
    </xf>
    <xf numFmtId="2" fontId="118" fillId="0" borderId="17" xfId="0" applyNumberFormat="1" applyFont="1" applyFill="1" applyBorder="1" applyAlignment="1">
      <alignment horizontal="center" vertical="center"/>
    </xf>
    <xf numFmtId="166" fontId="119" fillId="43" borderId="17" xfId="0" applyNumberFormat="1" applyFont="1" applyFill="1" applyBorder="1" applyAlignment="1">
      <alignment horizontal="center" vertical="center" wrapText="1"/>
    </xf>
    <xf numFmtId="166" fontId="119" fillId="57" borderId="18" xfId="0" applyNumberFormat="1" applyFont="1" applyFill="1" applyBorder="1" applyAlignment="1">
      <alignment horizontal="center" vertical="center" wrapText="1"/>
    </xf>
    <xf numFmtId="4" fontId="43" fillId="60" borderId="1" xfId="0" applyNumberFormat="1" applyFont="1" applyFill="1" applyBorder="1" applyAlignment="1">
      <alignment horizontal="center" vertical="center"/>
    </xf>
    <xf numFmtId="165" fontId="21" fillId="0" borderId="16" xfId="0" applyNumberFormat="1" applyFont="1" applyFill="1" applyBorder="1" applyAlignment="1">
      <alignment horizontal="center" vertical="center"/>
    </xf>
    <xf numFmtId="165" fontId="21" fillId="0" borderId="16" xfId="0" applyNumberFormat="1" applyFont="1" applyBorder="1" applyAlignment="1">
      <alignment horizontal="center" vertical="center"/>
    </xf>
    <xf numFmtId="165" fontId="40" fillId="60" borderId="16" xfId="0" applyNumberFormat="1" applyFont="1" applyFill="1" applyBorder="1" applyAlignment="1">
      <alignment horizontal="center" vertical="center" wrapText="1"/>
    </xf>
    <xf numFmtId="165" fontId="40" fillId="60" borderId="22" xfId="0" applyNumberFormat="1" applyFont="1" applyFill="1" applyBorder="1" applyAlignment="1">
      <alignment horizontal="center" vertical="center" wrapText="1"/>
    </xf>
    <xf numFmtId="165" fontId="25" fillId="36" borderId="16" xfId="0" applyNumberFormat="1" applyFont="1" applyFill="1" applyBorder="1" applyAlignment="1">
      <alignment horizontal="center" vertical="center" wrapText="1"/>
    </xf>
    <xf numFmtId="2" fontId="99" fillId="55" borderId="45" xfId="0" applyNumberFormat="1" applyFont="1" applyFill="1" applyBorder="1" applyAlignment="1">
      <alignment horizontal="center" vertical="center" wrapText="1"/>
    </xf>
    <xf numFmtId="49" fontId="100" fillId="43" borderId="45" xfId="0" applyNumberFormat="1" applyFont="1" applyFill="1" applyBorder="1" applyAlignment="1">
      <alignment horizontal="center" vertical="center" wrapText="1"/>
    </xf>
    <xf numFmtId="4" fontId="101" fillId="57" borderId="45" xfId="0" applyNumberFormat="1" applyFont="1" applyFill="1" applyBorder="1" applyAlignment="1">
      <alignment horizontal="center" vertical="center" wrapText="1"/>
    </xf>
    <xf numFmtId="49" fontId="96" fillId="57" borderId="45" xfId="0" applyNumberFormat="1" applyFont="1" applyFill="1" applyBorder="1" applyAlignment="1">
      <alignment horizontal="center" vertical="center" wrapText="1"/>
    </xf>
    <xf numFmtId="4" fontId="102" fillId="58" borderId="28" xfId="0" applyNumberFormat="1" applyFont="1" applyFill="1" applyBorder="1" applyAlignment="1">
      <alignment horizontal="center" vertical="center" wrapText="1"/>
    </xf>
    <xf numFmtId="165" fontId="43" fillId="60" borderId="46" xfId="0" applyNumberFormat="1" applyFont="1" applyFill="1" applyBorder="1" applyAlignment="1">
      <alignment horizontal="center" vertical="center" wrapText="1"/>
    </xf>
    <xf numFmtId="165" fontId="43" fillId="60" borderId="47" xfId="0" applyNumberFormat="1" applyFont="1" applyFill="1" applyBorder="1" applyAlignment="1">
      <alignment horizontal="center" vertical="center" wrapText="1"/>
    </xf>
    <xf numFmtId="165" fontId="40" fillId="60" borderId="47" xfId="0" applyNumberFormat="1" applyFont="1" applyFill="1" applyBorder="1" applyAlignment="1">
      <alignment horizontal="center" vertical="center" wrapText="1"/>
    </xf>
    <xf numFmtId="165" fontId="40" fillId="60" borderId="47" xfId="0" applyNumberFormat="1" applyFont="1" applyFill="1" applyBorder="1" applyAlignment="1">
      <alignment horizontal="center" vertical="center"/>
    </xf>
    <xf numFmtId="165" fontId="43" fillId="60" borderId="16" xfId="0" applyNumberFormat="1" applyFont="1" applyFill="1" applyBorder="1" applyAlignment="1">
      <alignment horizontal="center" vertical="center" wrapText="1"/>
    </xf>
    <xf numFmtId="165" fontId="88" fillId="60" borderId="16" xfId="0" applyNumberFormat="1" applyFont="1" applyFill="1" applyBorder="1" applyAlignment="1">
      <alignment horizontal="center" vertical="center" wrapText="1"/>
    </xf>
    <xf numFmtId="165" fontId="43" fillId="60" borderId="16" xfId="0" applyNumberFormat="1" applyFont="1" applyFill="1" applyBorder="1" applyAlignment="1">
      <alignment horizontal="center" vertical="center"/>
    </xf>
    <xf numFmtId="165" fontId="40" fillId="60" borderId="26" xfId="0" applyNumberFormat="1" applyFont="1" applyFill="1" applyBorder="1" applyAlignment="1">
      <alignment horizontal="center" vertical="center" wrapText="1"/>
    </xf>
    <xf numFmtId="165" fontId="56" fillId="60" borderId="47" xfId="0" applyNumberFormat="1" applyFont="1" applyFill="1" applyBorder="1" applyAlignment="1">
      <alignment horizontal="center" vertical="center" wrapText="1"/>
    </xf>
    <xf numFmtId="165" fontId="78" fillId="60" borderId="47" xfId="0" applyNumberFormat="1" applyFont="1" applyFill="1" applyBorder="1" applyAlignment="1">
      <alignment horizontal="center" vertical="center" wrapText="1"/>
    </xf>
    <xf numFmtId="165" fontId="78" fillId="60" borderId="47" xfId="0" applyNumberFormat="1" applyFont="1" applyFill="1" applyBorder="1" applyAlignment="1">
      <alignment horizontal="center" vertical="center"/>
    </xf>
    <xf numFmtId="165" fontId="70" fillId="60" borderId="46" xfId="0" applyNumberFormat="1" applyFont="1" applyFill="1" applyBorder="1" applyAlignment="1">
      <alignment horizontal="center" vertical="center" wrapText="1"/>
    </xf>
    <xf numFmtId="165" fontId="70" fillId="60" borderId="16" xfId="0" applyNumberFormat="1" applyFont="1" applyFill="1" applyBorder="1" applyAlignment="1">
      <alignment horizontal="center" vertical="center" wrapText="1"/>
    </xf>
    <xf numFmtId="165" fontId="56" fillId="60" borderId="16" xfId="0" applyNumberFormat="1" applyFont="1" applyFill="1" applyBorder="1" applyAlignment="1">
      <alignment horizontal="center" vertical="center"/>
    </xf>
    <xf numFmtId="165" fontId="24" fillId="52" borderId="1" xfId="0" applyNumberFormat="1" applyFont="1" applyFill="1" applyBorder="1" applyAlignment="1">
      <alignment horizontal="center" vertical="center"/>
    </xf>
    <xf numFmtId="166" fontId="116" fillId="52" borderId="1" xfId="0" applyNumberFormat="1" applyFont="1" applyFill="1" applyBorder="1" applyAlignment="1">
      <alignment horizontal="center" vertical="center" wrapText="1"/>
    </xf>
    <xf numFmtId="165" fontId="98" fillId="55" borderId="1" xfId="0" applyNumberFormat="1" applyFont="1" applyFill="1" applyBorder="1" applyAlignment="1">
      <alignment horizontal="center" vertical="center" wrapText="1"/>
    </xf>
    <xf numFmtId="166" fontId="100" fillId="55" borderId="1" xfId="0" applyNumberFormat="1" applyFont="1" applyFill="1" applyBorder="1" applyAlignment="1">
      <alignment horizontal="center" vertical="center" wrapText="1"/>
    </xf>
    <xf numFmtId="165" fontId="98" fillId="43" borderId="1" xfId="0" applyNumberFormat="1" applyFont="1" applyFill="1" applyBorder="1" applyAlignment="1">
      <alignment horizontal="center" vertical="center" wrapText="1"/>
    </xf>
    <xf numFmtId="166" fontId="100" fillId="43" borderId="1" xfId="0" applyNumberFormat="1" applyFont="1" applyFill="1" applyBorder="1" applyAlignment="1">
      <alignment horizontal="center" vertical="center" wrapText="1"/>
    </xf>
    <xf numFmtId="165" fontId="88" fillId="57" borderId="1" xfId="0" applyNumberFormat="1" applyFont="1" applyFill="1" applyBorder="1" applyAlignment="1">
      <alignment horizontal="center" vertical="center" wrapText="1"/>
    </xf>
    <xf numFmtId="166" fontId="96" fillId="57" borderId="1" xfId="0" applyNumberFormat="1" applyFont="1" applyFill="1" applyBorder="1" applyAlignment="1">
      <alignment horizontal="center" vertical="center" wrapText="1"/>
    </xf>
    <xf numFmtId="165" fontId="26" fillId="39" borderId="1" xfId="0" applyNumberFormat="1" applyFont="1" applyFill="1" applyBorder="1" applyAlignment="1">
      <alignment horizontal="center" vertical="center" wrapText="1"/>
    </xf>
    <xf numFmtId="165" fontId="29" fillId="39" borderId="1" xfId="0" applyNumberFormat="1" applyFont="1" applyFill="1" applyBorder="1" applyAlignment="1">
      <alignment horizontal="center" vertical="center" wrapText="1"/>
    </xf>
    <xf numFmtId="165" fontId="29" fillId="39" borderId="1" xfId="0" applyNumberFormat="1" applyFont="1" applyFill="1" applyBorder="1" applyAlignment="1">
      <alignment horizontal="center" vertical="center"/>
    </xf>
    <xf numFmtId="165" fontId="87" fillId="39" borderId="1" xfId="0" applyNumberFormat="1" applyFont="1" applyFill="1" applyBorder="1" applyAlignment="1">
      <alignment horizontal="center" vertical="center" wrapText="1"/>
    </xf>
    <xf numFmtId="165" fontId="54" fillId="39" borderId="1" xfId="0" applyNumberFormat="1" applyFont="1" applyFill="1" applyBorder="1" applyAlignment="1">
      <alignment horizontal="center" vertical="center" wrapText="1"/>
    </xf>
    <xf numFmtId="165" fontId="59" fillId="39" borderId="1" xfId="0" applyNumberFormat="1" applyFont="1" applyFill="1" applyBorder="1" applyAlignment="1">
      <alignment horizontal="center" vertical="center" wrapText="1"/>
    </xf>
    <xf numFmtId="165" fontId="75" fillId="39" borderId="1" xfId="0" applyNumberFormat="1" applyFont="1" applyFill="1" applyBorder="1" applyAlignment="1">
      <alignment horizontal="center" vertical="center"/>
    </xf>
    <xf numFmtId="165" fontId="35" fillId="59" borderId="0" xfId="0" applyNumberFormat="1" applyFont="1" applyFill="1" applyBorder="1" applyAlignment="1">
      <alignment horizontal="center" vertical="center"/>
    </xf>
    <xf numFmtId="165" fontId="61" fillId="59" borderId="0" xfId="0" applyNumberFormat="1" applyFont="1" applyFill="1" applyBorder="1" applyAlignment="1">
      <alignment horizontal="center" vertical="center"/>
    </xf>
    <xf numFmtId="3" fontId="26" fillId="36" borderId="18" xfId="0" applyNumberFormat="1" applyFont="1" applyFill="1" applyBorder="1" applyAlignment="1">
      <alignment horizontal="center" vertical="center" wrapText="1"/>
    </xf>
    <xf numFmtId="2" fontId="98" fillId="55" borderId="20" xfId="0" applyNumberFormat="1" applyFont="1" applyFill="1" applyBorder="1" applyAlignment="1">
      <alignment horizontal="center" vertical="center" wrapText="1"/>
    </xf>
    <xf numFmtId="165" fontId="95" fillId="35" borderId="47" xfId="0" applyNumberFormat="1" applyFont="1" applyFill="1" applyBorder="1" applyAlignment="1">
      <alignment horizontal="center" vertical="center" wrapText="1"/>
    </xf>
    <xf numFmtId="165" fontId="53" fillId="35" borderId="47" xfId="0" applyNumberFormat="1" applyFont="1" applyFill="1" applyBorder="1" applyAlignment="1">
      <alignment horizontal="center" vertical="center" wrapText="1"/>
    </xf>
    <xf numFmtId="2" fontId="53" fillId="35" borderId="16" xfId="0" applyNumberFormat="1" applyFont="1" applyFill="1" applyBorder="1" applyAlignment="1">
      <alignment horizontal="center" vertical="center" wrapText="1"/>
    </xf>
    <xf numFmtId="166" fontId="68" fillId="35" borderId="16" xfId="0" applyNumberFormat="1" applyFont="1" applyFill="1" applyBorder="1" applyAlignment="1">
      <alignment horizontal="center" vertical="center" wrapText="1"/>
    </xf>
    <xf numFmtId="2" fontId="53" fillId="59" borderId="0" xfId="0" applyNumberFormat="1" applyFont="1" applyFill="1" applyBorder="1" applyAlignment="1">
      <alignment horizontal="center" vertical="center" wrapText="1"/>
    </xf>
    <xf numFmtId="166" fontId="33" fillId="59" borderId="0" xfId="0" applyNumberFormat="1" applyFont="1" applyFill="1" applyBorder="1" applyAlignment="1">
      <alignment horizontal="center" vertical="center" wrapText="1"/>
    </xf>
    <xf numFmtId="166" fontId="69" fillId="59" borderId="0" xfId="0" applyNumberFormat="1" applyFont="1" applyFill="1" applyBorder="1" applyAlignment="1">
      <alignment horizontal="center" vertical="center" wrapText="1"/>
    </xf>
    <xf numFmtId="2" fontId="98" fillId="55" borderId="23" xfId="0" applyNumberFormat="1" applyFont="1" applyFill="1" applyBorder="1" applyAlignment="1">
      <alignment horizontal="center" vertical="center" wrapText="1"/>
    </xf>
    <xf numFmtId="166" fontId="68" fillId="55" borderId="23" xfId="0" applyNumberFormat="1" applyFont="1" applyFill="1" applyBorder="1" applyAlignment="1">
      <alignment horizontal="center" vertical="center" wrapText="1"/>
    </xf>
    <xf numFmtId="4" fontId="98" fillId="43" borderId="23" xfId="0" applyNumberFormat="1" applyFont="1" applyFill="1" applyBorder="1" applyAlignment="1">
      <alignment horizontal="center" vertical="center" wrapText="1"/>
    </xf>
    <xf numFmtId="166" fontId="68" fillId="55" borderId="16" xfId="0" applyNumberFormat="1" applyFont="1" applyFill="1" applyBorder="1" applyAlignment="1">
      <alignment horizontal="center" vertical="center" wrapText="1"/>
    </xf>
    <xf numFmtId="4" fontId="98" fillId="43" borderId="16" xfId="0" applyNumberFormat="1" applyFont="1" applyFill="1" applyBorder="1" applyAlignment="1">
      <alignment horizontal="center" vertical="center" wrapText="1"/>
    </xf>
    <xf numFmtId="2" fontId="98" fillId="59" borderId="0" xfId="0" applyNumberFormat="1" applyFont="1" applyFill="1" applyBorder="1" applyAlignment="1">
      <alignment horizontal="center" vertical="center" wrapText="1"/>
    </xf>
    <xf numFmtId="4" fontId="98" fillId="59" borderId="0" xfId="0" applyNumberFormat="1" applyFont="1" applyFill="1" applyBorder="1" applyAlignment="1">
      <alignment horizontal="center" vertical="center" wrapText="1"/>
    </xf>
    <xf numFmtId="2" fontId="53" fillId="59" borderId="29" xfId="0" applyNumberFormat="1" applyFont="1" applyFill="1" applyBorder="1" applyAlignment="1">
      <alignment horizontal="center" vertical="center" wrapText="1"/>
    </xf>
    <xf numFmtId="166" fontId="69" fillId="59" borderId="30" xfId="0" applyNumberFormat="1" applyFont="1" applyFill="1" applyBorder="1" applyAlignment="1">
      <alignment horizontal="center" vertical="center" wrapText="1"/>
    </xf>
    <xf numFmtId="2" fontId="53" fillId="59" borderId="30" xfId="0" applyNumberFormat="1" applyFont="1" applyFill="1" applyBorder="1" applyAlignment="1">
      <alignment horizontal="center" vertical="center" wrapText="1"/>
    </xf>
    <xf numFmtId="2" fontId="98" fillId="59" borderId="30" xfId="0" applyNumberFormat="1" applyFont="1" applyFill="1" applyBorder="1" applyAlignment="1">
      <alignment horizontal="center" vertical="center" wrapText="1"/>
    </xf>
    <xf numFmtId="4" fontId="98" fillId="59" borderId="30" xfId="0" applyNumberFormat="1" applyFont="1" applyFill="1" applyBorder="1" applyAlignment="1">
      <alignment horizontal="center" vertical="center" wrapText="1"/>
    </xf>
    <xf numFmtId="4" fontId="88" fillId="59" borderId="0" xfId="0" applyNumberFormat="1" applyFont="1" applyFill="1" applyBorder="1" applyAlignment="1">
      <alignment horizontal="center" vertical="center" wrapText="1"/>
    </xf>
    <xf numFmtId="166" fontId="119" fillId="59" borderId="0" xfId="0" applyNumberFormat="1" applyFont="1" applyFill="1" applyBorder="1" applyAlignment="1">
      <alignment horizontal="center" vertical="center" wrapText="1"/>
    </xf>
    <xf numFmtId="4" fontId="90" fillId="59" borderId="0" xfId="0" applyNumberFormat="1" applyFont="1" applyFill="1" applyBorder="1" applyAlignment="1">
      <alignment horizontal="center" vertical="center" wrapText="1"/>
    </xf>
    <xf numFmtId="3" fontId="26" fillId="36" borderId="25" xfId="0" applyNumberFormat="1" applyFont="1" applyFill="1" applyBorder="1" applyAlignment="1">
      <alignment horizontal="center" vertical="center" wrapText="1"/>
    </xf>
    <xf numFmtId="4" fontId="20" fillId="59" borderId="0" xfId="0" applyNumberFormat="1" applyFont="1" applyFill="1" applyBorder="1" applyAlignment="1">
      <alignment horizontal="center" vertical="center"/>
    </xf>
    <xf numFmtId="4" fontId="67" fillId="59" borderId="0" xfId="0" applyNumberFormat="1" applyFont="1" applyFill="1" applyBorder="1" applyAlignment="1">
      <alignment horizontal="center" vertical="center"/>
    </xf>
    <xf numFmtId="4" fontId="67" fillId="59" borderId="0" xfId="0" applyNumberFormat="1" applyFont="1" applyFill="1" applyBorder="1" applyAlignment="1">
      <alignment horizontal="center" vertical="center" wrapText="1"/>
    </xf>
    <xf numFmtId="4" fontId="31" fillId="59" borderId="0" xfId="0" applyNumberFormat="1" applyFont="1" applyFill="1" applyBorder="1" applyAlignment="1">
      <alignment horizontal="center" vertical="center" wrapText="1"/>
    </xf>
    <xf numFmtId="4" fontId="49" fillId="59" borderId="0" xfId="0" applyNumberFormat="1" applyFont="1" applyFill="1" applyBorder="1" applyAlignment="1">
      <alignment horizontal="center" vertical="center" wrapText="1"/>
    </xf>
    <xf numFmtId="4" fontId="18" fillId="59" borderId="0" xfId="0" applyNumberFormat="1" applyFont="1" applyFill="1" applyBorder="1" applyAlignment="1">
      <alignment horizontal="center" vertical="center" wrapText="1"/>
    </xf>
    <xf numFmtId="4" fontId="92" fillId="59" borderId="0" xfId="0" applyNumberFormat="1" applyFont="1" applyFill="1" applyBorder="1" applyAlignment="1">
      <alignment horizontal="center" vertical="center" wrapText="1"/>
    </xf>
    <xf numFmtId="4" fontId="29" fillId="59" borderId="0" xfId="0" applyNumberFormat="1" applyFont="1" applyFill="1" applyBorder="1" applyAlignment="1">
      <alignment horizontal="center" vertical="center"/>
    </xf>
    <xf numFmtId="4" fontId="0" fillId="59" borderId="0" xfId="0" applyNumberFormat="1" applyFill="1" applyBorder="1" applyAlignment="1">
      <alignment horizontal="center" vertical="center"/>
    </xf>
    <xf numFmtId="4" fontId="73" fillId="59" borderId="0" xfId="0" applyNumberFormat="1" applyFont="1" applyFill="1" applyBorder="1" applyAlignment="1">
      <alignment horizontal="center" vertical="center"/>
    </xf>
    <xf numFmtId="4" fontId="82" fillId="59" borderId="0" xfId="0" applyNumberFormat="1" applyFont="1" applyFill="1" applyBorder="1" applyAlignment="1">
      <alignment horizontal="center" vertical="center"/>
    </xf>
    <xf numFmtId="4" fontId="83" fillId="59" borderId="0" xfId="0" applyNumberFormat="1" applyFont="1" applyFill="1" applyBorder="1" applyAlignment="1">
      <alignment horizontal="center" vertical="center" wrapText="1"/>
    </xf>
    <xf numFmtId="4" fontId="85" fillId="59" borderId="0" xfId="0" applyNumberFormat="1" applyFont="1" applyFill="1" applyBorder="1" applyAlignment="1">
      <alignment horizontal="center" vertical="center" wrapText="1"/>
    </xf>
    <xf numFmtId="4" fontId="60" fillId="59" borderId="0" xfId="0" applyNumberFormat="1" applyFont="1" applyFill="1" applyBorder="1" applyAlignment="1">
      <alignment horizontal="center" vertical="center" wrapText="1"/>
    </xf>
    <xf numFmtId="4" fontId="61" fillId="59" borderId="0" xfId="0" applyNumberFormat="1" applyFont="1" applyFill="1" applyBorder="1" applyAlignment="1">
      <alignment horizontal="center" vertical="center"/>
    </xf>
    <xf numFmtId="4" fontId="20" fillId="0" borderId="0" xfId="0" applyNumberFormat="1" applyFont="1" applyFill="1" applyBorder="1" applyAlignment="1">
      <alignment horizontal="center" vertical="center"/>
    </xf>
    <xf numFmtId="4" fontId="20" fillId="0" borderId="0" xfId="0" applyNumberFormat="1" applyFont="1" applyBorder="1" applyAlignment="1">
      <alignment horizontal="center" vertical="center"/>
    </xf>
    <xf numFmtId="166" fontId="68" fillId="55" borderId="18" xfId="0" applyNumberFormat="1" applyFont="1" applyFill="1" applyBorder="1" applyAlignment="1">
      <alignment horizontal="center" vertical="center" wrapText="1"/>
    </xf>
    <xf numFmtId="166" fontId="68" fillId="55" borderId="25" xfId="0" applyNumberFormat="1" applyFont="1" applyFill="1" applyBorder="1" applyAlignment="1">
      <alignment horizontal="center" vertical="center" wrapText="1"/>
    </xf>
    <xf numFmtId="4" fontId="98" fillId="43" borderId="20" xfId="0" applyNumberFormat="1" applyFont="1" applyFill="1" applyBorder="1" applyAlignment="1">
      <alignment horizontal="center" vertical="center" wrapText="1"/>
    </xf>
    <xf numFmtId="2" fontId="98" fillId="55" borderId="24" xfId="0" applyNumberFormat="1" applyFont="1" applyFill="1" applyBorder="1" applyAlignment="1">
      <alignment horizontal="center" vertical="center" wrapText="1"/>
    </xf>
    <xf numFmtId="2" fontId="98" fillId="55" borderId="22" xfId="0" applyNumberFormat="1" applyFont="1" applyFill="1" applyBorder="1" applyAlignment="1">
      <alignment horizontal="center" vertical="center" wrapText="1"/>
    </xf>
    <xf numFmtId="166" fontId="69" fillId="55" borderId="23" xfId="0" applyNumberFormat="1" applyFont="1" applyFill="1" applyBorder="1" applyAlignment="1">
      <alignment horizontal="center" vertical="center" wrapText="1"/>
    </xf>
    <xf numFmtId="4" fontId="98" fillId="43" borderId="24" xfId="0" applyNumberFormat="1" applyFont="1" applyFill="1" applyBorder="1" applyAlignment="1">
      <alignment horizontal="center" vertical="center" wrapText="1"/>
    </xf>
    <xf numFmtId="4" fontId="102" fillId="37" borderId="39" xfId="0" applyNumberFormat="1" applyFont="1" applyFill="1" applyBorder="1" applyAlignment="1">
      <alignment horizontal="center" vertical="center" wrapText="1"/>
    </xf>
    <xf numFmtId="165" fontId="95" fillId="35" borderId="1" xfId="0" applyNumberFormat="1" applyFont="1" applyFill="1" applyBorder="1" applyAlignment="1">
      <alignment horizontal="center" vertical="center" wrapText="1"/>
    </xf>
    <xf numFmtId="165" fontId="53" fillId="35" borderId="1" xfId="0" applyNumberFormat="1" applyFont="1" applyFill="1" applyBorder="1" applyAlignment="1">
      <alignment horizontal="center" vertical="center" wrapText="1"/>
    </xf>
    <xf numFmtId="2" fontId="99" fillId="55" borderId="1" xfId="0" applyNumberFormat="1" applyFont="1" applyFill="1" applyBorder="1" applyAlignment="1">
      <alignment horizontal="center" vertical="center" wrapText="1"/>
    </xf>
    <xf numFmtId="49" fontId="100" fillId="55" borderId="1" xfId="0" applyNumberFormat="1" applyFont="1" applyFill="1" applyBorder="1" applyAlignment="1">
      <alignment horizontal="center" vertical="center" wrapText="1"/>
    </xf>
    <xf numFmtId="4" fontId="99" fillId="43" borderId="1" xfId="0" applyNumberFormat="1" applyFont="1" applyFill="1" applyBorder="1" applyAlignment="1">
      <alignment horizontal="center" vertical="center" wrapText="1"/>
    </xf>
    <xf numFmtId="49" fontId="100" fillId="43" borderId="1" xfId="0" applyNumberFormat="1" applyFont="1" applyFill="1" applyBorder="1" applyAlignment="1">
      <alignment horizontal="center" vertical="center" wrapText="1"/>
    </xf>
    <xf numFmtId="4" fontId="101" fillId="57" borderId="1" xfId="0" applyNumberFormat="1" applyFont="1" applyFill="1" applyBorder="1" applyAlignment="1">
      <alignment horizontal="center" vertical="center" wrapText="1"/>
    </xf>
    <xf numFmtId="49" fontId="96" fillId="57" borderId="1" xfId="0" applyNumberFormat="1" applyFont="1" applyFill="1" applyBorder="1" applyAlignment="1">
      <alignment horizontal="center" vertical="center" wrapText="1"/>
    </xf>
    <xf numFmtId="2" fontId="53" fillId="35" borderId="1" xfId="0" applyNumberFormat="1" applyFont="1" applyFill="1" applyBorder="1" applyAlignment="1">
      <alignment horizontal="center" vertical="center" wrapText="1"/>
    </xf>
    <xf numFmtId="166" fontId="68" fillId="35" borderId="1" xfId="0" applyNumberFormat="1" applyFont="1" applyFill="1" applyBorder="1" applyAlignment="1">
      <alignment horizontal="center" vertical="center" wrapText="1"/>
    </xf>
    <xf numFmtId="4" fontId="98" fillId="43" borderId="22" xfId="0" applyNumberFormat="1" applyFont="1" applyFill="1" applyBorder="1" applyAlignment="1">
      <alignment horizontal="center" vertical="center" wrapText="1"/>
    </xf>
    <xf numFmtId="2" fontId="98" fillId="55" borderId="1" xfId="0" applyNumberFormat="1" applyFont="1" applyFill="1" applyBorder="1" applyAlignment="1">
      <alignment horizontal="center" vertical="center" wrapText="1"/>
    </xf>
    <xf numFmtId="166" fontId="68" fillId="55" borderId="1" xfId="0" applyNumberFormat="1" applyFont="1" applyFill="1" applyBorder="1" applyAlignment="1">
      <alignment horizontal="center" vertical="center" wrapText="1"/>
    </xf>
    <xf numFmtId="2" fontId="98" fillId="55" borderId="31" xfId="0" applyNumberFormat="1" applyFont="1" applyFill="1" applyBorder="1" applyAlignment="1">
      <alignment horizontal="center" vertical="center" wrapText="1"/>
    </xf>
    <xf numFmtId="4" fontId="98" fillId="43" borderId="1" xfId="0" applyNumberFormat="1" applyFont="1" applyFill="1" applyBorder="1" applyAlignment="1">
      <alignment horizontal="center" vertical="center" wrapText="1"/>
    </xf>
    <xf numFmtId="166" fontId="68" fillId="55" borderId="20" xfId="0" applyNumberFormat="1" applyFont="1" applyFill="1" applyBorder="1" applyAlignment="1">
      <alignment horizontal="center" vertical="center" wrapText="1"/>
    </xf>
    <xf numFmtId="3" fontId="18" fillId="41" borderId="18" xfId="0" applyNumberFormat="1" applyFont="1" applyFill="1" applyBorder="1" applyAlignment="1">
      <alignment horizontal="center" vertical="center" wrapText="1"/>
    </xf>
    <xf numFmtId="3" fontId="26" fillId="36" borderId="26" xfId="0" applyNumberFormat="1" applyFont="1" applyFill="1" applyBorder="1" applyAlignment="1">
      <alignment horizontal="center" vertical="center" wrapText="1"/>
    </xf>
    <xf numFmtId="3" fontId="18" fillId="41" borderId="25" xfId="0" applyNumberFormat="1" applyFont="1" applyFill="1" applyBorder="1" applyAlignment="1">
      <alignment horizontal="center" vertical="center" wrapText="1"/>
    </xf>
    <xf numFmtId="166" fontId="68" fillId="43" borderId="1" xfId="0" applyNumberFormat="1" applyFont="1" applyFill="1" applyBorder="1" applyAlignment="1">
      <alignment horizontal="center" vertical="center" wrapText="1"/>
    </xf>
    <xf numFmtId="4" fontId="90" fillId="37" borderId="31" xfId="0" applyNumberFormat="1" applyFont="1" applyFill="1" applyBorder="1" applyAlignment="1">
      <alignment horizontal="center" vertical="center" wrapText="1"/>
    </xf>
    <xf numFmtId="166" fontId="68" fillId="43" borderId="26" xfId="0" applyNumberFormat="1" applyFont="1" applyFill="1" applyBorder="1" applyAlignment="1">
      <alignment horizontal="center" vertical="center" wrapText="1"/>
    </xf>
    <xf numFmtId="166" fontId="68" fillId="43" borderId="18" xfId="0" applyNumberFormat="1" applyFont="1" applyFill="1" applyBorder="1" applyAlignment="1">
      <alignment horizontal="center" vertical="center" wrapText="1"/>
    </xf>
    <xf numFmtId="4" fontId="88" fillId="59" borderId="44" xfId="0" applyNumberFormat="1" applyFont="1" applyFill="1" applyBorder="1" applyAlignment="1">
      <alignment horizontal="center" vertical="center" wrapText="1"/>
    </xf>
    <xf numFmtId="166" fontId="119" fillId="59" borderId="43" xfId="0" applyNumberFormat="1" applyFont="1" applyFill="1" applyBorder="1" applyAlignment="1">
      <alignment horizontal="center" vertical="center" wrapText="1"/>
    </xf>
    <xf numFmtId="4" fontId="88" fillId="59" borderId="48" xfId="0" applyNumberFormat="1" applyFont="1" applyFill="1" applyBorder="1" applyAlignment="1">
      <alignment horizontal="center" vertical="center" wrapText="1"/>
    </xf>
    <xf numFmtId="166" fontId="119" fillId="59" borderId="49" xfId="0" applyNumberFormat="1" applyFont="1" applyFill="1" applyBorder="1" applyAlignment="1">
      <alignment horizontal="center" vertical="center" wrapText="1"/>
    </xf>
    <xf numFmtId="166" fontId="68" fillId="43" borderId="25" xfId="0" applyNumberFormat="1" applyFont="1" applyFill="1" applyBorder="1" applyAlignment="1">
      <alignment horizontal="center" vertical="center" wrapText="1"/>
    </xf>
    <xf numFmtId="4" fontId="88" fillId="59" borderId="29" xfId="0" applyNumberFormat="1" applyFont="1" applyFill="1" applyBorder="1" applyAlignment="1">
      <alignment horizontal="center" vertical="center" wrapText="1"/>
    </xf>
    <xf numFmtId="166" fontId="119" fillId="59" borderId="31" xfId="0" applyNumberFormat="1" applyFont="1" applyFill="1" applyBorder="1" applyAlignment="1">
      <alignment horizontal="center" vertical="center" wrapText="1"/>
    </xf>
    <xf numFmtId="4" fontId="88" fillId="57" borderId="1" xfId="0" applyNumberFormat="1" applyFont="1" applyFill="1" applyBorder="1" applyAlignment="1">
      <alignment horizontal="center" vertical="center" wrapText="1"/>
    </xf>
    <xf numFmtId="4" fontId="90" fillId="58" borderId="31" xfId="0" applyNumberFormat="1" applyFont="1" applyFill="1" applyBorder="1" applyAlignment="1">
      <alignment horizontal="center" vertical="center" wrapText="1"/>
    </xf>
    <xf numFmtId="2" fontId="53" fillId="35" borderId="32" xfId="0" applyNumberFormat="1" applyFont="1" applyFill="1" applyBorder="1" applyAlignment="1">
      <alignment horizontal="center" vertical="center" wrapText="1"/>
    </xf>
    <xf numFmtId="166" fontId="68" fillId="35" borderId="32" xfId="0" applyNumberFormat="1" applyFont="1" applyFill="1" applyBorder="1" applyAlignment="1">
      <alignment horizontal="center" vertical="center" wrapText="1"/>
    </xf>
    <xf numFmtId="166" fontId="117" fillId="60" borderId="1" xfId="0" applyNumberFormat="1" applyFont="1" applyFill="1" applyBorder="1" applyAlignment="1">
      <alignment horizontal="center" vertical="center"/>
    </xf>
    <xf numFmtId="166" fontId="96" fillId="60" borderId="1" xfId="0" applyNumberFormat="1" applyFont="1" applyFill="1" applyBorder="1" applyAlignment="1">
      <alignment horizontal="center" vertical="center"/>
    </xf>
    <xf numFmtId="165" fontId="25" fillId="36" borderId="1" xfId="0" applyNumberFormat="1" applyFont="1" applyFill="1" applyBorder="1" applyAlignment="1">
      <alignment horizontal="center" vertical="center" wrapText="1"/>
    </xf>
    <xf numFmtId="165" fontId="43" fillId="60" borderId="1" xfId="0" applyNumberFormat="1" applyFont="1" applyFill="1" applyBorder="1" applyAlignment="1">
      <alignment horizontal="center" vertical="center" wrapText="1"/>
    </xf>
    <xf numFmtId="166" fontId="97" fillId="59" borderId="0" xfId="0" applyNumberFormat="1" applyFont="1" applyFill="1" applyBorder="1" applyAlignment="1">
      <alignment horizontal="center" vertical="center"/>
    </xf>
    <xf numFmtId="49" fontId="97" fillId="37" borderId="1" xfId="0" applyNumberFormat="1" applyFont="1" applyFill="1" applyBorder="1" applyAlignment="1">
      <alignment horizontal="center" vertical="center" wrapText="1"/>
    </xf>
    <xf numFmtId="166" fontId="121" fillId="59" borderId="0" xfId="0" applyNumberFormat="1" applyFont="1" applyFill="1" applyBorder="1" applyAlignment="1">
      <alignment horizontal="center" vertical="center" wrapText="1"/>
    </xf>
    <xf numFmtId="166" fontId="122" fillId="37" borderId="1" xfId="0" applyNumberFormat="1" applyFont="1" applyFill="1" applyBorder="1" applyAlignment="1">
      <alignment horizontal="center" vertical="center" wrapText="1"/>
    </xf>
    <xf numFmtId="166" fontId="68" fillId="60" borderId="1" xfId="0" applyNumberFormat="1" applyFont="1" applyFill="1" applyBorder="1" applyAlignment="1">
      <alignment horizontal="center" vertical="center"/>
    </xf>
    <xf numFmtId="166" fontId="97" fillId="0" borderId="16" xfId="0" applyNumberFormat="1" applyFont="1" applyFill="1" applyBorder="1" applyAlignment="1">
      <alignment horizontal="center" vertical="center"/>
    </xf>
    <xf numFmtId="166" fontId="97" fillId="0" borderId="17" xfId="0" applyNumberFormat="1" applyFont="1" applyFill="1" applyBorder="1" applyAlignment="1">
      <alignment horizontal="center" vertical="center"/>
    </xf>
    <xf numFmtId="49" fontId="97" fillId="58" borderId="1" xfId="0" applyNumberFormat="1" applyFont="1" applyFill="1" applyBorder="1" applyAlignment="1">
      <alignment horizontal="center" vertical="center" wrapText="1"/>
    </xf>
    <xf numFmtId="166" fontId="68" fillId="58" borderId="1" xfId="0" applyNumberFormat="1" applyFont="1" applyFill="1" applyBorder="1" applyAlignment="1">
      <alignment horizontal="center" vertical="center" wrapText="1"/>
    </xf>
    <xf numFmtId="166" fontId="123" fillId="59" borderId="0" xfId="0" applyNumberFormat="1" applyFont="1" applyFill="1" applyBorder="1" applyAlignment="1">
      <alignment horizontal="center" vertical="center" wrapText="1"/>
    </xf>
    <xf numFmtId="4" fontId="89" fillId="60" borderId="1" xfId="0" applyNumberFormat="1" applyFont="1" applyFill="1" applyBorder="1" applyAlignment="1">
      <alignment horizontal="center" vertical="center"/>
    </xf>
    <xf numFmtId="4" fontId="27" fillId="60" borderId="1" xfId="0" applyNumberFormat="1" applyFont="1" applyFill="1" applyBorder="1" applyAlignment="1">
      <alignment horizontal="center" vertical="center"/>
    </xf>
    <xf numFmtId="4" fontId="120" fillId="60" borderId="1" xfId="0" applyNumberFormat="1" applyFont="1" applyFill="1" applyBorder="1" applyAlignment="1">
      <alignment horizontal="center" vertical="center"/>
    </xf>
    <xf numFmtId="166" fontId="119" fillId="60" borderId="1" xfId="0" applyNumberFormat="1" applyFont="1" applyFill="1" applyBorder="1" applyAlignment="1">
      <alignment horizontal="center" vertical="center"/>
    </xf>
    <xf numFmtId="4" fontId="88" fillId="57" borderId="50" xfId="0" applyNumberFormat="1" applyFont="1" applyFill="1" applyBorder="1" applyAlignment="1">
      <alignment horizontal="center" vertical="center" wrapText="1"/>
    </xf>
    <xf numFmtId="166" fontId="96" fillId="57" borderId="51" xfId="0" applyNumberFormat="1" applyFont="1" applyFill="1" applyBorder="1" applyAlignment="1">
      <alignment horizontal="center" vertical="center" wrapText="1"/>
    </xf>
    <xf numFmtId="4" fontId="88" fillId="57" borderId="52" xfId="0" applyNumberFormat="1" applyFont="1" applyFill="1" applyBorder="1" applyAlignment="1">
      <alignment horizontal="center" vertical="center" wrapText="1"/>
    </xf>
    <xf numFmtId="166" fontId="96" fillId="57" borderId="53" xfId="0" applyNumberFormat="1" applyFont="1" applyFill="1" applyBorder="1" applyAlignment="1">
      <alignment horizontal="center" vertical="center" wrapText="1"/>
    </xf>
    <xf numFmtId="4" fontId="88" fillId="57" borderId="54" xfId="0" applyNumberFormat="1" applyFont="1" applyFill="1" applyBorder="1" applyAlignment="1">
      <alignment horizontal="center" vertical="center" wrapText="1"/>
    </xf>
    <xf numFmtId="166" fontId="96" fillId="57" borderId="55" xfId="0" applyNumberFormat="1" applyFont="1" applyFill="1" applyBorder="1" applyAlignment="1">
      <alignment horizontal="center" vertical="center" wrapText="1"/>
    </xf>
    <xf numFmtId="4" fontId="88" fillId="57" borderId="56" xfId="0" applyNumberFormat="1" applyFont="1" applyFill="1" applyBorder="1" applyAlignment="1">
      <alignment horizontal="center" vertical="center" wrapText="1"/>
    </xf>
    <xf numFmtId="166" fontId="96" fillId="57" borderId="57" xfId="0" applyNumberFormat="1" applyFont="1" applyFill="1" applyBorder="1" applyAlignment="1">
      <alignment horizontal="center" vertical="center" wrapText="1"/>
    </xf>
    <xf numFmtId="2" fontId="53" fillId="35" borderId="56" xfId="0" applyNumberFormat="1" applyFont="1" applyFill="1" applyBorder="1" applyAlignment="1">
      <alignment horizontal="center" vertical="center" wrapText="1"/>
    </xf>
    <xf numFmtId="2" fontId="53" fillId="35" borderId="58" xfId="0" applyNumberFormat="1" applyFont="1" applyFill="1" applyBorder="1" applyAlignment="1">
      <alignment horizontal="center" vertical="center" wrapText="1"/>
    </xf>
    <xf numFmtId="4" fontId="88" fillId="59" borderId="59" xfId="0" applyNumberFormat="1" applyFont="1" applyFill="1" applyBorder="1" applyAlignment="1">
      <alignment horizontal="center" vertical="center" wrapText="1"/>
    </xf>
    <xf numFmtId="4" fontId="88" fillId="59" borderId="60" xfId="0" applyNumberFormat="1" applyFont="1" applyFill="1" applyBorder="1" applyAlignment="1">
      <alignment horizontal="center" vertical="center" wrapText="1"/>
    </xf>
    <xf numFmtId="4" fontId="88" fillId="59" borderId="30" xfId="0" applyNumberFormat="1" applyFont="1" applyFill="1" applyBorder="1" applyAlignment="1">
      <alignment horizontal="center" vertical="center" wrapText="1"/>
    </xf>
    <xf numFmtId="4" fontId="98" fillId="43" borderId="52" xfId="0" applyNumberFormat="1" applyFont="1" applyFill="1" applyBorder="1" applyAlignment="1">
      <alignment horizontal="center" vertical="center" wrapText="1"/>
    </xf>
    <xf numFmtId="4" fontId="98" fillId="43" borderId="56" xfId="0" applyNumberFormat="1" applyFont="1" applyFill="1" applyBorder="1" applyAlignment="1">
      <alignment horizontal="center" vertical="center" wrapText="1"/>
    </xf>
    <xf numFmtId="166" fontId="68" fillId="43" borderId="57" xfId="0" applyNumberFormat="1" applyFont="1" applyFill="1" applyBorder="1" applyAlignment="1">
      <alignment horizontal="center" vertical="center" wrapText="1"/>
    </xf>
    <xf numFmtId="4" fontId="98" fillId="43" borderId="54" xfId="0" applyNumberFormat="1" applyFont="1" applyFill="1" applyBorder="1" applyAlignment="1">
      <alignment horizontal="center" vertical="center" wrapText="1"/>
    </xf>
    <xf numFmtId="166" fontId="68" fillId="43" borderId="55" xfId="0" applyNumberFormat="1" applyFont="1" applyFill="1" applyBorder="1" applyAlignment="1">
      <alignment horizontal="center" vertical="center" wrapText="1"/>
    </xf>
    <xf numFmtId="166" fontId="68" fillId="43" borderId="27" xfId="0" applyNumberFormat="1" applyFont="1" applyFill="1" applyBorder="1" applyAlignment="1">
      <alignment horizontal="center" vertical="center" wrapText="1"/>
    </xf>
    <xf numFmtId="166" fontId="68" fillId="43" borderId="61" xfId="0" applyNumberFormat="1" applyFont="1" applyFill="1" applyBorder="1" applyAlignment="1">
      <alignment horizontal="center" vertical="center" wrapText="1"/>
    </xf>
    <xf numFmtId="2" fontId="98" fillId="55" borderId="50" xfId="0" applyNumberFormat="1" applyFont="1" applyFill="1" applyBorder="1" applyAlignment="1">
      <alignment horizontal="center" vertical="center" wrapText="1"/>
    </xf>
    <xf numFmtId="166" fontId="68" fillId="55" borderId="62" xfId="0" applyNumberFormat="1" applyFont="1" applyFill="1" applyBorder="1" applyAlignment="1">
      <alignment horizontal="center" vertical="center" wrapText="1"/>
    </xf>
    <xf numFmtId="4" fontId="98" fillId="43" borderId="62" xfId="0" applyNumberFormat="1" applyFont="1" applyFill="1" applyBorder="1" applyAlignment="1">
      <alignment horizontal="center" vertical="center" wrapText="1"/>
    </xf>
    <xf numFmtId="166" fontId="68" fillId="43" borderId="51" xfId="0" applyNumberFormat="1" applyFont="1" applyFill="1" applyBorder="1" applyAlignment="1">
      <alignment horizontal="center" vertical="center" wrapText="1"/>
    </xf>
    <xf numFmtId="4" fontId="88" fillId="57" borderId="31" xfId="0" applyNumberFormat="1" applyFont="1" applyFill="1" applyBorder="1" applyAlignment="1">
      <alignment horizontal="center" vertical="center" wrapText="1"/>
    </xf>
    <xf numFmtId="4" fontId="98" fillId="43" borderId="63" xfId="0" applyNumberFormat="1" applyFont="1" applyFill="1" applyBorder="1" applyAlignment="1">
      <alignment horizontal="center" vertical="center" wrapText="1"/>
    </xf>
    <xf numFmtId="166" fontId="68" fillId="43" borderId="64" xfId="0" applyNumberFormat="1" applyFont="1" applyFill="1" applyBorder="1" applyAlignment="1">
      <alignment horizontal="center" vertical="center" wrapText="1"/>
    </xf>
    <xf numFmtId="2" fontId="53" fillId="35" borderId="65" xfId="0" applyNumberFormat="1" applyFont="1" applyFill="1" applyBorder="1" applyAlignment="1">
      <alignment horizontal="center" vertical="center" wrapText="1"/>
    </xf>
    <xf numFmtId="2" fontId="53" fillId="35" borderId="50" xfId="0" applyNumberFormat="1" applyFont="1" applyFill="1" applyBorder="1" applyAlignment="1">
      <alignment horizontal="center" vertical="center" wrapText="1"/>
    </xf>
    <xf numFmtId="166" fontId="68" fillId="35" borderId="62" xfId="0" applyNumberFormat="1" applyFont="1" applyFill="1" applyBorder="1" applyAlignment="1">
      <alignment horizontal="center" vertical="center" wrapText="1"/>
    </xf>
    <xf numFmtId="2" fontId="98" fillId="55" borderId="66" xfId="0" applyNumberFormat="1" applyFont="1" applyFill="1" applyBorder="1" applyAlignment="1">
      <alignment horizontal="center" vertical="center" wrapText="1"/>
    </xf>
    <xf numFmtId="2" fontId="98" fillId="55" borderId="52" xfId="0" applyNumberFormat="1" applyFont="1" applyFill="1" applyBorder="1" applyAlignment="1">
      <alignment horizontal="center" vertical="center" wrapText="1"/>
    </xf>
    <xf numFmtId="166" fontId="68" fillId="55" borderId="53" xfId="0" applyNumberFormat="1" applyFont="1" applyFill="1" applyBorder="1" applyAlignment="1">
      <alignment horizontal="center" vertical="center" wrapText="1"/>
    </xf>
    <xf numFmtId="2" fontId="98" fillId="55" borderId="54" xfId="0" applyNumberFormat="1" applyFont="1" applyFill="1" applyBorder="1" applyAlignment="1">
      <alignment horizontal="center" vertical="center" wrapText="1"/>
    </xf>
    <xf numFmtId="166" fontId="68" fillId="55" borderId="55" xfId="0" applyNumberFormat="1" applyFont="1" applyFill="1" applyBorder="1" applyAlignment="1">
      <alignment horizontal="center" vertical="center" wrapText="1"/>
    </xf>
    <xf numFmtId="166" fontId="121" fillId="37" borderId="1" xfId="0" applyNumberFormat="1" applyFont="1" applyFill="1" applyBorder="1" applyAlignment="1">
      <alignment horizontal="center" vertical="center" wrapText="1"/>
    </xf>
    <xf numFmtId="166" fontId="119" fillId="37" borderId="1" xfId="0" applyNumberFormat="1" applyFont="1" applyFill="1" applyBorder="1" applyAlignment="1">
      <alignment horizontal="center" vertical="center" wrapText="1"/>
    </xf>
    <xf numFmtId="166" fontId="119" fillId="58" borderId="1" xfId="0" applyNumberFormat="1" applyFont="1" applyFill="1" applyBorder="1" applyAlignment="1">
      <alignment horizontal="center" vertical="center" wrapText="1"/>
    </xf>
    <xf numFmtId="166" fontId="123" fillId="58" borderId="1" xfId="0" applyNumberFormat="1" applyFont="1" applyFill="1" applyBorder="1" applyAlignment="1">
      <alignment horizontal="center" vertical="center" wrapText="1"/>
    </xf>
    <xf numFmtId="49" fontId="97" fillId="58" borderId="28" xfId="0" applyNumberFormat="1" applyFont="1" applyFill="1" applyBorder="1" applyAlignment="1">
      <alignment horizontal="center" vertical="center" wrapText="1"/>
    </xf>
    <xf numFmtId="49" fontId="97" fillId="37" borderId="39" xfId="0" applyNumberFormat="1" applyFont="1" applyFill="1" applyBorder="1" applyAlignment="1">
      <alignment horizontal="center" vertical="center" wrapText="1"/>
    </xf>
    <xf numFmtId="166" fontId="119" fillId="43" borderId="18" xfId="0" applyNumberFormat="1" applyFont="1" applyFill="1" applyBorder="1" applyAlignment="1">
      <alignment horizontal="center" vertical="center" wrapText="1"/>
    </xf>
    <xf numFmtId="166" fontId="33" fillId="59" borderId="30" xfId="0" applyNumberFormat="1" applyFont="1" applyFill="1" applyBorder="1" applyAlignment="1">
      <alignment horizontal="center" vertical="center" wrapText="1"/>
    </xf>
    <xf numFmtId="4" fontId="90" fillId="59" borderId="30" xfId="0" applyNumberFormat="1" applyFont="1" applyFill="1" applyBorder="1" applyAlignment="1">
      <alignment horizontal="center" vertical="center" wrapText="1"/>
    </xf>
    <xf numFmtId="166" fontId="121" fillId="59" borderId="31" xfId="0" applyNumberFormat="1" applyFont="1" applyFill="1" applyBorder="1" applyAlignment="1">
      <alignment horizontal="center" vertical="center" wrapText="1"/>
    </xf>
    <xf numFmtId="166" fontId="69" fillId="55" borderId="1" xfId="0" applyNumberFormat="1" applyFont="1" applyFill="1" applyBorder="1" applyAlignment="1">
      <alignment horizontal="center" vertical="center" wrapText="1"/>
    </xf>
    <xf numFmtId="166" fontId="69" fillId="43" borderId="1" xfId="0" applyNumberFormat="1" applyFont="1" applyFill="1" applyBorder="1" applyAlignment="1">
      <alignment horizontal="center" vertical="center" wrapText="1"/>
    </xf>
    <xf numFmtId="166" fontId="68" fillId="35" borderId="18" xfId="0" applyNumberFormat="1" applyFont="1" applyFill="1" applyBorder="1" applyAlignment="1">
      <alignment horizontal="center" vertical="center" wrapText="1"/>
    </xf>
    <xf numFmtId="166" fontId="69" fillId="35" borderId="1" xfId="0" applyNumberFormat="1" applyFont="1" applyFill="1" applyBorder="1" applyAlignment="1">
      <alignment horizontal="center" vertical="center" wrapText="1"/>
    </xf>
    <xf numFmtId="3" fontId="26" fillId="36" borderId="32" xfId="0" applyNumberFormat="1" applyFont="1" applyFill="1" applyBorder="1" applyAlignment="1">
      <alignment horizontal="center" vertical="center" wrapText="1"/>
    </xf>
    <xf numFmtId="3" fontId="40" fillId="60" borderId="1" xfId="0" applyNumberFormat="1" applyFont="1" applyFill="1" applyBorder="1" applyAlignment="1">
      <alignment horizontal="center" vertical="center"/>
    </xf>
    <xf numFmtId="166" fontId="119" fillId="57" borderId="1" xfId="0" applyNumberFormat="1" applyFont="1" applyFill="1" applyBorder="1" applyAlignment="1">
      <alignment horizontal="center" vertical="center" wrapText="1"/>
    </xf>
    <xf numFmtId="166" fontId="69" fillId="43" borderId="18" xfId="0" applyNumberFormat="1" applyFont="1" applyFill="1" applyBorder="1" applyAlignment="1">
      <alignment horizontal="center" vertical="center" wrapText="1"/>
    </xf>
    <xf numFmtId="166" fontId="69" fillId="43" borderId="25" xfId="0" applyNumberFormat="1" applyFont="1" applyFill="1" applyBorder="1" applyAlignment="1">
      <alignment horizontal="center" vertical="center" wrapText="1"/>
    </xf>
    <xf numFmtId="166" fontId="119" fillId="58" borderId="29" xfId="0" applyNumberFormat="1" applyFont="1" applyFill="1" applyBorder="1" applyAlignment="1">
      <alignment horizontal="center" vertical="center" wrapText="1"/>
    </xf>
    <xf numFmtId="2" fontId="124" fillId="59" borderId="17" xfId="0" applyNumberFormat="1" applyFont="1" applyFill="1" applyBorder="1" applyAlignment="1">
      <alignment horizontal="center" vertical="center" wrapText="1"/>
    </xf>
    <xf numFmtId="166" fontId="124" fillId="59" borderId="17" xfId="0" applyNumberFormat="1" applyFont="1" applyFill="1" applyBorder="1" applyAlignment="1">
      <alignment horizontal="center" vertical="center" wrapText="1"/>
    </xf>
    <xf numFmtId="4" fontId="40" fillId="60" borderId="17" xfId="0" applyNumberFormat="1" applyFont="1" applyFill="1" applyBorder="1" applyAlignment="1">
      <alignment horizontal="center" vertical="center"/>
    </xf>
    <xf numFmtId="4" fontId="28" fillId="38" borderId="17" xfId="0" applyNumberFormat="1" applyFont="1" applyFill="1" applyBorder="1" applyAlignment="1">
      <alignment horizontal="center" vertical="center"/>
    </xf>
    <xf numFmtId="2" fontId="98" fillId="59" borderId="17" xfId="0" applyNumberFormat="1" applyFont="1" applyFill="1" applyBorder="1" applyAlignment="1">
      <alignment horizontal="center" vertical="center" wrapText="1"/>
    </xf>
    <xf numFmtId="2" fontId="25" fillId="59" borderId="17" xfId="0" applyNumberFormat="1" applyFont="1" applyFill="1" applyBorder="1" applyAlignment="1">
      <alignment horizontal="center" vertical="center" wrapText="1"/>
    </xf>
    <xf numFmtId="166" fontId="100" fillId="59" borderId="17" xfId="0" applyNumberFormat="1" applyFont="1" applyFill="1" applyBorder="1" applyAlignment="1">
      <alignment horizontal="center" vertical="center" wrapText="1"/>
    </xf>
    <xf numFmtId="2" fontId="98" fillId="55" borderId="16" xfId="0" applyNumberFormat="1" applyFont="1" applyFill="1" applyBorder="1" applyAlignment="1">
      <alignment horizontal="center" vertical="center" wrapText="1"/>
    </xf>
    <xf numFmtId="166" fontId="69" fillId="55" borderId="16" xfId="0" applyNumberFormat="1" applyFont="1" applyFill="1" applyBorder="1" applyAlignment="1">
      <alignment horizontal="center" vertical="center" wrapText="1"/>
    </xf>
    <xf numFmtId="166" fontId="100" fillId="59" borderId="0" xfId="0" applyNumberFormat="1" applyFont="1" applyFill="1" applyBorder="1" applyAlignment="1">
      <alignment horizontal="center" vertical="center" wrapText="1"/>
    </xf>
    <xf numFmtId="2" fontId="98" fillId="59" borderId="29" xfId="0" applyNumberFormat="1" applyFont="1" applyFill="1" applyBorder="1" applyAlignment="1">
      <alignment horizontal="center" vertical="center" wrapText="1"/>
    </xf>
    <xf numFmtId="166" fontId="100" fillId="59" borderId="31" xfId="0" applyNumberFormat="1" applyFont="1" applyFill="1" applyBorder="1" applyAlignment="1">
      <alignment horizontal="center" vertical="center" wrapText="1"/>
    </xf>
    <xf numFmtId="4" fontId="99" fillId="43" borderId="0" xfId="0" applyNumberFormat="1" applyFont="1" applyFill="1" applyBorder="1" applyAlignment="1">
      <alignment horizontal="center" vertical="center" wrapText="1"/>
    </xf>
    <xf numFmtId="4" fontId="98" fillId="59" borderId="17" xfId="0" applyNumberFormat="1" applyFont="1" applyFill="1" applyBorder="1" applyAlignment="1">
      <alignment horizontal="center" vertical="center" wrapText="1"/>
    </xf>
    <xf numFmtId="166" fontId="124" fillId="59" borderId="18" xfId="0" applyNumberFormat="1" applyFont="1" applyFill="1" applyBorder="1" applyAlignment="1">
      <alignment horizontal="center" vertical="center" wrapText="1"/>
    </xf>
    <xf numFmtId="166" fontId="100" fillId="59" borderId="18" xfId="0" applyNumberFormat="1" applyFont="1" applyFill="1" applyBorder="1" applyAlignment="1">
      <alignment horizontal="center" vertical="center" wrapText="1"/>
    </xf>
    <xf numFmtId="4" fontId="25" fillId="59" borderId="17" xfId="0" applyNumberFormat="1" applyFont="1" applyFill="1" applyBorder="1" applyAlignment="1">
      <alignment horizontal="center" vertical="center" wrapText="1"/>
    </xf>
    <xf numFmtId="4" fontId="98" fillId="59" borderId="1" xfId="0" applyNumberFormat="1" applyFont="1" applyFill="1" applyBorder="1" applyAlignment="1">
      <alignment horizontal="center" vertical="center" wrapText="1"/>
    </xf>
    <xf numFmtId="166" fontId="124" fillId="59" borderId="1" xfId="0" applyNumberFormat="1" applyFont="1" applyFill="1" applyBorder="1" applyAlignment="1">
      <alignment horizontal="center" vertical="center" wrapText="1"/>
    </xf>
    <xf numFmtId="4" fontId="25" fillId="59" borderId="1" xfId="0" applyNumberFormat="1" applyFont="1" applyFill="1" applyBorder="1" applyAlignment="1">
      <alignment horizontal="center" vertical="center" wrapText="1"/>
    </xf>
    <xf numFmtId="0" fontId="125" fillId="47" borderId="67" xfId="0" applyFont="1" applyFill="1" applyBorder="1" applyAlignment="1">
      <alignment horizontal="center" vertical="center"/>
    </xf>
    <xf numFmtId="0" fontId="125" fillId="47" borderId="69" xfId="0" applyFont="1" applyFill="1" applyBorder="1" applyAlignment="1">
      <alignment horizontal="center" vertical="center"/>
    </xf>
    <xf numFmtId="0" fontId="125" fillId="0" borderId="0" xfId="0" applyFont="1" applyAlignment="1">
      <alignment horizontal="center" vertical="center"/>
    </xf>
    <xf numFmtId="0" fontId="125" fillId="47" borderId="70" xfId="0" applyFont="1" applyFill="1" applyBorder="1" applyAlignment="1">
      <alignment horizontal="center" vertical="center"/>
    </xf>
    <xf numFmtId="0" fontId="125" fillId="47" borderId="71" xfId="0" applyFont="1" applyFill="1" applyBorder="1" applyAlignment="1">
      <alignment horizontal="center" vertical="center"/>
    </xf>
    <xf numFmtId="0" fontId="125" fillId="47" borderId="0" xfId="0" applyFont="1" applyFill="1" applyBorder="1" applyAlignment="1">
      <alignment horizontal="center" vertical="center"/>
    </xf>
    <xf numFmtId="0" fontId="125" fillId="47" borderId="72" xfId="0" applyFont="1" applyFill="1" applyBorder="1" applyAlignment="1">
      <alignment horizontal="center" vertical="center"/>
    </xf>
    <xf numFmtId="0" fontId="125" fillId="47" borderId="73" xfId="0" applyFont="1" applyFill="1" applyBorder="1" applyAlignment="1">
      <alignment horizontal="center" vertical="center"/>
    </xf>
    <xf numFmtId="0" fontId="125" fillId="47" borderId="74" xfId="0" applyFont="1" applyFill="1" applyBorder="1" applyAlignment="1">
      <alignment horizontal="center" vertical="center"/>
    </xf>
    <xf numFmtId="0" fontId="125" fillId="0" borderId="0" xfId="0" applyFont="1" applyAlignment="1">
      <alignment horizontal="left" vertical="center"/>
    </xf>
    <xf numFmtId="0" fontId="125" fillId="47" borderId="73" xfId="0" applyFont="1" applyFill="1" applyBorder="1" applyAlignment="1">
      <alignment horizontal="left" vertical="center"/>
    </xf>
    <xf numFmtId="0" fontId="95" fillId="39" borderId="75" xfId="0" applyFont="1" applyFill="1" applyBorder="1" applyAlignment="1">
      <alignment horizontal="center" vertical="center"/>
    </xf>
    <xf numFmtId="165" fontId="131" fillId="38" borderId="23" xfId="0" applyNumberFormat="1" applyFont="1" applyFill="1" applyBorder="1" applyAlignment="1">
      <alignment horizontal="center" vertical="center" wrapText="1"/>
    </xf>
    <xf numFmtId="165" fontId="132" fillId="38" borderId="17" xfId="0" applyNumberFormat="1" applyFont="1" applyFill="1" applyBorder="1" applyAlignment="1">
      <alignment horizontal="center" vertical="center" wrapText="1"/>
    </xf>
    <xf numFmtId="165" fontId="131" fillId="38" borderId="17" xfId="0" applyNumberFormat="1" applyFont="1" applyFill="1" applyBorder="1" applyAlignment="1">
      <alignment horizontal="center" vertical="center" wrapText="1"/>
    </xf>
    <xf numFmtId="3" fontId="133" fillId="54" borderId="16" xfId="0" applyNumberFormat="1" applyFont="1" applyFill="1" applyBorder="1" applyAlignment="1">
      <alignment horizontal="center" vertical="center" wrapText="1"/>
    </xf>
    <xf numFmtId="3" fontId="132" fillId="54" borderId="17" xfId="0" applyNumberFormat="1" applyFont="1" applyFill="1" applyBorder="1" applyAlignment="1">
      <alignment horizontal="center" vertical="center" wrapText="1"/>
    </xf>
    <xf numFmtId="3" fontId="133" fillId="54" borderId="17" xfId="0" applyNumberFormat="1" applyFont="1" applyFill="1" applyBorder="1" applyAlignment="1">
      <alignment horizontal="center" vertical="center" wrapText="1"/>
    </xf>
    <xf numFmtId="3" fontId="133" fillId="54" borderId="23" xfId="0" applyNumberFormat="1" applyFont="1" applyFill="1" applyBorder="1" applyAlignment="1">
      <alignment horizontal="center" vertical="center" wrapText="1"/>
    </xf>
    <xf numFmtId="3" fontId="132" fillId="54" borderId="23" xfId="0" applyNumberFormat="1" applyFont="1" applyFill="1" applyBorder="1" applyAlignment="1">
      <alignment horizontal="center" vertical="center" wrapText="1"/>
    </xf>
    <xf numFmtId="165" fontId="133" fillId="38" borderId="17" xfId="0" applyNumberFormat="1" applyFont="1" applyFill="1" applyBorder="1" applyAlignment="1">
      <alignment horizontal="center" vertical="center" wrapText="1"/>
    </xf>
    <xf numFmtId="165" fontId="133" fillId="60" borderId="17" xfId="0" applyNumberFormat="1" applyFont="1" applyFill="1" applyBorder="1" applyAlignment="1">
      <alignment horizontal="center" vertical="center" wrapText="1"/>
    </xf>
    <xf numFmtId="165" fontId="133" fillId="60" borderId="17" xfId="0" applyNumberFormat="1" applyFont="1" applyFill="1" applyBorder="1" applyAlignment="1">
      <alignment horizontal="center" vertical="center"/>
    </xf>
    <xf numFmtId="1" fontId="133" fillId="54" borderId="17" xfId="0" applyNumberFormat="1" applyFont="1" applyFill="1" applyBorder="1" applyAlignment="1">
      <alignment horizontal="center" vertical="center"/>
    </xf>
    <xf numFmtId="1" fontId="133" fillId="54" borderId="18" xfId="0" applyNumberFormat="1" applyFont="1" applyFill="1" applyBorder="1" applyAlignment="1">
      <alignment horizontal="center" vertical="center"/>
    </xf>
    <xf numFmtId="165" fontId="131" fillId="60" borderId="23" xfId="0" applyNumberFormat="1" applyFont="1" applyFill="1" applyBorder="1" applyAlignment="1">
      <alignment horizontal="center" vertical="center" wrapText="1"/>
    </xf>
    <xf numFmtId="165" fontId="78" fillId="60" borderId="17" xfId="0" applyNumberFormat="1" applyFont="1" applyFill="1" applyBorder="1" applyAlignment="1">
      <alignment horizontal="center" vertical="center" wrapText="1"/>
    </xf>
    <xf numFmtId="165" fontId="56" fillId="60" borderId="17" xfId="0" applyNumberFormat="1" applyFont="1" applyFill="1" applyBorder="1" applyAlignment="1">
      <alignment horizontal="center" vertical="center" wrapText="1"/>
    </xf>
    <xf numFmtId="165" fontId="39" fillId="41" borderId="0" xfId="0" applyNumberFormat="1" applyFont="1" applyFill="1" applyBorder="1" applyAlignment="1">
      <alignment horizontal="center" vertical="center" wrapText="1"/>
    </xf>
    <xf numFmtId="165" fontId="45" fillId="41" borderId="0" xfId="0" applyNumberFormat="1" applyFont="1" applyFill="1" applyBorder="1" applyAlignment="1">
      <alignment horizontal="center" vertical="center" wrapText="1"/>
    </xf>
    <xf numFmtId="3" fontId="43" fillId="35" borderId="1" xfId="0" applyNumberFormat="1" applyFont="1" applyFill="1" applyBorder="1" applyAlignment="1">
      <alignment horizontal="center" vertical="center"/>
    </xf>
    <xf numFmtId="165" fontId="141" fillId="38" borderId="24" xfId="0" applyNumberFormat="1" applyFont="1" applyFill="1" applyBorder="1" applyAlignment="1">
      <alignment horizontal="center" vertical="center" wrapText="1"/>
    </xf>
    <xf numFmtId="165" fontId="141" fillId="38" borderId="17" xfId="0" applyNumberFormat="1" applyFont="1" applyFill="1" applyBorder="1" applyAlignment="1">
      <alignment horizontal="center" vertical="center" wrapText="1"/>
    </xf>
    <xf numFmtId="165" fontId="142" fillId="38" borderId="23" xfId="0" applyNumberFormat="1" applyFont="1" applyFill="1" applyBorder="1" applyAlignment="1">
      <alignment horizontal="center" vertical="center" wrapText="1"/>
    </xf>
    <xf numFmtId="165" fontId="143" fillId="38" borderId="17" xfId="0" applyNumberFormat="1" applyFont="1" applyFill="1" applyBorder="1" applyAlignment="1">
      <alignment horizontal="center" vertical="center"/>
    </xf>
    <xf numFmtId="3" fontId="141" fillId="54" borderId="16" xfId="0" applyNumberFormat="1" applyFont="1" applyFill="1" applyBorder="1" applyAlignment="1">
      <alignment horizontal="center" vertical="center" wrapText="1"/>
    </xf>
    <xf numFmtId="3" fontId="141" fillId="54" borderId="17" xfId="0" applyNumberFormat="1" applyFont="1" applyFill="1" applyBorder="1" applyAlignment="1">
      <alignment horizontal="center" vertical="center" wrapText="1"/>
    </xf>
    <xf numFmtId="3" fontId="142" fillId="54" borderId="16" xfId="0" applyNumberFormat="1" applyFont="1" applyFill="1" applyBorder="1" applyAlignment="1">
      <alignment horizontal="center" vertical="center" wrapText="1"/>
    </xf>
    <xf numFmtId="3" fontId="143" fillId="54" borderId="17" xfId="0" applyNumberFormat="1" applyFont="1" applyFill="1" applyBorder="1" applyAlignment="1">
      <alignment horizontal="center" vertical="center"/>
    </xf>
    <xf numFmtId="3" fontId="142" fillId="54" borderId="17" xfId="0" applyNumberFormat="1" applyFont="1" applyFill="1" applyBorder="1" applyAlignment="1">
      <alignment horizontal="center" vertical="center" wrapText="1"/>
    </xf>
    <xf numFmtId="3" fontId="141" fillId="54" borderId="23" xfId="0" applyNumberFormat="1" applyFont="1" applyFill="1" applyBorder="1" applyAlignment="1">
      <alignment horizontal="center" vertical="center" wrapText="1"/>
    </xf>
    <xf numFmtId="3" fontId="143" fillId="54" borderId="23" xfId="0" applyNumberFormat="1" applyFont="1" applyFill="1" applyBorder="1" applyAlignment="1">
      <alignment horizontal="center" vertical="center"/>
    </xf>
    <xf numFmtId="165" fontId="141" fillId="60" borderId="24" xfId="0" applyNumberFormat="1" applyFont="1" applyFill="1" applyBorder="1" applyAlignment="1">
      <alignment horizontal="center" vertical="center" wrapText="1"/>
    </xf>
    <xf numFmtId="165" fontId="141" fillId="60" borderId="17" xfId="0" applyNumberFormat="1" applyFont="1" applyFill="1" applyBorder="1" applyAlignment="1">
      <alignment horizontal="center" vertical="center" wrapText="1"/>
    </xf>
    <xf numFmtId="165" fontId="142" fillId="60" borderId="23" xfId="0" applyNumberFormat="1" applyFont="1" applyFill="1" applyBorder="1" applyAlignment="1">
      <alignment horizontal="center" vertical="center" wrapText="1"/>
    </xf>
    <xf numFmtId="165" fontId="143" fillId="60" borderId="17" xfId="0" applyNumberFormat="1" applyFont="1" applyFill="1" applyBorder="1" applyAlignment="1">
      <alignment horizontal="center" vertical="center"/>
    </xf>
    <xf numFmtId="0" fontId="125" fillId="59" borderId="0" xfId="0" applyFont="1" applyFill="1" applyAlignment="1">
      <alignment horizontal="center" vertical="center"/>
    </xf>
    <xf numFmtId="0" fontId="125" fillId="59" borderId="0" xfId="0" applyFont="1" applyFill="1" applyAlignment="1">
      <alignment horizontal="left" vertical="center"/>
    </xf>
    <xf numFmtId="3" fontId="140" fillId="69" borderId="75" xfId="0" applyNumberFormat="1" applyFont="1" applyFill="1" applyBorder="1" applyAlignment="1" applyProtection="1">
      <alignment horizontal="center" vertical="center"/>
      <protection locked="0"/>
    </xf>
    <xf numFmtId="165" fontId="133" fillId="38" borderId="17" xfId="0" applyNumberFormat="1" applyFont="1" applyFill="1" applyBorder="1" applyAlignment="1">
      <alignment horizontal="center" vertical="center"/>
    </xf>
    <xf numFmtId="166" fontId="73" fillId="41" borderId="0" xfId="0" applyNumberFormat="1" applyFont="1" applyFill="1" applyBorder="1" applyAlignment="1">
      <alignment horizontal="center" vertical="center"/>
    </xf>
    <xf numFmtId="165" fontId="73" fillId="41" borderId="0" xfId="0" applyNumberFormat="1" applyFont="1" applyFill="1" applyBorder="1" applyAlignment="1">
      <alignment horizontal="center" vertical="center"/>
    </xf>
    <xf numFmtId="165" fontId="73" fillId="41" borderId="0" xfId="0" applyNumberFormat="1" applyFont="1" applyFill="1" applyBorder="1" applyAlignment="1">
      <alignment horizontal="center" vertical="center" wrapText="1"/>
    </xf>
    <xf numFmtId="166" fontId="67" fillId="41" borderId="0" xfId="0" applyNumberFormat="1" applyFont="1" applyFill="1" applyBorder="1" applyAlignment="1">
      <alignment horizontal="center" vertical="center"/>
    </xf>
    <xf numFmtId="166" fontId="67" fillId="41" borderId="0" xfId="0" applyNumberFormat="1" applyFont="1" applyFill="1" applyBorder="1" applyAlignment="1">
      <alignment horizontal="center" vertical="center" wrapText="1"/>
    </xf>
    <xf numFmtId="165" fontId="67" fillId="41" borderId="0" xfId="0" applyNumberFormat="1" applyFont="1" applyFill="1" applyBorder="1" applyAlignment="1">
      <alignment horizontal="center" vertical="center" wrapText="1"/>
    </xf>
    <xf numFmtId="2" fontId="53" fillId="36" borderId="25" xfId="0" applyNumberFormat="1" applyFont="1" applyFill="1" applyBorder="1" applyAlignment="1">
      <alignment horizontal="center" vertical="center" wrapText="1"/>
    </xf>
    <xf numFmtId="166" fontId="28" fillId="38" borderId="18" xfId="0" applyNumberFormat="1" applyFont="1" applyFill="1" applyBorder="1" applyAlignment="1">
      <alignment horizontal="center" vertical="center"/>
    </xf>
    <xf numFmtId="2" fontId="28" fillId="38" borderId="1" xfId="0" applyNumberFormat="1" applyFont="1" applyFill="1" applyBorder="1" applyAlignment="1">
      <alignment horizontal="center" vertical="center"/>
    </xf>
    <xf numFmtId="3" fontId="146" fillId="69" borderId="75" xfId="0" applyNumberFormat="1" applyFont="1" applyFill="1" applyBorder="1" applyAlignment="1" applyProtection="1">
      <alignment horizontal="center" vertical="center"/>
      <protection locked="0"/>
    </xf>
    <xf numFmtId="0" fontId="19" fillId="0" borderId="0" xfId="0" applyFont="1" applyAlignment="1">
      <alignment vertical="center"/>
    </xf>
    <xf numFmtId="166" fontId="18" fillId="0" borderId="0" xfId="0" applyNumberFormat="1" applyFont="1" applyAlignment="1">
      <alignment horizontal="center" vertical="center"/>
    </xf>
    <xf numFmtId="164" fontId="18" fillId="0" borderId="0" xfId="0" applyNumberFormat="1" applyFont="1" applyAlignment="1">
      <alignment horizontal="center" vertical="center"/>
    </xf>
    <xf numFmtId="0" fontId="19" fillId="39" borderId="116" xfId="0" applyFont="1" applyFill="1" applyBorder="1" applyAlignment="1">
      <alignment horizontal="center" vertical="center"/>
    </xf>
    <xf numFmtId="0" fontId="19" fillId="39" borderId="122" xfId="0" applyFont="1" applyFill="1" applyBorder="1" applyAlignment="1">
      <alignment horizontal="center" vertical="top"/>
    </xf>
    <xf numFmtId="0" fontId="19" fillId="39" borderId="122" xfId="0" applyFont="1" applyFill="1" applyBorder="1" applyAlignment="1">
      <alignment horizontal="center" vertical="top" wrapText="1"/>
    </xf>
    <xf numFmtId="0" fontId="19" fillId="39" borderId="122" xfId="0" applyFont="1" applyFill="1" applyBorder="1" applyAlignment="1">
      <alignment horizontal="center" vertical="center"/>
    </xf>
    <xf numFmtId="0" fontId="19" fillId="39" borderId="117" xfId="0" applyFont="1" applyFill="1" applyBorder="1" applyAlignment="1">
      <alignment horizontal="center" vertical="center"/>
    </xf>
    <xf numFmtId="0" fontId="30" fillId="70" borderId="123" xfId="0" applyFont="1" applyFill="1" applyBorder="1" applyAlignment="1">
      <alignment horizontal="center" vertical="center" wrapText="1"/>
    </xf>
    <xf numFmtId="166" fontId="30" fillId="38" borderId="124" xfId="0" applyNumberFormat="1" applyFont="1" applyFill="1" applyBorder="1" applyAlignment="1">
      <alignment horizontal="center" vertical="center" wrapText="1"/>
    </xf>
    <xf numFmtId="0" fontId="19" fillId="38" borderId="124" xfId="0" applyFont="1" applyFill="1" applyBorder="1" applyAlignment="1">
      <alignment horizontal="center" vertical="center"/>
    </xf>
    <xf numFmtId="0" fontId="19" fillId="38" borderId="125" xfId="0" applyFont="1" applyFill="1" applyBorder="1" applyAlignment="1">
      <alignment horizontal="center" vertical="center"/>
    </xf>
    <xf numFmtId="10" fontId="31" fillId="61" borderId="94" xfId="0" applyNumberFormat="1" applyFont="1" applyFill="1" applyBorder="1" applyAlignment="1">
      <alignment horizontal="center" vertical="center" wrapText="1"/>
    </xf>
    <xf numFmtId="10" fontId="31" fillId="74" borderId="94" xfId="0" applyNumberFormat="1" applyFont="1" applyFill="1" applyBorder="1" applyAlignment="1">
      <alignment horizontal="center" vertical="center" wrapText="1"/>
    </xf>
    <xf numFmtId="10" fontId="31" fillId="75" borderId="94" xfId="0" applyNumberFormat="1" applyFont="1" applyFill="1" applyBorder="1" applyAlignment="1">
      <alignment horizontal="center" vertical="center" wrapText="1"/>
    </xf>
    <xf numFmtId="10" fontId="31" fillId="76" borderId="94" xfId="0" applyNumberFormat="1" applyFont="1" applyFill="1" applyBorder="1" applyAlignment="1">
      <alignment horizontal="center" vertical="center" wrapText="1"/>
    </xf>
    <xf numFmtId="10" fontId="23" fillId="76" borderId="94" xfId="0" applyNumberFormat="1" applyFont="1" applyFill="1" applyBorder="1" applyAlignment="1">
      <alignment horizontal="center" vertical="center" wrapText="1"/>
    </xf>
    <xf numFmtId="10" fontId="31" fillId="61" borderId="97" xfId="0" applyNumberFormat="1" applyFont="1" applyFill="1" applyBorder="1" applyAlignment="1">
      <alignment horizontal="center" vertical="center" wrapText="1"/>
    </xf>
    <xf numFmtId="165" fontId="18" fillId="42" borderId="98" xfId="0" applyNumberFormat="1" applyFont="1" applyFill="1" applyBorder="1" applyAlignment="1">
      <alignment horizontal="center" vertical="center"/>
    </xf>
    <xf numFmtId="165" fontId="18" fillId="42" borderId="109" xfId="0" applyNumberFormat="1" applyFont="1" applyFill="1" applyBorder="1" applyAlignment="1">
      <alignment horizontal="center" vertical="center"/>
    </xf>
    <xf numFmtId="165" fontId="18" fillId="35" borderId="109" xfId="0" applyNumberFormat="1" applyFont="1" applyFill="1" applyBorder="1" applyAlignment="1">
      <alignment horizontal="center" vertical="center"/>
    </xf>
    <xf numFmtId="165" fontId="18" fillId="34" borderId="109" xfId="0" applyNumberFormat="1" applyFont="1" applyFill="1" applyBorder="1" applyAlignment="1">
      <alignment horizontal="center" vertical="center"/>
    </xf>
    <xf numFmtId="165" fontId="18" fillId="36" borderId="109" xfId="0" applyNumberFormat="1" applyFont="1" applyFill="1" applyBorder="1" applyAlignment="1">
      <alignment horizontal="center" vertical="center"/>
    </xf>
    <xf numFmtId="10" fontId="23" fillId="76" borderId="100" xfId="0" applyNumberFormat="1" applyFont="1" applyFill="1" applyBorder="1" applyAlignment="1">
      <alignment horizontal="center" vertical="center" wrapText="1"/>
    </xf>
    <xf numFmtId="165" fontId="18" fillId="36" borderId="101" xfId="0" applyNumberFormat="1" applyFont="1" applyFill="1" applyBorder="1" applyAlignment="1">
      <alignment horizontal="center" vertical="center"/>
    </xf>
    <xf numFmtId="10" fontId="31" fillId="61" borderId="100" xfId="0" applyNumberFormat="1" applyFont="1" applyFill="1" applyBorder="1" applyAlignment="1">
      <alignment horizontal="center" vertical="center" wrapText="1"/>
    </xf>
    <xf numFmtId="165" fontId="18" fillId="42" borderId="101" xfId="0" applyNumberFormat="1" applyFont="1" applyFill="1" applyBorder="1" applyAlignment="1">
      <alignment horizontal="center" vertical="center"/>
    </xf>
    <xf numFmtId="166" fontId="31" fillId="42" borderId="114" xfId="0" applyNumberFormat="1" applyFont="1" applyFill="1" applyBorder="1" applyAlignment="1">
      <alignment horizontal="center" vertical="center" wrapText="1"/>
    </xf>
    <xf numFmtId="166" fontId="31" fillId="42" borderId="121" xfId="0" applyNumberFormat="1" applyFont="1" applyFill="1" applyBorder="1" applyAlignment="1">
      <alignment horizontal="center" vertical="center" wrapText="1"/>
    </xf>
    <xf numFmtId="166" fontId="31" fillId="42" borderId="115" xfId="0" applyNumberFormat="1" applyFont="1" applyFill="1" applyBorder="1" applyAlignment="1">
      <alignment horizontal="center" vertical="center" wrapText="1"/>
    </xf>
    <xf numFmtId="0" fontId="30" fillId="42" borderId="116" xfId="0" applyFont="1" applyFill="1" applyBorder="1" applyAlignment="1">
      <alignment horizontal="center" vertical="center" wrapText="1"/>
    </xf>
    <xf numFmtId="0" fontId="30" fillId="42" borderId="122" xfId="0" applyFont="1" applyFill="1" applyBorder="1" applyAlignment="1">
      <alignment horizontal="center" vertical="center" wrapText="1"/>
    </xf>
    <xf numFmtId="0" fontId="30" fillId="42" borderId="117" xfId="0" applyFont="1" applyFill="1" applyBorder="1" applyAlignment="1">
      <alignment horizontal="center" vertical="center" wrapText="1"/>
    </xf>
    <xf numFmtId="10" fontId="31" fillId="74" borderId="97" xfId="0" applyNumberFormat="1" applyFont="1" applyFill="1" applyBorder="1" applyAlignment="1">
      <alignment horizontal="center" vertical="center" wrapText="1"/>
    </xf>
    <xf numFmtId="165" fontId="18" fillId="35" borderId="98" xfId="0" applyNumberFormat="1" applyFont="1" applyFill="1" applyBorder="1" applyAlignment="1">
      <alignment horizontal="center" vertical="center"/>
    </xf>
    <xf numFmtId="10" fontId="31" fillId="74" borderId="100" xfId="0" applyNumberFormat="1" applyFont="1" applyFill="1" applyBorder="1" applyAlignment="1">
      <alignment horizontal="center" vertical="center" wrapText="1"/>
    </xf>
    <xf numFmtId="165" fontId="18" fillId="35" borderId="101" xfId="0" applyNumberFormat="1" applyFont="1" applyFill="1" applyBorder="1" applyAlignment="1">
      <alignment horizontal="center" vertical="center"/>
    </xf>
    <xf numFmtId="166" fontId="31" fillId="35" borderId="114" xfId="0" applyNumberFormat="1" applyFont="1" applyFill="1" applyBorder="1" applyAlignment="1">
      <alignment horizontal="center" vertical="center" wrapText="1"/>
    </xf>
    <xf numFmtId="166" fontId="31" fillId="35" borderId="121" xfId="0" applyNumberFormat="1" applyFont="1" applyFill="1" applyBorder="1" applyAlignment="1">
      <alignment horizontal="center" vertical="center" wrapText="1"/>
    </xf>
    <xf numFmtId="166" fontId="31" fillId="35" borderId="115" xfId="0" applyNumberFormat="1" applyFont="1" applyFill="1" applyBorder="1" applyAlignment="1">
      <alignment horizontal="center" vertical="center" wrapText="1"/>
    </xf>
    <xf numFmtId="0" fontId="30" fillId="35" borderId="116" xfId="0" applyFont="1" applyFill="1" applyBorder="1" applyAlignment="1">
      <alignment horizontal="center" vertical="center" wrapText="1"/>
    </xf>
    <xf numFmtId="0" fontId="30" fillId="35" borderId="122" xfId="0" applyFont="1" applyFill="1" applyBorder="1" applyAlignment="1">
      <alignment horizontal="center" vertical="center" wrapText="1"/>
    </xf>
    <xf numFmtId="0" fontId="30" fillId="35" borderId="117" xfId="0" applyFont="1" applyFill="1" applyBorder="1" applyAlignment="1">
      <alignment horizontal="center" vertical="center" wrapText="1"/>
    </xf>
    <xf numFmtId="10" fontId="31" fillId="75" borderId="97" xfId="0" applyNumberFormat="1" applyFont="1" applyFill="1" applyBorder="1" applyAlignment="1">
      <alignment horizontal="center" vertical="center" wrapText="1"/>
    </xf>
    <xf numFmtId="165" fontId="18" fillId="34" borderId="98" xfId="0" applyNumberFormat="1" applyFont="1" applyFill="1" applyBorder="1" applyAlignment="1">
      <alignment horizontal="center" vertical="center"/>
    </xf>
    <xf numFmtId="10" fontId="31" fillId="75" borderId="100" xfId="0" applyNumberFormat="1" applyFont="1" applyFill="1" applyBorder="1" applyAlignment="1">
      <alignment horizontal="center" vertical="center" wrapText="1"/>
    </xf>
    <xf numFmtId="165" fontId="18" fillId="34" borderId="101" xfId="0" applyNumberFormat="1" applyFont="1" applyFill="1" applyBorder="1" applyAlignment="1">
      <alignment horizontal="center" vertical="center"/>
    </xf>
    <xf numFmtId="166" fontId="23" fillId="34" borderId="114" xfId="0" applyNumberFormat="1" applyFont="1" applyFill="1" applyBorder="1" applyAlignment="1">
      <alignment horizontal="center" vertical="center" wrapText="1"/>
    </xf>
    <xf numFmtId="166" fontId="23" fillId="34" borderId="121" xfId="0" applyNumberFormat="1" applyFont="1" applyFill="1" applyBorder="1" applyAlignment="1">
      <alignment horizontal="center" vertical="center" wrapText="1"/>
    </xf>
    <xf numFmtId="166" fontId="23" fillId="34" borderId="115" xfId="0" applyNumberFormat="1" applyFont="1" applyFill="1" applyBorder="1" applyAlignment="1">
      <alignment horizontal="center" vertical="center" wrapText="1"/>
    </xf>
    <xf numFmtId="0" fontId="30" fillId="34" borderId="116" xfId="0" applyFont="1" applyFill="1" applyBorder="1" applyAlignment="1">
      <alignment horizontal="center" vertical="center" wrapText="1"/>
    </xf>
    <xf numFmtId="0" fontId="30" fillId="34" borderId="122" xfId="0" applyFont="1" applyFill="1" applyBorder="1" applyAlignment="1">
      <alignment horizontal="center" vertical="center" wrapText="1"/>
    </xf>
    <xf numFmtId="0" fontId="30" fillId="34" borderId="117" xfId="0" applyFont="1" applyFill="1" applyBorder="1" applyAlignment="1">
      <alignment horizontal="center" vertical="center" wrapText="1"/>
    </xf>
    <xf numFmtId="10" fontId="31" fillId="76" borderId="97" xfId="0" applyNumberFormat="1" applyFont="1" applyFill="1" applyBorder="1" applyAlignment="1">
      <alignment horizontal="center" vertical="center" wrapText="1"/>
    </xf>
    <xf numFmtId="165" fontId="18" fillId="36" borderId="98" xfId="0" applyNumberFormat="1" applyFont="1" applyFill="1" applyBorder="1" applyAlignment="1">
      <alignment horizontal="center" vertical="center"/>
    </xf>
    <xf numFmtId="166" fontId="23" fillId="36" borderId="114" xfId="0" applyNumberFormat="1" applyFont="1" applyFill="1" applyBorder="1" applyAlignment="1">
      <alignment horizontal="center" vertical="center" wrapText="1"/>
    </xf>
    <xf numFmtId="166" fontId="23" fillId="36" borderId="121" xfId="0" applyNumberFormat="1" applyFont="1" applyFill="1" applyBorder="1" applyAlignment="1">
      <alignment horizontal="center" vertical="center" wrapText="1"/>
    </xf>
    <xf numFmtId="166" fontId="23" fillId="36" borderId="115" xfId="0" applyNumberFormat="1" applyFont="1" applyFill="1" applyBorder="1" applyAlignment="1">
      <alignment horizontal="center" vertical="center" wrapText="1"/>
    </xf>
    <xf numFmtId="0" fontId="30" fillId="36" borderId="116" xfId="0" applyFont="1" applyFill="1" applyBorder="1" applyAlignment="1">
      <alignment horizontal="center" vertical="center" wrapText="1"/>
    </xf>
    <xf numFmtId="0" fontId="30" fillId="36" borderId="122" xfId="0" applyFont="1" applyFill="1" applyBorder="1" applyAlignment="1">
      <alignment horizontal="center" vertical="center" wrapText="1"/>
    </xf>
    <xf numFmtId="0" fontId="30" fillId="36" borderId="117" xfId="0" applyFont="1" applyFill="1" applyBorder="1" applyAlignment="1">
      <alignment horizontal="center" vertical="center" wrapText="1"/>
    </xf>
    <xf numFmtId="0" fontId="18" fillId="47" borderId="0" xfId="0" applyFont="1" applyFill="1" applyAlignment="1">
      <alignment horizontal="center" vertical="center"/>
    </xf>
    <xf numFmtId="0" fontId="19" fillId="47" borderId="0" xfId="0" applyFont="1" applyFill="1" applyAlignment="1">
      <alignment horizontal="center" vertical="center"/>
    </xf>
    <xf numFmtId="2" fontId="18" fillId="47" borderId="0" xfId="0" applyNumberFormat="1" applyFont="1" applyFill="1" applyAlignment="1">
      <alignment horizontal="center" vertical="center"/>
    </xf>
    <xf numFmtId="164" fontId="125" fillId="47" borderId="0" xfId="0" applyNumberFormat="1" applyFont="1" applyFill="1" applyAlignment="1">
      <alignment horizontal="center" vertical="center"/>
    </xf>
    <xf numFmtId="164" fontId="149" fillId="47" borderId="0" xfId="0" applyNumberFormat="1" applyFont="1" applyFill="1" applyAlignment="1">
      <alignment horizontal="center" vertical="center"/>
    </xf>
    <xf numFmtId="164" fontId="18" fillId="47" borderId="0" xfId="0" applyNumberFormat="1" applyFont="1" applyFill="1" applyAlignment="1">
      <alignment horizontal="center" vertical="center"/>
    </xf>
    <xf numFmtId="1" fontId="18" fillId="47" borderId="0" xfId="0" applyNumberFormat="1" applyFont="1" applyFill="1" applyAlignment="1">
      <alignment horizontal="center" vertical="center"/>
    </xf>
    <xf numFmtId="0" fontId="34" fillId="47" borderId="0" xfId="0" applyFont="1" applyFill="1" applyAlignment="1">
      <alignment vertical="center"/>
    </xf>
    <xf numFmtId="0" fontId="104" fillId="47" borderId="0" xfId="0" applyFont="1" applyFill="1" applyAlignment="1">
      <alignment vertical="center"/>
    </xf>
    <xf numFmtId="0" fontId="104" fillId="47" borderId="0" xfId="0" applyFont="1" applyFill="1" applyAlignment="1">
      <alignment vertical="center" wrapText="1"/>
    </xf>
    <xf numFmtId="0" fontId="104" fillId="47" borderId="0" xfId="0" applyFont="1" applyFill="1" applyAlignment="1">
      <alignment vertical="top" wrapText="1"/>
    </xf>
    <xf numFmtId="166" fontId="18" fillId="47" borderId="0" xfId="0" applyNumberFormat="1" applyFont="1" applyFill="1" applyAlignment="1">
      <alignment horizontal="center" vertical="center"/>
    </xf>
    <xf numFmtId="3" fontId="158" fillId="39" borderId="102" xfId="0" applyNumberFormat="1" applyFont="1" applyFill="1" applyBorder="1" applyAlignment="1" applyProtection="1">
      <alignment horizontal="center" vertical="center"/>
      <protection locked="0"/>
    </xf>
    <xf numFmtId="3" fontId="158" fillId="39" borderId="103" xfId="0" applyNumberFormat="1" applyFont="1" applyFill="1" applyBorder="1" applyAlignment="1" applyProtection="1">
      <alignment horizontal="center" vertical="center"/>
      <protection locked="0"/>
    </xf>
    <xf numFmtId="3" fontId="158" fillId="39" borderId="103" xfId="0" applyNumberFormat="1" applyFont="1" applyFill="1" applyBorder="1" applyAlignment="1">
      <alignment horizontal="center" vertical="center"/>
    </xf>
    <xf numFmtId="3" fontId="158" fillId="39" borderId="104" xfId="0" applyNumberFormat="1" applyFont="1" applyFill="1" applyBorder="1" applyAlignment="1" applyProtection="1">
      <alignment horizontal="center" vertical="center"/>
      <protection locked="0"/>
    </xf>
    <xf numFmtId="165" fontId="159" fillId="34" borderId="103" xfId="0" applyNumberFormat="1" applyFont="1" applyFill="1" applyBorder="1" applyAlignment="1">
      <alignment horizontal="center" vertical="center"/>
    </xf>
    <xf numFmtId="165" fontId="159" fillId="34" borderId="70" xfId="0" applyNumberFormat="1" applyFont="1" applyFill="1" applyBorder="1" applyAlignment="1">
      <alignment horizontal="center" vertical="center"/>
    </xf>
    <xf numFmtId="3" fontId="158" fillId="36" borderId="87" xfId="0" applyNumberFormat="1" applyFont="1" applyFill="1" applyBorder="1" applyAlignment="1" applyProtection="1">
      <alignment horizontal="center" vertical="center"/>
      <protection locked="0"/>
    </xf>
    <xf numFmtId="1" fontId="16" fillId="69" borderId="105" xfId="0" applyNumberFormat="1" applyFont="1" applyFill="1" applyBorder="1" applyAlignment="1">
      <alignment horizontal="center" vertical="center"/>
    </xf>
    <xf numFmtId="0" fontId="16" fillId="69" borderId="106" xfId="0" applyFont="1" applyFill="1" applyBorder="1" applyAlignment="1">
      <alignment horizontal="center" vertical="center"/>
    </xf>
    <xf numFmtId="1" fontId="16" fillId="69" borderId="106" xfId="0" applyNumberFormat="1" applyFont="1" applyFill="1" applyBorder="1" applyAlignment="1">
      <alignment horizontal="center" vertical="center"/>
    </xf>
    <xf numFmtId="1" fontId="16" fillId="69" borderId="107" xfId="0" applyNumberFormat="1" applyFont="1" applyFill="1" applyBorder="1" applyAlignment="1">
      <alignment horizontal="center" vertical="center"/>
    </xf>
    <xf numFmtId="164" fontId="16" fillId="69" borderId="106" xfId="0" applyNumberFormat="1" applyFont="1" applyFill="1" applyBorder="1" applyAlignment="1">
      <alignment horizontal="center" vertical="center"/>
    </xf>
    <xf numFmtId="0" fontId="16" fillId="69" borderId="107" xfId="0" applyFont="1" applyFill="1" applyBorder="1" applyAlignment="1">
      <alignment horizontal="center" vertical="center"/>
    </xf>
    <xf numFmtId="164" fontId="16" fillId="69" borderId="95" xfId="0" applyNumberFormat="1" applyFont="1" applyFill="1" applyBorder="1" applyAlignment="1">
      <alignment horizontal="center" vertical="center"/>
    </xf>
    <xf numFmtId="0" fontId="16" fillId="69" borderId="95" xfId="0" applyFont="1" applyFill="1" applyBorder="1" applyAlignment="1">
      <alignment horizontal="center" vertical="center"/>
    </xf>
    <xf numFmtId="0" fontId="19" fillId="47" borderId="0" xfId="0" applyFont="1" applyFill="1" applyAlignment="1">
      <alignment vertical="center"/>
    </xf>
    <xf numFmtId="165" fontId="19" fillId="0" borderId="0" xfId="0" applyNumberFormat="1" applyFont="1" applyAlignment="1">
      <alignment vertical="center"/>
    </xf>
    <xf numFmtId="165" fontId="19" fillId="38" borderId="125" xfId="0" applyNumberFormat="1" applyFont="1" applyFill="1" applyBorder="1" applyAlignment="1">
      <alignment horizontal="center" vertical="center"/>
    </xf>
    <xf numFmtId="165" fontId="18" fillId="0" borderId="0" xfId="0" applyNumberFormat="1" applyFont="1" applyAlignment="1">
      <alignment horizontal="center" vertical="center"/>
    </xf>
    <xf numFmtId="165" fontId="31" fillId="61" borderId="98" xfId="0" applyNumberFormat="1" applyFont="1" applyFill="1" applyBorder="1" applyAlignment="1">
      <alignment horizontal="center" vertical="center" wrapText="1"/>
    </xf>
    <xf numFmtId="165" fontId="31" fillId="61" borderId="109" xfId="0" applyNumberFormat="1" applyFont="1" applyFill="1" applyBorder="1" applyAlignment="1">
      <alignment horizontal="center" vertical="center" wrapText="1"/>
    </xf>
    <xf numFmtId="165" fontId="159" fillId="34" borderId="127" xfId="0" applyNumberFormat="1" applyFont="1" applyFill="1" applyBorder="1" applyAlignment="1">
      <alignment horizontal="center" vertical="center"/>
    </xf>
    <xf numFmtId="165" fontId="31" fillId="61" borderId="101" xfId="0" applyNumberFormat="1" applyFont="1" applyFill="1" applyBorder="1" applyAlignment="1">
      <alignment horizontal="center" vertical="center" wrapText="1"/>
    </xf>
    <xf numFmtId="10" fontId="31" fillId="62" borderId="97" xfId="0" applyNumberFormat="1" applyFont="1" applyFill="1" applyBorder="1" applyAlignment="1">
      <alignment horizontal="center" vertical="center" wrapText="1"/>
    </xf>
    <xf numFmtId="165" fontId="31" fillId="62" borderId="98" xfId="0" applyNumberFormat="1" applyFont="1" applyFill="1" applyBorder="1" applyAlignment="1">
      <alignment horizontal="center" vertical="center" wrapText="1"/>
    </xf>
    <xf numFmtId="10" fontId="31" fillId="62" borderId="94" xfId="0" applyNumberFormat="1" applyFont="1" applyFill="1" applyBorder="1" applyAlignment="1">
      <alignment horizontal="center" vertical="center" wrapText="1"/>
    </xf>
    <xf numFmtId="165" fontId="31" fillId="62" borderId="109" xfId="0" applyNumberFormat="1" applyFont="1" applyFill="1" applyBorder="1" applyAlignment="1">
      <alignment horizontal="center" vertical="center" wrapText="1"/>
    </xf>
    <xf numFmtId="0" fontId="33" fillId="47" borderId="0" xfId="0" applyFont="1" applyFill="1" applyAlignment="1">
      <alignment horizontal="left" vertical="center"/>
    </xf>
    <xf numFmtId="0" fontId="104" fillId="47" borderId="0" xfId="0" applyFont="1" applyFill="1" applyAlignment="1">
      <alignment horizontal="left" vertical="center"/>
    </xf>
    <xf numFmtId="10" fontId="31" fillId="62" borderId="100" xfId="0" applyNumberFormat="1" applyFont="1" applyFill="1" applyBorder="1" applyAlignment="1">
      <alignment horizontal="center" vertical="center" wrapText="1"/>
    </xf>
    <xf numFmtId="165" fontId="31" fillId="62" borderId="101" xfId="0" applyNumberFormat="1" applyFont="1" applyFill="1" applyBorder="1" applyAlignment="1">
      <alignment horizontal="center" vertical="center" wrapText="1"/>
    </xf>
    <xf numFmtId="10" fontId="31" fillId="63" borderId="97" xfId="0" applyNumberFormat="1" applyFont="1" applyFill="1" applyBorder="1" applyAlignment="1">
      <alignment horizontal="center" vertical="center" wrapText="1"/>
    </xf>
    <xf numFmtId="165" fontId="31" fillId="63" borderId="98" xfId="0" applyNumberFormat="1" applyFont="1" applyFill="1" applyBorder="1" applyAlignment="1">
      <alignment horizontal="center" vertical="center" wrapText="1"/>
    </xf>
    <xf numFmtId="10" fontId="31" fillId="63" borderId="94" xfId="0" applyNumberFormat="1" applyFont="1" applyFill="1" applyBorder="1" applyAlignment="1">
      <alignment horizontal="center" vertical="center" wrapText="1"/>
    </xf>
    <xf numFmtId="165" fontId="31" fillId="63" borderId="109" xfId="0" applyNumberFormat="1" applyFont="1" applyFill="1" applyBorder="1" applyAlignment="1">
      <alignment horizontal="center" vertical="center" wrapText="1"/>
    </xf>
    <xf numFmtId="10" fontId="31" fillId="63" borderId="100" xfId="0" applyNumberFormat="1" applyFont="1" applyFill="1" applyBorder="1" applyAlignment="1">
      <alignment horizontal="center" vertical="center" wrapText="1"/>
    </xf>
    <xf numFmtId="165" fontId="31" fillId="63" borderId="101" xfId="0" applyNumberFormat="1" applyFont="1" applyFill="1" applyBorder="1" applyAlignment="1">
      <alignment horizontal="center" vertical="center" wrapText="1"/>
    </xf>
    <xf numFmtId="10" fontId="31" fillId="64" borderId="97" xfId="0" applyNumberFormat="1" applyFont="1" applyFill="1" applyBorder="1" applyAlignment="1">
      <alignment horizontal="center" vertical="center" wrapText="1"/>
    </xf>
    <xf numFmtId="165" fontId="31" fillId="64" borderId="98" xfId="0" applyNumberFormat="1" applyFont="1" applyFill="1" applyBorder="1" applyAlignment="1">
      <alignment horizontal="center" vertical="center" wrapText="1"/>
    </xf>
    <xf numFmtId="10" fontId="31" fillId="64" borderId="94" xfId="0" applyNumberFormat="1" applyFont="1" applyFill="1" applyBorder="1" applyAlignment="1">
      <alignment horizontal="center" vertical="center" wrapText="1"/>
    </xf>
    <xf numFmtId="165" fontId="31" fillId="64" borderId="109" xfId="0" applyNumberFormat="1" applyFont="1" applyFill="1" applyBorder="1" applyAlignment="1">
      <alignment horizontal="center" vertical="center" wrapText="1"/>
    </xf>
    <xf numFmtId="10" fontId="23" fillId="64" borderId="94" xfId="0" applyNumberFormat="1" applyFont="1" applyFill="1" applyBorder="1" applyAlignment="1">
      <alignment horizontal="center" vertical="center" wrapText="1"/>
    </xf>
    <xf numFmtId="165" fontId="23" fillId="64" borderId="109" xfId="0" applyNumberFormat="1" applyFont="1" applyFill="1" applyBorder="1" applyAlignment="1">
      <alignment horizontal="center" vertical="center" wrapText="1"/>
    </xf>
    <xf numFmtId="10" fontId="23" fillId="64" borderId="100" xfId="0" applyNumberFormat="1" applyFont="1" applyFill="1" applyBorder="1" applyAlignment="1">
      <alignment horizontal="center" vertical="center" wrapText="1"/>
    </xf>
    <xf numFmtId="165" fontId="23" fillId="64" borderId="101" xfId="0" applyNumberFormat="1" applyFont="1" applyFill="1" applyBorder="1" applyAlignment="1">
      <alignment horizontal="center" vertical="center" wrapText="1"/>
    </xf>
    <xf numFmtId="165" fontId="18" fillId="47" borderId="0" xfId="0" applyNumberFormat="1" applyFont="1" applyFill="1" applyAlignment="1">
      <alignment horizontal="center" vertical="center"/>
    </xf>
    <xf numFmtId="0" fontId="24" fillId="47" borderId="1" xfId="0" applyFont="1" applyFill="1" applyBorder="1" applyAlignment="1">
      <alignment horizontal="center" vertical="center"/>
    </xf>
    <xf numFmtId="0" fontId="162" fillId="47" borderId="0" xfId="0" applyFont="1" applyFill="1" applyAlignment="1">
      <alignment horizontal="center" vertical="center"/>
    </xf>
    <xf numFmtId="0" fontId="24" fillId="47" borderId="0" xfId="0" applyFont="1" applyFill="1" applyAlignment="1">
      <alignment horizontal="left" vertical="center"/>
    </xf>
    <xf numFmtId="165" fontId="29" fillId="39" borderId="23" xfId="0" applyNumberFormat="1" applyFont="1" applyFill="1" applyBorder="1" applyAlignment="1">
      <alignment horizontal="center" vertical="center" wrapText="1"/>
    </xf>
    <xf numFmtId="165" fontId="29" fillId="39" borderId="17" xfId="0" applyNumberFormat="1" applyFont="1" applyFill="1" applyBorder="1" applyAlignment="1">
      <alignment horizontal="center" vertical="center" wrapText="1"/>
    </xf>
    <xf numFmtId="165" fontId="26" fillId="39" borderId="23" xfId="0" applyNumberFormat="1" applyFont="1" applyFill="1" applyBorder="1" applyAlignment="1">
      <alignment horizontal="center" vertical="center"/>
    </xf>
    <xf numFmtId="165" fontId="26" fillId="39" borderId="17" xfId="0" applyNumberFormat="1" applyFont="1" applyFill="1" applyBorder="1" applyAlignment="1">
      <alignment horizontal="center" vertical="center"/>
    </xf>
    <xf numFmtId="0" fontId="128" fillId="39" borderId="75" xfId="0" applyFont="1" applyFill="1" applyBorder="1" applyAlignment="1">
      <alignment vertical="center"/>
    </xf>
    <xf numFmtId="0" fontId="102" fillId="47" borderId="0" xfId="0" applyFont="1" applyFill="1" applyAlignment="1">
      <alignment horizontal="center" vertical="center"/>
    </xf>
    <xf numFmtId="0" fontId="130" fillId="39" borderId="75" xfId="0" applyFont="1" applyFill="1" applyBorder="1" applyAlignment="1">
      <alignment horizontal="center" vertical="center"/>
    </xf>
    <xf numFmtId="0" fontId="135" fillId="39" borderId="75" xfId="0" applyFont="1" applyFill="1" applyBorder="1" applyAlignment="1">
      <alignment horizontal="left" vertical="center" wrapText="1"/>
    </xf>
    <xf numFmtId="0" fontId="128" fillId="39" borderId="75" xfId="0" applyFont="1" applyFill="1" applyBorder="1" applyAlignment="1">
      <alignment horizontal="left" vertical="center" wrapText="1"/>
    </xf>
    <xf numFmtId="0" fontId="128" fillId="39" borderId="75" xfId="0" applyFont="1" applyFill="1" applyBorder="1" applyAlignment="1">
      <alignment horizontal="left" vertical="center"/>
    </xf>
    <xf numFmtId="0" fontId="102" fillId="47" borderId="68" xfId="0" applyFont="1" applyFill="1" applyBorder="1" applyAlignment="1">
      <alignment horizontal="center" vertical="center"/>
    </xf>
    <xf numFmtId="0" fontId="102" fillId="68" borderId="76" xfId="0" applyFont="1" applyFill="1" applyBorder="1" applyAlignment="1">
      <alignment horizontal="center" vertical="center"/>
    </xf>
    <xf numFmtId="0" fontId="102" fillId="68" borderId="77" xfId="0" applyFont="1" applyFill="1" applyBorder="1" applyAlignment="1">
      <alignment horizontal="center" vertical="center"/>
    </xf>
    <xf numFmtId="0" fontId="125" fillId="69" borderId="78" xfId="0" applyFont="1" applyFill="1" applyBorder="1" applyAlignment="1">
      <alignment horizontal="left" vertical="center" wrapText="1"/>
    </xf>
    <xf numFmtId="0" fontId="125" fillId="69" borderId="79" xfId="0" applyFont="1" applyFill="1" applyBorder="1" applyAlignment="1">
      <alignment horizontal="left" vertical="center" wrapText="1"/>
    </xf>
    <xf numFmtId="0" fontId="125" fillId="69" borderId="80" xfId="0" applyFont="1" applyFill="1" applyBorder="1" applyAlignment="1">
      <alignment horizontal="left" vertical="center" wrapText="1"/>
    </xf>
    <xf numFmtId="0" fontId="125" fillId="69" borderId="81" xfId="0" applyFont="1" applyFill="1" applyBorder="1" applyAlignment="1">
      <alignment horizontal="left" vertical="center" wrapText="1"/>
    </xf>
    <xf numFmtId="0" fontId="125" fillId="69" borderId="0" xfId="0" applyFont="1" applyFill="1" applyBorder="1" applyAlignment="1">
      <alignment horizontal="left" vertical="center" wrapText="1"/>
    </xf>
    <xf numFmtId="0" fontId="125" fillId="69" borderId="82" xfId="0" applyFont="1" applyFill="1" applyBorder="1" applyAlignment="1">
      <alignment horizontal="left" vertical="center" wrapText="1"/>
    </xf>
    <xf numFmtId="0" fontId="125" fillId="69" borderId="83" xfId="0" applyFont="1" applyFill="1" applyBorder="1" applyAlignment="1">
      <alignment horizontal="left" vertical="center" wrapText="1"/>
    </xf>
    <xf numFmtId="0" fontId="125" fillId="69" borderId="84" xfId="0" applyFont="1" applyFill="1" applyBorder="1" applyAlignment="1">
      <alignment horizontal="left" vertical="center" wrapText="1"/>
    </xf>
    <xf numFmtId="0" fontId="125" fillId="69" borderId="85" xfId="0" applyFont="1" applyFill="1" applyBorder="1" applyAlignment="1">
      <alignment horizontal="left" vertical="center" wrapText="1"/>
    </xf>
    <xf numFmtId="4" fontId="102" fillId="68" borderId="76" xfId="0" applyNumberFormat="1" applyFont="1" applyFill="1" applyBorder="1" applyAlignment="1">
      <alignment horizontal="center" vertical="center"/>
    </xf>
    <xf numFmtId="4" fontId="102" fillId="68" borderId="77" xfId="0" applyNumberFormat="1" applyFont="1" applyFill="1" applyBorder="1" applyAlignment="1">
      <alignment horizontal="center" vertical="center"/>
    </xf>
    <xf numFmtId="0" fontId="33" fillId="73" borderId="121" xfId="0" applyFont="1" applyFill="1" applyBorder="1" applyAlignment="1">
      <alignment horizontal="left" vertical="center"/>
    </xf>
    <xf numFmtId="0" fontId="33" fillId="73" borderId="94" xfId="0" applyFont="1" applyFill="1" applyBorder="1" applyAlignment="1">
      <alignment horizontal="left" vertical="center"/>
    </xf>
    <xf numFmtId="0" fontId="33" fillId="73" borderId="109" xfId="0" applyFont="1" applyFill="1" applyBorder="1" applyAlignment="1">
      <alignment horizontal="left" vertical="center"/>
    </xf>
    <xf numFmtId="0" fontId="33" fillId="73" borderId="115" xfId="0" applyFont="1" applyFill="1" applyBorder="1" applyAlignment="1">
      <alignment horizontal="left" vertical="center"/>
    </xf>
    <xf numFmtId="0" fontId="33" fillId="73" borderId="100" xfId="0" applyFont="1" applyFill="1" applyBorder="1" applyAlignment="1">
      <alignment horizontal="left" vertical="center"/>
    </xf>
    <xf numFmtId="0" fontId="33" fillId="73" borderId="101" xfId="0" applyFont="1" applyFill="1" applyBorder="1" applyAlignment="1">
      <alignment horizontal="left" vertical="center"/>
    </xf>
    <xf numFmtId="0" fontId="104" fillId="73" borderId="121" xfId="0" applyFont="1" applyFill="1" applyBorder="1" applyAlignment="1">
      <alignment horizontal="left" vertical="center"/>
    </xf>
    <xf numFmtId="0" fontId="104" fillId="73" borderId="94" xfId="0" applyFont="1" applyFill="1" applyBorder="1" applyAlignment="1">
      <alignment horizontal="left" vertical="center"/>
    </xf>
    <xf numFmtId="0" fontId="104" fillId="73" borderId="109" xfId="0" applyFont="1" applyFill="1" applyBorder="1" applyAlignment="1">
      <alignment horizontal="left" vertical="center"/>
    </xf>
    <xf numFmtId="0" fontId="104" fillId="73" borderId="100" xfId="0" applyFont="1" applyFill="1" applyBorder="1" applyAlignment="1">
      <alignment horizontal="left" vertical="center"/>
    </xf>
    <xf numFmtId="0" fontId="104" fillId="73" borderId="101" xfId="0" applyFont="1" applyFill="1" applyBorder="1" applyAlignment="1">
      <alignment horizontal="left" vertical="center"/>
    </xf>
    <xf numFmtId="0" fontId="34" fillId="39" borderId="105" xfId="0" applyFont="1" applyFill="1" applyBorder="1" applyAlignment="1">
      <alignment horizontal="center" vertical="center"/>
    </xf>
    <xf numFmtId="0" fontId="34" fillId="39" borderId="106" xfId="0" applyFont="1" applyFill="1" applyBorder="1" applyAlignment="1">
      <alignment horizontal="center" vertical="center"/>
    </xf>
    <xf numFmtId="0" fontId="34" fillId="39" borderId="107" xfId="0" applyFont="1" applyFill="1" applyBorder="1" applyAlignment="1">
      <alignment horizontal="center" vertical="center"/>
    </xf>
    <xf numFmtId="0" fontId="104" fillId="73" borderId="119" xfId="0" applyFont="1" applyFill="1" applyBorder="1" applyAlignment="1">
      <alignment horizontal="left" vertical="center"/>
    </xf>
    <xf numFmtId="0" fontId="104" fillId="73" borderId="110" xfId="0" applyFont="1" applyFill="1" applyBorder="1" applyAlignment="1">
      <alignment horizontal="left" vertical="center"/>
    </xf>
    <xf numFmtId="0" fontId="104" fillId="73" borderId="111" xfId="0" applyFont="1" applyFill="1" applyBorder="1" applyAlignment="1">
      <alignment horizontal="left" vertical="center"/>
    </xf>
    <xf numFmtId="0" fontId="104" fillId="73" borderId="121" xfId="0" applyFont="1" applyFill="1" applyBorder="1" applyAlignment="1">
      <alignment horizontal="left" vertical="top" wrapText="1"/>
    </xf>
    <xf numFmtId="0" fontId="104" fillId="73" borderId="94" xfId="0" applyFont="1" applyFill="1" applyBorder="1" applyAlignment="1">
      <alignment horizontal="left" vertical="top" wrapText="1"/>
    </xf>
    <xf numFmtId="0" fontId="104" fillId="73" borderId="109" xfId="0" applyFont="1" applyFill="1" applyBorder="1" applyAlignment="1">
      <alignment horizontal="left" vertical="top" wrapText="1"/>
    </xf>
    <xf numFmtId="165" fontId="160" fillId="35" borderId="119" xfId="0" applyNumberFormat="1" applyFont="1" applyFill="1" applyBorder="1" applyAlignment="1">
      <alignment horizontal="center" vertical="center"/>
    </xf>
    <xf numFmtId="165" fontId="160" fillId="35" borderId="110" xfId="0" applyNumberFormat="1" applyFont="1" applyFill="1" applyBorder="1" applyAlignment="1">
      <alignment horizontal="center" vertical="center"/>
    </xf>
    <xf numFmtId="165" fontId="160" fillId="35" borderId="118" xfId="0" applyNumberFormat="1" applyFont="1" applyFill="1" applyBorder="1" applyAlignment="1">
      <alignment horizontal="center" vertical="center"/>
    </xf>
    <xf numFmtId="165" fontId="160" fillId="35" borderId="115" xfId="0" applyNumberFormat="1" applyFont="1" applyFill="1" applyBorder="1" applyAlignment="1">
      <alignment horizontal="center" vertical="center"/>
    </xf>
    <xf numFmtId="165" fontId="160" fillId="35" borderId="100" xfId="0" applyNumberFormat="1" applyFont="1" applyFill="1" applyBorder="1" applyAlignment="1">
      <alignment horizontal="center" vertical="center"/>
    </xf>
    <xf numFmtId="165" fontId="160" fillId="35" borderId="113" xfId="0" applyNumberFormat="1" applyFont="1" applyFill="1" applyBorder="1" applyAlignment="1">
      <alignment horizontal="center" vertical="center"/>
    </xf>
    <xf numFmtId="2" fontId="158" fillId="71" borderId="116" xfId="0" applyNumberFormat="1" applyFont="1" applyFill="1" applyBorder="1" applyAlignment="1">
      <alignment horizontal="center" vertical="center"/>
    </xf>
    <xf numFmtId="2" fontId="158" fillId="71" borderId="117" xfId="0" applyNumberFormat="1" applyFont="1" applyFill="1" applyBorder="1" applyAlignment="1">
      <alignment horizontal="center" vertical="center"/>
    </xf>
    <xf numFmtId="165" fontId="160" fillId="60" borderId="119" xfId="0" applyNumberFormat="1" applyFont="1" applyFill="1" applyBorder="1" applyAlignment="1">
      <alignment horizontal="center" vertical="center"/>
    </xf>
    <xf numFmtId="165" fontId="160" fillId="60" borderId="110" xfId="0" applyNumberFormat="1" applyFont="1" applyFill="1" applyBorder="1" applyAlignment="1">
      <alignment horizontal="center" vertical="center"/>
    </xf>
    <xf numFmtId="165" fontId="160" fillId="60" borderId="111" xfId="0" applyNumberFormat="1" applyFont="1" applyFill="1" applyBorder="1" applyAlignment="1">
      <alignment horizontal="center" vertical="center"/>
    </xf>
    <xf numFmtId="165" fontId="160" fillId="60" borderId="115" xfId="0" applyNumberFormat="1" applyFont="1" applyFill="1" applyBorder="1" applyAlignment="1">
      <alignment horizontal="center" vertical="center"/>
    </xf>
    <xf numFmtId="165" fontId="160" fillId="60" borderId="100" xfId="0" applyNumberFormat="1" applyFont="1" applyFill="1" applyBorder="1" applyAlignment="1">
      <alignment horizontal="center" vertical="center"/>
    </xf>
    <xf numFmtId="165" fontId="160" fillId="60" borderId="101" xfId="0" applyNumberFormat="1" applyFont="1" applyFill="1" applyBorder="1" applyAlignment="1">
      <alignment horizontal="center" vertical="center"/>
    </xf>
    <xf numFmtId="164" fontId="150" fillId="72" borderId="88" xfId="0" applyNumberFormat="1" applyFont="1" applyFill="1" applyBorder="1" applyAlignment="1">
      <alignment horizontal="center" vertical="center"/>
    </xf>
    <xf numFmtId="164" fontId="150" fillId="72" borderId="89" xfId="0" applyNumberFormat="1" applyFont="1" applyFill="1" applyBorder="1" applyAlignment="1">
      <alignment horizontal="center" vertical="center"/>
    </xf>
    <xf numFmtId="164" fontId="150" fillId="72" borderId="91" xfId="0" applyNumberFormat="1" applyFont="1" applyFill="1" applyBorder="1" applyAlignment="1">
      <alignment horizontal="center" vertical="center"/>
    </xf>
    <xf numFmtId="164" fontId="150" fillId="72" borderId="92" xfId="0" applyNumberFormat="1" applyFont="1" applyFill="1" applyBorder="1" applyAlignment="1">
      <alignment horizontal="center" vertical="center"/>
    </xf>
    <xf numFmtId="165" fontId="151" fillId="72" borderId="88" xfId="0" applyNumberFormat="1" applyFont="1" applyFill="1" applyBorder="1" applyAlignment="1">
      <alignment horizontal="center" vertical="center"/>
    </xf>
    <xf numFmtId="165" fontId="151" fillId="72" borderId="89" xfId="0" applyNumberFormat="1" applyFont="1" applyFill="1" applyBorder="1" applyAlignment="1">
      <alignment horizontal="center" vertical="center"/>
    </xf>
    <xf numFmtId="165" fontId="151" fillId="72" borderId="90" xfId="0" applyNumberFormat="1" applyFont="1" applyFill="1" applyBorder="1" applyAlignment="1">
      <alignment horizontal="center" vertical="center"/>
    </xf>
    <xf numFmtId="165" fontId="151" fillId="72" borderId="91" xfId="0" applyNumberFormat="1" applyFont="1" applyFill="1" applyBorder="1" applyAlignment="1">
      <alignment horizontal="center" vertical="center"/>
    </xf>
    <xf numFmtId="165" fontId="151" fillId="72" borderId="92" xfId="0" applyNumberFormat="1" applyFont="1" applyFill="1" applyBorder="1" applyAlignment="1">
      <alignment horizontal="center" vertical="center"/>
    </xf>
    <xf numFmtId="165" fontId="151" fillId="72" borderId="93" xfId="0" applyNumberFormat="1" applyFont="1" applyFill="1" applyBorder="1" applyAlignment="1">
      <alignment horizontal="center" vertical="center"/>
    </xf>
    <xf numFmtId="0" fontId="104" fillId="73" borderId="121" xfId="0" applyFont="1" applyFill="1" applyBorder="1" applyAlignment="1">
      <alignment horizontal="left" vertical="center" wrapText="1"/>
    </xf>
    <xf numFmtId="0" fontId="104" fillId="73" borderId="94" xfId="0" applyFont="1" applyFill="1" applyBorder="1" applyAlignment="1">
      <alignment horizontal="left" vertical="center" wrapText="1"/>
    </xf>
    <xf numFmtId="0" fontId="104" fillId="73" borderId="109" xfId="0" applyFont="1" applyFill="1" applyBorder="1" applyAlignment="1">
      <alignment horizontal="left" vertical="center" wrapText="1"/>
    </xf>
    <xf numFmtId="0" fontId="19" fillId="34" borderId="108" xfId="0" applyFont="1" applyFill="1" applyBorder="1" applyAlignment="1">
      <alignment horizontal="center" vertical="center"/>
    </xf>
    <xf numFmtId="0" fontId="19" fillId="34" borderId="109" xfId="0" applyFont="1" applyFill="1" applyBorder="1" applyAlignment="1">
      <alignment horizontal="center" vertical="center"/>
    </xf>
    <xf numFmtId="0" fontId="18" fillId="34" borderId="121" xfId="0" applyFont="1" applyFill="1" applyBorder="1" applyAlignment="1">
      <alignment horizontal="center" vertical="center"/>
    </xf>
    <xf numFmtId="0" fontId="18" fillId="34" borderId="109" xfId="0" applyFont="1" applyFill="1" applyBorder="1" applyAlignment="1">
      <alignment horizontal="center" vertical="center"/>
    </xf>
    <xf numFmtId="164" fontId="125" fillId="35" borderId="96" xfId="0" applyNumberFormat="1" applyFont="1" applyFill="1" applyBorder="1" applyAlignment="1">
      <alignment horizontal="center" vertical="center"/>
    </xf>
    <xf numFmtId="164" fontId="125" fillId="35" borderId="97" xfId="0" applyNumberFormat="1" applyFont="1" applyFill="1" applyBorder="1" applyAlignment="1">
      <alignment horizontal="center" vertical="center"/>
    </xf>
    <xf numFmtId="164" fontId="125" fillId="35" borderId="112" xfId="0" applyNumberFormat="1" applyFont="1" applyFill="1" applyBorder="1" applyAlignment="1">
      <alignment horizontal="center" vertical="center"/>
    </xf>
    <xf numFmtId="164" fontId="125" fillId="35" borderId="99" xfId="0" applyNumberFormat="1" applyFont="1" applyFill="1" applyBorder="1" applyAlignment="1">
      <alignment horizontal="center" vertical="center"/>
    </xf>
    <xf numFmtId="164" fontId="125" fillId="35" borderId="100" xfId="0" applyNumberFormat="1" applyFont="1" applyFill="1" applyBorder="1" applyAlignment="1">
      <alignment horizontal="center" vertical="center"/>
    </xf>
    <xf numFmtId="164" fontId="125" fillId="35" borderId="113" xfId="0" applyNumberFormat="1" applyFont="1" applyFill="1" applyBorder="1" applyAlignment="1">
      <alignment horizontal="center" vertical="center"/>
    </xf>
    <xf numFmtId="2" fontId="157" fillId="71" borderId="116" xfId="0" applyNumberFormat="1" applyFont="1" applyFill="1" applyBorder="1" applyAlignment="1">
      <alignment horizontal="center" vertical="center"/>
    </xf>
    <xf numFmtId="2" fontId="157" fillId="71" borderId="117" xfId="0" applyNumberFormat="1" applyFont="1" applyFill="1" applyBorder="1" applyAlignment="1">
      <alignment horizontal="center" vertical="center"/>
    </xf>
    <xf numFmtId="164" fontId="125" fillId="60" borderId="114" xfId="0" applyNumberFormat="1" applyFont="1" applyFill="1" applyBorder="1" applyAlignment="1">
      <alignment horizontal="center" vertical="center"/>
    </xf>
    <xf numFmtId="164" fontId="125" fillId="60" borderId="97" xfId="0" applyNumberFormat="1" applyFont="1" applyFill="1" applyBorder="1" applyAlignment="1">
      <alignment horizontal="center" vertical="center"/>
    </xf>
    <xf numFmtId="164" fontId="125" fillId="60" borderId="98" xfId="0" applyNumberFormat="1" applyFont="1" applyFill="1" applyBorder="1" applyAlignment="1">
      <alignment horizontal="center" vertical="center"/>
    </xf>
    <xf numFmtId="164" fontId="125" fillId="60" borderId="115" xfId="0" applyNumberFormat="1" applyFont="1" applyFill="1" applyBorder="1" applyAlignment="1">
      <alignment horizontal="center" vertical="center"/>
    </xf>
    <xf numFmtId="164" fontId="125" fillId="60" borderId="100" xfId="0" applyNumberFormat="1" applyFont="1" applyFill="1" applyBorder="1" applyAlignment="1">
      <alignment horizontal="center" vertical="center"/>
    </xf>
    <xf numFmtId="164" fontId="125" fillId="60" borderId="101" xfId="0" applyNumberFormat="1" applyFont="1" applyFill="1" applyBorder="1" applyAlignment="1">
      <alignment horizontal="center" vertical="center"/>
    </xf>
    <xf numFmtId="0" fontId="19" fillId="34" borderId="99" xfId="0" applyFont="1" applyFill="1" applyBorder="1" applyAlignment="1">
      <alignment horizontal="center" vertical="center"/>
    </xf>
    <xf numFmtId="0" fontId="19" fillId="34" borderId="101" xfId="0" applyFont="1" applyFill="1" applyBorder="1" applyAlignment="1">
      <alignment horizontal="center" vertical="center"/>
    </xf>
    <xf numFmtId="0" fontId="18" fillId="34" borderId="115" xfId="0" applyFont="1" applyFill="1" applyBorder="1" applyAlignment="1">
      <alignment horizontal="center" vertical="center"/>
    </xf>
    <xf numFmtId="0" fontId="18" fillId="34" borderId="101" xfId="0" applyFont="1" applyFill="1" applyBorder="1" applyAlignment="1">
      <alignment horizontal="center" vertical="center"/>
    </xf>
    <xf numFmtId="0" fontId="23" fillId="34" borderId="121" xfId="0" applyFont="1" applyFill="1" applyBorder="1" applyAlignment="1">
      <alignment horizontal="center" vertical="center"/>
    </xf>
    <xf numFmtId="0" fontId="23" fillId="34" borderId="109" xfId="0" applyFont="1" applyFill="1" applyBorder="1" applyAlignment="1">
      <alignment horizontal="center" vertical="center"/>
    </xf>
    <xf numFmtId="0" fontId="5" fillId="47" borderId="0" xfId="0" applyFont="1" applyFill="1" applyAlignment="1">
      <alignment horizontal="center" vertical="center"/>
    </xf>
    <xf numFmtId="0" fontId="33" fillId="34" borderId="67" xfId="0" applyFont="1" applyFill="1" applyBorder="1" applyAlignment="1">
      <alignment horizontal="center" vertical="center"/>
    </xf>
    <xf numFmtId="0" fontId="33" fillId="34" borderId="68" xfId="0" applyFont="1" applyFill="1" applyBorder="1" applyAlignment="1">
      <alignment horizontal="center" vertical="center"/>
    </xf>
    <xf numFmtId="0" fontId="33" fillId="34" borderId="69" xfId="0" applyFont="1" applyFill="1" applyBorder="1" applyAlignment="1">
      <alignment horizontal="center" vertical="center"/>
    </xf>
    <xf numFmtId="0" fontId="19" fillId="39" borderId="105" xfId="0" applyFont="1" applyFill="1" applyBorder="1" applyAlignment="1">
      <alignment horizontal="center" vertical="center"/>
    </xf>
    <xf numFmtId="0" fontId="19" fillId="39" borderId="107" xfId="0" applyFont="1" applyFill="1" applyBorder="1" applyAlignment="1">
      <alignment horizontal="center" vertical="center"/>
    </xf>
    <xf numFmtId="0" fontId="19" fillId="39" borderId="126" xfId="0" applyFont="1" applyFill="1" applyBorder="1" applyAlignment="1">
      <alignment horizontal="center" vertical="center"/>
    </xf>
    <xf numFmtId="0" fontId="19" fillId="34" borderId="120" xfId="0" applyFont="1" applyFill="1" applyBorder="1" applyAlignment="1">
      <alignment horizontal="center" vertical="center"/>
    </xf>
    <xf numFmtId="0" fontId="19" fillId="34" borderId="111" xfId="0" applyFont="1" applyFill="1" applyBorder="1" applyAlignment="1">
      <alignment horizontal="center" vertical="center"/>
    </xf>
    <xf numFmtId="0" fontId="23" fillId="34" borderId="119" xfId="0" applyFont="1" applyFill="1" applyBorder="1" applyAlignment="1">
      <alignment horizontal="center" vertical="center"/>
    </xf>
    <xf numFmtId="0" fontId="23" fillId="34" borderId="111" xfId="0" applyFont="1" applyFill="1" applyBorder="1" applyAlignment="1">
      <alignment horizontal="center" vertical="center"/>
    </xf>
    <xf numFmtId="165" fontId="160" fillId="35" borderId="67" xfId="0" applyNumberFormat="1" applyFont="1" applyFill="1" applyBorder="1" applyAlignment="1">
      <alignment horizontal="center" vertical="center"/>
    </xf>
    <xf numFmtId="165" fontId="160" fillId="35" borderId="68" xfId="0" applyNumberFormat="1" applyFont="1" applyFill="1" applyBorder="1" applyAlignment="1">
      <alignment horizontal="center" vertical="center"/>
    </xf>
    <xf numFmtId="165" fontId="160" fillId="35" borderId="72" xfId="0" applyNumberFormat="1" applyFont="1" applyFill="1" applyBorder="1" applyAlignment="1">
      <alignment horizontal="center" vertical="center"/>
    </xf>
    <xf numFmtId="165" fontId="160" fillId="35" borderId="73" xfId="0" applyNumberFormat="1" applyFont="1" applyFill="1" applyBorder="1" applyAlignment="1">
      <alignment horizontal="center" vertical="center"/>
    </xf>
    <xf numFmtId="2" fontId="158" fillId="71" borderId="86" xfId="0" applyNumberFormat="1" applyFont="1" applyFill="1" applyBorder="1" applyAlignment="1">
      <alignment horizontal="center" vertical="center"/>
    </xf>
    <xf numFmtId="2" fontId="158" fillId="71" borderId="87" xfId="0" applyNumberFormat="1" applyFont="1" applyFill="1" applyBorder="1" applyAlignment="1">
      <alignment horizontal="center" vertical="center"/>
    </xf>
    <xf numFmtId="165" fontId="160" fillId="60" borderId="68" xfId="0" applyNumberFormat="1" applyFont="1" applyFill="1" applyBorder="1" applyAlignment="1">
      <alignment horizontal="center" vertical="center"/>
    </xf>
    <xf numFmtId="165" fontId="160" fillId="60" borderId="69" xfId="0" applyNumberFormat="1" applyFont="1" applyFill="1" applyBorder="1" applyAlignment="1">
      <alignment horizontal="center" vertical="center"/>
    </xf>
    <xf numFmtId="165" fontId="160" fillId="60" borderId="73" xfId="0" applyNumberFormat="1" applyFont="1" applyFill="1" applyBorder="1" applyAlignment="1">
      <alignment horizontal="center" vertical="center"/>
    </xf>
    <xf numFmtId="165" fontId="160" fillId="60" borderId="74" xfId="0" applyNumberFormat="1" applyFont="1" applyFill="1" applyBorder="1" applyAlignment="1">
      <alignment horizontal="center" vertical="center"/>
    </xf>
    <xf numFmtId="0" fontId="18" fillId="34" borderId="108" xfId="0" applyFont="1" applyFill="1" applyBorder="1" applyAlignment="1">
      <alignment horizontal="center" vertical="center"/>
    </xf>
    <xf numFmtId="164" fontId="125" fillId="35" borderId="67" xfId="0" applyNumberFormat="1" applyFont="1" applyFill="1" applyBorder="1" applyAlignment="1">
      <alignment horizontal="center" vertical="center"/>
    </xf>
    <xf numFmtId="164" fontId="125" fillId="35" borderId="68" xfId="0" applyNumberFormat="1" applyFont="1" applyFill="1" applyBorder="1" applyAlignment="1">
      <alignment horizontal="center" vertical="center"/>
    </xf>
    <xf numFmtId="164" fontId="125" fillId="35" borderId="72" xfId="0" applyNumberFormat="1" applyFont="1" applyFill="1" applyBorder="1" applyAlignment="1">
      <alignment horizontal="center" vertical="center"/>
    </xf>
    <xf numFmtId="164" fontId="125" fillId="35" borderId="73" xfId="0" applyNumberFormat="1" applyFont="1" applyFill="1" applyBorder="1" applyAlignment="1">
      <alignment horizontal="center" vertical="center"/>
    </xf>
    <xf numFmtId="2" fontId="157" fillId="71" borderId="86" xfId="0" applyNumberFormat="1" applyFont="1" applyFill="1" applyBorder="1" applyAlignment="1">
      <alignment horizontal="center" vertical="center"/>
    </xf>
    <xf numFmtId="2" fontId="157" fillId="71" borderId="87" xfId="0" applyNumberFormat="1" applyFont="1" applyFill="1" applyBorder="1" applyAlignment="1">
      <alignment horizontal="center" vertical="center"/>
    </xf>
    <xf numFmtId="164" fontId="125" fillId="60" borderId="68" xfId="0" applyNumberFormat="1" applyFont="1" applyFill="1" applyBorder="1" applyAlignment="1">
      <alignment horizontal="center" vertical="center"/>
    </xf>
    <xf numFmtId="164" fontId="125" fillId="60" borderId="69" xfId="0" applyNumberFormat="1" applyFont="1" applyFill="1" applyBorder="1" applyAlignment="1">
      <alignment horizontal="center" vertical="center"/>
    </xf>
    <xf numFmtId="164" fontId="125" fillId="60" borderId="73" xfId="0" applyNumberFormat="1" applyFont="1" applyFill="1" applyBorder="1" applyAlignment="1">
      <alignment horizontal="center" vertical="center"/>
    </xf>
    <xf numFmtId="164" fontId="125" fillId="60" borderId="74" xfId="0" applyNumberFormat="1" applyFont="1" applyFill="1" applyBorder="1" applyAlignment="1">
      <alignment horizontal="center" vertical="center"/>
    </xf>
    <xf numFmtId="0" fontId="18" fillId="34" borderId="99" xfId="0" applyFont="1" applyFill="1" applyBorder="1" applyAlignment="1">
      <alignment horizontal="center" vertical="center"/>
    </xf>
    <xf numFmtId="0" fontId="23" fillId="34" borderId="108" xfId="0" applyFont="1" applyFill="1" applyBorder="1" applyAlignment="1">
      <alignment horizontal="center" vertical="center"/>
    </xf>
    <xf numFmtId="0" fontId="23" fillId="34" borderId="120" xfId="0" applyFont="1" applyFill="1" applyBorder="1" applyAlignment="1">
      <alignment horizontal="center" vertical="center"/>
    </xf>
    <xf numFmtId="165" fontId="26" fillId="39" borderId="23" xfId="0" applyNumberFormat="1" applyFont="1" applyFill="1" applyBorder="1" applyAlignment="1">
      <alignment horizontal="center" vertical="center"/>
    </xf>
    <xf numFmtId="165" fontId="26" fillId="39" borderId="17" xfId="0" applyNumberFormat="1" applyFont="1" applyFill="1" applyBorder="1" applyAlignment="1">
      <alignment horizontal="center" vertical="center"/>
    </xf>
    <xf numFmtId="165" fontId="39" fillId="34" borderId="1" xfId="0" applyNumberFormat="1" applyFont="1" applyFill="1" applyBorder="1" applyAlignment="1">
      <alignment horizontal="center" vertical="center" wrapText="1"/>
    </xf>
    <xf numFmtId="165" fontId="45" fillId="49" borderId="1" xfId="0" applyNumberFormat="1" applyFont="1" applyFill="1" applyBorder="1" applyAlignment="1">
      <alignment horizontal="center" vertical="center" wrapText="1"/>
    </xf>
    <xf numFmtId="165" fontId="29" fillId="39" borderId="23" xfId="0" applyNumberFormat="1" applyFont="1" applyFill="1" applyBorder="1" applyAlignment="1">
      <alignment horizontal="center" vertical="center" wrapText="1"/>
    </xf>
    <xf numFmtId="165" fontId="29" fillId="39" borderId="17" xfId="0" applyNumberFormat="1" applyFont="1" applyFill="1" applyBorder="1" applyAlignment="1">
      <alignment horizontal="center" vertical="center" wrapText="1"/>
    </xf>
    <xf numFmtId="165" fontId="39" fillId="34" borderId="17" xfId="0" applyNumberFormat="1" applyFont="1" applyFill="1" applyBorder="1" applyAlignment="1">
      <alignment horizontal="center" vertical="center" wrapText="1"/>
    </xf>
    <xf numFmtId="165" fontId="42" fillId="35" borderId="16" xfId="0" applyNumberFormat="1" applyFont="1" applyFill="1" applyBorder="1" applyAlignment="1">
      <alignment horizontal="center" vertical="center" wrapText="1"/>
    </xf>
    <xf numFmtId="165" fontId="42" fillId="35" borderId="17" xfId="0" applyNumberFormat="1" applyFont="1" applyFill="1" applyBorder="1" applyAlignment="1">
      <alignment horizontal="center" vertical="center" wrapText="1"/>
    </xf>
    <xf numFmtId="165" fontId="45" fillId="49" borderId="17" xfId="0" applyNumberFormat="1" applyFont="1" applyFill="1" applyBorder="1" applyAlignment="1">
      <alignment horizontal="center" vertical="center" wrapText="1"/>
    </xf>
    <xf numFmtId="165" fontId="26" fillId="39" borderId="1" xfId="0" applyNumberFormat="1" applyFont="1" applyFill="1" applyBorder="1" applyAlignment="1">
      <alignment horizontal="center" vertical="center"/>
    </xf>
    <xf numFmtId="1" fontId="32" fillId="67" borderId="29" xfId="0" applyNumberFormat="1" applyFont="1" applyFill="1" applyBorder="1" applyAlignment="1">
      <alignment horizontal="center" vertical="center"/>
    </xf>
    <xf numFmtId="1" fontId="32" fillId="67" borderId="30" xfId="0" applyNumberFormat="1" applyFont="1" applyFill="1" applyBorder="1" applyAlignment="1">
      <alignment horizontal="center" vertical="center"/>
    </xf>
    <xf numFmtId="164" fontId="104" fillId="56" borderId="1" xfId="0" applyNumberFormat="1" applyFont="1" applyFill="1" applyBorder="1" applyAlignment="1">
      <alignment horizontal="left" vertical="center" wrapText="1"/>
    </xf>
    <xf numFmtId="164" fontId="104" fillId="56" borderId="32" xfId="0" applyNumberFormat="1" applyFont="1" applyFill="1" applyBorder="1" applyAlignment="1">
      <alignment horizontal="left" vertical="center" wrapText="1"/>
    </xf>
    <xf numFmtId="169" fontId="104" fillId="66" borderId="0" xfId="0" applyNumberFormat="1" applyFont="1" applyFill="1" applyAlignment="1">
      <alignment horizontal="left" vertical="center" wrapText="1"/>
    </xf>
    <xf numFmtId="169" fontId="104" fillId="66" borderId="41" xfId="0" applyNumberFormat="1" applyFont="1" applyFill="1" applyBorder="1" applyAlignment="1">
      <alignment horizontal="left" vertical="center" wrapText="1"/>
    </xf>
    <xf numFmtId="169" fontId="104" fillId="66" borderId="42" xfId="0" applyNumberFormat="1" applyFont="1" applyFill="1" applyBorder="1" applyAlignment="1">
      <alignment horizontal="left" vertical="center" wrapText="1"/>
    </xf>
    <xf numFmtId="169" fontId="104" fillId="66" borderId="40" xfId="0" applyNumberFormat="1" applyFont="1" applyFill="1" applyBorder="1" applyAlignment="1">
      <alignment horizontal="left" vertical="center" wrapText="1"/>
    </xf>
    <xf numFmtId="164" fontId="104" fillId="33" borderId="33" xfId="0" applyNumberFormat="1" applyFont="1" applyFill="1" applyBorder="1" applyAlignment="1">
      <alignment horizontal="left" vertical="center" wrapText="1"/>
    </xf>
    <xf numFmtId="164" fontId="104" fillId="33" borderId="34" xfId="0" applyNumberFormat="1" applyFont="1" applyFill="1" applyBorder="1" applyAlignment="1">
      <alignment horizontal="left" vertical="center" wrapText="1"/>
    </xf>
    <xf numFmtId="164" fontId="104" fillId="33" borderId="35" xfId="0" applyNumberFormat="1" applyFont="1" applyFill="1" applyBorder="1" applyAlignment="1">
      <alignment horizontal="left" vertical="center" wrapText="1"/>
    </xf>
    <xf numFmtId="164" fontId="104" fillId="33" borderId="36" xfId="0" applyNumberFormat="1" applyFont="1" applyFill="1" applyBorder="1" applyAlignment="1">
      <alignment horizontal="left" vertical="center" wrapText="1"/>
    </xf>
    <xf numFmtId="164" fontId="104" fillId="33" borderId="0" xfId="0" applyNumberFormat="1" applyFont="1" applyFill="1" applyAlignment="1">
      <alignment horizontal="left" vertical="center" wrapText="1"/>
    </xf>
    <xf numFmtId="164" fontId="104" fillId="33" borderId="37" xfId="0" applyNumberFormat="1" applyFont="1" applyFill="1" applyBorder="1" applyAlignment="1">
      <alignment horizontal="left" vertical="center" wrapText="1"/>
    </xf>
    <xf numFmtId="164" fontId="104" fillId="33" borderId="38" xfId="0" applyNumberFormat="1" applyFont="1" applyFill="1" applyBorder="1" applyAlignment="1">
      <alignment horizontal="left" vertical="center" wrapText="1"/>
    </xf>
    <xf numFmtId="164" fontId="104" fillId="33" borderId="13" xfId="0" applyNumberFormat="1" applyFont="1" applyFill="1" applyBorder="1" applyAlignment="1">
      <alignment horizontal="left" vertical="center" wrapText="1"/>
    </xf>
    <xf numFmtId="0" fontId="114" fillId="53" borderId="1" xfId="0" applyFont="1" applyFill="1" applyBorder="1" applyAlignment="1">
      <alignment horizontal="left" vertical="center"/>
    </xf>
    <xf numFmtId="0" fontId="27" fillId="53" borderId="1" xfId="0" applyFont="1" applyFill="1" applyBorder="1" applyAlignment="1">
      <alignment horizontal="center" vertical="center"/>
    </xf>
    <xf numFmtId="0" fontId="23" fillId="53" borderId="1" xfId="0" applyFont="1" applyFill="1" applyBorder="1" applyAlignment="1">
      <alignment horizontal="left" vertical="center"/>
    </xf>
    <xf numFmtId="0" fontId="108" fillId="53" borderId="1" xfId="43" applyFont="1" applyFill="1" applyBorder="1" applyAlignment="1">
      <alignment horizontal="center" vertical="center"/>
    </xf>
    <xf numFmtId="0" fontId="19" fillId="41" borderId="1" xfId="0" applyFont="1" applyFill="1" applyBorder="1" applyAlignment="1">
      <alignment horizontal="center" vertical="center"/>
    </xf>
    <xf numFmtId="3" fontId="30" fillId="54" borderId="16" xfId="0" applyNumberFormat="1" applyFont="1" applyFill="1" applyBorder="1" applyAlignment="1">
      <alignment horizontal="center" vertical="center" wrapText="1"/>
    </xf>
    <xf numFmtId="166" fontId="68" fillId="57" borderId="18" xfId="0" applyNumberFormat="1" applyFont="1" applyFill="1" applyBorder="1" applyAlignment="1">
      <alignment horizontal="center" vertical="center" wrapText="1"/>
    </xf>
    <xf numFmtId="165" fontId="26" fillId="39" borderId="19" xfId="0" applyNumberFormat="1" applyFont="1" applyFill="1" applyBorder="1" applyAlignment="1">
      <alignment horizontal="center" vertical="center" wrapText="1"/>
    </xf>
    <xf numFmtId="166" fontId="68" fillId="59" borderId="0" xfId="0" applyNumberFormat="1" applyFont="1" applyFill="1" applyBorder="1" applyAlignment="1">
      <alignment horizontal="center" vertical="center" wrapText="1"/>
    </xf>
    <xf numFmtId="166" fontId="118" fillId="60" borderId="1" xfId="0" applyNumberFormat="1" applyFont="1" applyFill="1" applyBorder="1" applyAlignment="1">
      <alignment horizontal="center" vertical="center"/>
    </xf>
    <xf numFmtId="166" fontId="68" fillId="57" borderId="1" xfId="0" applyNumberFormat="1" applyFont="1" applyFill="1" applyBorder="1" applyAlignment="1">
      <alignment horizontal="center" vertical="center" wrapText="1"/>
    </xf>
    <xf numFmtId="166" fontId="96" fillId="57" borderId="29" xfId="0" applyNumberFormat="1" applyFont="1" applyFill="1" applyBorder="1" applyAlignment="1">
      <alignment horizontal="center" vertical="center" wrapText="1"/>
    </xf>
    <xf numFmtId="4" fontId="90" fillId="37" borderId="32" xfId="0" applyNumberFormat="1" applyFont="1" applyFill="1" applyBorder="1" applyAlignment="1">
      <alignment horizontal="center" vertical="center" wrapText="1"/>
    </xf>
    <xf numFmtId="166" fontId="119" fillId="37" borderId="32" xfId="0" applyNumberFormat="1" applyFont="1" applyFill="1" applyBorder="1" applyAlignment="1">
      <alignment horizontal="center" vertical="center" wrapText="1"/>
    </xf>
    <xf numFmtId="4" fontId="90" fillId="37" borderId="28" xfId="0" applyNumberFormat="1" applyFont="1" applyFill="1" applyBorder="1" applyAlignment="1">
      <alignment horizontal="center" vertical="center" wrapText="1"/>
    </xf>
    <xf numFmtId="166" fontId="119" fillId="37" borderId="28" xfId="0" applyNumberFormat="1" applyFont="1" applyFill="1" applyBorder="1" applyAlignment="1">
      <alignment horizontal="center" vertical="center" wrapText="1"/>
    </xf>
    <xf numFmtId="4" fontId="90" fillId="59" borderId="29" xfId="0" applyNumberFormat="1" applyFont="1" applyFill="1" applyBorder="1" applyAlignment="1">
      <alignment horizontal="center" vertical="center" wrapText="1"/>
    </xf>
    <xf numFmtId="165" fontId="40" fillId="35" borderId="1" xfId="0" applyNumberFormat="1" applyFont="1" applyFill="1" applyBorder="1" applyAlignment="1">
      <alignment horizontal="center" vertical="center"/>
    </xf>
    <xf numFmtId="3" fontId="43" fillId="41" borderId="27" xfId="0" applyNumberFormat="1" applyFont="1" applyFill="1" applyBorder="1" applyAlignment="1">
      <alignment horizontal="center" vertical="center"/>
    </xf>
    <xf numFmtId="3" fontId="42" fillId="35" borderId="1" xfId="0" applyNumberFormat="1" applyFont="1" applyFill="1" applyBorder="1" applyAlignment="1">
      <alignment horizontal="center" vertical="center" wrapText="1"/>
    </xf>
    <xf numFmtId="165" fontId="52" fillId="36" borderId="26" xfId="0" applyNumberFormat="1" applyFont="1" applyFill="1" applyBorder="1" applyAlignment="1">
      <alignment horizontal="center" vertical="center" wrapText="1"/>
    </xf>
    <xf numFmtId="165" fontId="32" fillId="52" borderId="18" xfId="0" applyNumberFormat="1" applyFont="1" applyFill="1" applyBorder="1" applyAlignment="1">
      <alignment horizontal="center" vertical="center" wrapText="1"/>
    </xf>
    <xf numFmtId="3" fontId="43" fillId="41" borderId="128" xfId="0" applyNumberFormat="1" applyFont="1" applyFill="1" applyBorder="1" applyAlignment="1">
      <alignment horizontal="center" vertical="center"/>
    </xf>
    <xf numFmtId="3" fontId="43" fillId="41" borderId="21" xfId="0" applyNumberFormat="1" applyFont="1" applyFill="1" applyBorder="1" applyAlignment="1">
      <alignment horizontal="center" vertical="center"/>
    </xf>
    <xf numFmtId="165" fontId="27" fillId="34" borderId="1" xfId="0" applyNumberFormat="1" applyFont="1" applyFill="1" applyBorder="1" applyAlignment="1">
      <alignment horizontal="center" vertical="center" wrapText="1"/>
    </xf>
    <xf numFmtId="165" fontId="24" fillId="49" borderId="1" xfId="0" applyNumberFormat="1" applyFont="1" applyFill="1" applyBorder="1" applyAlignment="1">
      <alignment horizontal="center" vertical="center" wrapText="1"/>
    </xf>
    <xf numFmtId="3" fontId="43" fillId="41" borderId="25" xfId="0" applyNumberFormat="1" applyFont="1" applyFill="1" applyBorder="1" applyAlignment="1">
      <alignment horizontal="center" vertical="center"/>
    </xf>
    <xf numFmtId="165" fontId="163" fillId="39" borderId="17" xfId="0" applyNumberFormat="1" applyFont="1" applyFill="1" applyBorder="1" applyAlignment="1">
      <alignment horizontal="center" vertical="center"/>
    </xf>
    <xf numFmtId="2" fontId="34" fillId="38" borderId="17" xfId="0" applyNumberFormat="1" applyFont="1" applyFill="1" applyBorder="1" applyAlignment="1">
      <alignment horizontal="center" vertical="center" wrapText="1"/>
    </xf>
    <xf numFmtId="165" fontId="68" fillId="41" borderId="0" xfId="0" applyNumberFormat="1" applyFont="1" applyFill="1" applyBorder="1" applyAlignment="1">
      <alignment horizontal="center" vertical="center" wrapText="1"/>
    </xf>
    <xf numFmtId="2" fontId="33" fillId="41" borderId="0" xfId="0" applyNumberFormat="1" applyFont="1" applyFill="1" applyBorder="1" applyAlignment="1">
      <alignment horizontal="center" vertical="center" wrapText="1"/>
    </xf>
    <xf numFmtId="2" fontId="164" fillId="41" borderId="0" xfId="0" applyNumberFormat="1" applyFont="1" applyFill="1" applyBorder="1" applyAlignment="1">
      <alignment horizontal="center" vertical="center" wrapText="1"/>
    </xf>
    <xf numFmtId="165" fontId="165" fillId="39" borderId="17" xfId="0" applyNumberFormat="1" applyFont="1" applyFill="1" applyBorder="1" applyAlignment="1">
      <alignment horizontal="center" vertical="center" wrapText="1"/>
    </xf>
    <xf numFmtId="2" fontId="50" fillId="41" borderId="0" xfId="0" applyNumberFormat="1" applyFont="1" applyFill="1" applyBorder="1" applyAlignment="1">
      <alignment horizontal="center" vertical="center"/>
    </xf>
    <xf numFmtId="2" fontId="50" fillId="0" borderId="16" xfId="0" applyNumberFormat="1" applyFont="1" applyBorder="1" applyAlignment="1">
      <alignment horizontal="center" vertical="center"/>
    </xf>
    <xf numFmtId="2" fontId="50" fillId="0" borderId="17" xfId="0" applyNumberFormat="1" applyFont="1" applyBorder="1" applyAlignment="1">
      <alignment horizontal="center" vertical="center"/>
    </xf>
    <xf numFmtId="165" fontId="165" fillId="39" borderId="18" xfId="0" applyNumberFormat="1" applyFont="1" applyFill="1" applyBorder="1" applyAlignment="1">
      <alignment horizontal="center" vertical="center" wrapText="1"/>
    </xf>
    <xf numFmtId="165" fontId="163" fillId="39" borderId="23" xfId="0" applyNumberFormat="1" applyFont="1" applyFill="1" applyBorder="1" applyAlignment="1">
      <alignment horizontal="center" vertical="center"/>
    </xf>
    <xf numFmtId="164" fontId="34" fillId="38" borderId="17" xfId="0" applyNumberFormat="1" applyFont="1" applyFill="1" applyBorder="1" applyAlignment="1">
      <alignment horizontal="center" vertical="center" wrapText="1"/>
    </xf>
    <xf numFmtId="2" fontId="53" fillId="34" borderId="17" xfId="0" applyNumberFormat="1" applyFont="1" applyFill="1" applyBorder="1" applyAlignment="1">
      <alignment horizontal="center" vertical="center" wrapText="1"/>
    </xf>
    <xf numFmtId="2" fontId="164" fillId="49" borderId="17" xfId="0" applyNumberFormat="1" applyFont="1" applyFill="1" applyBorder="1" applyAlignment="1">
      <alignment horizontal="center" vertical="center" wrapText="1"/>
    </xf>
    <xf numFmtId="165" fontId="165" fillId="39" borderId="16" xfId="0" applyNumberFormat="1" applyFont="1" applyFill="1" applyBorder="1" applyAlignment="1">
      <alignment horizontal="center" vertical="center" wrapText="1"/>
    </xf>
    <xf numFmtId="164" fontId="34" fillId="54" borderId="17" xfId="0" applyNumberFormat="1" applyFont="1" applyFill="1" applyBorder="1" applyAlignment="1">
      <alignment horizontal="center" vertical="center" wrapText="1"/>
    </xf>
    <xf numFmtId="164" fontId="34" fillId="54" borderId="23" xfId="0" applyNumberFormat="1" applyFont="1" applyFill="1" applyBorder="1" applyAlignment="1">
      <alignment horizontal="center" vertical="center" wrapText="1"/>
    </xf>
    <xf numFmtId="164" fontId="50" fillId="41" borderId="0" xfId="0" applyNumberFormat="1" applyFont="1" applyFill="1" applyBorder="1" applyAlignment="1">
      <alignment horizontal="center" vertical="center"/>
    </xf>
    <xf numFmtId="164" fontId="50" fillId="0" borderId="16" xfId="0" applyNumberFormat="1" applyFont="1" applyBorder="1" applyAlignment="1">
      <alignment horizontal="center" vertical="center"/>
    </xf>
    <xf numFmtId="164" fontId="50" fillId="0" borderId="17" xfId="0" applyNumberFormat="1" applyFont="1" applyBorder="1" applyAlignment="1">
      <alignment horizontal="center" vertical="center"/>
    </xf>
    <xf numFmtId="2" fontId="53" fillId="34" borderId="23" xfId="0" applyNumberFormat="1" applyFont="1" applyFill="1" applyBorder="1" applyAlignment="1">
      <alignment horizontal="center" vertical="center" wrapText="1"/>
    </xf>
    <xf numFmtId="165" fontId="166" fillId="38" borderId="23" xfId="0" applyNumberFormat="1" applyFont="1" applyFill="1" applyBorder="1" applyAlignment="1">
      <alignment horizontal="center" vertical="center" wrapText="1"/>
    </xf>
    <xf numFmtId="165" fontId="33" fillId="34" borderId="1" xfId="0" applyNumberFormat="1" applyFont="1" applyFill="1" applyBorder="1" applyAlignment="1">
      <alignment horizontal="center" vertical="center" wrapText="1"/>
    </xf>
    <xf numFmtId="165" fontId="164" fillId="49" borderId="1" xfId="0" applyNumberFormat="1" applyFont="1" applyFill="1" applyBorder="1" applyAlignment="1">
      <alignment horizontal="center" vertical="center" wrapText="1"/>
    </xf>
    <xf numFmtId="165" fontId="167" fillId="41" borderId="0" xfId="0" applyNumberFormat="1" applyFont="1" applyFill="1" applyBorder="1" applyAlignment="1">
      <alignment horizontal="center" vertical="center" wrapText="1"/>
    </xf>
    <xf numFmtId="165" fontId="50" fillId="0" borderId="16" xfId="0" applyNumberFormat="1" applyFont="1" applyBorder="1" applyAlignment="1">
      <alignment horizontal="center" vertical="center"/>
    </xf>
    <xf numFmtId="3" fontId="68" fillId="41" borderId="27" xfId="0" applyNumberFormat="1" applyFont="1" applyFill="1" applyBorder="1" applyAlignment="1">
      <alignment horizontal="center" vertical="center" wrapText="1"/>
    </xf>
    <xf numFmtId="165" fontId="33" fillId="34" borderId="16" xfId="0" applyNumberFormat="1" applyFont="1" applyFill="1" applyBorder="1" applyAlignment="1">
      <alignment horizontal="center" vertical="center" wrapText="1"/>
    </xf>
    <xf numFmtId="165" fontId="164" fillId="49" borderId="17" xfId="0" applyNumberFormat="1" applyFont="1" applyFill="1" applyBorder="1" applyAlignment="1">
      <alignment horizontal="center" vertical="center" wrapText="1"/>
    </xf>
    <xf numFmtId="165" fontId="33" fillId="34" borderId="17" xfId="0" applyNumberFormat="1" applyFont="1" applyFill="1" applyBorder="1" applyAlignment="1">
      <alignment horizontal="center" vertical="center" wrapText="1"/>
    </xf>
    <xf numFmtId="165" fontId="168" fillId="41" borderId="0" xfId="0" applyNumberFormat="1" applyFont="1" applyFill="1" applyBorder="1" applyAlignment="1">
      <alignment horizontal="center" vertical="center" wrapText="1"/>
    </xf>
    <xf numFmtId="1" fontId="32" fillId="67" borderId="32" xfId="0" applyNumberFormat="1" applyFont="1" applyFill="1" applyBorder="1" applyAlignment="1">
      <alignment horizontal="center" vertical="center"/>
    </xf>
    <xf numFmtId="165" fontId="95" fillId="35" borderId="16" xfId="0" applyNumberFormat="1" applyFont="1" applyFill="1" applyBorder="1" applyAlignment="1">
      <alignment horizontal="center" vertical="center" wrapText="1"/>
    </xf>
    <xf numFmtId="165" fontId="53" fillId="35" borderId="16" xfId="0" applyNumberFormat="1" applyFont="1" applyFill="1" applyBorder="1" applyAlignment="1">
      <alignment horizontal="center" vertical="center" wrapText="1"/>
    </xf>
    <xf numFmtId="49" fontId="100" fillId="55" borderId="45" xfId="0" applyNumberFormat="1" applyFont="1" applyFill="1" applyBorder="1" applyAlignment="1">
      <alignment horizontal="center" vertical="center" wrapText="1"/>
    </xf>
    <xf numFmtId="4" fontId="99" fillId="43" borderId="45" xfId="0" applyNumberFormat="1" applyFont="1" applyFill="1" applyBorder="1" applyAlignment="1">
      <alignment horizontal="center" vertical="center" wrapText="1"/>
    </xf>
    <xf numFmtId="4" fontId="102" fillId="37" borderId="28" xfId="0" applyNumberFormat="1" applyFont="1" applyFill="1" applyBorder="1" applyAlignment="1">
      <alignment horizontal="center" vertical="center" wrapText="1"/>
    </xf>
    <xf numFmtId="49" fontId="97" fillId="37" borderId="28" xfId="0" applyNumberFormat="1" applyFont="1" applyFill="1" applyBorder="1" applyAlignment="1">
      <alignment horizontal="center" vertical="center" wrapText="1"/>
    </xf>
  </cellXfs>
  <cellStyles count="4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3" builtinId="8"/>
    <cellStyle name="Input" xfId="34" builtinId="20" customBuiltin="1"/>
    <cellStyle name="Linked Cell" xfId="35" builtinId="24" customBuiltin="1"/>
    <cellStyle name="Neutral" xfId="36" builtinId="28" customBuiltin="1"/>
    <cellStyle name="Normal" xfId="0" builtinId="0"/>
    <cellStyle name="Normal 2" xfId="42" xr:uid="{965091A6-57A4-E242-B9F0-283C8E017A77}"/>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lt1">
                    <a:lumMod val="85000"/>
                  </a:schemeClr>
                </a:solidFill>
                <a:latin typeface="+mj-lt"/>
                <a:ea typeface="+mj-ea"/>
                <a:cs typeface="+mj-cs"/>
              </a:defRPr>
            </a:pPr>
            <a:r>
              <a:rPr lang="en-US"/>
              <a:t>All Runs Estimators and Runs Scored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lt1">
                  <a:lumMod val="85000"/>
                </a:schemeClr>
              </a:solidFill>
              <a:latin typeface="+mj-lt"/>
              <a:ea typeface="+mj-ea"/>
              <a:cs typeface="+mj-cs"/>
            </a:defRPr>
          </a:pPr>
          <a:endParaRPr lang="en-US"/>
        </a:p>
      </c:txPr>
    </c:title>
    <c:autoTitleDeleted val="0"/>
    <c:plotArea>
      <c:layout/>
      <c:areaChart>
        <c:grouping val="stacked"/>
        <c:varyColors val="0"/>
        <c:ser>
          <c:idx val="0"/>
          <c:order val="0"/>
          <c:tx>
            <c:strRef>
              <c:f>'Chart Comparisons'!$B$1</c:f>
              <c:strCache>
                <c:ptCount val="1"/>
                <c:pt idx="0">
                  <c:v>R</c:v>
                </c:pt>
              </c:strCache>
            </c:strRef>
          </c:tx>
          <c:spPr>
            <a:gradFill>
              <a:gsLst>
                <a:gs pos="100000">
                  <a:schemeClr val="accent1"/>
                </a:gs>
                <a:gs pos="0">
                  <a:schemeClr val="accent1">
                    <a:lumMod val="75000"/>
                  </a:schemeClr>
                </a:gs>
              </a:gsLst>
              <a:lin ang="0" scaled="1"/>
            </a:gradFill>
            <a:ln>
              <a:noFill/>
            </a:ln>
            <a:effectLst>
              <a:innerShdw dist="12700" dir="16200000">
                <a:schemeClr val="lt1">
                  <a:alpha val="75000"/>
                </a:schemeClr>
              </a:innerShdw>
            </a:effectLst>
          </c:spPr>
          <c:cat>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cat>
          <c:val>
            <c:numRef>
              <c:f>'Chart Comparisons'!$B$2:$B$147</c:f>
              <c:numCache>
                <c:formatCode>#,##0</c:formatCode>
                <c:ptCount val="146"/>
                <c:pt idx="0">
                  <c:v>10639</c:v>
                </c:pt>
                <c:pt idx="1">
                  <c:v>8344</c:v>
                </c:pt>
                <c:pt idx="2">
                  <c:v>23467</c:v>
                </c:pt>
                <c:pt idx="3">
                  <c:v>21630</c:v>
                </c:pt>
                <c:pt idx="4">
                  <c:v>22582</c:v>
                </c:pt>
                <c:pt idx="5">
                  <c:v>21744</c:v>
                </c:pt>
                <c:pt idx="6">
                  <c:v>20647</c:v>
                </c:pt>
                <c:pt idx="7">
                  <c:v>19761</c:v>
                </c:pt>
                <c:pt idx="8">
                  <c:v>20255</c:v>
                </c:pt>
                <c:pt idx="9">
                  <c:v>21017</c:v>
                </c:pt>
                <c:pt idx="10">
                  <c:v>20808</c:v>
                </c:pt>
                <c:pt idx="11">
                  <c:v>21308</c:v>
                </c:pt>
                <c:pt idx="12">
                  <c:v>22419</c:v>
                </c:pt>
                <c:pt idx="13">
                  <c:v>22585</c:v>
                </c:pt>
                <c:pt idx="14">
                  <c:v>23322</c:v>
                </c:pt>
                <c:pt idx="15">
                  <c:v>23599</c:v>
                </c:pt>
                <c:pt idx="16">
                  <c:v>22325</c:v>
                </c:pt>
                <c:pt idx="17">
                  <c:v>23376</c:v>
                </c:pt>
                <c:pt idx="18">
                  <c:v>22978</c:v>
                </c:pt>
                <c:pt idx="19">
                  <c:v>22408</c:v>
                </c:pt>
                <c:pt idx="20">
                  <c:v>23199</c:v>
                </c:pt>
                <c:pt idx="21">
                  <c:v>24971</c:v>
                </c:pt>
                <c:pt idx="22">
                  <c:v>24691</c:v>
                </c:pt>
                <c:pt idx="23">
                  <c:v>23297</c:v>
                </c:pt>
                <c:pt idx="24">
                  <c:v>21604</c:v>
                </c:pt>
                <c:pt idx="25">
                  <c:v>22831</c:v>
                </c:pt>
                <c:pt idx="26">
                  <c:v>19554</c:v>
                </c:pt>
                <c:pt idx="27">
                  <c:v>15752</c:v>
                </c:pt>
                <c:pt idx="28">
                  <c:v>20864</c:v>
                </c:pt>
                <c:pt idx="29">
                  <c:v>17341</c:v>
                </c:pt>
                <c:pt idx="30">
                  <c:v>18127</c:v>
                </c:pt>
                <c:pt idx="31">
                  <c:v>17919</c:v>
                </c:pt>
                <c:pt idx="32">
                  <c:v>17405</c:v>
                </c:pt>
                <c:pt idx="33">
                  <c:v>17380</c:v>
                </c:pt>
                <c:pt idx="34">
                  <c:v>19883</c:v>
                </c:pt>
                <c:pt idx="35">
                  <c:v>18545</c:v>
                </c:pt>
                <c:pt idx="36">
                  <c:v>18216</c:v>
                </c:pt>
                <c:pt idx="37">
                  <c:v>17921</c:v>
                </c:pt>
                <c:pt idx="38">
                  <c:v>18170</c:v>
                </c:pt>
                <c:pt idx="39">
                  <c:v>18110</c:v>
                </c:pt>
                <c:pt idx="40">
                  <c:v>11147</c:v>
                </c:pt>
                <c:pt idx="41">
                  <c:v>18053</c:v>
                </c:pt>
                <c:pt idx="42">
                  <c:v>18713</c:v>
                </c:pt>
                <c:pt idx="43">
                  <c:v>17251</c:v>
                </c:pt>
                <c:pt idx="44">
                  <c:v>18803</c:v>
                </c:pt>
                <c:pt idx="45">
                  <c:v>15492</c:v>
                </c:pt>
                <c:pt idx="46">
                  <c:v>16295</c:v>
                </c:pt>
                <c:pt idx="47">
                  <c:v>16046</c:v>
                </c:pt>
                <c:pt idx="48">
                  <c:v>16376</c:v>
                </c:pt>
                <c:pt idx="49">
                  <c:v>13706</c:v>
                </c:pt>
                <c:pt idx="50">
                  <c:v>15073</c:v>
                </c:pt>
                <c:pt idx="51">
                  <c:v>16880</c:v>
                </c:pt>
                <c:pt idx="52">
                  <c:v>15850</c:v>
                </c:pt>
                <c:pt idx="53">
                  <c:v>11109</c:v>
                </c:pt>
                <c:pt idx="54">
                  <c:v>12210</c:v>
                </c:pt>
                <c:pt idx="55">
                  <c:v>12900</c:v>
                </c:pt>
                <c:pt idx="56">
                  <c:v>12946</c:v>
                </c:pt>
                <c:pt idx="57">
                  <c:v>13124</c:v>
                </c:pt>
                <c:pt idx="58">
                  <c:v>12780</c:v>
                </c:pt>
                <c:pt idx="59">
                  <c:v>14461</c:v>
                </c:pt>
                <c:pt idx="60">
                  <c:v>12942</c:v>
                </c:pt>
                <c:pt idx="61">
                  <c:v>10664</c:v>
                </c:pt>
                <c:pt idx="62">
                  <c:v>10853</c:v>
                </c:pt>
                <c:pt idx="63">
                  <c:v>10578</c:v>
                </c:pt>
                <c:pt idx="64">
                  <c:v>10636</c:v>
                </c:pt>
                <c:pt idx="65">
                  <c:v>11031</c:v>
                </c:pt>
                <c:pt idx="66">
                  <c:v>11068</c:v>
                </c:pt>
                <c:pt idx="67">
                  <c:v>10827</c:v>
                </c:pt>
                <c:pt idx="68">
                  <c:v>11426</c:v>
                </c:pt>
                <c:pt idx="69">
                  <c:v>10349</c:v>
                </c:pt>
                <c:pt idx="70">
                  <c:v>11268</c:v>
                </c:pt>
                <c:pt idx="71">
                  <c:v>12013</c:v>
                </c:pt>
                <c:pt idx="72">
                  <c:v>11426</c:v>
                </c:pt>
                <c:pt idx="73">
                  <c:v>13326</c:v>
                </c:pt>
                <c:pt idx="74">
                  <c:v>13173</c:v>
                </c:pt>
                <c:pt idx="75">
                  <c:v>12168</c:v>
                </c:pt>
                <c:pt idx="76">
                  <c:v>12244</c:v>
                </c:pt>
                <c:pt idx="77">
                  <c:v>12046</c:v>
                </c:pt>
                <c:pt idx="78">
                  <c:v>12350</c:v>
                </c:pt>
                <c:pt idx="79">
                  <c:v>12010</c:v>
                </c:pt>
                <c:pt idx="80">
                  <c:v>12955</c:v>
                </c:pt>
                <c:pt idx="81">
                  <c:v>13743</c:v>
                </c:pt>
                <c:pt idx="82">
                  <c:v>13804</c:v>
                </c:pt>
                <c:pt idx="83">
                  <c:v>14519</c:v>
                </c:pt>
                <c:pt idx="84">
                  <c:v>14831</c:v>
                </c:pt>
                <c:pt idx="85">
                  <c:v>14635</c:v>
                </c:pt>
                <c:pt idx="86">
                  <c:v>14251</c:v>
                </c:pt>
                <c:pt idx="87">
                  <c:v>13445</c:v>
                </c:pt>
                <c:pt idx="88">
                  <c:v>12448</c:v>
                </c:pt>
                <c:pt idx="89">
                  <c:v>14791</c:v>
                </c:pt>
                <c:pt idx="90">
                  <c:v>12930</c:v>
                </c:pt>
                <c:pt idx="91">
                  <c:v>16711</c:v>
                </c:pt>
                <c:pt idx="92">
                  <c:v>18079</c:v>
                </c:pt>
                <c:pt idx="93">
                  <c:v>15656</c:v>
                </c:pt>
                <c:pt idx="94">
                  <c:v>17184</c:v>
                </c:pt>
                <c:pt idx="95">
                  <c:v>16527</c:v>
                </c:pt>
                <c:pt idx="96">
                  <c:v>18335</c:v>
                </c:pt>
                <c:pt idx="97">
                  <c:v>16835</c:v>
                </c:pt>
                <c:pt idx="98">
                  <c:v>16559</c:v>
                </c:pt>
                <c:pt idx="99">
                  <c:v>15198</c:v>
                </c:pt>
                <c:pt idx="100">
                  <c:v>15296</c:v>
                </c:pt>
                <c:pt idx="101">
                  <c:v>13084</c:v>
                </c:pt>
                <c:pt idx="102">
                  <c:v>8665</c:v>
                </c:pt>
                <c:pt idx="103">
                  <c:v>7385</c:v>
                </c:pt>
                <c:pt idx="104">
                  <c:v>8949</c:v>
                </c:pt>
                <c:pt idx="105">
                  <c:v>8889</c:v>
                </c:pt>
                <c:pt idx="106">
                  <c:v>14213</c:v>
                </c:pt>
                <c:pt idx="107">
                  <c:v>14531</c:v>
                </c:pt>
                <c:pt idx="108">
                  <c:v>9961</c:v>
                </c:pt>
                <c:pt idx="109">
                  <c:v>11164</c:v>
                </c:pt>
                <c:pt idx="110">
                  <c:v>11161</c:v>
                </c:pt>
                <c:pt idx="111">
                  <c:v>9577</c:v>
                </c:pt>
                <c:pt idx="112">
                  <c:v>8797</c:v>
                </c:pt>
                <c:pt idx="113">
                  <c:v>8417</c:v>
                </c:pt>
                <c:pt idx="114">
                  <c:v>8692</c:v>
                </c:pt>
                <c:pt idx="115">
                  <c:v>8874</c:v>
                </c:pt>
                <c:pt idx="116">
                  <c:v>9635</c:v>
                </c:pt>
                <c:pt idx="117">
                  <c:v>9302</c:v>
                </c:pt>
                <c:pt idx="118">
                  <c:v>9888</c:v>
                </c:pt>
                <c:pt idx="119">
                  <c:v>9897</c:v>
                </c:pt>
                <c:pt idx="120">
                  <c:v>11073</c:v>
                </c:pt>
                <c:pt idx="121">
                  <c:v>5932</c:v>
                </c:pt>
                <c:pt idx="122">
                  <c:v>9672</c:v>
                </c:pt>
                <c:pt idx="123">
                  <c:v>9129</c:v>
                </c:pt>
                <c:pt idx="124">
                  <c:v>9536</c:v>
                </c:pt>
                <c:pt idx="125">
                  <c:v>9560</c:v>
                </c:pt>
                <c:pt idx="126">
                  <c:v>10514</c:v>
                </c:pt>
                <c:pt idx="127">
                  <c:v>11796</c:v>
                </c:pt>
                <c:pt idx="128">
                  <c:v>10315</c:v>
                </c:pt>
                <c:pt idx="129">
                  <c:v>9388</c:v>
                </c:pt>
                <c:pt idx="130">
                  <c:v>12635</c:v>
                </c:pt>
                <c:pt idx="131">
                  <c:v>19383</c:v>
                </c:pt>
                <c:pt idx="132">
                  <c:v>12986</c:v>
                </c:pt>
                <c:pt idx="133">
                  <c:v>10628</c:v>
                </c:pt>
                <c:pt idx="134">
                  <c:v>13417</c:v>
                </c:pt>
                <c:pt idx="135">
                  <c:v>11512</c:v>
                </c:pt>
                <c:pt idx="136">
                  <c:v>9292</c:v>
                </c:pt>
                <c:pt idx="137">
                  <c:v>16742</c:v>
                </c:pt>
                <c:pt idx="138">
                  <c:v>9030</c:v>
                </c:pt>
                <c:pt idx="139">
                  <c:v>6092</c:v>
                </c:pt>
                <c:pt idx="140">
                  <c:v>3425</c:v>
                </c:pt>
                <c:pt idx="141">
                  <c:v>3191</c:v>
                </c:pt>
                <c:pt idx="142">
                  <c:v>3409</c:v>
                </c:pt>
                <c:pt idx="143">
                  <c:v>1904</c:v>
                </c:pt>
                <c:pt idx="144">
                  <c:v>2040</c:v>
                </c:pt>
                <c:pt idx="145">
                  <c:v>3066</c:v>
                </c:pt>
              </c:numCache>
            </c:numRef>
          </c:val>
          <c:extLst>
            <c:ext xmlns:c16="http://schemas.microsoft.com/office/drawing/2014/chart" uri="{C3380CC4-5D6E-409C-BE32-E72D297353CC}">
              <c16:uniqueId val="{00000000-C56E-0848-A44D-C53851CBA43F}"/>
            </c:ext>
          </c:extLst>
        </c:ser>
        <c:ser>
          <c:idx val="1"/>
          <c:order val="1"/>
          <c:tx>
            <c:strRef>
              <c:f>'Chart Comparisons'!$C$1</c:f>
              <c:strCache>
                <c:ptCount val="1"/>
                <c:pt idx="0">
                  <c:v>pOR2</c:v>
                </c:pt>
              </c:strCache>
            </c:strRef>
          </c:tx>
          <c:spPr>
            <a:gradFill>
              <a:gsLst>
                <a:gs pos="100000">
                  <a:schemeClr val="accent2"/>
                </a:gs>
                <a:gs pos="0">
                  <a:schemeClr val="accent2">
                    <a:lumMod val="75000"/>
                  </a:schemeClr>
                </a:gs>
              </a:gsLst>
              <a:lin ang="0" scaled="1"/>
            </a:gradFill>
            <a:ln>
              <a:noFill/>
            </a:ln>
            <a:effectLst>
              <a:innerShdw dist="12700" dir="16200000">
                <a:schemeClr val="lt1">
                  <a:alpha val="75000"/>
                </a:schemeClr>
              </a:innerShdw>
            </a:effectLst>
          </c:spPr>
          <c:cat>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cat>
          <c:val>
            <c:numRef>
              <c:f>'Chart Comparisons'!$C$2:$C$147</c:f>
              <c:numCache>
                <c:formatCode>0.00</c:formatCode>
                <c:ptCount val="146"/>
                <c:pt idx="0">
                  <c:v>10044.309538677322</c:v>
                </c:pt>
                <c:pt idx="1">
                  <c:v>8086.4508113516458</c:v>
                </c:pt>
                <c:pt idx="2">
                  <c:v>23070.131589175464</c:v>
                </c:pt>
                <c:pt idx="3">
                  <c:v>21238.196611504904</c:v>
                </c:pt>
                <c:pt idx="4">
                  <c:v>22210.60533894449</c:v>
                </c:pt>
                <c:pt idx="5">
                  <c:v>21441.001563010086</c:v>
                </c:pt>
                <c:pt idx="6">
                  <c:v>20292.159713080695</c:v>
                </c:pt>
                <c:pt idx="7">
                  <c:v>19386.232487159705</c:v>
                </c:pt>
                <c:pt idx="8">
                  <c:v>20169.040532579402</c:v>
                </c:pt>
                <c:pt idx="9">
                  <c:v>20944.038885295275</c:v>
                </c:pt>
                <c:pt idx="10">
                  <c:v>21041.393480939114</c:v>
                </c:pt>
                <c:pt idx="11">
                  <c:v>21363.488409560232</c:v>
                </c:pt>
                <c:pt idx="12">
                  <c:v>22682.872160057541</c:v>
                </c:pt>
                <c:pt idx="13">
                  <c:v>22809.861353336415</c:v>
                </c:pt>
                <c:pt idx="14">
                  <c:v>23486.848450872676</c:v>
                </c:pt>
                <c:pt idx="15">
                  <c:v>24007.688135511737</c:v>
                </c:pt>
                <c:pt idx="16">
                  <c:v>22903.332221246725</c:v>
                </c:pt>
                <c:pt idx="17">
                  <c:v>23919.440916540283</c:v>
                </c:pt>
                <c:pt idx="18">
                  <c:v>23485.907660886336</c:v>
                </c:pt>
                <c:pt idx="19">
                  <c:v>22848.912819846875</c:v>
                </c:pt>
                <c:pt idx="20">
                  <c:v>23666.513339610734</c:v>
                </c:pt>
                <c:pt idx="21">
                  <c:v>24966.231878432965</c:v>
                </c:pt>
                <c:pt idx="22">
                  <c:v>24889.060559227677</c:v>
                </c:pt>
                <c:pt idx="23">
                  <c:v>23391.433971290971</c:v>
                </c:pt>
                <c:pt idx="24">
                  <c:v>21691.269597815786</c:v>
                </c:pt>
                <c:pt idx="25">
                  <c:v>22629.30939158567</c:v>
                </c:pt>
                <c:pt idx="26">
                  <c:v>19537.019983080449</c:v>
                </c:pt>
                <c:pt idx="27">
                  <c:v>15738.742945746986</c:v>
                </c:pt>
                <c:pt idx="28">
                  <c:v>20749.129836459251</c:v>
                </c:pt>
                <c:pt idx="29">
                  <c:v>17649.367387135069</c:v>
                </c:pt>
                <c:pt idx="30">
                  <c:v>18039.248074694209</c:v>
                </c:pt>
                <c:pt idx="31">
                  <c:v>18142.773603039783</c:v>
                </c:pt>
                <c:pt idx="32">
                  <c:v>17446.877494436951</c:v>
                </c:pt>
                <c:pt idx="33">
                  <c:v>17629.445321865591</c:v>
                </c:pt>
                <c:pt idx="34">
                  <c:v>20205.632818956612</c:v>
                </c:pt>
                <c:pt idx="35">
                  <c:v>18668.639701343374</c:v>
                </c:pt>
                <c:pt idx="36">
                  <c:v>18438.513115120251</c:v>
                </c:pt>
                <c:pt idx="37">
                  <c:v>17984.157471266939</c:v>
                </c:pt>
                <c:pt idx="38">
                  <c:v>18395.774262490424</c:v>
                </c:pt>
                <c:pt idx="39">
                  <c:v>18398.278056664338</c:v>
                </c:pt>
                <c:pt idx="40">
                  <c:v>11325.828961595242</c:v>
                </c:pt>
                <c:pt idx="41">
                  <c:v>18318.303593418015</c:v>
                </c:pt>
                <c:pt idx="42">
                  <c:v>18830.465435571961</c:v>
                </c:pt>
                <c:pt idx="43">
                  <c:v>17802.183836498145</c:v>
                </c:pt>
                <c:pt idx="44">
                  <c:v>19205.037333929751</c:v>
                </c:pt>
                <c:pt idx="45">
                  <c:v>15613.304640815315</c:v>
                </c:pt>
                <c:pt idx="46">
                  <c:v>16543.651341757606</c:v>
                </c:pt>
                <c:pt idx="47">
                  <c:v>16101.078403500997</c:v>
                </c:pt>
                <c:pt idx="48">
                  <c:v>16390.438849372396</c:v>
                </c:pt>
                <c:pt idx="49">
                  <c:v>13762.749767934802</c:v>
                </c:pt>
                <c:pt idx="50">
                  <c:v>15088.0617868052</c:v>
                </c:pt>
                <c:pt idx="51">
                  <c:v>16726.344138518612</c:v>
                </c:pt>
                <c:pt idx="52">
                  <c:v>15788.47074481088</c:v>
                </c:pt>
                <c:pt idx="53">
                  <c:v>11147.960540766133</c:v>
                </c:pt>
                <c:pt idx="54">
                  <c:v>11965.151106169924</c:v>
                </c:pt>
                <c:pt idx="55">
                  <c:v>12725.931759898198</c:v>
                </c:pt>
                <c:pt idx="56">
                  <c:v>12819.265195096476</c:v>
                </c:pt>
                <c:pt idx="57">
                  <c:v>12956.787511774617</c:v>
                </c:pt>
                <c:pt idx="58">
                  <c:v>12758.474008412059</c:v>
                </c:pt>
                <c:pt idx="59">
                  <c:v>14376.373772865882</c:v>
                </c:pt>
                <c:pt idx="60">
                  <c:v>12777.573863705591</c:v>
                </c:pt>
                <c:pt idx="61">
                  <c:v>10551.884747675727</c:v>
                </c:pt>
                <c:pt idx="62">
                  <c:v>10829.645534406749</c:v>
                </c:pt>
                <c:pt idx="63">
                  <c:v>10596.741910384839</c:v>
                </c:pt>
                <c:pt idx="64">
                  <c:v>10742.194518239907</c:v>
                </c:pt>
                <c:pt idx="65">
                  <c:v>11174.213005751735</c:v>
                </c:pt>
                <c:pt idx="66">
                  <c:v>11129.239263231022</c:v>
                </c:pt>
                <c:pt idx="67">
                  <c:v>10951.201315110638</c:v>
                </c:pt>
                <c:pt idx="68">
                  <c:v>11299.083076668778</c:v>
                </c:pt>
                <c:pt idx="69">
                  <c:v>10277.926484870241</c:v>
                </c:pt>
                <c:pt idx="70">
                  <c:v>11245.893096459025</c:v>
                </c:pt>
                <c:pt idx="71">
                  <c:v>11943.933009766262</c:v>
                </c:pt>
                <c:pt idx="72">
                  <c:v>11228.504974458841</c:v>
                </c:pt>
                <c:pt idx="73">
                  <c:v>13562.483327688071</c:v>
                </c:pt>
                <c:pt idx="74">
                  <c:v>13424.476497591393</c:v>
                </c:pt>
                <c:pt idx="75">
                  <c:v>12191.772710201998</c:v>
                </c:pt>
                <c:pt idx="76">
                  <c:v>12389.994306852845</c:v>
                </c:pt>
                <c:pt idx="77">
                  <c:v>11954.349512218958</c:v>
                </c:pt>
                <c:pt idx="78">
                  <c:v>12584.330644892338</c:v>
                </c:pt>
                <c:pt idx="79">
                  <c:v>11974.603901015069</c:v>
                </c:pt>
                <c:pt idx="80">
                  <c:v>12798.145127067964</c:v>
                </c:pt>
                <c:pt idx="81">
                  <c:v>13750.01942051321</c:v>
                </c:pt>
                <c:pt idx="82">
                  <c:v>13382.671498778325</c:v>
                </c:pt>
                <c:pt idx="83">
                  <c:v>14526.323960264432</c:v>
                </c:pt>
                <c:pt idx="84">
                  <c:v>14781.389543856079</c:v>
                </c:pt>
                <c:pt idx="85">
                  <c:v>14409.741772544801</c:v>
                </c:pt>
                <c:pt idx="86">
                  <c:v>14322.112113988913</c:v>
                </c:pt>
                <c:pt idx="87">
                  <c:v>13260.528452590386</c:v>
                </c:pt>
                <c:pt idx="88">
                  <c:v>12353.811177768333</c:v>
                </c:pt>
                <c:pt idx="89">
                  <c:v>14706.072958771256</c:v>
                </c:pt>
                <c:pt idx="90">
                  <c:v>12892.458724946127</c:v>
                </c:pt>
                <c:pt idx="91">
                  <c:v>15751.378136559664</c:v>
                </c:pt>
                <c:pt idx="92">
                  <c:v>17673.738015675339</c:v>
                </c:pt>
                <c:pt idx="93">
                  <c:v>15979.890558519226</c:v>
                </c:pt>
                <c:pt idx="94">
                  <c:v>17256.722922927249</c:v>
                </c:pt>
                <c:pt idx="95">
                  <c:v>17046.641374739273</c:v>
                </c:pt>
                <c:pt idx="96">
                  <c:v>17669.187179410605</c:v>
                </c:pt>
                <c:pt idx="97">
                  <c:v>16703.727277208411</c:v>
                </c:pt>
                <c:pt idx="98">
                  <c:v>15662.192643157736</c:v>
                </c:pt>
                <c:pt idx="99">
                  <c:v>15236.371946455898</c:v>
                </c:pt>
                <c:pt idx="100">
                  <c:v>15635.556349947503</c:v>
                </c:pt>
                <c:pt idx="101">
                  <c:v>13368.246055118361</c:v>
                </c:pt>
                <c:pt idx="102">
                  <c:v>8885.5387712989941</c:v>
                </c:pt>
                <c:pt idx="103">
                  <c:v>7490.9348041610338</c:v>
                </c:pt>
                <c:pt idx="104">
                  <c:v>8798.1829883560185</c:v>
                </c:pt>
                <c:pt idx="105">
                  <c:v>9089.1725766669369</c:v>
                </c:pt>
                <c:pt idx="106">
                  <c:v>14082.269924660475</c:v>
                </c:pt>
                <c:pt idx="107">
                  <c:v>14660.063468388551</c:v>
                </c:pt>
                <c:pt idx="108">
                  <c:v>10157.084212744787</c:v>
                </c:pt>
                <c:pt idx="109">
                  <c:v>10850.76463035278</c:v>
                </c:pt>
                <c:pt idx="110">
                  <c:v>10991.150575712734</c:v>
                </c:pt>
                <c:pt idx="111">
                  <c:v>9559.8461463874046</c:v>
                </c:pt>
                <c:pt idx="112">
                  <c:v>8750.605360350819</c:v>
                </c:pt>
                <c:pt idx="113">
                  <c:v>8429.4402875312335</c:v>
                </c:pt>
                <c:pt idx="114">
                  <c:v>8722.7347693818956</c:v>
                </c:pt>
                <c:pt idx="115">
                  <c:v>8872.5034034488544</c:v>
                </c:pt>
                <c:pt idx="116">
                  <c:v>9561.9432589519201</c:v>
                </c:pt>
                <c:pt idx="117">
                  <c:v>9412.8907391823814</c:v>
                </c:pt>
                <c:pt idx="118">
                  <c:v>9677.8201261822469</c:v>
                </c:pt>
                <c:pt idx="119">
                  <c:v>9893.9343572333346</c:v>
                </c:pt>
                <c:pt idx="120">
                  <c:v>10926.202180373801</c:v>
                </c:pt>
                <c:pt idx="121">
                  <c:v>5945.6309641579464</c:v>
                </c:pt>
                <c:pt idx="122">
                  <c:v>9699.9540109683403</c:v>
                </c:pt>
                <c:pt idx="123">
                  <c:v>9097.0494765741805</c:v>
                </c:pt>
                <c:pt idx="124">
                  <c:v>9676.7937781529345</c:v>
                </c:pt>
                <c:pt idx="125">
                  <c:v>9458.6937829213402</c:v>
                </c:pt>
                <c:pt idx="126">
                  <c:v>10297.880375129727</c:v>
                </c:pt>
                <c:pt idx="127">
                  <c:v>11524.101672470391</c:v>
                </c:pt>
                <c:pt idx="128">
                  <c:v>9964.6040668852384</c:v>
                </c:pt>
                <c:pt idx="129">
                  <c:v>9269.6443075215593</c:v>
                </c:pt>
                <c:pt idx="130">
                  <c:v>12362.91551960118</c:v>
                </c:pt>
                <c:pt idx="131">
                  <c:v>19465.260047580992</c:v>
                </c:pt>
                <c:pt idx="132">
                  <c:v>12705.678057667232</c:v>
                </c:pt>
                <c:pt idx="133">
                  <c:v>10533.099228581928</c:v>
                </c:pt>
                <c:pt idx="134">
                  <c:v>13144.426324951877</c:v>
                </c:pt>
                <c:pt idx="135">
                  <c:v>10963.338019437964</c:v>
                </c:pt>
                <c:pt idx="136">
                  <c:v>9625.6337531936497</c:v>
                </c:pt>
                <c:pt idx="137">
                  <c:v>16620.392446996259</c:v>
                </c:pt>
                <c:pt idx="138">
                  <c:v>9306.4013656999978</c:v>
                </c:pt>
                <c:pt idx="139">
                  <c:v>5938.7924990557813</c:v>
                </c:pt>
                <c:pt idx="140">
                  <c:v>3407.2589592655831</c:v>
                </c:pt>
                <c:pt idx="141">
                  <c:v>3454.7764441289305</c:v>
                </c:pt>
                <c:pt idx="142">
                  <c:v>3310.5990247230989</c:v>
                </c:pt>
                <c:pt idx="143">
                  <c:v>1916.0664220266449</c:v>
                </c:pt>
                <c:pt idx="144">
                  <c:v>2123.8651996968847</c:v>
                </c:pt>
                <c:pt idx="145">
                  <c:v>3012.9106649216633</c:v>
                </c:pt>
              </c:numCache>
            </c:numRef>
          </c:val>
          <c:extLst>
            <c:ext xmlns:c16="http://schemas.microsoft.com/office/drawing/2014/chart" uri="{C3380CC4-5D6E-409C-BE32-E72D297353CC}">
              <c16:uniqueId val="{00000001-C56E-0848-A44D-C53851CBA43F}"/>
            </c:ext>
          </c:extLst>
        </c:ser>
        <c:ser>
          <c:idx val="2"/>
          <c:order val="2"/>
          <c:tx>
            <c:strRef>
              <c:f>'Chart Comparisons'!$D$1</c:f>
              <c:strCache>
                <c:ptCount val="1"/>
                <c:pt idx="0">
                  <c:v>BsR</c:v>
                </c:pt>
              </c:strCache>
            </c:strRef>
          </c:tx>
          <c:spPr>
            <a:gradFill>
              <a:gsLst>
                <a:gs pos="100000">
                  <a:schemeClr val="accent3"/>
                </a:gs>
                <a:gs pos="0">
                  <a:schemeClr val="accent3">
                    <a:lumMod val="75000"/>
                  </a:schemeClr>
                </a:gs>
              </a:gsLst>
              <a:lin ang="0" scaled="1"/>
            </a:gradFill>
            <a:ln>
              <a:noFill/>
            </a:ln>
            <a:effectLst>
              <a:innerShdw dist="12700" dir="16200000">
                <a:schemeClr val="lt1">
                  <a:alpha val="75000"/>
                </a:schemeClr>
              </a:innerShdw>
            </a:effectLst>
          </c:spPr>
          <c:cat>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cat>
          <c:val>
            <c:numRef>
              <c:f>'Chart Comparisons'!$D$2:$D$147</c:f>
              <c:numCache>
                <c:formatCode>0.00</c:formatCode>
                <c:ptCount val="146"/>
                <c:pt idx="0">
                  <c:v>10409.801300637762</c:v>
                </c:pt>
                <c:pt idx="1">
                  <c:v>8216.477097737592</c:v>
                </c:pt>
                <c:pt idx="2">
                  <c:v>23791.468681572205</c:v>
                </c:pt>
                <c:pt idx="3">
                  <c:v>22041.976474687992</c:v>
                </c:pt>
                <c:pt idx="4">
                  <c:v>23120.881723012662</c:v>
                </c:pt>
                <c:pt idx="5">
                  <c:v>22421.693598437105</c:v>
                </c:pt>
                <c:pt idx="6">
                  <c:v>21317.962158624108</c:v>
                </c:pt>
                <c:pt idx="7">
                  <c:v>20334.850539607942</c:v>
                </c:pt>
                <c:pt idx="8">
                  <c:v>21128.695134908507</c:v>
                </c:pt>
                <c:pt idx="9">
                  <c:v>21648.958494142247</c:v>
                </c:pt>
                <c:pt idx="10">
                  <c:v>21483.178126757735</c:v>
                </c:pt>
                <c:pt idx="11">
                  <c:v>21923.60650416512</c:v>
                </c:pt>
                <c:pt idx="12">
                  <c:v>23273.076481268366</c:v>
                </c:pt>
                <c:pt idx="13">
                  <c:v>23225.559676305096</c:v>
                </c:pt>
                <c:pt idx="14">
                  <c:v>23828.747415487313</c:v>
                </c:pt>
                <c:pt idx="15">
                  <c:v>24193.842258211662</c:v>
                </c:pt>
                <c:pt idx="16">
                  <c:v>22963.848883779836</c:v>
                </c:pt>
                <c:pt idx="17">
                  <c:v>23985.950658273545</c:v>
                </c:pt>
                <c:pt idx="18">
                  <c:v>23396.729217198252</c:v>
                </c:pt>
                <c:pt idx="19">
                  <c:v>22909.353204712042</c:v>
                </c:pt>
                <c:pt idx="20">
                  <c:v>23618.883970706451</c:v>
                </c:pt>
                <c:pt idx="21">
                  <c:v>25301.220319802145</c:v>
                </c:pt>
                <c:pt idx="22">
                  <c:v>25103.6533460951</c:v>
                </c:pt>
                <c:pt idx="23">
                  <c:v>23658.926788825862</c:v>
                </c:pt>
                <c:pt idx="24">
                  <c:v>22072.834502840597</c:v>
                </c:pt>
                <c:pt idx="25">
                  <c:v>22836.514232085527</c:v>
                </c:pt>
                <c:pt idx="26">
                  <c:v>19669.582624542956</c:v>
                </c:pt>
                <c:pt idx="27">
                  <c:v>15855.019433925934</c:v>
                </c:pt>
                <c:pt idx="28">
                  <c:v>20801.388937249892</c:v>
                </c:pt>
                <c:pt idx="29">
                  <c:v>17562.423584825061</c:v>
                </c:pt>
                <c:pt idx="30">
                  <c:v>18005.194757424451</c:v>
                </c:pt>
                <c:pt idx="31">
                  <c:v>18049.545677751787</c:v>
                </c:pt>
                <c:pt idx="32">
                  <c:v>17300.975500741006</c:v>
                </c:pt>
                <c:pt idx="33">
                  <c:v>17307.95869675259</c:v>
                </c:pt>
                <c:pt idx="34">
                  <c:v>19975.129988307439</c:v>
                </c:pt>
                <c:pt idx="35">
                  <c:v>18603.956552635034</c:v>
                </c:pt>
                <c:pt idx="36">
                  <c:v>18173.370685266585</c:v>
                </c:pt>
                <c:pt idx="37">
                  <c:v>17892.181837187047</c:v>
                </c:pt>
                <c:pt idx="38">
                  <c:v>18165.018895604724</c:v>
                </c:pt>
                <c:pt idx="39">
                  <c:v>18155.550234403257</c:v>
                </c:pt>
                <c:pt idx="40">
                  <c:v>11138.002113144566</c:v>
                </c:pt>
                <c:pt idx="41">
                  <c:v>18139.338638816513</c:v>
                </c:pt>
                <c:pt idx="42">
                  <c:v>18612.455540950672</c:v>
                </c:pt>
                <c:pt idx="43">
                  <c:v>17416.462635941174</c:v>
                </c:pt>
                <c:pt idx="44">
                  <c:v>18935.165793773667</c:v>
                </c:pt>
                <c:pt idx="45">
                  <c:v>15308.547469950869</c:v>
                </c:pt>
                <c:pt idx="46">
                  <c:v>16163.949816571234</c:v>
                </c:pt>
                <c:pt idx="47">
                  <c:v>15830.031640961635</c:v>
                </c:pt>
                <c:pt idx="48">
                  <c:v>16237.379664833605</c:v>
                </c:pt>
                <c:pt idx="49">
                  <c:v>13751.284340514016</c:v>
                </c:pt>
                <c:pt idx="50">
                  <c:v>15090.43437445324</c:v>
                </c:pt>
                <c:pt idx="51">
                  <c:v>16659.307140234454</c:v>
                </c:pt>
                <c:pt idx="52">
                  <c:v>15636.989923444349</c:v>
                </c:pt>
                <c:pt idx="53">
                  <c:v>11091.329263007185</c:v>
                </c:pt>
                <c:pt idx="54">
                  <c:v>11969.342164155199</c:v>
                </c:pt>
                <c:pt idx="55">
                  <c:v>12713.335268758052</c:v>
                </c:pt>
                <c:pt idx="56">
                  <c:v>12764.198058477625</c:v>
                </c:pt>
                <c:pt idx="57">
                  <c:v>13009.823802548595</c:v>
                </c:pt>
                <c:pt idx="58">
                  <c:v>12681.125723005573</c:v>
                </c:pt>
                <c:pt idx="59">
                  <c:v>14250.111469834845</c:v>
                </c:pt>
                <c:pt idx="60">
                  <c:v>12739.413288859188</c:v>
                </c:pt>
                <c:pt idx="61">
                  <c:v>10549.771082830244</c:v>
                </c:pt>
                <c:pt idx="62">
                  <c:v>10699.688644159518</c:v>
                </c:pt>
                <c:pt idx="63">
                  <c:v>10634.315185036901</c:v>
                </c:pt>
                <c:pt idx="64">
                  <c:v>10679.569374375886</c:v>
                </c:pt>
                <c:pt idx="65">
                  <c:v>11017.324517583385</c:v>
                </c:pt>
                <c:pt idx="66">
                  <c:v>10926.406998167113</c:v>
                </c:pt>
                <c:pt idx="67">
                  <c:v>10876.622232007783</c:v>
                </c:pt>
                <c:pt idx="68">
                  <c:v>11238.778646486317</c:v>
                </c:pt>
                <c:pt idx="69">
                  <c:v>10164.022491045595</c:v>
                </c:pt>
                <c:pt idx="70">
                  <c:v>10992.565151805062</c:v>
                </c:pt>
                <c:pt idx="71">
                  <c:v>11755.818066996426</c:v>
                </c:pt>
                <c:pt idx="72">
                  <c:v>11182.881234244564</c:v>
                </c:pt>
                <c:pt idx="73">
                  <c:v>12818.627691993897</c:v>
                </c:pt>
                <c:pt idx="74">
                  <c:v>12675.899315942943</c:v>
                </c:pt>
                <c:pt idx="75">
                  <c:v>11759.705901611907</c:v>
                </c:pt>
                <c:pt idx="76">
                  <c:v>11421.79633275079</c:v>
                </c:pt>
                <c:pt idx="77">
                  <c:v>11390.420304321777</c:v>
                </c:pt>
                <c:pt idx="78">
                  <c:v>11598.760518009298</c:v>
                </c:pt>
                <c:pt idx="79">
                  <c:v>11131.092299346816</c:v>
                </c:pt>
                <c:pt idx="80">
                  <c:v>12188.800094986227</c:v>
                </c:pt>
                <c:pt idx="81">
                  <c:v>12957.885705657342</c:v>
                </c:pt>
                <c:pt idx="82">
                  <c:v>13081.343594614436</c:v>
                </c:pt>
                <c:pt idx="83">
                  <c:v>13540.007008058796</c:v>
                </c:pt>
                <c:pt idx="84">
                  <c:v>13919.225285338731</c:v>
                </c:pt>
                <c:pt idx="85">
                  <c:v>13796.157570581283</c:v>
                </c:pt>
                <c:pt idx="86">
                  <c:v>13532.942901268383</c:v>
                </c:pt>
                <c:pt idx="87">
                  <c:v>12782.611525348488</c:v>
                </c:pt>
                <c:pt idx="88">
                  <c:v>11710.158757394833</c:v>
                </c:pt>
                <c:pt idx="89">
                  <c:v>13797.767759722583</c:v>
                </c:pt>
                <c:pt idx="90">
                  <c:v>12235.413416241716</c:v>
                </c:pt>
                <c:pt idx="91">
                  <c:v>15615.674471725322</c:v>
                </c:pt>
                <c:pt idx="92">
                  <c:v>17113.198315488109</c:v>
                </c:pt>
                <c:pt idx="93">
                  <c:v>14939.67631315017</c:v>
                </c:pt>
                <c:pt idx="94">
                  <c:v>16394.330293570474</c:v>
                </c:pt>
                <c:pt idx="95">
                  <c:v>15705.0169213178</c:v>
                </c:pt>
                <c:pt idx="96">
                  <c:v>17231.259960016949</c:v>
                </c:pt>
                <c:pt idx="97">
                  <c:v>15660.395099950594</c:v>
                </c:pt>
                <c:pt idx="98">
                  <c:v>15064.869798073032</c:v>
                </c:pt>
                <c:pt idx="99">
                  <c:v>14438.141620527482</c:v>
                </c:pt>
                <c:pt idx="100">
                  <c:v>14463.813169470883</c:v>
                </c:pt>
                <c:pt idx="101">
                  <c:v>12309.482119750361</c:v>
                </c:pt>
                <c:pt idx="102">
                  <c:v>8384.1313353353871</c:v>
                </c:pt>
                <c:pt idx="103">
                  <c:v>6957.2652225701286</c:v>
                </c:pt>
                <c:pt idx="104">
                  <c:v>8302.2888123977464</c:v>
                </c:pt>
                <c:pt idx="105">
                  <c:v>8424.9685276971959</c:v>
                </c:pt>
                <c:pt idx="106">
                  <c:v>13131.045309762301</c:v>
                </c:pt>
                <c:pt idx="107">
                  <c:v>13442.90881101688</c:v>
                </c:pt>
                <c:pt idx="108">
                  <c:v>9211.6689324211366</c:v>
                </c:pt>
                <c:pt idx="109">
                  <c:v>10044.425128352099</c:v>
                </c:pt>
                <c:pt idx="110">
                  <c:v>9994.5400976064175</c:v>
                </c:pt>
                <c:pt idx="111">
                  <c:v>8560.0779105526126</c:v>
                </c:pt>
                <c:pt idx="112">
                  <c:v>7714.598190825639</c:v>
                </c:pt>
                <c:pt idx="113">
                  <c:v>7391.1136722405126</c:v>
                </c:pt>
                <c:pt idx="114">
                  <c:v>7583.2679044637953</c:v>
                </c:pt>
                <c:pt idx="115">
                  <c:v>7801.3371522178122</c:v>
                </c:pt>
                <c:pt idx="116">
                  <c:v>8182.5487222311331</c:v>
                </c:pt>
                <c:pt idx="117">
                  <c:v>8008.2192344937093</c:v>
                </c:pt>
                <c:pt idx="118">
                  <c:v>8265.9646690388545</c:v>
                </c:pt>
                <c:pt idx="119">
                  <c:v>8345.2047216827796</c:v>
                </c:pt>
                <c:pt idx="120">
                  <c:v>8953.2149261152863</c:v>
                </c:pt>
                <c:pt idx="121">
                  <c:v>4824.921245432256</c:v>
                </c:pt>
                <c:pt idx="122">
                  <c:v>7862.1547930857287</c:v>
                </c:pt>
                <c:pt idx="123">
                  <c:v>7306.8257819425444</c:v>
                </c:pt>
                <c:pt idx="124">
                  <c:v>7938.6796630811268</c:v>
                </c:pt>
                <c:pt idx="125">
                  <c:v>7759.1868515326505</c:v>
                </c:pt>
                <c:pt idx="126">
                  <c:v>8370.4363647671453</c:v>
                </c:pt>
                <c:pt idx="127">
                  <c:v>9624.8016160778461</c:v>
                </c:pt>
                <c:pt idx="128">
                  <c:v>8185.0209515249526</c:v>
                </c:pt>
                <c:pt idx="129">
                  <c:v>7145.8430535579209</c:v>
                </c:pt>
                <c:pt idx="130">
                  <c:v>9532.5026451780268</c:v>
                </c:pt>
                <c:pt idx="131">
                  <c:v>14442.230101078265</c:v>
                </c:pt>
                <c:pt idx="132">
                  <c:v>9796.4061514349778</c:v>
                </c:pt>
                <c:pt idx="133">
                  <c:v>7413.8004092119472</c:v>
                </c:pt>
                <c:pt idx="134">
                  <c:v>9791.4153758142511</c:v>
                </c:pt>
                <c:pt idx="135">
                  <c:v>7606.3458390311671</c:v>
                </c:pt>
                <c:pt idx="136">
                  <c:v>6248.3524009951307</c:v>
                </c:pt>
                <c:pt idx="137">
                  <c:v>10232.480879329196</c:v>
                </c:pt>
                <c:pt idx="138">
                  <c:v>5985.9434734479673</c:v>
                </c:pt>
                <c:pt idx="139">
                  <c:v>3835.4709355992336</c:v>
                </c:pt>
                <c:pt idx="140">
                  <c:v>2429.8981599510466</c:v>
                </c:pt>
                <c:pt idx="141">
                  <c:v>2197.8793972483281</c:v>
                </c:pt>
                <c:pt idx="142">
                  <c:v>2150.4838374666397</c:v>
                </c:pt>
                <c:pt idx="143">
                  <c:v>1256.8926978520608</c:v>
                </c:pt>
                <c:pt idx="144">
                  <c:v>1384.2859912203073</c:v>
                </c:pt>
                <c:pt idx="145">
                  <c:v>1779.7149925581255</c:v>
                </c:pt>
              </c:numCache>
            </c:numRef>
          </c:val>
          <c:extLst>
            <c:ext xmlns:c16="http://schemas.microsoft.com/office/drawing/2014/chart" uri="{C3380CC4-5D6E-409C-BE32-E72D297353CC}">
              <c16:uniqueId val="{00000002-C56E-0848-A44D-C53851CBA43F}"/>
            </c:ext>
          </c:extLst>
        </c:ser>
        <c:ser>
          <c:idx val="3"/>
          <c:order val="3"/>
          <c:tx>
            <c:strRef>
              <c:f>'Chart Comparisons'!$E$1</c:f>
              <c:strCache>
                <c:ptCount val="1"/>
                <c:pt idx="0">
                  <c:v>ERP</c:v>
                </c:pt>
              </c:strCache>
            </c:strRef>
          </c:tx>
          <c:spPr>
            <a:gradFill>
              <a:gsLst>
                <a:gs pos="100000">
                  <a:schemeClr val="accent4"/>
                </a:gs>
                <a:gs pos="0">
                  <a:schemeClr val="accent4">
                    <a:lumMod val="75000"/>
                  </a:schemeClr>
                </a:gs>
              </a:gsLst>
              <a:lin ang="0" scaled="1"/>
            </a:gradFill>
            <a:ln>
              <a:noFill/>
            </a:ln>
            <a:effectLst>
              <a:innerShdw dist="12700" dir="16200000">
                <a:schemeClr val="lt1">
                  <a:alpha val="75000"/>
                </a:schemeClr>
              </a:innerShdw>
            </a:effectLst>
          </c:spPr>
          <c:cat>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cat>
          <c:val>
            <c:numRef>
              <c:f>'Chart Comparisons'!$E$2:$E$147</c:f>
              <c:numCache>
                <c:formatCode>#,##0.00</c:formatCode>
                <c:ptCount val="146"/>
                <c:pt idx="0">
                  <c:v>10232.252</c:v>
                </c:pt>
                <c:pt idx="1">
                  <c:v>8089.1840000000002</c:v>
                </c:pt>
                <c:pt idx="2">
                  <c:v>23523.882400000002</c:v>
                </c:pt>
                <c:pt idx="3">
                  <c:v>21796.552800000001</c:v>
                </c:pt>
                <c:pt idx="4">
                  <c:v>22954.487999999998</c:v>
                </c:pt>
                <c:pt idx="5">
                  <c:v>22249.596000000001</c:v>
                </c:pt>
                <c:pt idx="6">
                  <c:v>21170.412000000004</c:v>
                </c:pt>
                <c:pt idx="7">
                  <c:v>20134.061600000001</c:v>
                </c:pt>
                <c:pt idx="8">
                  <c:v>20951.8112</c:v>
                </c:pt>
                <c:pt idx="9">
                  <c:v>21480.881600000001</c:v>
                </c:pt>
                <c:pt idx="10">
                  <c:v>21336.270400000001</c:v>
                </c:pt>
                <c:pt idx="11">
                  <c:v>21786.010399999999</c:v>
                </c:pt>
                <c:pt idx="12">
                  <c:v>23119.252800000002</c:v>
                </c:pt>
                <c:pt idx="13">
                  <c:v>23094.192000000003</c:v>
                </c:pt>
                <c:pt idx="14">
                  <c:v>23694.6312</c:v>
                </c:pt>
                <c:pt idx="15">
                  <c:v>24108.413600000003</c:v>
                </c:pt>
                <c:pt idx="16">
                  <c:v>22863.4872</c:v>
                </c:pt>
                <c:pt idx="17">
                  <c:v>23866.787999999997</c:v>
                </c:pt>
                <c:pt idx="18">
                  <c:v>23298.6384</c:v>
                </c:pt>
                <c:pt idx="19">
                  <c:v>22862.178400000001</c:v>
                </c:pt>
                <c:pt idx="20">
                  <c:v>23541.011200000001</c:v>
                </c:pt>
                <c:pt idx="21">
                  <c:v>25129.232000000004</c:v>
                </c:pt>
                <c:pt idx="22">
                  <c:v>24924.184000000005</c:v>
                </c:pt>
                <c:pt idx="23">
                  <c:v>23510.532000000003</c:v>
                </c:pt>
                <c:pt idx="24">
                  <c:v>21976.567199999998</c:v>
                </c:pt>
                <c:pt idx="25">
                  <c:v>22736.3256</c:v>
                </c:pt>
                <c:pt idx="26">
                  <c:v>19575.2336</c:v>
                </c:pt>
                <c:pt idx="27">
                  <c:v>15803.6504</c:v>
                </c:pt>
                <c:pt idx="28">
                  <c:v>20798.5936</c:v>
                </c:pt>
                <c:pt idx="29">
                  <c:v>17561.9352</c:v>
                </c:pt>
                <c:pt idx="30">
                  <c:v>17966.4336</c:v>
                </c:pt>
                <c:pt idx="31">
                  <c:v>18032.881600000001</c:v>
                </c:pt>
                <c:pt idx="32">
                  <c:v>17289.925600000002</c:v>
                </c:pt>
                <c:pt idx="33">
                  <c:v>17279.689600000002</c:v>
                </c:pt>
                <c:pt idx="34">
                  <c:v>19933.429599999999</c:v>
                </c:pt>
                <c:pt idx="35">
                  <c:v>18594.588</c:v>
                </c:pt>
                <c:pt idx="36">
                  <c:v>18184.8472</c:v>
                </c:pt>
                <c:pt idx="37">
                  <c:v>17890.886400000003</c:v>
                </c:pt>
                <c:pt idx="38">
                  <c:v>18212.312000000002</c:v>
                </c:pt>
                <c:pt idx="39">
                  <c:v>18165.581600000001</c:v>
                </c:pt>
                <c:pt idx="40">
                  <c:v>11190.3544</c:v>
                </c:pt>
                <c:pt idx="41">
                  <c:v>18206.121599999999</c:v>
                </c:pt>
                <c:pt idx="42">
                  <c:v>18669.692800000001</c:v>
                </c:pt>
                <c:pt idx="43">
                  <c:v>17438.823200000003</c:v>
                </c:pt>
                <c:pt idx="44">
                  <c:v>18972.882399999999</c:v>
                </c:pt>
                <c:pt idx="45">
                  <c:v>15329.936000000002</c:v>
                </c:pt>
                <c:pt idx="46">
                  <c:v>16217.056800000002</c:v>
                </c:pt>
                <c:pt idx="47">
                  <c:v>15903.623200000002</c:v>
                </c:pt>
                <c:pt idx="48">
                  <c:v>16298.197600000001</c:v>
                </c:pt>
                <c:pt idx="49">
                  <c:v>13774.0376</c:v>
                </c:pt>
                <c:pt idx="50">
                  <c:v>15136.792800000001</c:v>
                </c:pt>
                <c:pt idx="51">
                  <c:v>16689.052000000003</c:v>
                </c:pt>
                <c:pt idx="52">
                  <c:v>15656.826400000002</c:v>
                </c:pt>
                <c:pt idx="53">
                  <c:v>11030.545600000001</c:v>
                </c:pt>
                <c:pt idx="54">
                  <c:v>11957.6896</c:v>
                </c:pt>
                <c:pt idx="55">
                  <c:v>12691.917600000001</c:v>
                </c:pt>
                <c:pt idx="56">
                  <c:v>12719.572000000002</c:v>
                </c:pt>
                <c:pt idx="57">
                  <c:v>12957.116800000002</c:v>
                </c:pt>
                <c:pt idx="58">
                  <c:v>12585.3552</c:v>
                </c:pt>
                <c:pt idx="59">
                  <c:v>14174.3488</c:v>
                </c:pt>
                <c:pt idx="60">
                  <c:v>12683.221600000003</c:v>
                </c:pt>
                <c:pt idx="61">
                  <c:v>10537.061600000001</c:v>
                </c:pt>
                <c:pt idx="62">
                  <c:v>10654.654399999999</c:v>
                </c:pt>
                <c:pt idx="63">
                  <c:v>10637.200800000001</c:v>
                </c:pt>
                <c:pt idx="64">
                  <c:v>10675.486400000002</c:v>
                </c:pt>
                <c:pt idx="65">
                  <c:v>11011.621600000002</c:v>
                </c:pt>
                <c:pt idx="66">
                  <c:v>10915.953599999999</c:v>
                </c:pt>
                <c:pt idx="67">
                  <c:v>10877.169599999999</c:v>
                </c:pt>
                <c:pt idx="68">
                  <c:v>11136.052000000001</c:v>
                </c:pt>
                <c:pt idx="69">
                  <c:v>10103.9</c:v>
                </c:pt>
                <c:pt idx="70">
                  <c:v>10926.551200000002</c:v>
                </c:pt>
                <c:pt idx="71">
                  <c:v>11653.169599999999</c:v>
                </c:pt>
                <c:pt idx="72">
                  <c:v>11077.7232</c:v>
                </c:pt>
                <c:pt idx="73">
                  <c:v>12597.361240864673</c:v>
                </c:pt>
                <c:pt idx="74">
                  <c:v>12520.081169323787</c:v>
                </c:pt>
                <c:pt idx="75">
                  <c:v>11548.450419982746</c:v>
                </c:pt>
                <c:pt idx="76">
                  <c:v>11290.149177713147</c:v>
                </c:pt>
                <c:pt idx="77">
                  <c:v>11175.593140735667</c:v>
                </c:pt>
                <c:pt idx="78">
                  <c:v>11396.054288844774</c:v>
                </c:pt>
                <c:pt idx="79">
                  <c:v>10931.008824973889</c:v>
                </c:pt>
                <c:pt idx="80">
                  <c:v>11959.099686399468</c:v>
                </c:pt>
                <c:pt idx="81">
                  <c:v>12704.844252076166</c:v>
                </c:pt>
                <c:pt idx="82">
                  <c:v>12791.177020600853</c:v>
                </c:pt>
                <c:pt idx="83">
                  <c:v>13270.79743287911</c:v>
                </c:pt>
                <c:pt idx="84">
                  <c:v>13632.910401058783</c:v>
                </c:pt>
                <c:pt idx="85">
                  <c:v>13455.879586661584</c:v>
                </c:pt>
                <c:pt idx="86">
                  <c:v>13192.136419447768</c:v>
                </c:pt>
                <c:pt idx="87">
                  <c:v>12457.884137306628</c:v>
                </c:pt>
                <c:pt idx="88">
                  <c:v>11461.893111543804</c:v>
                </c:pt>
                <c:pt idx="89">
                  <c:v>13448.963283546942</c:v>
                </c:pt>
                <c:pt idx="90">
                  <c:v>11982.96499411094</c:v>
                </c:pt>
                <c:pt idx="91">
                  <c:v>15145.860452515963</c:v>
                </c:pt>
                <c:pt idx="92">
                  <c:v>16526.264442850541</c:v>
                </c:pt>
                <c:pt idx="93">
                  <c:v>14582.997798575916</c:v>
                </c:pt>
                <c:pt idx="94">
                  <c:v>15827.912451654938</c:v>
                </c:pt>
                <c:pt idx="95">
                  <c:v>15280.700301210345</c:v>
                </c:pt>
                <c:pt idx="96">
                  <c:v>16607.473130509719</c:v>
                </c:pt>
                <c:pt idx="97">
                  <c:v>15222.454095199593</c:v>
                </c:pt>
                <c:pt idx="98">
                  <c:v>14820.813192360694</c:v>
                </c:pt>
                <c:pt idx="99">
                  <c:v>14032.085381896133</c:v>
                </c:pt>
                <c:pt idx="100">
                  <c:v>14118.352380478282</c:v>
                </c:pt>
                <c:pt idx="101">
                  <c:v>12059.735507433632</c:v>
                </c:pt>
                <c:pt idx="102">
                  <c:v>8285.8321949091041</c:v>
                </c:pt>
                <c:pt idx="103">
                  <c:v>6925.763727711088</c:v>
                </c:pt>
                <c:pt idx="104">
                  <c:v>8265.7166382070209</c:v>
                </c:pt>
                <c:pt idx="105">
                  <c:v>8405.0293666572306</c:v>
                </c:pt>
                <c:pt idx="106">
                  <c:v>13045.932243985962</c:v>
                </c:pt>
                <c:pt idx="107">
                  <c:v>13454.941979361438</c:v>
                </c:pt>
                <c:pt idx="108">
                  <c:v>9224.7133523416142</c:v>
                </c:pt>
                <c:pt idx="109">
                  <c:v>10007.078442116977</c:v>
                </c:pt>
                <c:pt idx="110">
                  <c:v>10015.416494564071</c:v>
                </c:pt>
                <c:pt idx="111">
                  <c:v>8610.8309191404915</c:v>
                </c:pt>
                <c:pt idx="112">
                  <c:v>7749.8229452396881</c:v>
                </c:pt>
                <c:pt idx="113">
                  <c:v>7290.1562869398786</c:v>
                </c:pt>
                <c:pt idx="114">
                  <c:v>7554.0118341401248</c:v>
                </c:pt>
                <c:pt idx="115">
                  <c:v>7748.8800404052026</c:v>
                </c:pt>
                <c:pt idx="116">
                  <c:v>8139.9265730896177</c:v>
                </c:pt>
                <c:pt idx="117">
                  <c:v>7913.2438963712439</c:v>
                </c:pt>
                <c:pt idx="118">
                  <c:v>8233.5283502981983</c:v>
                </c:pt>
                <c:pt idx="119">
                  <c:v>8321.7131538769318</c:v>
                </c:pt>
                <c:pt idx="120">
                  <c:v>8939.5802061671311</c:v>
                </c:pt>
                <c:pt idx="121">
                  <c:v>4823.5092433740192</c:v>
                </c:pt>
                <c:pt idx="122">
                  <c:v>7842.1491470120327</c:v>
                </c:pt>
                <c:pt idx="123">
                  <c:v>7238.227769962934</c:v>
                </c:pt>
                <c:pt idx="124">
                  <c:v>7728.3795585948274</c:v>
                </c:pt>
                <c:pt idx="125">
                  <c:v>7643.8595010464469</c:v>
                </c:pt>
                <c:pt idx="126">
                  <c:v>8166.2644561439956</c:v>
                </c:pt>
                <c:pt idx="127">
                  <c:v>9331.4127836372609</c:v>
                </c:pt>
                <c:pt idx="128">
                  <c:v>7854.6625567783321</c:v>
                </c:pt>
                <c:pt idx="129">
                  <c:v>6932.9860930563555</c:v>
                </c:pt>
                <c:pt idx="130">
                  <c:v>9273.9127677944762</c:v>
                </c:pt>
                <c:pt idx="131">
                  <c:v>14073.124815552217</c:v>
                </c:pt>
                <c:pt idx="132">
                  <c:v>9567.5656169713893</c:v>
                </c:pt>
                <c:pt idx="133">
                  <c:v>7238.0804835587105</c:v>
                </c:pt>
                <c:pt idx="134">
                  <c:v>9513.3030966616934</c:v>
                </c:pt>
                <c:pt idx="135">
                  <c:v>7505.505839439832</c:v>
                </c:pt>
                <c:pt idx="136">
                  <c:v>6038.5109722774132</c:v>
                </c:pt>
                <c:pt idx="137">
                  <c:v>9994.8684747832103</c:v>
                </c:pt>
                <c:pt idx="138">
                  <c:v>5813.4440434842581</c:v>
                </c:pt>
                <c:pt idx="139">
                  <c:v>3733.2694543048328</c:v>
                </c:pt>
                <c:pt idx="140">
                  <c:v>2394.3661236379967</c:v>
                </c:pt>
                <c:pt idx="141">
                  <c:v>2118.3805217996014</c:v>
                </c:pt>
                <c:pt idx="142">
                  <c:v>2093.7525714261537</c:v>
                </c:pt>
                <c:pt idx="143">
                  <c:v>1216.287578727274</c:v>
                </c:pt>
                <c:pt idx="144">
                  <c:v>1327.6951796407782</c:v>
                </c:pt>
                <c:pt idx="145">
                  <c:v>1717.7514513633068</c:v>
                </c:pt>
              </c:numCache>
            </c:numRef>
          </c:val>
          <c:extLst>
            <c:ext xmlns:c16="http://schemas.microsoft.com/office/drawing/2014/chart" uri="{C3380CC4-5D6E-409C-BE32-E72D297353CC}">
              <c16:uniqueId val="{00000003-C56E-0848-A44D-C53851CBA43F}"/>
            </c:ext>
          </c:extLst>
        </c:ser>
        <c:ser>
          <c:idx val="4"/>
          <c:order val="4"/>
          <c:tx>
            <c:strRef>
              <c:f>'Chart Comparisons'!$F$1</c:f>
              <c:strCache>
                <c:ptCount val="1"/>
                <c:pt idx="0">
                  <c:v>pOR1</c:v>
                </c:pt>
              </c:strCache>
            </c:strRef>
          </c:tx>
          <c:spPr>
            <a:gradFill>
              <a:gsLst>
                <a:gs pos="100000">
                  <a:schemeClr val="accent5"/>
                </a:gs>
                <a:gs pos="0">
                  <a:schemeClr val="accent5">
                    <a:lumMod val="75000"/>
                  </a:schemeClr>
                </a:gs>
              </a:gsLst>
              <a:lin ang="0" scaled="1"/>
            </a:gradFill>
            <a:ln>
              <a:noFill/>
            </a:ln>
            <a:effectLst>
              <a:innerShdw dist="12700" dir="16200000">
                <a:schemeClr val="lt1">
                  <a:alpha val="75000"/>
                </a:schemeClr>
              </a:innerShdw>
            </a:effectLst>
          </c:spPr>
          <c:cat>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cat>
          <c:val>
            <c:numRef>
              <c:f>'Chart Comparisons'!$F$2:$F$147</c:f>
              <c:numCache>
                <c:formatCode>#,##0.00</c:formatCode>
                <c:ptCount val="146"/>
                <c:pt idx="0">
                  <c:v>10018.798195922367</c:v>
                </c:pt>
                <c:pt idx="1">
                  <c:v>8094.220988065701</c:v>
                </c:pt>
                <c:pt idx="2">
                  <c:v>23068.925837639039</c:v>
                </c:pt>
                <c:pt idx="3">
                  <c:v>21255.188667336301</c:v>
                </c:pt>
                <c:pt idx="4">
                  <c:v>22139.918151593396</c:v>
                </c:pt>
                <c:pt idx="5">
                  <c:v>21378.631578751309</c:v>
                </c:pt>
                <c:pt idx="6">
                  <c:v>20224.057520564042</c:v>
                </c:pt>
                <c:pt idx="7">
                  <c:v>19265.948248465618</c:v>
                </c:pt>
                <c:pt idx="8">
                  <c:v>20060.791314958708</c:v>
                </c:pt>
                <c:pt idx="9">
                  <c:v>20872.427570882046</c:v>
                </c:pt>
                <c:pt idx="10">
                  <c:v>20990.372549875396</c:v>
                </c:pt>
                <c:pt idx="11">
                  <c:v>21232.54425397575</c:v>
                </c:pt>
                <c:pt idx="12">
                  <c:v>22536.285104208735</c:v>
                </c:pt>
                <c:pt idx="13">
                  <c:v>22664.903733184314</c:v>
                </c:pt>
                <c:pt idx="14">
                  <c:v>23312.721768655385</c:v>
                </c:pt>
                <c:pt idx="15">
                  <c:v>23880.564327868226</c:v>
                </c:pt>
                <c:pt idx="16">
                  <c:v>22846.898476247785</c:v>
                </c:pt>
                <c:pt idx="17">
                  <c:v>23853.349419179176</c:v>
                </c:pt>
                <c:pt idx="18">
                  <c:v>23434.116835541987</c:v>
                </c:pt>
                <c:pt idx="19">
                  <c:v>22757.480288728126</c:v>
                </c:pt>
                <c:pt idx="20">
                  <c:v>23672.073107050936</c:v>
                </c:pt>
                <c:pt idx="21">
                  <c:v>24851.522361250092</c:v>
                </c:pt>
                <c:pt idx="22">
                  <c:v>24800.539741540189</c:v>
                </c:pt>
                <c:pt idx="23">
                  <c:v>23321.802462963402</c:v>
                </c:pt>
                <c:pt idx="24">
                  <c:v>21653.370963025147</c:v>
                </c:pt>
                <c:pt idx="25">
                  <c:v>22512.606498627385</c:v>
                </c:pt>
                <c:pt idx="26">
                  <c:v>19461.568499513633</c:v>
                </c:pt>
                <c:pt idx="27">
                  <c:v>15668.884687896385</c:v>
                </c:pt>
                <c:pt idx="28">
                  <c:v>20695.671098823546</c:v>
                </c:pt>
                <c:pt idx="29">
                  <c:v>17599.576528120229</c:v>
                </c:pt>
                <c:pt idx="30">
                  <c:v>18013.684441820216</c:v>
                </c:pt>
                <c:pt idx="31">
                  <c:v>18115.189071179306</c:v>
                </c:pt>
                <c:pt idx="32">
                  <c:v>17407.297988038594</c:v>
                </c:pt>
                <c:pt idx="33">
                  <c:v>17589.810079195773</c:v>
                </c:pt>
                <c:pt idx="34">
                  <c:v>20242.408459977643</c:v>
                </c:pt>
                <c:pt idx="35">
                  <c:v>18708.440769770372</c:v>
                </c:pt>
                <c:pt idx="36">
                  <c:v>18435.801581655953</c:v>
                </c:pt>
                <c:pt idx="37">
                  <c:v>17965.501670631085</c:v>
                </c:pt>
                <c:pt idx="38">
                  <c:v>18368.661006654762</c:v>
                </c:pt>
                <c:pt idx="39">
                  <c:v>18422.897941897609</c:v>
                </c:pt>
                <c:pt idx="40">
                  <c:v>11253.123719881945</c:v>
                </c:pt>
                <c:pt idx="41">
                  <c:v>18254.677098759508</c:v>
                </c:pt>
                <c:pt idx="42">
                  <c:v>18797.215932068822</c:v>
                </c:pt>
                <c:pt idx="43">
                  <c:v>17791.150601086949</c:v>
                </c:pt>
                <c:pt idx="44">
                  <c:v>19194.344787728125</c:v>
                </c:pt>
                <c:pt idx="45">
                  <c:v>15574.571174359684</c:v>
                </c:pt>
                <c:pt idx="46">
                  <c:v>16450.01693006793</c:v>
                </c:pt>
                <c:pt idx="47">
                  <c:v>16051.43899325926</c:v>
                </c:pt>
                <c:pt idx="48">
                  <c:v>16385.126364599364</c:v>
                </c:pt>
                <c:pt idx="49">
                  <c:v>13785.960199513922</c:v>
                </c:pt>
                <c:pt idx="50">
                  <c:v>15038.42229940765</c:v>
                </c:pt>
                <c:pt idx="51">
                  <c:v>16698.942350153553</c:v>
                </c:pt>
                <c:pt idx="52">
                  <c:v>15835.675343964174</c:v>
                </c:pt>
                <c:pt idx="53">
                  <c:v>11231.948818435731</c:v>
                </c:pt>
                <c:pt idx="54">
                  <c:v>12042.278963193956</c:v>
                </c:pt>
                <c:pt idx="55">
                  <c:v>12815.592946937106</c:v>
                </c:pt>
                <c:pt idx="56">
                  <c:v>12872.899744423588</c:v>
                </c:pt>
                <c:pt idx="57">
                  <c:v>12984.590649174863</c:v>
                </c:pt>
                <c:pt idx="58">
                  <c:v>12895.94854855962</c:v>
                </c:pt>
                <c:pt idx="59">
                  <c:v>14443.408717521655</c:v>
                </c:pt>
                <c:pt idx="60">
                  <c:v>12880.685072291739</c:v>
                </c:pt>
                <c:pt idx="61">
                  <c:v>10589.777071905548</c:v>
                </c:pt>
                <c:pt idx="62">
                  <c:v>10943.957412476691</c:v>
                </c:pt>
                <c:pt idx="63">
                  <c:v>10696.207902506545</c:v>
                </c:pt>
                <c:pt idx="64">
                  <c:v>10855.09505616686</c:v>
                </c:pt>
                <c:pt idx="65">
                  <c:v>11245.645034464867</c:v>
                </c:pt>
                <c:pt idx="66">
                  <c:v>11250.616278039093</c:v>
                </c:pt>
                <c:pt idx="67">
                  <c:v>11044.45687887715</c:v>
                </c:pt>
                <c:pt idx="68">
                  <c:v>11380.91375947364</c:v>
                </c:pt>
                <c:pt idx="69">
                  <c:v>10337.420431348864</c:v>
                </c:pt>
                <c:pt idx="70">
                  <c:v>11309.282334719204</c:v>
                </c:pt>
                <c:pt idx="71">
                  <c:v>11917.158034676973</c:v>
                </c:pt>
                <c:pt idx="72">
                  <c:v>11208.100435630928</c:v>
                </c:pt>
                <c:pt idx="73">
                  <c:v>13630.790284222272</c:v>
                </c:pt>
                <c:pt idx="74">
                  <c:v>13453.12616026744</c:v>
                </c:pt>
                <c:pt idx="75">
                  <c:v>12378.252715630093</c:v>
                </c:pt>
                <c:pt idx="76">
                  <c:v>12441.156457494684</c:v>
                </c:pt>
                <c:pt idx="77">
                  <c:v>12075.280660373315</c:v>
                </c:pt>
                <c:pt idx="78">
                  <c:v>12740.328083555592</c:v>
                </c:pt>
                <c:pt idx="79">
                  <c:v>12119.911033584523</c:v>
                </c:pt>
                <c:pt idx="80">
                  <c:v>12895.746785112942</c:v>
                </c:pt>
                <c:pt idx="81">
                  <c:v>13875.663484686256</c:v>
                </c:pt>
                <c:pt idx="82">
                  <c:v>13380.895873886717</c:v>
                </c:pt>
                <c:pt idx="83">
                  <c:v>14545.764406778218</c:v>
                </c:pt>
                <c:pt idx="84">
                  <c:v>14792.887990272908</c:v>
                </c:pt>
                <c:pt idx="85">
                  <c:v>14502.924215649806</c:v>
                </c:pt>
                <c:pt idx="86">
                  <c:v>14341.877440735507</c:v>
                </c:pt>
                <c:pt idx="87">
                  <c:v>13439.814731643675</c:v>
                </c:pt>
                <c:pt idx="88">
                  <c:v>12439.936354056294</c:v>
                </c:pt>
                <c:pt idx="89">
                  <c:v>14831.560654232246</c:v>
                </c:pt>
                <c:pt idx="90">
                  <c:v>13040.497900619117</c:v>
                </c:pt>
                <c:pt idx="91">
                  <c:v>15679.167381347486</c:v>
                </c:pt>
                <c:pt idx="92">
                  <c:v>17744.086063989951</c:v>
                </c:pt>
                <c:pt idx="93">
                  <c:v>15835.803705756247</c:v>
                </c:pt>
                <c:pt idx="94">
                  <c:v>17295.453307747957</c:v>
                </c:pt>
                <c:pt idx="95">
                  <c:v>16813.996711437107</c:v>
                </c:pt>
                <c:pt idx="96">
                  <c:v>17738.144260527748</c:v>
                </c:pt>
                <c:pt idx="97">
                  <c:v>16664.714473819262</c:v>
                </c:pt>
                <c:pt idx="98">
                  <c:v>15554.671344209353</c:v>
                </c:pt>
                <c:pt idx="99">
                  <c:v>15210.717184351861</c:v>
                </c:pt>
                <c:pt idx="100">
                  <c:v>15490.914309766618</c:v>
                </c:pt>
                <c:pt idx="101">
                  <c:v>13256.856389870014</c:v>
                </c:pt>
                <c:pt idx="102">
                  <c:v>8901.9907674105743</c:v>
                </c:pt>
                <c:pt idx="103">
                  <c:v>7446.7812756256235</c:v>
                </c:pt>
                <c:pt idx="104">
                  <c:v>8647.2246791704492</c:v>
                </c:pt>
                <c:pt idx="105">
                  <c:v>8922.9154763181305</c:v>
                </c:pt>
                <c:pt idx="106">
                  <c:v>14006.365479669126</c:v>
                </c:pt>
                <c:pt idx="107">
                  <c:v>14474.542482062276</c:v>
                </c:pt>
                <c:pt idx="108">
                  <c:v>10154.104122195002</c:v>
                </c:pt>
                <c:pt idx="109">
                  <c:v>10727.810244901044</c:v>
                </c:pt>
                <c:pt idx="110">
                  <c:v>10786.503108746014</c:v>
                </c:pt>
                <c:pt idx="111">
                  <c:v>9405.0307943123498</c:v>
                </c:pt>
                <c:pt idx="112">
                  <c:v>8639.2933477905426</c:v>
                </c:pt>
                <c:pt idx="113">
                  <c:v>8456.4142511206192</c:v>
                </c:pt>
                <c:pt idx="114">
                  <c:v>8722.8352156321362</c:v>
                </c:pt>
                <c:pt idx="115">
                  <c:v>8911.687278266354</c:v>
                </c:pt>
                <c:pt idx="116">
                  <c:v>9568.3245846195787</c:v>
                </c:pt>
                <c:pt idx="117">
                  <c:v>9555.8127557551907</c:v>
                </c:pt>
                <c:pt idx="118">
                  <c:v>9729.7851382263761</c:v>
                </c:pt>
                <c:pt idx="119">
                  <c:v>9948.9096038149</c:v>
                </c:pt>
                <c:pt idx="120">
                  <c:v>10906.543790321992</c:v>
                </c:pt>
                <c:pt idx="121">
                  <c:v>5958.3418717688619</c:v>
                </c:pt>
                <c:pt idx="122">
                  <c:v>9742.560379229606</c:v>
                </c:pt>
                <c:pt idx="123">
                  <c:v>9183.9408191379553</c:v>
                </c:pt>
                <c:pt idx="124">
                  <c:v>9747.9846606102565</c:v>
                </c:pt>
                <c:pt idx="125">
                  <c:v>9422.9611811685245</c:v>
                </c:pt>
                <c:pt idx="126">
                  <c:v>10330.316845647119</c:v>
                </c:pt>
                <c:pt idx="127">
                  <c:v>11474.180885255595</c:v>
                </c:pt>
                <c:pt idx="128">
                  <c:v>9883.3673163922213</c:v>
                </c:pt>
                <c:pt idx="129">
                  <c:v>9291.5680553027123</c:v>
                </c:pt>
                <c:pt idx="130">
                  <c:v>12274.440531702247</c:v>
                </c:pt>
                <c:pt idx="131">
                  <c:v>19530.735327063096</c:v>
                </c:pt>
                <c:pt idx="132">
                  <c:v>12642.858434760929</c:v>
                </c:pt>
                <c:pt idx="133">
                  <c:v>10586.433281867165</c:v>
                </c:pt>
                <c:pt idx="134">
                  <c:v>13168.332516354185</c:v>
                </c:pt>
                <c:pt idx="135">
                  <c:v>11050.389871011252</c:v>
                </c:pt>
                <c:pt idx="136">
                  <c:v>9730.5001763225227</c:v>
                </c:pt>
                <c:pt idx="137">
                  <c:v>16841.626449072726</c:v>
                </c:pt>
                <c:pt idx="138">
                  <c:v>9376.4023840246609</c:v>
                </c:pt>
                <c:pt idx="139">
                  <c:v>6006.218752830986</c:v>
                </c:pt>
                <c:pt idx="140">
                  <c:v>3425.8836924533416</c:v>
                </c:pt>
                <c:pt idx="141">
                  <c:v>3492.9923282439549</c:v>
                </c:pt>
                <c:pt idx="142">
                  <c:v>3342.696690548376</c:v>
                </c:pt>
                <c:pt idx="143">
                  <c:v>1932.8827983027436</c:v>
                </c:pt>
                <c:pt idx="144">
                  <c:v>2160.4321011256798</c:v>
                </c:pt>
                <c:pt idx="145">
                  <c:v>3055.7475408520527</c:v>
                </c:pt>
              </c:numCache>
            </c:numRef>
          </c:val>
          <c:extLst>
            <c:ext xmlns:c16="http://schemas.microsoft.com/office/drawing/2014/chart" uri="{C3380CC4-5D6E-409C-BE32-E72D297353CC}">
              <c16:uniqueId val="{00000004-C56E-0848-A44D-C53851CBA43F}"/>
            </c:ext>
          </c:extLst>
        </c:ser>
        <c:ser>
          <c:idx val="5"/>
          <c:order val="5"/>
          <c:tx>
            <c:strRef>
              <c:f>'Chart Comparisons'!$G$1</c:f>
              <c:strCache>
                <c:ptCount val="1"/>
                <c:pt idx="0">
                  <c:v>RCt</c:v>
                </c:pt>
              </c:strCache>
            </c:strRef>
          </c:tx>
          <c:spPr>
            <a:gradFill>
              <a:gsLst>
                <a:gs pos="100000">
                  <a:schemeClr val="accent6"/>
                </a:gs>
                <a:gs pos="0">
                  <a:schemeClr val="accent6">
                    <a:lumMod val="75000"/>
                  </a:schemeClr>
                </a:gs>
              </a:gsLst>
              <a:lin ang="0" scaled="1"/>
            </a:gradFill>
            <a:ln>
              <a:noFill/>
            </a:ln>
            <a:effectLst>
              <a:innerShdw dist="12700" dir="16200000">
                <a:schemeClr val="lt1">
                  <a:alpha val="75000"/>
                </a:schemeClr>
              </a:innerShdw>
            </a:effectLst>
          </c:spPr>
          <c:cat>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cat>
          <c:val>
            <c:numRef>
              <c:f>'Chart Comparisons'!$G$2:$G$147</c:f>
              <c:numCache>
                <c:formatCode>#,##0.00</c:formatCode>
                <c:ptCount val="146"/>
                <c:pt idx="0">
                  <c:v>10218.808807438229</c:v>
                </c:pt>
                <c:pt idx="1">
                  <c:v>8092.0819506250855</c:v>
                </c:pt>
                <c:pt idx="2">
                  <c:v>23599.227749388596</c:v>
                </c:pt>
                <c:pt idx="3">
                  <c:v>21797.151897805485</c:v>
                </c:pt>
                <c:pt idx="4">
                  <c:v>22961.108313432513</c:v>
                </c:pt>
                <c:pt idx="5">
                  <c:v>22272.233323579301</c:v>
                </c:pt>
                <c:pt idx="6">
                  <c:v>21165.368193251452</c:v>
                </c:pt>
                <c:pt idx="7">
                  <c:v>20203.339341293919</c:v>
                </c:pt>
                <c:pt idx="8">
                  <c:v>21005.787319310999</c:v>
                </c:pt>
                <c:pt idx="9">
                  <c:v>21505.262612133189</c:v>
                </c:pt>
                <c:pt idx="10">
                  <c:v>21404.242559038536</c:v>
                </c:pt>
                <c:pt idx="11">
                  <c:v>21896.901722247676</c:v>
                </c:pt>
                <c:pt idx="12">
                  <c:v>23327.517127659572</c:v>
                </c:pt>
                <c:pt idx="13">
                  <c:v>23326.118573347409</c:v>
                </c:pt>
                <c:pt idx="14">
                  <c:v>24001.828051410939</c:v>
                </c:pt>
                <c:pt idx="15">
                  <c:v>24391.303555612278</c:v>
                </c:pt>
                <c:pt idx="16">
                  <c:v>23049.641419843887</c:v>
                </c:pt>
                <c:pt idx="17">
                  <c:v>24148.456984176664</c:v>
                </c:pt>
                <c:pt idx="18">
                  <c:v>23496.940454446027</c:v>
                </c:pt>
                <c:pt idx="19">
                  <c:v>22952.868993923021</c:v>
                </c:pt>
                <c:pt idx="20">
                  <c:v>23684.245052176655</c:v>
                </c:pt>
                <c:pt idx="21">
                  <c:v>25516.131815266872</c:v>
                </c:pt>
                <c:pt idx="22">
                  <c:v>25276.325743614078</c:v>
                </c:pt>
                <c:pt idx="23">
                  <c:v>23733.385335472256</c:v>
                </c:pt>
                <c:pt idx="24">
                  <c:v>22153.621431119063</c:v>
                </c:pt>
                <c:pt idx="25">
                  <c:v>23005.089329842813</c:v>
                </c:pt>
                <c:pt idx="26">
                  <c:v>19761.052245757575</c:v>
                </c:pt>
                <c:pt idx="27">
                  <c:v>15979.713388392569</c:v>
                </c:pt>
                <c:pt idx="28">
                  <c:v>20901.001670734364</c:v>
                </c:pt>
                <c:pt idx="29">
                  <c:v>17558.72561788233</c:v>
                </c:pt>
                <c:pt idx="30">
                  <c:v>17976.917607042866</c:v>
                </c:pt>
                <c:pt idx="31">
                  <c:v>18058.663238657275</c:v>
                </c:pt>
                <c:pt idx="32">
                  <c:v>17305.178299295072</c:v>
                </c:pt>
                <c:pt idx="33">
                  <c:v>17278.752642299121</c:v>
                </c:pt>
                <c:pt idx="34">
                  <c:v>19964.393012088382</c:v>
                </c:pt>
                <c:pt idx="35">
                  <c:v>18549.919900519166</c:v>
                </c:pt>
                <c:pt idx="36">
                  <c:v>18130.047483235085</c:v>
                </c:pt>
                <c:pt idx="37">
                  <c:v>17916.350892623552</c:v>
                </c:pt>
                <c:pt idx="38">
                  <c:v>18173.885660377357</c:v>
                </c:pt>
                <c:pt idx="39">
                  <c:v>18187.200718857279</c:v>
                </c:pt>
                <c:pt idx="40">
                  <c:v>11158.520288250851</c:v>
                </c:pt>
                <c:pt idx="41">
                  <c:v>18230.21953842145</c:v>
                </c:pt>
                <c:pt idx="42">
                  <c:v>18704.312721864339</c:v>
                </c:pt>
                <c:pt idx="43">
                  <c:v>17467.934088021862</c:v>
                </c:pt>
                <c:pt idx="44">
                  <c:v>18981.932866182098</c:v>
                </c:pt>
                <c:pt idx="45">
                  <c:v>15365.755805822086</c:v>
                </c:pt>
                <c:pt idx="46">
                  <c:v>16257.94523984495</c:v>
                </c:pt>
                <c:pt idx="47">
                  <c:v>15923.234348220463</c:v>
                </c:pt>
                <c:pt idx="48">
                  <c:v>16311.912143678126</c:v>
                </c:pt>
                <c:pt idx="49">
                  <c:v>13765.073870536704</c:v>
                </c:pt>
                <c:pt idx="50">
                  <c:v>15138.458702842729</c:v>
                </c:pt>
                <c:pt idx="51">
                  <c:v>16708.194561455206</c:v>
                </c:pt>
                <c:pt idx="52">
                  <c:v>15660.238376445024</c:v>
                </c:pt>
                <c:pt idx="53">
                  <c:v>11078.064009733811</c:v>
                </c:pt>
                <c:pt idx="54">
                  <c:v>11964.448207716741</c:v>
                </c:pt>
                <c:pt idx="55">
                  <c:v>12666.583549068435</c:v>
                </c:pt>
                <c:pt idx="56">
                  <c:v>12730.239595268356</c:v>
                </c:pt>
                <c:pt idx="57">
                  <c:v>13014.524831679948</c:v>
                </c:pt>
                <c:pt idx="58">
                  <c:v>12647.91168781062</c:v>
                </c:pt>
                <c:pt idx="59">
                  <c:v>14302.431582945237</c:v>
                </c:pt>
                <c:pt idx="60">
                  <c:v>12796.039356746493</c:v>
                </c:pt>
                <c:pt idx="61">
                  <c:v>10594.415864979792</c:v>
                </c:pt>
                <c:pt idx="62">
                  <c:v>10754.815285957116</c:v>
                </c:pt>
                <c:pt idx="63">
                  <c:v>10676.440502214717</c:v>
                </c:pt>
                <c:pt idx="64">
                  <c:v>10740.117385779882</c:v>
                </c:pt>
                <c:pt idx="65">
                  <c:v>11103.250533754765</c:v>
                </c:pt>
                <c:pt idx="66">
                  <c:v>11018.807229255459</c:v>
                </c:pt>
                <c:pt idx="67">
                  <c:v>11010.366242672919</c:v>
                </c:pt>
                <c:pt idx="68">
                  <c:v>11287.899326797549</c:v>
                </c:pt>
                <c:pt idx="69">
                  <c:v>10182.679897491424</c:v>
                </c:pt>
                <c:pt idx="70">
                  <c:v>11012.636335554618</c:v>
                </c:pt>
                <c:pt idx="71">
                  <c:v>11819.408701622724</c:v>
                </c:pt>
                <c:pt idx="72">
                  <c:v>11238.374229154108</c:v>
                </c:pt>
                <c:pt idx="73">
                  <c:v>12915.750437694531</c:v>
                </c:pt>
                <c:pt idx="74">
                  <c:v>12791.107301419137</c:v>
                </c:pt>
                <c:pt idx="75">
                  <c:v>11904.081416774545</c:v>
                </c:pt>
                <c:pt idx="76">
                  <c:v>11588.719294129976</c:v>
                </c:pt>
                <c:pt idx="77">
                  <c:v>11568.509369539104</c:v>
                </c:pt>
                <c:pt idx="78">
                  <c:v>11725.953610377346</c:v>
                </c:pt>
                <c:pt idx="79">
                  <c:v>11248.707396050502</c:v>
                </c:pt>
                <c:pt idx="80">
                  <c:v>12310.531789084762</c:v>
                </c:pt>
                <c:pt idx="81">
                  <c:v>13095.149623663085</c:v>
                </c:pt>
                <c:pt idx="82">
                  <c:v>13293.811226514181</c:v>
                </c:pt>
                <c:pt idx="83">
                  <c:v>13689.018813308045</c:v>
                </c:pt>
                <c:pt idx="84">
                  <c:v>14088.430554097955</c:v>
                </c:pt>
                <c:pt idx="85">
                  <c:v>14021.940623162192</c:v>
                </c:pt>
                <c:pt idx="86">
                  <c:v>13733.991538623852</c:v>
                </c:pt>
                <c:pt idx="87">
                  <c:v>12982.390578970235</c:v>
                </c:pt>
                <c:pt idx="88">
                  <c:v>11847.686117854801</c:v>
                </c:pt>
                <c:pt idx="89">
                  <c:v>13975.845413455281</c:v>
                </c:pt>
                <c:pt idx="90">
                  <c:v>12368.617399744104</c:v>
                </c:pt>
                <c:pt idx="91">
                  <c:v>15962.11727680408</c:v>
                </c:pt>
                <c:pt idx="92">
                  <c:v>17452.457842061802</c:v>
                </c:pt>
                <c:pt idx="93">
                  <c:v>15180.181137954818</c:v>
                </c:pt>
                <c:pt idx="94">
                  <c:v>16731.132163548657</c:v>
                </c:pt>
                <c:pt idx="95">
                  <c:v>15914.985956011309</c:v>
                </c:pt>
                <c:pt idx="96">
                  <c:v>17595.445731907905</c:v>
                </c:pt>
                <c:pt idx="97">
                  <c:v>15938.360188098881</c:v>
                </c:pt>
                <c:pt idx="98">
                  <c:v>15303.494131128182</c:v>
                </c:pt>
                <c:pt idx="99">
                  <c:v>14672.700498855145</c:v>
                </c:pt>
                <c:pt idx="100">
                  <c:v>14706.91461458987</c:v>
                </c:pt>
                <c:pt idx="101">
                  <c:v>12488.490424419562</c:v>
                </c:pt>
                <c:pt idx="102">
                  <c:v>8460.7193960790737</c:v>
                </c:pt>
                <c:pt idx="103">
                  <c:v>7032.7813191223022</c:v>
                </c:pt>
                <c:pt idx="104">
                  <c:v>8359.9185913512047</c:v>
                </c:pt>
                <c:pt idx="105">
                  <c:v>8424.6945206347737</c:v>
                </c:pt>
                <c:pt idx="106">
                  <c:v>13126.752698718319</c:v>
                </c:pt>
                <c:pt idx="107">
                  <c:v>13388.629673987723</c:v>
                </c:pt>
                <c:pt idx="108">
                  <c:v>9161.5704072753251</c:v>
                </c:pt>
                <c:pt idx="109">
                  <c:v>10004.583373888972</c:v>
                </c:pt>
                <c:pt idx="110">
                  <c:v>9959.7867934957503</c:v>
                </c:pt>
                <c:pt idx="111">
                  <c:v>8553.5169736828411</c:v>
                </c:pt>
                <c:pt idx="112">
                  <c:v>7780.3491784252146</c:v>
                </c:pt>
                <c:pt idx="113">
                  <c:v>7492.3024385220533</c:v>
                </c:pt>
                <c:pt idx="114">
                  <c:v>7670.7672246046623</c:v>
                </c:pt>
                <c:pt idx="115">
                  <c:v>7843.2197461910182</c:v>
                </c:pt>
                <c:pt idx="116">
                  <c:v>8199.846333036372</c:v>
                </c:pt>
                <c:pt idx="117">
                  <c:v>8021.7692534478674</c:v>
                </c:pt>
                <c:pt idx="118">
                  <c:v>8262.9528825944562</c:v>
                </c:pt>
                <c:pt idx="119">
                  <c:v>8371.0311347364059</c:v>
                </c:pt>
                <c:pt idx="120">
                  <c:v>8933.0076947306879</c:v>
                </c:pt>
                <c:pt idx="121">
                  <c:v>4786.4113891045045</c:v>
                </c:pt>
                <c:pt idx="122">
                  <c:v>7821.6220591505289</c:v>
                </c:pt>
                <c:pt idx="123">
                  <c:v>7320.912778862199</c:v>
                </c:pt>
                <c:pt idx="124">
                  <c:v>7913.2864576753782</c:v>
                </c:pt>
                <c:pt idx="125">
                  <c:v>7675.5408517727501</c:v>
                </c:pt>
                <c:pt idx="126">
                  <c:v>8325.7337194246211</c:v>
                </c:pt>
                <c:pt idx="127">
                  <c:v>9597.9046515546997</c:v>
                </c:pt>
                <c:pt idx="128">
                  <c:v>7929.2066006831283</c:v>
                </c:pt>
                <c:pt idx="129">
                  <c:v>6860.8408737817863</c:v>
                </c:pt>
                <c:pt idx="130">
                  <c:v>9141.4687587686767</c:v>
                </c:pt>
                <c:pt idx="131">
                  <c:v>13818.920256181485</c:v>
                </c:pt>
                <c:pt idx="132">
                  <c:v>9345.2618132857515</c:v>
                </c:pt>
                <c:pt idx="133">
                  <c:v>6960.9940896547314</c:v>
                </c:pt>
                <c:pt idx="134">
                  <c:v>9395.7280029466947</c:v>
                </c:pt>
                <c:pt idx="135">
                  <c:v>7195.1076597896508</c:v>
                </c:pt>
                <c:pt idx="136">
                  <c:v>5946.7614127544884</c:v>
                </c:pt>
                <c:pt idx="137">
                  <c:v>9594.3415342780918</c:v>
                </c:pt>
                <c:pt idx="138">
                  <c:v>5682.0637588317186</c:v>
                </c:pt>
                <c:pt idx="139">
                  <c:v>3640.8290955066714</c:v>
                </c:pt>
                <c:pt idx="140">
                  <c:v>2296.4538522339162</c:v>
                </c:pt>
                <c:pt idx="141">
                  <c:v>2070.9015154421058</c:v>
                </c:pt>
                <c:pt idx="142">
                  <c:v>2055.2305198956537</c:v>
                </c:pt>
                <c:pt idx="143">
                  <c:v>1192.7364859446368</c:v>
                </c:pt>
                <c:pt idx="144">
                  <c:v>1344.8117330537759</c:v>
                </c:pt>
                <c:pt idx="145">
                  <c:v>1731.5930957494907</c:v>
                </c:pt>
              </c:numCache>
            </c:numRef>
          </c:val>
          <c:extLst>
            <c:ext xmlns:c16="http://schemas.microsoft.com/office/drawing/2014/chart" uri="{C3380CC4-5D6E-409C-BE32-E72D297353CC}">
              <c16:uniqueId val="{00000005-C56E-0848-A44D-C53851CBA43F}"/>
            </c:ext>
          </c:extLst>
        </c:ser>
        <c:ser>
          <c:idx val="6"/>
          <c:order val="6"/>
          <c:tx>
            <c:strRef>
              <c:f>'Chart Comparisons'!$H$1</c:f>
              <c:strCache>
                <c:ptCount val="1"/>
                <c:pt idx="0">
                  <c:v>XR</c:v>
                </c:pt>
              </c:strCache>
            </c:strRef>
          </c:tx>
          <c:spPr>
            <a:gradFill>
              <a:gsLst>
                <a:gs pos="100000">
                  <a:schemeClr val="accent1">
                    <a:lumMod val="60000"/>
                  </a:schemeClr>
                </a:gs>
                <a:gs pos="0">
                  <a:schemeClr val="accent1">
                    <a:lumMod val="60000"/>
                    <a:lumMod val="75000"/>
                  </a:schemeClr>
                </a:gs>
              </a:gsLst>
              <a:lin ang="0" scaled="1"/>
            </a:gradFill>
            <a:ln>
              <a:noFill/>
            </a:ln>
            <a:effectLst>
              <a:innerShdw dist="12700" dir="16200000">
                <a:schemeClr val="lt1">
                  <a:alpha val="75000"/>
                </a:schemeClr>
              </a:innerShdw>
            </a:effectLst>
          </c:spPr>
          <c:cat>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cat>
          <c:val>
            <c:numRef>
              <c:f>'Chart Comparisons'!$H$2:$H$147</c:f>
              <c:numCache>
                <c:formatCode>#,##0.00</c:formatCode>
                <c:ptCount val="146"/>
                <c:pt idx="0">
                  <c:v>10256.289999999999</c:v>
                </c:pt>
                <c:pt idx="1">
                  <c:v>8092.4120000000003</c:v>
                </c:pt>
                <c:pt idx="2">
                  <c:v>23462.476000000006</c:v>
                </c:pt>
                <c:pt idx="3">
                  <c:v>21760.094000000001</c:v>
                </c:pt>
                <c:pt idx="4">
                  <c:v>22811.968000000004</c:v>
                </c:pt>
                <c:pt idx="5">
                  <c:v>22149.064000000006</c:v>
                </c:pt>
                <c:pt idx="6">
                  <c:v>21058.552</c:v>
                </c:pt>
                <c:pt idx="7">
                  <c:v>20116.732</c:v>
                </c:pt>
                <c:pt idx="8">
                  <c:v>20898.179999999997</c:v>
                </c:pt>
                <c:pt idx="9">
                  <c:v>21415.392</c:v>
                </c:pt>
                <c:pt idx="10">
                  <c:v>21304.696000000004</c:v>
                </c:pt>
                <c:pt idx="11">
                  <c:v>21741.601999999999</c:v>
                </c:pt>
                <c:pt idx="12">
                  <c:v>23081.731999999996</c:v>
                </c:pt>
                <c:pt idx="13">
                  <c:v>23030.148000000001</c:v>
                </c:pt>
                <c:pt idx="14">
                  <c:v>23638.037999999997</c:v>
                </c:pt>
                <c:pt idx="15">
                  <c:v>24010.390000000007</c:v>
                </c:pt>
                <c:pt idx="16">
                  <c:v>22781.677999999993</c:v>
                </c:pt>
                <c:pt idx="17">
                  <c:v>23830.305999999997</c:v>
                </c:pt>
                <c:pt idx="18">
                  <c:v>23230.012000000002</c:v>
                </c:pt>
                <c:pt idx="19">
                  <c:v>22775.408000000003</c:v>
                </c:pt>
                <c:pt idx="20">
                  <c:v>23478.428000000004</c:v>
                </c:pt>
                <c:pt idx="21">
                  <c:v>25126.312000000002</c:v>
                </c:pt>
                <c:pt idx="22">
                  <c:v>24908.047999999999</c:v>
                </c:pt>
                <c:pt idx="23">
                  <c:v>23483.396000000008</c:v>
                </c:pt>
                <c:pt idx="24">
                  <c:v>21949.114000000001</c:v>
                </c:pt>
                <c:pt idx="25">
                  <c:v>22731.165999999987</c:v>
                </c:pt>
                <c:pt idx="26">
                  <c:v>19564.509999999995</c:v>
                </c:pt>
                <c:pt idx="27">
                  <c:v>15791.721999999996</c:v>
                </c:pt>
                <c:pt idx="28">
                  <c:v>20817.149999999994</c:v>
                </c:pt>
                <c:pt idx="29">
                  <c:v>17604.965999999993</c:v>
                </c:pt>
                <c:pt idx="30">
                  <c:v>18020.759999999998</c:v>
                </c:pt>
                <c:pt idx="31">
                  <c:v>18080.185999999998</c:v>
                </c:pt>
                <c:pt idx="32">
                  <c:v>17355.700000000004</c:v>
                </c:pt>
                <c:pt idx="33">
                  <c:v>17349.170000000002</c:v>
                </c:pt>
                <c:pt idx="34">
                  <c:v>19889.277999999998</c:v>
                </c:pt>
                <c:pt idx="35">
                  <c:v>18576.681999999993</c:v>
                </c:pt>
                <c:pt idx="36">
                  <c:v>18151.321999999996</c:v>
                </c:pt>
                <c:pt idx="37">
                  <c:v>17947.13</c:v>
                </c:pt>
                <c:pt idx="38">
                  <c:v>18185.691999999995</c:v>
                </c:pt>
                <c:pt idx="39">
                  <c:v>18202.302000000007</c:v>
                </c:pt>
                <c:pt idx="40">
                  <c:v>11198.983999999999</c:v>
                </c:pt>
                <c:pt idx="41">
                  <c:v>18215.034</c:v>
                </c:pt>
                <c:pt idx="42">
                  <c:v>18684.77</c:v>
                </c:pt>
                <c:pt idx="43">
                  <c:v>17519.385999999999</c:v>
                </c:pt>
                <c:pt idx="44">
                  <c:v>18951.954000000005</c:v>
                </c:pt>
                <c:pt idx="45">
                  <c:v>15441.099999999999</c:v>
                </c:pt>
                <c:pt idx="46">
                  <c:v>16277.07</c:v>
                </c:pt>
                <c:pt idx="47">
                  <c:v>15967.150000000009</c:v>
                </c:pt>
                <c:pt idx="48">
                  <c:v>16326.715999999999</c:v>
                </c:pt>
                <c:pt idx="49">
                  <c:v>13816.936000000003</c:v>
                </c:pt>
                <c:pt idx="50">
                  <c:v>15192.582000000006</c:v>
                </c:pt>
                <c:pt idx="51">
                  <c:v>16729.467999999997</c:v>
                </c:pt>
                <c:pt idx="52">
                  <c:v>15725.016000000001</c:v>
                </c:pt>
                <c:pt idx="53">
                  <c:v>11103.606000000002</c:v>
                </c:pt>
                <c:pt idx="54">
                  <c:v>11988.806000000002</c:v>
                </c:pt>
                <c:pt idx="55">
                  <c:v>12709.750000000002</c:v>
                </c:pt>
                <c:pt idx="56">
                  <c:v>12779.105999999998</c:v>
                </c:pt>
                <c:pt idx="57">
                  <c:v>13013.873999999998</c:v>
                </c:pt>
                <c:pt idx="58">
                  <c:v>12699.445999999998</c:v>
                </c:pt>
                <c:pt idx="59">
                  <c:v>14297.704000000003</c:v>
                </c:pt>
                <c:pt idx="60">
                  <c:v>12778.034</c:v>
                </c:pt>
                <c:pt idx="61">
                  <c:v>10609.129999999997</c:v>
                </c:pt>
                <c:pt idx="62">
                  <c:v>10736.807999999999</c:v>
                </c:pt>
                <c:pt idx="63">
                  <c:v>10665.310000000001</c:v>
                </c:pt>
                <c:pt idx="64">
                  <c:v>10745.928</c:v>
                </c:pt>
                <c:pt idx="65">
                  <c:v>11085.740000000002</c:v>
                </c:pt>
                <c:pt idx="66">
                  <c:v>11029.748</c:v>
                </c:pt>
                <c:pt idx="67">
                  <c:v>11007.609999999997</c:v>
                </c:pt>
                <c:pt idx="68">
                  <c:v>11246.576997084328</c:v>
                </c:pt>
                <c:pt idx="69">
                  <c:v>10235.643814578922</c:v>
                </c:pt>
                <c:pt idx="70">
                  <c:v>10988.414624706533</c:v>
                </c:pt>
                <c:pt idx="71">
                  <c:v>11708.457728717536</c:v>
                </c:pt>
                <c:pt idx="72">
                  <c:v>11224.380687619256</c:v>
                </c:pt>
                <c:pt idx="73">
                  <c:v>12867.408090655406</c:v>
                </c:pt>
                <c:pt idx="74">
                  <c:v>12767.927390390376</c:v>
                </c:pt>
                <c:pt idx="75">
                  <c:v>11889.844145329002</c:v>
                </c:pt>
                <c:pt idx="76">
                  <c:v>11525.327676225681</c:v>
                </c:pt>
                <c:pt idx="77">
                  <c:v>11518.958303176727</c:v>
                </c:pt>
                <c:pt idx="78">
                  <c:v>11717.31422841209</c:v>
                </c:pt>
                <c:pt idx="79">
                  <c:v>11257.100604644844</c:v>
                </c:pt>
                <c:pt idx="80">
                  <c:v>12259.132702660232</c:v>
                </c:pt>
                <c:pt idx="81">
                  <c:v>12941.411787824301</c:v>
                </c:pt>
                <c:pt idx="82">
                  <c:v>13093.749175485289</c:v>
                </c:pt>
                <c:pt idx="83">
                  <c:v>13479.23652827202</c:v>
                </c:pt>
                <c:pt idx="84">
                  <c:v>13826.503581167264</c:v>
                </c:pt>
                <c:pt idx="85">
                  <c:v>13684.907208022427</c:v>
                </c:pt>
                <c:pt idx="86">
                  <c:v>13473.603258100442</c:v>
                </c:pt>
                <c:pt idx="87">
                  <c:v>12734.75109046642</c:v>
                </c:pt>
                <c:pt idx="88">
                  <c:v>11729.021268428054</c:v>
                </c:pt>
                <c:pt idx="89">
                  <c:v>13743.92116704768</c:v>
                </c:pt>
                <c:pt idx="90">
                  <c:v>12120.982712376221</c:v>
                </c:pt>
                <c:pt idx="91">
                  <c:v>15430.347887364522</c:v>
                </c:pt>
                <c:pt idx="92">
                  <c:v>16988.62458171037</c:v>
                </c:pt>
                <c:pt idx="93">
                  <c:v>14867.042125968121</c:v>
                </c:pt>
                <c:pt idx="94">
                  <c:v>16367.47725498705</c:v>
                </c:pt>
                <c:pt idx="95">
                  <c:v>15613.733959504789</c:v>
                </c:pt>
                <c:pt idx="96">
                  <c:v>17203.758136162203</c:v>
                </c:pt>
                <c:pt idx="97">
                  <c:v>15657.67663581878</c:v>
                </c:pt>
                <c:pt idx="98">
                  <c:v>15064.288383999809</c:v>
                </c:pt>
                <c:pt idx="99">
                  <c:v>14405.123227144488</c:v>
                </c:pt>
                <c:pt idx="100">
                  <c:v>14426.905044415094</c:v>
                </c:pt>
                <c:pt idx="101">
                  <c:v>12382.652879379428</c:v>
                </c:pt>
                <c:pt idx="102">
                  <c:v>8474.0322373695271</c:v>
                </c:pt>
                <c:pt idx="103">
                  <c:v>7077.2503431737241</c:v>
                </c:pt>
                <c:pt idx="104">
                  <c:v>8406.3079009179582</c:v>
                </c:pt>
                <c:pt idx="105">
                  <c:v>8475.0942232855814</c:v>
                </c:pt>
                <c:pt idx="106">
                  <c:v>13265.005325346172</c:v>
                </c:pt>
                <c:pt idx="107">
                  <c:v>13498.442786457406</c:v>
                </c:pt>
                <c:pt idx="108">
                  <c:v>9210.0528993323296</c:v>
                </c:pt>
                <c:pt idx="109">
                  <c:v>10029.846165456105</c:v>
                </c:pt>
                <c:pt idx="110">
                  <c:v>10004.076552996594</c:v>
                </c:pt>
                <c:pt idx="111">
                  <c:v>8645.0434279943893</c:v>
                </c:pt>
                <c:pt idx="112">
                  <c:v>7833.9181935801944</c:v>
                </c:pt>
                <c:pt idx="113">
                  <c:v>7555.4659337499706</c:v>
                </c:pt>
                <c:pt idx="114">
                  <c:v>7740.2035476625606</c:v>
                </c:pt>
                <c:pt idx="115">
                  <c:v>7934.7911992837981</c:v>
                </c:pt>
                <c:pt idx="116">
                  <c:v>8254.0000829633009</c:v>
                </c:pt>
                <c:pt idx="117">
                  <c:v>8090.993510866916</c:v>
                </c:pt>
                <c:pt idx="118">
                  <c:v>8294.9536683220958</c:v>
                </c:pt>
                <c:pt idx="119">
                  <c:v>8409.1434420928872</c:v>
                </c:pt>
                <c:pt idx="120">
                  <c:v>8933.9885816891328</c:v>
                </c:pt>
                <c:pt idx="121">
                  <c:v>4812.1722727565948</c:v>
                </c:pt>
                <c:pt idx="122">
                  <c:v>7839.0574362868292</c:v>
                </c:pt>
                <c:pt idx="123">
                  <c:v>7362.6686880161942</c:v>
                </c:pt>
                <c:pt idx="124">
                  <c:v>7830.7839582009829</c:v>
                </c:pt>
                <c:pt idx="125">
                  <c:v>7645.4872966599287</c:v>
                </c:pt>
                <c:pt idx="126">
                  <c:v>8193.3840950158301</c:v>
                </c:pt>
                <c:pt idx="127">
                  <c:v>9268.5590040729421</c:v>
                </c:pt>
                <c:pt idx="128">
                  <c:v>7930.2631174368162</c:v>
                </c:pt>
                <c:pt idx="129">
                  <c:v>7001.788783441064</c:v>
                </c:pt>
                <c:pt idx="130">
                  <c:v>9330.9223950807827</c:v>
                </c:pt>
                <c:pt idx="131">
                  <c:v>14063.952859213145</c:v>
                </c:pt>
                <c:pt idx="132">
                  <c:v>9513.7702865241463</c:v>
                </c:pt>
                <c:pt idx="133">
                  <c:v>7164.4866760202149</c:v>
                </c:pt>
                <c:pt idx="134">
                  <c:v>9506.3062489408894</c:v>
                </c:pt>
                <c:pt idx="135">
                  <c:v>7429.8126535724887</c:v>
                </c:pt>
                <c:pt idx="136">
                  <c:v>6103.1000985970122</c:v>
                </c:pt>
                <c:pt idx="137">
                  <c:v>9893.3080735087988</c:v>
                </c:pt>
                <c:pt idx="138">
                  <c:v>5801.0180836451655</c:v>
                </c:pt>
                <c:pt idx="139">
                  <c:v>3688.7401285066489</c:v>
                </c:pt>
                <c:pt idx="140">
                  <c:v>2338.311569157368</c:v>
                </c:pt>
                <c:pt idx="141">
                  <c:v>2099.2130631117839</c:v>
                </c:pt>
                <c:pt idx="142">
                  <c:v>2065.8158213697116</c:v>
                </c:pt>
                <c:pt idx="143">
                  <c:v>1211.8973814467183</c:v>
                </c:pt>
                <c:pt idx="144">
                  <c:v>1358.3145448791342</c:v>
                </c:pt>
                <c:pt idx="145">
                  <c:v>1735.6428581813536</c:v>
                </c:pt>
              </c:numCache>
            </c:numRef>
          </c:val>
          <c:extLst>
            <c:ext xmlns:c16="http://schemas.microsoft.com/office/drawing/2014/chart" uri="{C3380CC4-5D6E-409C-BE32-E72D297353CC}">
              <c16:uniqueId val="{00000006-C56E-0848-A44D-C53851CBA43F}"/>
            </c:ext>
          </c:extLst>
        </c:ser>
        <c:dLbls>
          <c:showLegendKey val="0"/>
          <c:showVal val="0"/>
          <c:showCatName val="0"/>
          <c:showSerName val="0"/>
          <c:showPercent val="0"/>
          <c:showBubbleSize val="0"/>
        </c:dLbls>
        <c:dropLines>
          <c:spPr>
            <a:ln w="9525" cap="flat" cmpd="sng" algn="ctr">
              <a:solidFill>
                <a:schemeClr val="lt1">
                  <a:alpha val="40000"/>
                </a:schemeClr>
              </a:solidFill>
              <a:round/>
            </a:ln>
            <a:effectLst/>
          </c:spPr>
        </c:dropLines>
        <c:axId val="731466591"/>
        <c:axId val="1789081215"/>
      </c:areaChart>
      <c:catAx>
        <c:axId val="731466591"/>
        <c:scaling>
          <c:orientation val="minMax"/>
        </c:scaling>
        <c:delete val="0"/>
        <c:axPos val="b"/>
        <c:numFmt formatCode="0" sourceLinked="1"/>
        <c:majorTickMark val="none"/>
        <c:minorTickMark val="none"/>
        <c:tickLblPos val="nextTo"/>
        <c:spPr>
          <a:noFill/>
          <a:ln w="9575" cap="flat" cmpd="sng" algn="ctr">
            <a:solidFill>
              <a:schemeClr val="lt1">
                <a:lumMod val="75000"/>
              </a:schemeClr>
            </a:solidFill>
            <a:round/>
            <a:headEnd type="none" w="sm" len="sm"/>
            <a:tailEnd type="none" w="sm" len="sm"/>
          </a:ln>
          <a:effectLst/>
        </c:spPr>
        <c:txPr>
          <a:bodyPr rot="-600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crossAx val="1789081215"/>
        <c:crosses val="autoZero"/>
        <c:auto val="1"/>
        <c:lblAlgn val="ctr"/>
        <c:lblOffset val="100"/>
        <c:noMultiLvlLbl val="0"/>
      </c:catAx>
      <c:valAx>
        <c:axId val="1789081215"/>
        <c:scaling>
          <c:orientation val="minMax"/>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31466591"/>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zero"/>
    <c:showDLblsOverMax val="0"/>
  </c:chart>
  <c:spPr>
    <a:solidFill>
      <a:schemeClr val="dk1">
        <a:lumMod val="75000"/>
        <a:lumOff val="25000"/>
      </a:schemeClr>
    </a:solidFill>
    <a:ln w="9525" cap="flat" cmpd="sng" algn="ctr">
      <a:solidFill>
        <a:schemeClr val="lt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League Average bEFT/pEFT since 1876</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'pOR2 Algorithm Data as Calc. %'!$CW$1</c:f>
              <c:strCache>
                <c:ptCount val="1"/>
                <c:pt idx="0">
                  <c:v>bEFT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'pOR2 Algorithm Data as Calc. %'!$CV$2:$CV$147</c:f>
              <c:numCache>
                <c:formatCode>0</c:formatCode>
                <c:ptCount val="146"/>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pt idx="40">
                  <c:v>1916</c:v>
                </c:pt>
                <c:pt idx="41">
                  <c:v>1917</c:v>
                </c:pt>
                <c:pt idx="42">
                  <c:v>1918</c:v>
                </c:pt>
                <c:pt idx="43">
                  <c:v>1919</c:v>
                </c:pt>
                <c:pt idx="44">
                  <c:v>1920</c:v>
                </c:pt>
                <c:pt idx="45">
                  <c:v>1921</c:v>
                </c:pt>
                <c:pt idx="46">
                  <c:v>1922</c:v>
                </c:pt>
                <c:pt idx="47">
                  <c:v>1923</c:v>
                </c:pt>
                <c:pt idx="48">
                  <c:v>1924</c:v>
                </c:pt>
                <c:pt idx="49">
                  <c:v>1925</c:v>
                </c:pt>
                <c:pt idx="50">
                  <c:v>1926</c:v>
                </c:pt>
                <c:pt idx="51">
                  <c:v>1927</c:v>
                </c:pt>
                <c:pt idx="52">
                  <c:v>1928</c:v>
                </c:pt>
                <c:pt idx="53">
                  <c:v>1929</c:v>
                </c:pt>
                <c:pt idx="54">
                  <c:v>1930</c:v>
                </c:pt>
                <c:pt idx="55">
                  <c:v>1931</c:v>
                </c:pt>
                <c:pt idx="56">
                  <c:v>1932</c:v>
                </c:pt>
                <c:pt idx="57">
                  <c:v>1933</c:v>
                </c:pt>
                <c:pt idx="58">
                  <c:v>1934</c:v>
                </c:pt>
                <c:pt idx="59">
                  <c:v>1935</c:v>
                </c:pt>
                <c:pt idx="60">
                  <c:v>1936</c:v>
                </c:pt>
                <c:pt idx="61">
                  <c:v>1937</c:v>
                </c:pt>
                <c:pt idx="62">
                  <c:v>1938</c:v>
                </c:pt>
                <c:pt idx="63">
                  <c:v>1939</c:v>
                </c:pt>
                <c:pt idx="64">
                  <c:v>1940</c:v>
                </c:pt>
                <c:pt idx="65">
                  <c:v>1941</c:v>
                </c:pt>
                <c:pt idx="66">
                  <c:v>1942</c:v>
                </c:pt>
                <c:pt idx="67">
                  <c:v>1943</c:v>
                </c:pt>
                <c:pt idx="68">
                  <c:v>1944</c:v>
                </c:pt>
                <c:pt idx="69">
                  <c:v>1945</c:v>
                </c:pt>
                <c:pt idx="70">
                  <c:v>1946</c:v>
                </c:pt>
                <c:pt idx="71">
                  <c:v>1947</c:v>
                </c:pt>
                <c:pt idx="72">
                  <c:v>1948</c:v>
                </c:pt>
                <c:pt idx="73">
                  <c:v>1949</c:v>
                </c:pt>
                <c:pt idx="74">
                  <c:v>1950</c:v>
                </c:pt>
                <c:pt idx="75">
                  <c:v>1951</c:v>
                </c:pt>
                <c:pt idx="76">
                  <c:v>1952</c:v>
                </c:pt>
                <c:pt idx="77">
                  <c:v>1953</c:v>
                </c:pt>
                <c:pt idx="78">
                  <c:v>1954</c:v>
                </c:pt>
                <c:pt idx="79">
                  <c:v>1955</c:v>
                </c:pt>
                <c:pt idx="80">
                  <c:v>1956</c:v>
                </c:pt>
                <c:pt idx="81">
                  <c:v>1957</c:v>
                </c:pt>
                <c:pt idx="82">
                  <c:v>1958</c:v>
                </c:pt>
                <c:pt idx="83">
                  <c:v>1959</c:v>
                </c:pt>
                <c:pt idx="84">
                  <c:v>1960</c:v>
                </c:pt>
                <c:pt idx="85">
                  <c:v>1961</c:v>
                </c:pt>
                <c:pt idx="86">
                  <c:v>1962</c:v>
                </c:pt>
                <c:pt idx="87">
                  <c:v>1963</c:v>
                </c:pt>
                <c:pt idx="88">
                  <c:v>1964</c:v>
                </c:pt>
                <c:pt idx="89">
                  <c:v>1965</c:v>
                </c:pt>
                <c:pt idx="90">
                  <c:v>1966</c:v>
                </c:pt>
                <c:pt idx="91">
                  <c:v>1967</c:v>
                </c:pt>
                <c:pt idx="92">
                  <c:v>1968</c:v>
                </c:pt>
                <c:pt idx="93">
                  <c:v>1969</c:v>
                </c:pt>
                <c:pt idx="94">
                  <c:v>1970</c:v>
                </c:pt>
                <c:pt idx="95">
                  <c:v>1971</c:v>
                </c:pt>
                <c:pt idx="96">
                  <c:v>1972</c:v>
                </c:pt>
                <c:pt idx="97">
                  <c:v>1973</c:v>
                </c:pt>
                <c:pt idx="98">
                  <c:v>1974</c:v>
                </c:pt>
                <c:pt idx="99">
                  <c:v>1975</c:v>
                </c:pt>
                <c:pt idx="100">
                  <c:v>1976</c:v>
                </c:pt>
                <c:pt idx="101">
                  <c:v>1977</c:v>
                </c:pt>
                <c:pt idx="102">
                  <c:v>1978</c:v>
                </c:pt>
                <c:pt idx="103">
                  <c:v>1979</c:v>
                </c:pt>
                <c:pt idx="104">
                  <c:v>1980</c:v>
                </c:pt>
                <c:pt idx="105">
                  <c:v>1981</c:v>
                </c:pt>
                <c:pt idx="106">
                  <c:v>1982</c:v>
                </c:pt>
                <c:pt idx="107">
                  <c:v>1983</c:v>
                </c:pt>
                <c:pt idx="108">
                  <c:v>1984</c:v>
                </c:pt>
                <c:pt idx="109">
                  <c:v>1985</c:v>
                </c:pt>
                <c:pt idx="110">
                  <c:v>1986</c:v>
                </c:pt>
                <c:pt idx="111">
                  <c:v>1987</c:v>
                </c:pt>
                <c:pt idx="112">
                  <c:v>1988</c:v>
                </c:pt>
                <c:pt idx="113">
                  <c:v>1989</c:v>
                </c:pt>
                <c:pt idx="114">
                  <c:v>1990</c:v>
                </c:pt>
                <c:pt idx="115">
                  <c:v>1991</c:v>
                </c:pt>
                <c:pt idx="116">
                  <c:v>1992</c:v>
                </c:pt>
                <c:pt idx="117">
                  <c:v>1993</c:v>
                </c:pt>
                <c:pt idx="118">
                  <c:v>1994</c:v>
                </c:pt>
                <c:pt idx="119">
                  <c:v>1995</c:v>
                </c:pt>
                <c:pt idx="120">
                  <c:v>1996</c:v>
                </c:pt>
                <c:pt idx="121">
                  <c:v>1997</c:v>
                </c:pt>
                <c:pt idx="122">
                  <c:v>1998</c:v>
                </c:pt>
                <c:pt idx="123">
                  <c:v>1999</c:v>
                </c:pt>
                <c:pt idx="124">
                  <c:v>2000</c:v>
                </c:pt>
                <c:pt idx="125">
                  <c:v>2001</c:v>
                </c:pt>
                <c:pt idx="126">
                  <c:v>2002</c:v>
                </c:pt>
                <c:pt idx="127">
                  <c:v>2003</c:v>
                </c:pt>
                <c:pt idx="128">
                  <c:v>2004</c:v>
                </c:pt>
                <c:pt idx="129">
                  <c:v>2005</c:v>
                </c:pt>
                <c:pt idx="130">
                  <c:v>2006</c:v>
                </c:pt>
                <c:pt idx="131">
                  <c:v>2007</c:v>
                </c:pt>
                <c:pt idx="132">
                  <c:v>2008</c:v>
                </c:pt>
                <c:pt idx="133">
                  <c:v>2009</c:v>
                </c:pt>
                <c:pt idx="134">
                  <c:v>2010</c:v>
                </c:pt>
                <c:pt idx="135">
                  <c:v>2011</c:v>
                </c:pt>
                <c:pt idx="136">
                  <c:v>2012</c:v>
                </c:pt>
                <c:pt idx="137">
                  <c:v>2013</c:v>
                </c:pt>
                <c:pt idx="138">
                  <c:v>2014</c:v>
                </c:pt>
                <c:pt idx="139">
                  <c:v>2015</c:v>
                </c:pt>
                <c:pt idx="140">
                  <c:v>2016</c:v>
                </c:pt>
                <c:pt idx="141">
                  <c:v>2017</c:v>
                </c:pt>
                <c:pt idx="142">
                  <c:v>2018</c:v>
                </c:pt>
                <c:pt idx="143">
                  <c:v>2019</c:v>
                </c:pt>
                <c:pt idx="144">
                  <c:v>2020</c:v>
                </c:pt>
                <c:pt idx="145">
                  <c:v>2021</c:v>
                </c:pt>
              </c:numCache>
            </c:numRef>
          </c:cat>
          <c:val>
            <c:numRef>
              <c:f>'pOR2 Algorithm Data as Calc. %'!$CW$2:$CW$147</c:f>
              <c:numCache>
                <c:formatCode>0.0000</c:formatCode>
                <c:ptCount val="146"/>
                <c:pt idx="0">
                  <c:v>0.48685965490632321</c:v>
                </c:pt>
                <c:pt idx="1">
                  <c:v>0.49398457508101623</c:v>
                </c:pt>
                <c:pt idx="2">
                  <c:v>0.48007593004432203</c:v>
                </c:pt>
                <c:pt idx="3">
                  <c:v>0.48130024462012838</c:v>
                </c:pt>
                <c:pt idx="4">
                  <c:v>0.47392161822311341</c:v>
                </c:pt>
                <c:pt idx="5">
                  <c:v>0.48900900128074209</c:v>
                </c:pt>
                <c:pt idx="6">
                  <c:v>0.48317933258292595</c:v>
                </c:pt>
                <c:pt idx="7">
                  <c:v>0.49393456404645147</c:v>
                </c:pt>
                <c:pt idx="8">
                  <c:v>0.48217808885616392</c:v>
                </c:pt>
                <c:pt idx="9">
                  <c:v>0.4816277289753475</c:v>
                </c:pt>
                <c:pt idx="10">
                  <c:v>0.48758926393448088</c:v>
                </c:pt>
                <c:pt idx="11">
                  <c:v>0.51271213457079279</c:v>
                </c:pt>
                <c:pt idx="12">
                  <c:v>0.47373407607967699</c:v>
                </c:pt>
                <c:pt idx="13">
                  <c:v>0.50349715664001438</c:v>
                </c:pt>
                <c:pt idx="14">
                  <c:v>0.50392163666387491</c:v>
                </c:pt>
                <c:pt idx="15">
                  <c:v>0.49505576995576023</c:v>
                </c:pt>
                <c:pt idx="16">
                  <c:v>0.48439903456170252</c:v>
                </c:pt>
                <c:pt idx="17">
                  <c:v>0.52184078346325546</c:v>
                </c:pt>
                <c:pt idx="18">
                  <c:v>0.55215213814008957</c:v>
                </c:pt>
                <c:pt idx="19">
                  <c:v>0.53227695555507937</c:v>
                </c:pt>
                <c:pt idx="20">
                  <c:v>0.52405687171180659</c:v>
                </c:pt>
                <c:pt idx="21">
                  <c:v>0.52337562524146364</c:v>
                </c:pt>
                <c:pt idx="22">
                  <c:v>0.49952844054411033</c:v>
                </c:pt>
                <c:pt idx="23">
                  <c:v>0.5115407365757817</c:v>
                </c:pt>
                <c:pt idx="24">
                  <c:v>0.50937491781238453</c:v>
                </c:pt>
                <c:pt idx="25">
                  <c:v>0.50130609024344219</c:v>
                </c:pt>
                <c:pt idx="26">
                  <c:v>0.49243596405638135</c:v>
                </c:pt>
                <c:pt idx="27">
                  <c:v>0.49061748265342675</c:v>
                </c:pt>
                <c:pt idx="28">
                  <c:v>0.47323774423076287</c:v>
                </c:pt>
                <c:pt idx="29">
                  <c:v>0.47533486733551461</c:v>
                </c:pt>
                <c:pt idx="30">
                  <c:v>0.47130471264640916</c:v>
                </c:pt>
                <c:pt idx="31">
                  <c:v>0.46888567659520358</c:v>
                </c:pt>
                <c:pt idx="32">
                  <c:v>0.46367954077353862</c:v>
                </c:pt>
                <c:pt idx="33">
                  <c:v>0.46917124428951512</c:v>
                </c:pt>
                <c:pt idx="34">
                  <c:v>0.47809605698328461</c:v>
                </c:pt>
                <c:pt idx="35">
                  <c:v>0.49750809511779714</c:v>
                </c:pt>
                <c:pt idx="36">
                  <c:v>0.49909007797183869</c:v>
                </c:pt>
                <c:pt idx="37">
                  <c:v>0.48927851686602314</c:v>
                </c:pt>
                <c:pt idx="38">
                  <c:v>0.48388956461768978</c:v>
                </c:pt>
                <c:pt idx="39">
                  <c:v>0.48079334959461006</c:v>
                </c:pt>
                <c:pt idx="40">
                  <c:v>0.47636667820745016</c:v>
                </c:pt>
                <c:pt idx="41">
                  <c:v>0.47622276365894073</c:v>
                </c:pt>
                <c:pt idx="42">
                  <c:v>0.48000942767198529</c:v>
                </c:pt>
                <c:pt idx="43">
                  <c:v>0.49076011226365784</c:v>
                </c:pt>
                <c:pt idx="44">
                  <c:v>0.50296232575682487</c:v>
                </c:pt>
                <c:pt idx="45">
                  <c:v>0.51899963518545589</c:v>
                </c:pt>
                <c:pt idx="46">
                  <c:v>0.52135546155012125</c:v>
                </c:pt>
                <c:pt idx="47">
                  <c:v>0.51857654981284551</c:v>
                </c:pt>
                <c:pt idx="48">
                  <c:v>0.51729641436758367</c:v>
                </c:pt>
                <c:pt idx="49">
                  <c:v>0.52654411571415638</c:v>
                </c:pt>
                <c:pt idx="50">
                  <c:v>0.51697727054090559</c:v>
                </c:pt>
                <c:pt idx="51">
                  <c:v>0.51825750903710377</c:v>
                </c:pt>
                <c:pt idx="52">
                  <c:v>0.51821669110505475</c:v>
                </c:pt>
                <c:pt idx="53">
                  <c:v>0.53026088845616937</c:v>
                </c:pt>
                <c:pt idx="54">
                  <c:v>0.53385773813702453</c:v>
                </c:pt>
                <c:pt idx="55">
                  <c:v>0.51442415955659426</c:v>
                </c:pt>
                <c:pt idx="56">
                  <c:v>0.51406932544279926</c:v>
                </c:pt>
                <c:pt idx="57">
                  <c:v>0.50647576013087325</c:v>
                </c:pt>
                <c:pt idx="58">
                  <c:v>0.51606520504414666</c:v>
                </c:pt>
                <c:pt idx="59">
                  <c:v>0.51951049758998025</c:v>
                </c:pt>
                <c:pt idx="60">
                  <c:v>0.52377060272980458</c:v>
                </c:pt>
                <c:pt idx="61">
                  <c:v>0.51807254624943533</c:v>
                </c:pt>
                <c:pt idx="62">
                  <c:v>0.51543656254916836</c:v>
                </c:pt>
                <c:pt idx="63">
                  <c:v>0.51457939931200158</c:v>
                </c:pt>
                <c:pt idx="64">
                  <c:v>0.51018325229582429</c:v>
                </c:pt>
                <c:pt idx="65">
                  <c:v>0.50222816971669493</c:v>
                </c:pt>
                <c:pt idx="66">
                  <c:v>0.49048719066568286</c:v>
                </c:pt>
                <c:pt idx="67">
                  <c:v>0.49091515970578198</c:v>
                </c:pt>
                <c:pt idx="68">
                  <c:v>0.49634593530151783</c:v>
                </c:pt>
                <c:pt idx="69">
                  <c:v>0.49608275285891962</c:v>
                </c:pt>
                <c:pt idx="70">
                  <c:v>0.49454800679936112</c:v>
                </c:pt>
                <c:pt idx="71">
                  <c:v>0.50406238787869873</c:v>
                </c:pt>
                <c:pt idx="72">
                  <c:v>0.50659867468097752</c:v>
                </c:pt>
                <c:pt idx="73">
                  <c:v>0.50746439256236064</c:v>
                </c:pt>
                <c:pt idx="74">
                  <c:v>0.51462900564033187</c:v>
                </c:pt>
                <c:pt idx="75">
                  <c:v>0.50582421254955223</c:v>
                </c:pt>
                <c:pt idx="76">
                  <c:v>0.4949950763693427</c:v>
                </c:pt>
                <c:pt idx="77">
                  <c:v>0.50965690661220697</c:v>
                </c:pt>
                <c:pt idx="78">
                  <c:v>0.50531801326780912</c:v>
                </c:pt>
                <c:pt idx="79">
                  <c:v>0.50543971012495481</c:v>
                </c:pt>
                <c:pt idx="80">
                  <c:v>0.50580843709598278</c:v>
                </c:pt>
                <c:pt idx="81">
                  <c:v>0.50164068939188633</c:v>
                </c:pt>
                <c:pt idx="82">
                  <c:v>0.50273242391561124</c:v>
                </c:pt>
                <c:pt idx="83">
                  <c:v>0.50158035467695794</c:v>
                </c:pt>
                <c:pt idx="84">
                  <c:v>0.49943678075569836</c:v>
                </c:pt>
                <c:pt idx="85">
                  <c:v>0.50516715341360174</c:v>
                </c:pt>
                <c:pt idx="86">
                  <c:v>0.50230222565755145</c:v>
                </c:pt>
                <c:pt idx="87">
                  <c:v>0.48732161176928512</c:v>
                </c:pt>
                <c:pt idx="88">
                  <c:v>0.4911647523489443</c:v>
                </c:pt>
                <c:pt idx="89">
                  <c:v>0.48741328673620937</c:v>
                </c:pt>
                <c:pt idx="90">
                  <c:v>0.48960590688548028</c:v>
                </c:pt>
                <c:pt idx="91">
                  <c:v>0.48066113385670894</c:v>
                </c:pt>
                <c:pt idx="92">
                  <c:v>0.47142750069086198</c:v>
                </c:pt>
                <c:pt idx="93">
                  <c:v>0.48955316953179939</c:v>
                </c:pt>
                <c:pt idx="94">
                  <c:v>0.49798807928243966</c:v>
                </c:pt>
                <c:pt idx="95">
                  <c:v>0.48805842038226888</c:v>
                </c:pt>
                <c:pt idx="96">
                  <c:v>0.48113465042878695</c:v>
                </c:pt>
                <c:pt idx="97">
                  <c:v>0.49709002292795729</c:v>
                </c:pt>
                <c:pt idx="98">
                  <c:v>0.49408164694303425</c:v>
                </c:pt>
                <c:pt idx="99">
                  <c:v>0.4966821005652618</c:v>
                </c:pt>
                <c:pt idx="100">
                  <c:v>0.49050019856495747</c:v>
                </c:pt>
                <c:pt idx="101">
                  <c:v>0.50771548667119137</c:v>
                </c:pt>
                <c:pt idx="102">
                  <c:v>0.49759437451465427</c:v>
                </c:pt>
                <c:pt idx="103">
                  <c:v>0.50755613483654871</c:v>
                </c:pt>
                <c:pt idx="104">
                  <c:v>0.5032695536324755</c:v>
                </c:pt>
                <c:pt idx="105">
                  <c:v>0.49311491610210267</c:v>
                </c:pt>
                <c:pt idx="106">
                  <c:v>0.50185028784907326</c:v>
                </c:pt>
                <c:pt idx="107">
                  <c:v>0.5021078697908582</c:v>
                </c:pt>
                <c:pt idx="108">
                  <c:v>0.49956068189503655</c:v>
                </c:pt>
                <c:pt idx="109">
                  <c:v>0.50103077825508813</c:v>
                </c:pt>
                <c:pt idx="110">
                  <c:v>0.50220401920002544</c:v>
                </c:pt>
                <c:pt idx="111">
                  <c:v>0.51159826171656642</c:v>
                </c:pt>
                <c:pt idx="112">
                  <c:v>0.494107531217572</c:v>
                </c:pt>
                <c:pt idx="113">
                  <c:v>0.49361609613527646</c:v>
                </c:pt>
                <c:pt idx="114">
                  <c:v>0.49896749620266445</c:v>
                </c:pt>
                <c:pt idx="115">
                  <c:v>0.4978215201151362</c:v>
                </c:pt>
                <c:pt idx="116">
                  <c:v>0.49512816723670278</c:v>
                </c:pt>
                <c:pt idx="117">
                  <c:v>0.50839896295502185</c:v>
                </c:pt>
                <c:pt idx="118">
                  <c:v>0.51774531443247651</c:v>
                </c:pt>
                <c:pt idx="119">
                  <c:v>0.51419648990370825</c:v>
                </c:pt>
                <c:pt idx="120">
                  <c:v>0.51857663949672994</c:v>
                </c:pt>
                <c:pt idx="121">
                  <c:v>0.51391877895732563</c:v>
                </c:pt>
                <c:pt idx="122">
                  <c:v>0.5139200647635136</c:v>
                </c:pt>
                <c:pt idx="123">
                  <c:v>0.52210807287794903</c:v>
                </c:pt>
                <c:pt idx="124">
                  <c:v>0.52302012251810015</c:v>
                </c:pt>
                <c:pt idx="125">
                  <c:v>0.5143747140635897</c:v>
                </c:pt>
                <c:pt idx="126">
                  <c:v>0.51034267790140064</c:v>
                </c:pt>
                <c:pt idx="127">
                  <c:v>0.51356976234485685</c:v>
                </c:pt>
                <c:pt idx="128">
                  <c:v>0.51610193501819113</c:v>
                </c:pt>
                <c:pt idx="129">
                  <c:v>0.51200351148826784</c:v>
                </c:pt>
                <c:pt idx="130">
                  <c:v>0.5188695653063693</c:v>
                </c:pt>
                <c:pt idx="131">
                  <c:v>0.51537786469259717</c:v>
                </c:pt>
                <c:pt idx="132">
                  <c:v>0.51111891250350883</c:v>
                </c:pt>
                <c:pt idx="133">
                  <c:v>0.51081270358514419</c:v>
                </c:pt>
                <c:pt idx="134">
                  <c:v>0.50267654560689667</c:v>
                </c:pt>
                <c:pt idx="135">
                  <c:v>0.4995601864933118</c:v>
                </c:pt>
                <c:pt idx="136">
                  <c:v>0.50064466991861556</c:v>
                </c:pt>
                <c:pt idx="137">
                  <c:v>0.49681065291028043</c:v>
                </c:pt>
                <c:pt idx="138">
                  <c:v>0.49189039004259416</c:v>
                </c:pt>
                <c:pt idx="139">
                  <c:v>0.49952293001129688</c:v>
                </c:pt>
                <c:pt idx="140">
                  <c:v>0.5047201151257299</c:v>
                </c:pt>
                <c:pt idx="141">
                  <c:v>0.50785569475147618</c:v>
                </c:pt>
                <c:pt idx="142">
                  <c:v>0.49875879096784409</c:v>
                </c:pt>
                <c:pt idx="143">
                  <c:v>0.50909707321406639</c:v>
                </c:pt>
                <c:pt idx="144">
                  <c:v>0.50289091567086719</c:v>
                </c:pt>
                <c:pt idx="145">
                  <c:v>0.49432270800276457</c:v>
                </c:pt>
              </c:numCache>
            </c:numRef>
          </c:val>
          <c:smooth val="0"/>
          <c:extLst>
            <c:ext xmlns:c16="http://schemas.microsoft.com/office/drawing/2014/chart" uri="{C3380CC4-5D6E-409C-BE32-E72D297353CC}">
              <c16:uniqueId val="{00000000-3D16-904C-AC54-09E854413357}"/>
            </c:ext>
          </c:extLst>
        </c:ser>
        <c:ser>
          <c:idx val="1"/>
          <c:order val="1"/>
          <c:tx>
            <c:strRef>
              <c:f>'pOR2 Algorithm Data as Calc. %'!$CX$1</c:f>
              <c:strCache>
                <c:ptCount val="1"/>
                <c:pt idx="0">
                  <c:v>pEFT</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numRef>
              <c:f>'pOR2 Algorithm Data as Calc. %'!$CV$2:$CV$147</c:f>
              <c:numCache>
                <c:formatCode>0</c:formatCode>
                <c:ptCount val="146"/>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pt idx="40">
                  <c:v>1916</c:v>
                </c:pt>
                <c:pt idx="41">
                  <c:v>1917</c:v>
                </c:pt>
                <c:pt idx="42">
                  <c:v>1918</c:v>
                </c:pt>
                <c:pt idx="43">
                  <c:v>1919</c:v>
                </c:pt>
                <c:pt idx="44">
                  <c:v>1920</c:v>
                </c:pt>
                <c:pt idx="45">
                  <c:v>1921</c:v>
                </c:pt>
                <c:pt idx="46">
                  <c:v>1922</c:v>
                </c:pt>
                <c:pt idx="47">
                  <c:v>1923</c:v>
                </c:pt>
                <c:pt idx="48">
                  <c:v>1924</c:v>
                </c:pt>
                <c:pt idx="49">
                  <c:v>1925</c:v>
                </c:pt>
                <c:pt idx="50">
                  <c:v>1926</c:v>
                </c:pt>
                <c:pt idx="51">
                  <c:v>1927</c:v>
                </c:pt>
                <c:pt idx="52">
                  <c:v>1928</c:v>
                </c:pt>
                <c:pt idx="53">
                  <c:v>1929</c:v>
                </c:pt>
                <c:pt idx="54">
                  <c:v>1930</c:v>
                </c:pt>
                <c:pt idx="55">
                  <c:v>1931</c:v>
                </c:pt>
                <c:pt idx="56">
                  <c:v>1932</c:v>
                </c:pt>
                <c:pt idx="57">
                  <c:v>1933</c:v>
                </c:pt>
                <c:pt idx="58">
                  <c:v>1934</c:v>
                </c:pt>
                <c:pt idx="59">
                  <c:v>1935</c:v>
                </c:pt>
                <c:pt idx="60">
                  <c:v>1936</c:v>
                </c:pt>
                <c:pt idx="61">
                  <c:v>1937</c:v>
                </c:pt>
                <c:pt idx="62">
                  <c:v>1938</c:v>
                </c:pt>
                <c:pt idx="63">
                  <c:v>1939</c:v>
                </c:pt>
                <c:pt idx="64">
                  <c:v>1940</c:v>
                </c:pt>
                <c:pt idx="65">
                  <c:v>1941</c:v>
                </c:pt>
                <c:pt idx="66">
                  <c:v>1942</c:v>
                </c:pt>
                <c:pt idx="67">
                  <c:v>1943</c:v>
                </c:pt>
                <c:pt idx="68">
                  <c:v>1944</c:v>
                </c:pt>
                <c:pt idx="69">
                  <c:v>1945</c:v>
                </c:pt>
                <c:pt idx="70">
                  <c:v>1946</c:v>
                </c:pt>
                <c:pt idx="71">
                  <c:v>1947</c:v>
                </c:pt>
                <c:pt idx="72">
                  <c:v>1948</c:v>
                </c:pt>
                <c:pt idx="73">
                  <c:v>1949</c:v>
                </c:pt>
                <c:pt idx="74">
                  <c:v>1950</c:v>
                </c:pt>
                <c:pt idx="75">
                  <c:v>1951</c:v>
                </c:pt>
                <c:pt idx="76">
                  <c:v>1952</c:v>
                </c:pt>
                <c:pt idx="77">
                  <c:v>1953</c:v>
                </c:pt>
                <c:pt idx="78">
                  <c:v>1954</c:v>
                </c:pt>
                <c:pt idx="79">
                  <c:v>1955</c:v>
                </c:pt>
                <c:pt idx="80">
                  <c:v>1956</c:v>
                </c:pt>
                <c:pt idx="81">
                  <c:v>1957</c:v>
                </c:pt>
                <c:pt idx="82">
                  <c:v>1958</c:v>
                </c:pt>
                <c:pt idx="83">
                  <c:v>1959</c:v>
                </c:pt>
                <c:pt idx="84">
                  <c:v>1960</c:v>
                </c:pt>
                <c:pt idx="85">
                  <c:v>1961</c:v>
                </c:pt>
                <c:pt idx="86">
                  <c:v>1962</c:v>
                </c:pt>
                <c:pt idx="87">
                  <c:v>1963</c:v>
                </c:pt>
                <c:pt idx="88">
                  <c:v>1964</c:v>
                </c:pt>
                <c:pt idx="89">
                  <c:v>1965</c:v>
                </c:pt>
                <c:pt idx="90">
                  <c:v>1966</c:v>
                </c:pt>
                <c:pt idx="91">
                  <c:v>1967</c:v>
                </c:pt>
                <c:pt idx="92">
                  <c:v>1968</c:v>
                </c:pt>
                <c:pt idx="93">
                  <c:v>1969</c:v>
                </c:pt>
                <c:pt idx="94">
                  <c:v>1970</c:v>
                </c:pt>
                <c:pt idx="95">
                  <c:v>1971</c:v>
                </c:pt>
                <c:pt idx="96">
                  <c:v>1972</c:v>
                </c:pt>
                <c:pt idx="97">
                  <c:v>1973</c:v>
                </c:pt>
                <c:pt idx="98">
                  <c:v>1974</c:v>
                </c:pt>
                <c:pt idx="99">
                  <c:v>1975</c:v>
                </c:pt>
                <c:pt idx="100">
                  <c:v>1976</c:v>
                </c:pt>
                <c:pt idx="101">
                  <c:v>1977</c:v>
                </c:pt>
                <c:pt idx="102">
                  <c:v>1978</c:v>
                </c:pt>
                <c:pt idx="103">
                  <c:v>1979</c:v>
                </c:pt>
                <c:pt idx="104">
                  <c:v>1980</c:v>
                </c:pt>
                <c:pt idx="105">
                  <c:v>1981</c:v>
                </c:pt>
                <c:pt idx="106">
                  <c:v>1982</c:v>
                </c:pt>
                <c:pt idx="107">
                  <c:v>1983</c:v>
                </c:pt>
                <c:pt idx="108">
                  <c:v>1984</c:v>
                </c:pt>
                <c:pt idx="109">
                  <c:v>1985</c:v>
                </c:pt>
                <c:pt idx="110">
                  <c:v>1986</c:v>
                </c:pt>
                <c:pt idx="111">
                  <c:v>1987</c:v>
                </c:pt>
                <c:pt idx="112">
                  <c:v>1988</c:v>
                </c:pt>
                <c:pt idx="113">
                  <c:v>1989</c:v>
                </c:pt>
                <c:pt idx="114">
                  <c:v>1990</c:v>
                </c:pt>
                <c:pt idx="115">
                  <c:v>1991</c:v>
                </c:pt>
                <c:pt idx="116">
                  <c:v>1992</c:v>
                </c:pt>
                <c:pt idx="117">
                  <c:v>1993</c:v>
                </c:pt>
                <c:pt idx="118">
                  <c:v>1994</c:v>
                </c:pt>
                <c:pt idx="119">
                  <c:v>1995</c:v>
                </c:pt>
                <c:pt idx="120">
                  <c:v>1996</c:v>
                </c:pt>
                <c:pt idx="121">
                  <c:v>1997</c:v>
                </c:pt>
                <c:pt idx="122">
                  <c:v>1998</c:v>
                </c:pt>
                <c:pt idx="123">
                  <c:v>1999</c:v>
                </c:pt>
                <c:pt idx="124">
                  <c:v>2000</c:v>
                </c:pt>
                <c:pt idx="125">
                  <c:v>2001</c:v>
                </c:pt>
                <c:pt idx="126">
                  <c:v>2002</c:v>
                </c:pt>
                <c:pt idx="127">
                  <c:v>2003</c:v>
                </c:pt>
                <c:pt idx="128">
                  <c:v>2004</c:v>
                </c:pt>
                <c:pt idx="129">
                  <c:v>2005</c:v>
                </c:pt>
                <c:pt idx="130">
                  <c:v>2006</c:v>
                </c:pt>
                <c:pt idx="131">
                  <c:v>2007</c:v>
                </c:pt>
                <c:pt idx="132">
                  <c:v>2008</c:v>
                </c:pt>
                <c:pt idx="133">
                  <c:v>2009</c:v>
                </c:pt>
                <c:pt idx="134">
                  <c:v>2010</c:v>
                </c:pt>
                <c:pt idx="135">
                  <c:v>2011</c:v>
                </c:pt>
                <c:pt idx="136">
                  <c:v>2012</c:v>
                </c:pt>
                <c:pt idx="137">
                  <c:v>2013</c:v>
                </c:pt>
                <c:pt idx="138">
                  <c:v>2014</c:v>
                </c:pt>
                <c:pt idx="139">
                  <c:v>2015</c:v>
                </c:pt>
                <c:pt idx="140">
                  <c:v>2016</c:v>
                </c:pt>
                <c:pt idx="141">
                  <c:v>2017</c:v>
                </c:pt>
                <c:pt idx="142">
                  <c:v>2018</c:v>
                </c:pt>
                <c:pt idx="143">
                  <c:v>2019</c:v>
                </c:pt>
                <c:pt idx="144">
                  <c:v>2020</c:v>
                </c:pt>
                <c:pt idx="145">
                  <c:v>2021</c:v>
                </c:pt>
              </c:numCache>
            </c:numRef>
          </c:cat>
          <c:val>
            <c:numRef>
              <c:f>'pOR2 Algorithm Data as Calc. %'!$CX$2:$CX$147</c:f>
              <c:numCache>
                <c:formatCode>0.0000</c:formatCode>
                <c:ptCount val="146"/>
                <c:pt idx="0">
                  <c:v>0.73709615256431549</c:v>
                </c:pt>
                <c:pt idx="1">
                  <c:v>0.73199801154923716</c:v>
                </c:pt>
                <c:pt idx="2">
                  <c:v>0.74195015585221391</c:v>
                </c:pt>
                <c:pt idx="3">
                  <c:v>0.74107411398771028</c:v>
                </c:pt>
                <c:pt idx="4">
                  <c:v>0.74635379108545152</c:v>
                </c:pt>
                <c:pt idx="5">
                  <c:v>0.73555821661017595</c:v>
                </c:pt>
                <c:pt idx="6">
                  <c:v>0.73972955781315786</c:v>
                </c:pt>
                <c:pt idx="7">
                  <c:v>0.73203379627387555</c:v>
                </c:pt>
                <c:pt idx="8">
                  <c:v>0.74044598432522257</c:v>
                </c:pt>
                <c:pt idx="9">
                  <c:v>0.74083978695215047</c:v>
                </c:pt>
                <c:pt idx="10">
                  <c:v>0.73657409061551871</c:v>
                </c:pt>
                <c:pt idx="11">
                  <c:v>0.71859775767884793</c:v>
                </c:pt>
                <c:pt idx="12">
                  <c:v>0.74648798434938524</c:v>
                </c:pt>
                <c:pt idx="13">
                  <c:v>0.72519141147286603</c:v>
                </c:pt>
                <c:pt idx="14">
                  <c:v>0.72488768048828467</c:v>
                </c:pt>
                <c:pt idx="15">
                  <c:v>0.7312315324319737</c:v>
                </c:pt>
                <c:pt idx="16">
                  <c:v>0.73885681643055845</c:v>
                </c:pt>
                <c:pt idx="17">
                  <c:v>0.71206587546966704</c:v>
                </c:pt>
                <c:pt idx="18">
                  <c:v>0.69037699240688866</c:v>
                </c:pt>
                <c:pt idx="19">
                  <c:v>0.70459841258205191</c:v>
                </c:pt>
                <c:pt idx="20">
                  <c:v>0.71048018326316353</c:v>
                </c:pt>
                <c:pt idx="21">
                  <c:v>0.71096764003273816</c:v>
                </c:pt>
                <c:pt idx="22">
                  <c:v>0.72803117301540177</c:v>
                </c:pt>
                <c:pt idx="23">
                  <c:v>0.71943593579410026</c:v>
                </c:pt>
                <c:pt idx="24">
                  <c:v>0.72098565834511485</c:v>
                </c:pt>
                <c:pt idx="25">
                  <c:v>0.72675919962897784</c:v>
                </c:pt>
                <c:pt idx="26">
                  <c:v>0.73310609938566496</c:v>
                </c:pt>
                <c:pt idx="27">
                  <c:v>0.73440728934965749</c:v>
                </c:pt>
                <c:pt idx="28">
                  <c:v>0.74684312794313734</c:v>
                </c:pt>
                <c:pt idx="29">
                  <c:v>0.7453425596487756</c:v>
                </c:pt>
                <c:pt idx="30">
                  <c:v>0.74822628275217506</c:v>
                </c:pt>
                <c:pt idx="31">
                  <c:v>0.74995719153532281</c:v>
                </c:pt>
                <c:pt idx="32">
                  <c:v>0.75368237215654188</c:v>
                </c:pt>
                <c:pt idx="33">
                  <c:v>0.74975285740395647</c:v>
                </c:pt>
                <c:pt idx="34">
                  <c:v>0.74336682745128324</c:v>
                </c:pt>
                <c:pt idx="35">
                  <c:v>0.72947680407230797</c:v>
                </c:pt>
                <c:pt idx="36">
                  <c:v>0.72834483747119627</c:v>
                </c:pt>
                <c:pt idx="37">
                  <c:v>0.7353653683500081</c:v>
                </c:pt>
                <c:pt idx="38">
                  <c:v>0.73922136081194612</c:v>
                </c:pt>
                <c:pt idx="39">
                  <c:v>0.74143681592072497</c:v>
                </c:pt>
                <c:pt idx="40">
                  <c:v>0.74460426122619106</c:v>
                </c:pt>
                <c:pt idx="41">
                  <c:v>0.74470723735005395</c:v>
                </c:pt>
                <c:pt idx="42">
                  <c:v>0.74199774073228253</c:v>
                </c:pt>
                <c:pt idx="43">
                  <c:v>0.73430523264613579</c:v>
                </c:pt>
                <c:pt idx="44">
                  <c:v>0.72557410253393984</c:v>
                </c:pt>
                <c:pt idx="45">
                  <c:v>0.7140988209918383</c:v>
                </c:pt>
                <c:pt idx="46">
                  <c:v>0.71241314105162468</c:v>
                </c:pt>
                <c:pt idx="47">
                  <c:v>0.714401554052434</c:v>
                </c:pt>
                <c:pt idx="48">
                  <c:v>0.71531753779096408</c:v>
                </c:pt>
                <c:pt idx="49">
                  <c:v>0.70870046919592034</c:v>
                </c:pt>
                <c:pt idx="50">
                  <c:v>0.71554589687325609</c:v>
                </c:pt>
                <c:pt idx="51">
                  <c:v>0.7146298393980115</c:v>
                </c:pt>
                <c:pt idx="52">
                  <c:v>0.71465904612151532</c:v>
                </c:pt>
                <c:pt idx="53">
                  <c:v>0.70604098233919954</c:v>
                </c:pt>
                <c:pt idx="54">
                  <c:v>0.70346730481953124</c:v>
                </c:pt>
                <c:pt idx="55">
                  <c:v>0.71737274117551186</c:v>
                </c:pt>
                <c:pt idx="56">
                  <c:v>0.717626637963789</c:v>
                </c:pt>
                <c:pt idx="57">
                  <c:v>0.72306011171762985</c:v>
                </c:pt>
                <c:pt idx="58">
                  <c:v>0.7161985130996078</c:v>
                </c:pt>
                <c:pt idx="59">
                  <c:v>0.71373328025401805</c:v>
                </c:pt>
                <c:pt idx="60">
                  <c:v>0.7106850191915256</c:v>
                </c:pt>
                <c:pt idx="61">
                  <c:v>0.71476218703854</c:v>
                </c:pt>
                <c:pt idx="62">
                  <c:v>0.7166483298005516</c:v>
                </c:pt>
                <c:pt idx="63">
                  <c:v>0.71726166145183656</c:v>
                </c:pt>
                <c:pt idx="64">
                  <c:v>0.72040726545328093</c:v>
                </c:pt>
                <c:pt idx="65">
                  <c:v>0.72609941803613298</c:v>
                </c:pt>
                <c:pt idx="66">
                  <c:v>0.73450051803297833</c:v>
                </c:pt>
                <c:pt idx="67">
                  <c:v>0.73419429052964957</c:v>
                </c:pt>
                <c:pt idx="68">
                  <c:v>0.73030837193274412</c:v>
                </c:pt>
                <c:pt idx="69">
                  <c:v>0.73049668859765549</c:v>
                </c:pt>
                <c:pt idx="70">
                  <c:v>0.7315948555443893</c:v>
                </c:pt>
                <c:pt idx="71">
                  <c:v>0.72478696784538887</c:v>
                </c:pt>
                <c:pt idx="72">
                  <c:v>0.72297216186080715</c:v>
                </c:pt>
                <c:pt idx="73">
                  <c:v>0.72235270904865589</c:v>
                </c:pt>
                <c:pt idx="74">
                  <c:v>0.71722616630931313</c:v>
                </c:pt>
                <c:pt idx="75">
                  <c:v>0.72352631784572174</c:v>
                </c:pt>
                <c:pt idx="76">
                  <c:v>0.7312749609132313</c:v>
                </c:pt>
                <c:pt idx="77">
                  <c:v>0.72078388504367175</c:v>
                </c:pt>
                <c:pt idx="78">
                  <c:v>0.72388852194861464</c:v>
                </c:pt>
                <c:pt idx="79">
                  <c:v>0.72380144339564689</c:v>
                </c:pt>
                <c:pt idx="80">
                  <c:v>0.72353760575981785</c:v>
                </c:pt>
                <c:pt idx="81">
                  <c:v>0.72651978169860543</c:v>
                </c:pt>
                <c:pt idx="82">
                  <c:v>0.72573860571115389</c:v>
                </c:pt>
                <c:pt idx="83">
                  <c:v>0.72656295339418475</c:v>
                </c:pt>
                <c:pt idx="84">
                  <c:v>0.72809675894693204</c:v>
                </c:pt>
                <c:pt idx="85">
                  <c:v>0.72399646769276393</c:v>
                </c:pt>
                <c:pt idx="86">
                  <c:v>0.72604642830147847</c:v>
                </c:pt>
                <c:pt idx="87">
                  <c:v>0.73676560553045156</c:v>
                </c:pt>
                <c:pt idx="88">
                  <c:v>0.73401569786335041</c:v>
                </c:pt>
                <c:pt idx="89">
                  <c:v>0.73670000873814045</c:v>
                </c:pt>
                <c:pt idx="90">
                  <c:v>0.73513110881513655</c:v>
                </c:pt>
                <c:pt idx="91">
                  <c:v>0.74153142111765424</c:v>
                </c:pt>
                <c:pt idx="92">
                  <c:v>0.74813842341477355</c:v>
                </c:pt>
                <c:pt idx="93">
                  <c:v>0.73516884432083129</c:v>
                </c:pt>
                <c:pt idx="94">
                  <c:v>0.72913335784465139</c:v>
                </c:pt>
                <c:pt idx="95">
                  <c:v>0.73623839201535035</c:v>
                </c:pt>
                <c:pt idx="96">
                  <c:v>0.74119260268906262</c:v>
                </c:pt>
                <c:pt idx="97">
                  <c:v>0.72977595001724849</c:v>
                </c:pt>
                <c:pt idx="98">
                  <c:v>0.73192855308106808</c:v>
                </c:pt>
                <c:pt idx="99">
                  <c:v>0.73006783338958614</c:v>
                </c:pt>
                <c:pt idx="100">
                  <c:v>0.73449121040521737</c:v>
                </c:pt>
                <c:pt idx="101">
                  <c:v>0.72217304202874744</c:v>
                </c:pt>
                <c:pt idx="102">
                  <c:v>0.72941506800775024</c:v>
                </c:pt>
                <c:pt idx="103">
                  <c:v>0.72228706409553578</c:v>
                </c:pt>
                <c:pt idx="104">
                  <c:v>0.72535426975049422</c:v>
                </c:pt>
                <c:pt idx="105">
                  <c:v>0.73262028436083693</c:v>
                </c:pt>
                <c:pt idx="106">
                  <c:v>0.72636980633536186</c:v>
                </c:pt>
                <c:pt idx="107">
                  <c:v>0.72618549703364887</c:v>
                </c:pt>
                <c:pt idx="108">
                  <c:v>0.72800810314942299</c:v>
                </c:pt>
                <c:pt idx="109">
                  <c:v>0.72695619542757717</c:v>
                </c:pt>
                <c:pt idx="110">
                  <c:v>0.72611669861423755</c:v>
                </c:pt>
                <c:pt idx="111">
                  <c:v>0.71939477445159494</c:v>
                </c:pt>
                <c:pt idx="112">
                  <c:v>0.73191003193578763</c:v>
                </c:pt>
                <c:pt idx="113">
                  <c:v>0.73226167171390011</c:v>
                </c:pt>
                <c:pt idx="114">
                  <c:v>0.72843254921109013</c:v>
                </c:pt>
                <c:pt idx="115">
                  <c:v>0.72925253702160331</c:v>
                </c:pt>
                <c:pt idx="116">
                  <c:v>0.73117972952916166</c:v>
                </c:pt>
                <c:pt idx="117">
                  <c:v>0.72168398974605574</c:v>
                </c:pt>
                <c:pt idx="118">
                  <c:v>0.71499633337373703</c:v>
                </c:pt>
                <c:pt idx="119">
                  <c:v>0.71753564714032358</c:v>
                </c:pt>
                <c:pt idx="120">
                  <c:v>0.71440148988033403</c:v>
                </c:pt>
                <c:pt idx="121">
                  <c:v>0.71773435948114661</c:v>
                </c:pt>
                <c:pt idx="122">
                  <c:v>0.71773343943978418</c:v>
                </c:pt>
                <c:pt idx="123">
                  <c:v>0.71187462011598812</c:v>
                </c:pt>
                <c:pt idx="124">
                  <c:v>0.71122201523561956</c:v>
                </c:pt>
                <c:pt idx="125">
                  <c:v>0.71740812123447617</c:v>
                </c:pt>
                <c:pt idx="126">
                  <c:v>0.72029319060069097</c:v>
                </c:pt>
                <c:pt idx="127">
                  <c:v>0.71798409363442051</c:v>
                </c:pt>
                <c:pt idx="128">
                  <c:v>0.71617223145959363</c:v>
                </c:pt>
                <c:pt idx="129">
                  <c:v>0.71910480341587735</c:v>
                </c:pt>
                <c:pt idx="130">
                  <c:v>0.71419189074829004</c:v>
                </c:pt>
                <c:pt idx="131">
                  <c:v>0.71669033026410023</c:v>
                </c:pt>
                <c:pt idx="132">
                  <c:v>0.71973776634816589</c:v>
                </c:pt>
                <c:pt idx="133">
                  <c:v>0.71995687003039988</c:v>
                </c:pt>
                <c:pt idx="134">
                  <c:v>0.72577858868507172</c:v>
                </c:pt>
                <c:pt idx="135">
                  <c:v>0.72800845762747923</c:v>
                </c:pt>
                <c:pt idx="136">
                  <c:v>0.72723247006619351</c:v>
                </c:pt>
                <c:pt idx="137">
                  <c:v>0.72997584948427152</c:v>
                </c:pt>
                <c:pt idx="138">
                  <c:v>0.73349647754966563</c:v>
                </c:pt>
                <c:pt idx="139">
                  <c:v>0.7280351160032057</c:v>
                </c:pt>
                <c:pt idx="140">
                  <c:v>0.72431633994042866</c:v>
                </c:pt>
                <c:pt idx="141">
                  <c:v>0.72207271801848205</c:v>
                </c:pt>
                <c:pt idx="142">
                  <c:v>0.7285818854410564</c:v>
                </c:pt>
                <c:pt idx="143">
                  <c:v>0.72118446631878674</c:v>
                </c:pt>
                <c:pt idx="144">
                  <c:v>0.72562519906262868</c:v>
                </c:pt>
                <c:pt idx="145">
                  <c:v>0.73175606507480029</c:v>
                </c:pt>
              </c:numCache>
            </c:numRef>
          </c:val>
          <c:smooth val="0"/>
          <c:extLst>
            <c:ext xmlns:c16="http://schemas.microsoft.com/office/drawing/2014/chart" uri="{C3380CC4-5D6E-409C-BE32-E72D297353CC}">
              <c16:uniqueId val="{00000001-3D16-904C-AC54-09E854413357}"/>
            </c:ext>
          </c:extLst>
        </c:ser>
        <c:dLbls>
          <c:showLegendKey val="0"/>
          <c:showVal val="0"/>
          <c:showCatName val="0"/>
          <c:showSerName val="0"/>
          <c:showPercent val="0"/>
          <c:showBubbleSize val="0"/>
        </c:dLbls>
        <c:smooth val="0"/>
        <c:axId val="1917347152"/>
        <c:axId val="1917360112"/>
      </c:lineChart>
      <c:catAx>
        <c:axId val="1917347152"/>
        <c:scaling>
          <c:orientation val="minMax"/>
        </c:scaling>
        <c:delete val="0"/>
        <c:axPos val="b"/>
        <c:numFmt formatCode="0"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917360112"/>
        <c:crosses val="autoZero"/>
        <c:auto val="1"/>
        <c:lblAlgn val="ctr"/>
        <c:lblOffset val="100"/>
        <c:noMultiLvlLbl val="0"/>
      </c:catAx>
      <c:valAx>
        <c:axId val="1917360112"/>
        <c:scaling>
          <c:orientation val="minMax"/>
          <c:max val="0.8"/>
          <c:min val="0.4"/>
        </c:scaling>
        <c:delete val="0"/>
        <c:axPos val="l"/>
        <c:majorGridlines>
          <c:spPr>
            <a:ln w="9525" cap="flat" cmpd="sng" algn="ctr">
              <a:solidFill>
                <a:schemeClr val="lt1">
                  <a:lumMod val="95000"/>
                  <a:alpha val="10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917347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Babip since 1876</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'pOR2 Algorithm Data as Calc. %'!$DI$1</c:f>
              <c:strCache>
                <c:ptCount val="1"/>
                <c:pt idx="0">
                  <c:v>Babip</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'pOR2 Algorithm Data as Calc. %'!$DH$2:$DH$147</c:f>
              <c:numCache>
                <c:formatCode>0</c:formatCode>
                <c:ptCount val="146"/>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pt idx="40">
                  <c:v>1916</c:v>
                </c:pt>
                <c:pt idx="41">
                  <c:v>1917</c:v>
                </c:pt>
                <c:pt idx="42">
                  <c:v>1918</c:v>
                </c:pt>
                <c:pt idx="43">
                  <c:v>1919</c:v>
                </c:pt>
                <c:pt idx="44">
                  <c:v>1920</c:v>
                </c:pt>
                <c:pt idx="45">
                  <c:v>1921</c:v>
                </c:pt>
                <c:pt idx="46">
                  <c:v>1922</c:v>
                </c:pt>
                <c:pt idx="47">
                  <c:v>1923</c:v>
                </c:pt>
                <c:pt idx="48">
                  <c:v>1924</c:v>
                </c:pt>
                <c:pt idx="49">
                  <c:v>1925</c:v>
                </c:pt>
                <c:pt idx="50">
                  <c:v>1926</c:v>
                </c:pt>
                <c:pt idx="51">
                  <c:v>1927</c:v>
                </c:pt>
                <c:pt idx="52">
                  <c:v>1928</c:v>
                </c:pt>
                <c:pt idx="53">
                  <c:v>1929</c:v>
                </c:pt>
                <c:pt idx="54">
                  <c:v>1930</c:v>
                </c:pt>
                <c:pt idx="55">
                  <c:v>1931</c:v>
                </c:pt>
                <c:pt idx="56">
                  <c:v>1932</c:v>
                </c:pt>
                <c:pt idx="57">
                  <c:v>1933</c:v>
                </c:pt>
                <c:pt idx="58">
                  <c:v>1934</c:v>
                </c:pt>
                <c:pt idx="59">
                  <c:v>1935</c:v>
                </c:pt>
                <c:pt idx="60">
                  <c:v>1936</c:v>
                </c:pt>
                <c:pt idx="61">
                  <c:v>1937</c:v>
                </c:pt>
                <c:pt idx="62">
                  <c:v>1938</c:v>
                </c:pt>
                <c:pt idx="63">
                  <c:v>1939</c:v>
                </c:pt>
                <c:pt idx="64">
                  <c:v>1940</c:v>
                </c:pt>
                <c:pt idx="65">
                  <c:v>1941</c:v>
                </c:pt>
                <c:pt idx="66">
                  <c:v>1942</c:v>
                </c:pt>
                <c:pt idx="67">
                  <c:v>1943</c:v>
                </c:pt>
                <c:pt idx="68">
                  <c:v>1944</c:v>
                </c:pt>
                <c:pt idx="69">
                  <c:v>1945</c:v>
                </c:pt>
                <c:pt idx="70">
                  <c:v>1946</c:v>
                </c:pt>
                <c:pt idx="71">
                  <c:v>1947</c:v>
                </c:pt>
                <c:pt idx="72">
                  <c:v>1948</c:v>
                </c:pt>
                <c:pt idx="73">
                  <c:v>1949</c:v>
                </c:pt>
                <c:pt idx="74">
                  <c:v>1950</c:v>
                </c:pt>
                <c:pt idx="75">
                  <c:v>1951</c:v>
                </c:pt>
                <c:pt idx="76">
                  <c:v>1952</c:v>
                </c:pt>
                <c:pt idx="77">
                  <c:v>1953</c:v>
                </c:pt>
                <c:pt idx="78">
                  <c:v>1954</c:v>
                </c:pt>
                <c:pt idx="79">
                  <c:v>1955</c:v>
                </c:pt>
                <c:pt idx="80">
                  <c:v>1956</c:v>
                </c:pt>
                <c:pt idx="81">
                  <c:v>1957</c:v>
                </c:pt>
                <c:pt idx="82">
                  <c:v>1958</c:v>
                </c:pt>
                <c:pt idx="83">
                  <c:v>1959</c:v>
                </c:pt>
                <c:pt idx="84">
                  <c:v>1960</c:v>
                </c:pt>
                <c:pt idx="85">
                  <c:v>1961</c:v>
                </c:pt>
                <c:pt idx="86">
                  <c:v>1962</c:v>
                </c:pt>
                <c:pt idx="87">
                  <c:v>1963</c:v>
                </c:pt>
                <c:pt idx="88">
                  <c:v>1964</c:v>
                </c:pt>
                <c:pt idx="89">
                  <c:v>1965</c:v>
                </c:pt>
                <c:pt idx="90">
                  <c:v>1966</c:v>
                </c:pt>
                <c:pt idx="91">
                  <c:v>1967</c:v>
                </c:pt>
                <c:pt idx="92">
                  <c:v>1968</c:v>
                </c:pt>
                <c:pt idx="93">
                  <c:v>1969</c:v>
                </c:pt>
                <c:pt idx="94">
                  <c:v>1970</c:v>
                </c:pt>
                <c:pt idx="95">
                  <c:v>1971</c:v>
                </c:pt>
                <c:pt idx="96">
                  <c:v>1972</c:v>
                </c:pt>
                <c:pt idx="97">
                  <c:v>1973</c:v>
                </c:pt>
                <c:pt idx="98">
                  <c:v>1974</c:v>
                </c:pt>
                <c:pt idx="99">
                  <c:v>1975</c:v>
                </c:pt>
                <c:pt idx="100">
                  <c:v>1976</c:v>
                </c:pt>
                <c:pt idx="101">
                  <c:v>1977</c:v>
                </c:pt>
                <c:pt idx="102">
                  <c:v>1978</c:v>
                </c:pt>
                <c:pt idx="103">
                  <c:v>1979</c:v>
                </c:pt>
                <c:pt idx="104">
                  <c:v>1980</c:v>
                </c:pt>
                <c:pt idx="105">
                  <c:v>1981</c:v>
                </c:pt>
                <c:pt idx="106">
                  <c:v>1982</c:v>
                </c:pt>
                <c:pt idx="107">
                  <c:v>1983</c:v>
                </c:pt>
                <c:pt idx="108">
                  <c:v>1984</c:v>
                </c:pt>
                <c:pt idx="109">
                  <c:v>1985</c:v>
                </c:pt>
                <c:pt idx="110">
                  <c:v>1986</c:v>
                </c:pt>
                <c:pt idx="111">
                  <c:v>1987</c:v>
                </c:pt>
                <c:pt idx="112">
                  <c:v>1988</c:v>
                </c:pt>
                <c:pt idx="113">
                  <c:v>1989</c:v>
                </c:pt>
                <c:pt idx="114">
                  <c:v>1990</c:v>
                </c:pt>
                <c:pt idx="115">
                  <c:v>1991</c:v>
                </c:pt>
                <c:pt idx="116">
                  <c:v>1992</c:v>
                </c:pt>
                <c:pt idx="117">
                  <c:v>1993</c:v>
                </c:pt>
                <c:pt idx="118">
                  <c:v>1994</c:v>
                </c:pt>
                <c:pt idx="119">
                  <c:v>1995</c:v>
                </c:pt>
                <c:pt idx="120">
                  <c:v>1996</c:v>
                </c:pt>
                <c:pt idx="121">
                  <c:v>1997</c:v>
                </c:pt>
                <c:pt idx="122">
                  <c:v>1998</c:v>
                </c:pt>
                <c:pt idx="123">
                  <c:v>1999</c:v>
                </c:pt>
                <c:pt idx="124">
                  <c:v>2000</c:v>
                </c:pt>
                <c:pt idx="125">
                  <c:v>2001</c:v>
                </c:pt>
                <c:pt idx="126">
                  <c:v>2002</c:v>
                </c:pt>
                <c:pt idx="127">
                  <c:v>2003</c:v>
                </c:pt>
                <c:pt idx="128">
                  <c:v>2004</c:v>
                </c:pt>
                <c:pt idx="129">
                  <c:v>2005</c:v>
                </c:pt>
                <c:pt idx="130">
                  <c:v>2006</c:v>
                </c:pt>
                <c:pt idx="131">
                  <c:v>2007</c:v>
                </c:pt>
                <c:pt idx="132">
                  <c:v>2008</c:v>
                </c:pt>
                <c:pt idx="133">
                  <c:v>2009</c:v>
                </c:pt>
                <c:pt idx="134">
                  <c:v>2010</c:v>
                </c:pt>
                <c:pt idx="135">
                  <c:v>2011</c:v>
                </c:pt>
                <c:pt idx="136">
                  <c:v>2012</c:v>
                </c:pt>
                <c:pt idx="137">
                  <c:v>2013</c:v>
                </c:pt>
                <c:pt idx="138">
                  <c:v>2014</c:v>
                </c:pt>
                <c:pt idx="139">
                  <c:v>2015</c:v>
                </c:pt>
                <c:pt idx="140">
                  <c:v>2016</c:v>
                </c:pt>
                <c:pt idx="141">
                  <c:v>2017</c:v>
                </c:pt>
                <c:pt idx="142">
                  <c:v>2018</c:v>
                </c:pt>
                <c:pt idx="143">
                  <c:v>2019</c:v>
                </c:pt>
                <c:pt idx="144">
                  <c:v>2020</c:v>
                </c:pt>
                <c:pt idx="145">
                  <c:v>2021</c:v>
                </c:pt>
              </c:numCache>
            </c:numRef>
          </c:cat>
          <c:val>
            <c:numRef>
              <c:f>'pOR2 Algorithm Data as Calc. %'!$DI$2:$DI$147</c:f>
              <c:numCache>
                <c:formatCode>0.0000</c:formatCode>
                <c:ptCount val="146"/>
                <c:pt idx="0">
                  <c:v>0.26976208569168447</c:v>
                </c:pt>
                <c:pt idx="1">
                  <c:v>0.28237820138396208</c:v>
                </c:pt>
                <c:pt idx="2">
                  <c:v>0.27775031867929501</c:v>
                </c:pt>
                <c:pt idx="3">
                  <c:v>0.2725420344738908</c:v>
                </c:pt>
                <c:pt idx="4">
                  <c:v>0.26242001270391896</c:v>
                </c:pt>
                <c:pt idx="5">
                  <c:v>0.27550152206524442</c:v>
                </c:pt>
                <c:pt idx="6">
                  <c:v>0.25646544927751419</c:v>
                </c:pt>
                <c:pt idx="7">
                  <c:v>0.26494202124201188</c:v>
                </c:pt>
                <c:pt idx="8">
                  <c:v>0.24641631652478696</c:v>
                </c:pt>
                <c:pt idx="9">
                  <c:v>0.25147174119073235</c:v>
                </c:pt>
                <c:pt idx="10">
                  <c:v>0.25468510586901072</c:v>
                </c:pt>
                <c:pt idx="11">
                  <c:v>0.28499240576708146</c:v>
                </c:pt>
                <c:pt idx="12">
                  <c:v>0.2597511684468472</c:v>
                </c:pt>
                <c:pt idx="13">
                  <c:v>0.28344310411608586</c:v>
                </c:pt>
                <c:pt idx="14">
                  <c:v>0.26876148130544358</c:v>
                </c:pt>
                <c:pt idx="15">
                  <c:v>0.27269276867797987</c:v>
                </c:pt>
                <c:pt idx="16">
                  <c:v>0.26250886709086624</c:v>
                </c:pt>
                <c:pt idx="17">
                  <c:v>0.28804166452832908</c:v>
                </c:pt>
                <c:pt idx="18">
                  <c:v>0.3177292960996918</c:v>
                </c:pt>
                <c:pt idx="19">
                  <c:v>0.30730387239899659</c:v>
                </c:pt>
                <c:pt idx="20">
                  <c:v>0.30159685569090389</c:v>
                </c:pt>
                <c:pt idx="21">
                  <c:v>0.30420921818303237</c:v>
                </c:pt>
                <c:pt idx="22">
                  <c:v>0.28360926655692403</c:v>
                </c:pt>
                <c:pt idx="23">
                  <c:v>0.29366580077288335</c:v>
                </c:pt>
                <c:pt idx="24">
                  <c:v>0.29181944997749998</c:v>
                </c:pt>
                <c:pt idx="25">
                  <c:v>0.29157742694883942</c:v>
                </c:pt>
                <c:pt idx="26">
                  <c:v>0.28558797462054458</c:v>
                </c:pt>
                <c:pt idx="27">
                  <c:v>0.28627921820007596</c:v>
                </c:pt>
                <c:pt idx="28">
                  <c:v>0.27198857003893107</c:v>
                </c:pt>
                <c:pt idx="29">
                  <c:v>0.27464684559498842</c:v>
                </c:pt>
                <c:pt idx="30">
                  <c:v>0.27256399105937085</c:v>
                </c:pt>
                <c:pt idx="31">
                  <c:v>0.2702838211206538</c:v>
                </c:pt>
                <c:pt idx="32">
                  <c:v>0.26370275934171439</c:v>
                </c:pt>
                <c:pt idx="33">
                  <c:v>0.27071388310971767</c:v>
                </c:pt>
                <c:pt idx="34">
                  <c:v>0.27655864081092119</c:v>
                </c:pt>
                <c:pt idx="35">
                  <c:v>0.29476132552244499</c:v>
                </c:pt>
                <c:pt idx="36">
                  <c:v>0.29714942366411601</c:v>
                </c:pt>
                <c:pt idx="37">
                  <c:v>0.28505751960362541</c:v>
                </c:pt>
                <c:pt idx="38">
                  <c:v>0.2811833547747275</c:v>
                </c:pt>
                <c:pt idx="39">
                  <c:v>0.27549488952049839</c:v>
                </c:pt>
                <c:pt idx="40">
                  <c:v>0.27361770051026174</c:v>
                </c:pt>
                <c:pt idx="41">
                  <c:v>0.2716515196481068</c:v>
                </c:pt>
                <c:pt idx="42">
                  <c:v>0.27262211291491817</c:v>
                </c:pt>
                <c:pt idx="43">
                  <c:v>0.28166049415062822</c:v>
                </c:pt>
                <c:pt idx="44">
                  <c:v>0.28554819466858727</c:v>
                </c:pt>
                <c:pt idx="45">
                  <c:v>0.29491621822379066</c:v>
                </c:pt>
                <c:pt idx="46">
                  <c:v>0.29431172983191772</c:v>
                </c:pt>
                <c:pt idx="47">
                  <c:v>0.29040813191093012</c:v>
                </c:pt>
                <c:pt idx="48">
                  <c:v>0.28930084539622064</c:v>
                </c:pt>
                <c:pt idx="49">
                  <c:v>0.29105181256420687</c:v>
                </c:pt>
                <c:pt idx="50">
                  <c:v>0.28633172481109331</c:v>
                </c:pt>
                <c:pt idx="51">
                  <c:v>0.28781181326067445</c:v>
                </c:pt>
                <c:pt idx="52">
                  <c:v>0.28794262823622691</c:v>
                </c:pt>
                <c:pt idx="53">
                  <c:v>0.29315400124387891</c:v>
                </c:pt>
                <c:pt idx="54">
                  <c:v>0.30046004190925563</c:v>
                </c:pt>
                <c:pt idx="55">
                  <c:v>0.29022180974475537</c:v>
                </c:pt>
                <c:pt idx="56">
                  <c:v>0.28328319693289383</c:v>
                </c:pt>
                <c:pt idx="57">
                  <c:v>0.28036359220697055</c:v>
                </c:pt>
                <c:pt idx="58">
                  <c:v>0.29087450123992392</c:v>
                </c:pt>
                <c:pt idx="59">
                  <c:v>0.28958413124575944</c:v>
                </c:pt>
                <c:pt idx="60">
                  <c:v>0.29520323630245193</c:v>
                </c:pt>
                <c:pt idx="61">
                  <c:v>0.28806858446253164</c:v>
                </c:pt>
                <c:pt idx="62">
                  <c:v>0.28219102537905871</c:v>
                </c:pt>
                <c:pt idx="63">
                  <c:v>0.28455455642657507</c:v>
                </c:pt>
                <c:pt idx="64">
                  <c:v>0.2776633321583471</c:v>
                </c:pt>
                <c:pt idx="65">
                  <c:v>0.27247591937283033</c:v>
                </c:pt>
                <c:pt idx="66">
                  <c:v>0.26406498017690028</c:v>
                </c:pt>
                <c:pt idx="67">
                  <c:v>0.26866237992167846</c:v>
                </c:pt>
                <c:pt idx="68">
                  <c:v>0.27334405448375654</c:v>
                </c:pt>
                <c:pt idx="69">
                  <c:v>0.27280264434775348</c:v>
                </c:pt>
                <c:pt idx="70">
                  <c:v>0.27105957944799131</c:v>
                </c:pt>
                <c:pt idx="71">
                  <c:v>0.2718137806670945</c:v>
                </c:pt>
                <c:pt idx="72">
                  <c:v>0.27353451824992436</c:v>
                </c:pt>
                <c:pt idx="73">
                  <c:v>0.27453836883890126</c:v>
                </c:pt>
                <c:pt idx="74">
                  <c:v>0.27736704637499793</c:v>
                </c:pt>
                <c:pt idx="75">
                  <c:v>0.27265367128028317</c:v>
                </c:pt>
                <c:pt idx="76">
                  <c:v>0.26847376336055573</c:v>
                </c:pt>
                <c:pt idx="77">
                  <c:v>0.27745357287116967</c:v>
                </c:pt>
                <c:pt idx="78">
                  <c:v>0.27516223701070558</c:v>
                </c:pt>
                <c:pt idx="79">
                  <c:v>0.27204602862756105</c:v>
                </c:pt>
                <c:pt idx="80">
                  <c:v>0.27381508040904656</c:v>
                </c:pt>
                <c:pt idx="81">
                  <c:v>0.27523025671173817</c:v>
                </c:pt>
                <c:pt idx="82">
                  <c:v>0.27684769876867699</c:v>
                </c:pt>
                <c:pt idx="83">
                  <c:v>0.27672147995889002</c:v>
                </c:pt>
                <c:pt idx="84">
                  <c:v>0.27673695225262673</c:v>
                </c:pt>
                <c:pt idx="85">
                  <c:v>0.2787957461680563</c:v>
                </c:pt>
                <c:pt idx="86">
                  <c:v>0.28054437921860914</c:v>
                </c:pt>
                <c:pt idx="87">
                  <c:v>0.27314658945525555</c:v>
                </c:pt>
                <c:pt idx="88">
                  <c:v>0.27913570700108709</c:v>
                </c:pt>
                <c:pt idx="89">
                  <c:v>0.27406729694012399</c:v>
                </c:pt>
                <c:pt idx="90">
                  <c:v>0.27592740889455342</c:v>
                </c:pt>
                <c:pt idx="91">
                  <c:v>0.27388332898867745</c:v>
                </c:pt>
                <c:pt idx="92">
                  <c:v>0.26876480388045831</c:v>
                </c:pt>
                <c:pt idx="93">
                  <c:v>0.27635565477586321</c:v>
                </c:pt>
                <c:pt idx="94">
                  <c:v>0.28069358129827537</c:v>
                </c:pt>
                <c:pt idx="95">
                  <c:v>0.27558674985145576</c:v>
                </c:pt>
                <c:pt idx="96">
                  <c:v>0.27230404356864696</c:v>
                </c:pt>
                <c:pt idx="97">
                  <c:v>0.28120678360870516</c:v>
                </c:pt>
                <c:pt idx="98">
                  <c:v>0.28161415623651276</c:v>
                </c:pt>
                <c:pt idx="99">
                  <c:v>0.28182706046191969</c:v>
                </c:pt>
                <c:pt idx="100">
                  <c:v>0.28070850637261924</c:v>
                </c:pt>
                <c:pt idx="101">
                  <c:v>0.28699098798397865</c:v>
                </c:pt>
                <c:pt idx="102">
                  <c:v>0.28000367196040959</c:v>
                </c:pt>
                <c:pt idx="103">
                  <c:v>0.28579717833518459</c:v>
                </c:pt>
                <c:pt idx="104">
                  <c:v>0.28698314464173152</c:v>
                </c:pt>
                <c:pt idx="105">
                  <c:v>0.27873140835596305</c:v>
                </c:pt>
                <c:pt idx="106">
                  <c:v>0.2837790842096547</c:v>
                </c:pt>
                <c:pt idx="107">
                  <c:v>0.28504637785217529</c:v>
                </c:pt>
                <c:pt idx="108">
                  <c:v>0.28589022847424111</c:v>
                </c:pt>
                <c:pt idx="109">
                  <c:v>0.28075757832202158</c:v>
                </c:pt>
                <c:pt idx="110">
                  <c:v>0.28564641246695804</c:v>
                </c:pt>
                <c:pt idx="111">
                  <c:v>0.28912735196458217</c:v>
                </c:pt>
                <c:pt idx="112">
                  <c:v>0.28188033896571124</c:v>
                </c:pt>
                <c:pt idx="113">
                  <c:v>0.2830526387563071</c:v>
                </c:pt>
                <c:pt idx="114">
                  <c:v>0.28667026074157748</c:v>
                </c:pt>
                <c:pt idx="115">
                  <c:v>0.28490089656830753</c:v>
                </c:pt>
                <c:pt idx="116">
                  <c:v>0.28488347376565515</c:v>
                </c:pt>
                <c:pt idx="117">
                  <c:v>0.29391283657849865</c:v>
                </c:pt>
                <c:pt idx="118">
                  <c:v>0.2997868142335518</c:v>
                </c:pt>
                <c:pt idx="119">
                  <c:v>0.29839075454924802</c:v>
                </c:pt>
                <c:pt idx="120">
                  <c:v>0.30144193139730979</c:v>
                </c:pt>
                <c:pt idx="121">
                  <c:v>0.30129086090114854</c:v>
                </c:pt>
                <c:pt idx="122">
                  <c:v>0.29967087510736462</c:v>
                </c:pt>
                <c:pt idx="123">
                  <c:v>0.3016126832077845</c:v>
                </c:pt>
                <c:pt idx="124">
                  <c:v>0.30020113088687339</c:v>
                </c:pt>
                <c:pt idx="125">
                  <c:v>0.29601066288637556</c:v>
                </c:pt>
                <c:pt idx="126">
                  <c:v>0.29275710958568274</c:v>
                </c:pt>
                <c:pt idx="127">
                  <c:v>0.2941733237420967</c:v>
                </c:pt>
                <c:pt idx="128">
                  <c:v>0.29726028439480512</c:v>
                </c:pt>
                <c:pt idx="129">
                  <c:v>0.29528218260612626</c:v>
                </c:pt>
                <c:pt idx="130">
                  <c:v>0.30135311626776817</c:v>
                </c:pt>
                <c:pt idx="131">
                  <c:v>0.30300277108981055</c:v>
                </c:pt>
                <c:pt idx="132">
                  <c:v>0.29999155904448382</c:v>
                </c:pt>
                <c:pt idx="133">
                  <c:v>0.29927983699118071</c:v>
                </c:pt>
                <c:pt idx="134">
                  <c:v>0.29702900536266491</c:v>
                </c:pt>
                <c:pt idx="135">
                  <c:v>0.2947889228460438</c:v>
                </c:pt>
                <c:pt idx="136">
                  <c:v>0.29676135364547535</c:v>
                </c:pt>
                <c:pt idx="137">
                  <c:v>0.2972728283486078</c:v>
                </c:pt>
                <c:pt idx="138">
                  <c:v>0.29864126963852344</c:v>
                </c:pt>
                <c:pt idx="139">
                  <c:v>0.29909540465565071</c:v>
                </c:pt>
                <c:pt idx="140">
                  <c:v>0.30009084733555402</c:v>
                </c:pt>
                <c:pt idx="141">
                  <c:v>0.29960340507442379</c:v>
                </c:pt>
                <c:pt idx="142">
                  <c:v>0.29558289885297184</c:v>
                </c:pt>
                <c:pt idx="143">
                  <c:v>0.29832828547740309</c:v>
                </c:pt>
                <c:pt idx="144">
                  <c:v>0.29211400510326896</c:v>
                </c:pt>
                <c:pt idx="145">
                  <c:v>0.28976660682226213</c:v>
                </c:pt>
              </c:numCache>
            </c:numRef>
          </c:val>
          <c:smooth val="0"/>
          <c:extLst>
            <c:ext xmlns:c16="http://schemas.microsoft.com/office/drawing/2014/chart" uri="{C3380CC4-5D6E-409C-BE32-E72D297353CC}">
              <c16:uniqueId val="{00000000-1802-2F4A-9F94-BED1448F2237}"/>
            </c:ext>
          </c:extLst>
        </c:ser>
        <c:dLbls>
          <c:showLegendKey val="0"/>
          <c:showVal val="0"/>
          <c:showCatName val="0"/>
          <c:showSerName val="0"/>
          <c:showPercent val="0"/>
          <c:showBubbleSize val="0"/>
        </c:dLbls>
        <c:smooth val="0"/>
        <c:axId val="417171584"/>
        <c:axId val="417173232"/>
      </c:lineChart>
      <c:catAx>
        <c:axId val="417171584"/>
        <c:scaling>
          <c:orientation val="minMax"/>
        </c:scaling>
        <c:delete val="0"/>
        <c:axPos val="b"/>
        <c:numFmt formatCode="0"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7173232"/>
        <c:crosses val="autoZero"/>
        <c:auto val="1"/>
        <c:lblAlgn val="ctr"/>
        <c:lblOffset val="100"/>
        <c:noMultiLvlLbl val="0"/>
      </c:catAx>
      <c:valAx>
        <c:axId val="417173232"/>
        <c:scaling>
          <c:orientation val="minMax"/>
          <c:max val="0.42000000000000004"/>
          <c:min val="0.25"/>
        </c:scaling>
        <c:delete val="0"/>
        <c:axPos val="l"/>
        <c:majorGridlines>
          <c:spPr>
            <a:ln w="9525" cap="flat" cmpd="sng" algn="ctr">
              <a:solidFill>
                <a:schemeClr val="lt1">
                  <a:lumMod val="95000"/>
                  <a:alpha val="10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717158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HR/TB since 1876</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'pOR2 Algorithm Data as Calc. %'!$DT$1</c:f>
              <c:strCache>
                <c:ptCount val="1"/>
                <c:pt idx="0">
                  <c:v>HR/TB</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'pOR2 Algorithm Data as Calc. %'!$DS$2:$DS$147</c:f>
              <c:numCache>
                <c:formatCode>0</c:formatCode>
                <c:ptCount val="146"/>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pt idx="40">
                  <c:v>1916</c:v>
                </c:pt>
                <c:pt idx="41">
                  <c:v>1917</c:v>
                </c:pt>
                <c:pt idx="42">
                  <c:v>1918</c:v>
                </c:pt>
                <c:pt idx="43">
                  <c:v>1919</c:v>
                </c:pt>
                <c:pt idx="44">
                  <c:v>1920</c:v>
                </c:pt>
                <c:pt idx="45">
                  <c:v>1921</c:v>
                </c:pt>
                <c:pt idx="46">
                  <c:v>1922</c:v>
                </c:pt>
                <c:pt idx="47">
                  <c:v>1923</c:v>
                </c:pt>
                <c:pt idx="48">
                  <c:v>1924</c:v>
                </c:pt>
                <c:pt idx="49">
                  <c:v>1925</c:v>
                </c:pt>
                <c:pt idx="50">
                  <c:v>1926</c:v>
                </c:pt>
                <c:pt idx="51">
                  <c:v>1927</c:v>
                </c:pt>
                <c:pt idx="52">
                  <c:v>1928</c:v>
                </c:pt>
                <c:pt idx="53">
                  <c:v>1929</c:v>
                </c:pt>
                <c:pt idx="54">
                  <c:v>1930</c:v>
                </c:pt>
                <c:pt idx="55">
                  <c:v>1931</c:v>
                </c:pt>
                <c:pt idx="56">
                  <c:v>1932</c:v>
                </c:pt>
                <c:pt idx="57">
                  <c:v>1933</c:v>
                </c:pt>
                <c:pt idx="58">
                  <c:v>1934</c:v>
                </c:pt>
                <c:pt idx="59">
                  <c:v>1935</c:v>
                </c:pt>
                <c:pt idx="60">
                  <c:v>1936</c:v>
                </c:pt>
                <c:pt idx="61">
                  <c:v>1937</c:v>
                </c:pt>
                <c:pt idx="62">
                  <c:v>1938</c:v>
                </c:pt>
                <c:pt idx="63">
                  <c:v>1939</c:v>
                </c:pt>
                <c:pt idx="64">
                  <c:v>1940</c:v>
                </c:pt>
                <c:pt idx="65">
                  <c:v>1941</c:v>
                </c:pt>
                <c:pt idx="66">
                  <c:v>1942</c:v>
                </c:pt>
                <c:pt idx="67">
                  <c:v>1943</c:v>
                </c:pt>
                <c:pt idx="68">
                  <c:v>1944</c:v>
                </c:pt>
                <c:pt idx="69">
                  <c:v>1945</c:v>
                </c:pt>
                <c:pt idx="70">
                  <c:v>1946</c:v>
                </c:pt>
                <c:pt idx="71">
                  <c:v>1947</c:v>
                </c:pt>
                <c:pt idx="72">
                  <c:v>1948</c:v>
                </c:pt>
                <c:pt idx="73">
                  <c:v>1949</c:v>
                </c:pt>
                <c:pt idx="74">
                  <c:v>1950</c:v>
                </c:pt>
                <c:pt idx="75">
                  <c:v>1951</c:v>
                </c:pt>
                <c:pt idx="76">
                  <c:v>1952</c:v>
                </c:pt>
                <c:pt idx="77">
                  <c:v>1953</c:v>
                </c:pt>
                <c:pt idx="78">
                  <c:v>1954</c:v>
                </c:pt>
                <c:pt idx="79">
                  <c:v>1955</c:v>
                </c:pt>
                <c:pt idx="80">
                  <c:v>1956</c:v>
                </c:pt>
                <c:pt idx="81">
                  <c:v>1957</c:v>
                </c:pt>
                <c:pt idx="82">
                  <c:v>1958</c:v>
                </c:pt>
                <c:pt idx="83">
                  <c:v>1959</c:v>
                </c:pt>
                <c:pt idx="84">
                  <c:v>1960</c:v>
                </c:pt>
                <c:pt idx="85">
                  <c:v>1961</c:v>
                </c:pt>
                <c:pt idx="86">
                  <c:v>1962</c:v>
                </c:pt>
                <c:pt idx="87">
                  <c:v>1963</c:v>
                </c:pt>
                <c:pt idx="88">
                  <c:v>1964</c:v>
                </c:pt>
                <c:pt idx="89">
                  <c:v>1965</c:v>
                </c:pt>
                <c:pt idx="90">
                  <c:v>1966</c:v>
                </c:pt>
                <c:pt idx="91">
                  <c:v>1967</c:v>
                </c:pt>
                <c:pt idx="92">
                  <c:v>1968</c:v>
                </c:pt>
                <c:pt idx="93">
                  <c:v>1969</c:v>
                </c:pt>
                <c:pt idx="94">
                  <c:v>1970</c:v>
                </c:pt>
                <c:pt idx="95">
                  <c:v>1971</c:v>
                </c:pt>
                <c:pt idx="96">
                  <c:v>1972</c:v>
                </c:pt>
                <c:pt idx="97">
                  <c:v>1973</c:v>
                </c:pt>
                <c:pt idx="98">
                  <c:v>1974</c:v>
                </c:pt>
                <c:pt idx="99">
                  <c:v>1975</c:v>
                </c:pt>
                <c:pt idx="100">
                  <c:v>1976</c:v>
                </c:pt>
                <c:pt idx="101">
                  <c:v>1977</c:v>
                </c:pt>
                <c:pt idx="102">
                  <c:v>1978</c:v>
                </c:pt>
                <c:pt idx="103">
                  <c:v>1979</c:v>
                </c:pt>
                <c:pt idx="104">
                  <c:v>1980</c:v>
                </c:pt>
                <c:pt idx="105">
                  <c:v>1981</c:v>
                </c:pt>
                <c:pt idx="106">
                  <c:v>1982</c:v>
                </c:pt>
                <c:pt idx="107">
                  <c:v>1983</c:v>
                </c:pt>
                <c:pt idx="108">
                  <c:v>1984</c:v>
                </c:pt>
                <c:pt idx="109">
                  <c:v>1985</c:v>
                </c:pt>
                <c:pt idx="110">
                  <c:v>1986</c:v>
                </c:pt>
                <c:pt idx="111">
                  <c:v>1987</c:v>
                </c:pt>
                <c:pt idx="112">
                  <c:v>1988</c:v>
                </c:pt>
                <c:pt idx="113">
                  <c:v>1989</c:v>
                </c:pt>
                <c:pt idx="114">
                  <c:v>1990</c:v>
                </c:pt>
                <c:pt idx="115">
                  <c:v>1991</c:v>
                </c:pt>
                <c:pt idx="116">
                  <c:v>1992</c:v>
                </c:pt>
                <c:pt idx="117">
                  <c:v>1993</c:v>
                </c:pt>
                <c:pt idx="118">
                  <c:v>1994</c:v>
                </c:pt>
                <c:pt idx="119">
                  <c:v>1995</c:v>
                </c:pt>
                <c:pt idx="120">
                  <c:v>1996</c:v>
                </c:pt>
                <c:pt idx="121">
                  <c:v>1997</c:v>
                </c:pt>
                <c:pt idx="122">
                  <c:v>1998</c:v>
                </c:pt>
                <c:pt idx="123">
                  <c:v>1999</c:v>
                </c:pt>
                <c:pt idx="124">
                  <c:v>2000</c:v>
                </c:pt>
                <c:pt idx="125">
                  <c:v>2001</c:v>
                </c:pt>
                <c:pt idx="126">
                  <c:v>2002</c:v>
                </c:pt>
                <c:pt idx="127">
                  <c:v>2003</c:v>
                </c:pt>
                <c:pt idx="128">
                  <c:v>2004</c:v>
                </c:pt>
                <c:pt idx="129">
                  <c:v>2005</c:v>
                </c:pt>
                <c:pt idx="130">
                  <c:v>2006</c:v>
                </c:pt>
                <c:pt idx="131">
                  <c:v>2007</c:v>
                </c:pt>
                <c:pt idx="132">
                  <c:v>2008</c:v>
                </c:pt>
                <c:pt idx="133">
                  <c:v>2009</c:v>
                </c:pt>
                <c:pt idx="134">
                  <c:v>2010</c:v>
                </c:pt>
                <c:pt idx="135">
                  <c:v>2011</c:v>
                </c:pt>
                <c:pt idx="136">
                  <c:v>2012</c:v>
                </c:pt>
                <c:pt idx="137">
                  <c:v>2013</c:v>
                </c:pt>
                <c:pt idx="138">
                  <c:v>2014</c:v>
                </c:pt>
                <c:pt idx="139">
                  <c:v>2015</c:v>
                </c:pt>
                <c:pt idx="140">
                  <c:v>2016</c:v>
                </c:pt>
                <c:pt idx="141">
                  <c:v>2017</c:v>
                </c:pt>
                <c:pt idx="142">
                  <c:v>2018</c:v>
                </c:pt>
                <c:pt idx="143">
                  <c:v>2019</c:v>
                </c:pt>
                <c:pt idx="144">
                  <c:v>2020</c:v>
                </c:pt>
                <c:pt idx="145">
                  <c:v>2021</c:v>
                </c:pt>
              </c:numCache>
            </c:numRef>
          </c:cat>
          <c:val>
            <c:numRef>
              <c:f>'pOR2 Algorithm Data as Calc. %'!$DT$2:$DT$147</c:f>
              <c:numCache>
                <c:formatCode>#,##0.0000</c:formatCode>
                <c:ptCount val="146"/>
                <c:pt idx="0">
                  <c:v>6.1986672865333957E-3</c:v>
                </c:pt>
                <c:pt idx="1">
                  <c:v>5.1993067590987872E-3</c:v>
                </c:pt>
                <c:pt idx="2">
                  <c:v>5.2837123822651044E-3</c:v>
                </c:pt>
                <c:pt idx="3">
                  <c:v>7.3075469320902104E-3</c:v>
                </c:pt>
                <c:pt idx="4">
                  <c:v>7.9814624098867148E-3</c:v>
                </c:pt>
                <c:pt idx="5">
                  <c:v>9.2199441950746083E-3</c:v>
                </c:pt>
                <c:pt idx="6">
                  <c:v>1.2965256027387283E-2</c:v>
                </c:pt>
                <c:pt idx="7">
                  <c:v>1.1947191406053914E-2</c:v>
                </c:pt>
                <c:pt idx="8">
                  <c:v>1.9270571124909101E-2</c:v>
                </c:pt>
                <c:pt idx="9">
                  <c:v>1.5835662107172622E-2</c:v>
                </c:pt>
                <c:pt idx="10">
                  <c:v>1.7064705396248245E-2</c:v>
                </c:pt>
                <c:pt idx="11">
                  <c:v>2.1692439862542955E-2</c:v>
                </c:pt>
                <c:pt idx="12">
                  <c:v>2.1598540751181495E-2</c:v>
                </c:pt>
                <c:pt idx="13">
                  <c:v>2.4385785317344252E-2</c:v>
                </c:pt>
                <c:pt idx="14">
                  <c:v>1.921335881702042E-2</c:v>
                </c:pt>
                <c:pt idx="15">
                  <c:v>2.196523110426914E-2</c:v>
                </c:pt>
                <c:pt idx="16">
                  <c:v>1.9932125615410353E-2</c:v>
                </c:pt>
                <c:pt idx="17">
                  <c:v>2.1312083024462566E-2</c:v>
                </c:pt>
                <c:pt idx="18">
                  <c:v>2.5110782865583457E-2</c:v>
                </c:pt>
                <c:pt idx="19">
                  <c:v>2.1498744438080974E-2</c:v>
                </c:pt>
                <c:pt idx="20">
                  <c:v>1.8763643119223444E-2</c:v>
                </c:pt>
                <c:pt idx="21">
                  <c:v>1.6822088133113915E-2</c:v>
                </c:pt>
                <c:pt idx="22">
                  <c:v>1.375344986200552E-2</c:v>
                </c:pt>
                <c:pt idx="23">
                  <c:v>1.529105125977411E-2</c:v>
                </c:pt>
                <c:pt idx="24">
                  <c:v>1.7721342356798994E-2</c:v>
                </c:pt>
                <c:pt idx="25">
                  <c:v>1.6408813877168308E-2</c:v>
                </c:pt>
                <c:pt idx="26">
                  <c:v>1.3506295307134682E-2</c:v>
                </c:pt>
                <c:pt idx="27">
                  <c:v>1.2817079236331637E-2</c:v>
                </c:pt>
                <c:pt idx="28">
                  <c:v>1.2483499905713747E-2</c:v>
                </c:pt>
                <c:pt idx="29">
                  <c:v>1.2798182506626277E-2</c:v>
                </c:pt>
                <c:pt idx="30">
                  <c:v>1.0371547784621498E-2</c:v>
                </c:pt>
                <c:pt idx="31">
                  <c:v>9.8295935221367273E-3</c:v>
                </c:pt>
                <c:pt idx="32">
                  <c:v>1.0851452956716115E-2</c:v>
                </c:pt>
                <c:pt idx="33">
                  <c:v>1.0319136220566556E-2</c:v>
                </c:pt>
                <c:pt idx="34">
                  <c:v>1.3596986817325801E-2</c:v>
                </c:pt>
                <c:pt idx="35">
                  <c:v>1.7502639016583239E-2</c:v>
                </c:pt>
                <c:pt idx="36">
                  <c:v>1.5019709120565447E-2</c:v>
                </c:pt>
                <c:pt idx="37">
                  <c:v>1.6767150654632371E-2</c:v>
                </c:pt>
                <c:pt idx="38">
                  <c:v>1.7165514240123785E-2</c:v>
                </c:pt>
                <c:pt idx="39">
                  <c:v>1.5704216643996537E-2</c:v>
                </c:pt>
                <c:pt idx="40">
                  <c:v>1.4338661974467449E-2</c:v>
                </c:pt>
                <c:pt idx="41">
                  <c:v>1.2602987096046047E-2</c:v>
                </c:pt>
                <c:pt idx="42">
                  <c:v>1.0738929762829594E-2</c:v>
                </c:pt>
                <c:pt idx="43">
                  <c:v>1.7203556171342799E-2</c:v>
                </c:pt>
                <c:pt idx="44">
                  <c:v>1.9550421649177037E-2</c:v>
                </c:pt>
                <c:pt idx="45">
                  <c:v>2.6679258647149096E-2</c:v>
                </c:pt>
                <c:pt idx="46">
                  <c:v>3.1208706724647432E-2</c:v>
                </c:pt>
                <c:pt idx="47">
                  <c:v>3.0510305103051031E-2</c:v>
                </c:pt>
                <c:pt idx="48">
                  <c:v>2.7101697145112486E-2</c:v>
                </c:pt>
                <c:pt idx="49">
                  <c:v>3.5291008517818301E-2</c:v>
                </c:pt>
                <c:pt idx="50">
                  <c:v>2.9581192589132804E-2</c:v>
                </c:pt>
                <c:pt idx="51">
                  <c:v>3.0014827367083247E-2</c:v>
                </c:pt>
                <c:pt idx="52">
                  <c:v>3.2927080236892052E-2</c:v>
                </c:pt>
                <c:pt idx="53">
                  <c:v>3.8108651078019182E-2</c:v>
                </c:pt>
                <c:pt idx="54">
                  <c:v>3.9672138430440478E-2</c:v>
                </c:pt>
                <c:pt idx="55">
                  <c:v>3.1173543722681916E-2</c:v>
                </c:pt>
                <c:pt idx="56">
                  <c:v>3.5382872568632651E-2</c:v>
                </c:pt>
                <c:pt idx="57">
                  <c:v>3.2925839930623549E-2</c:v>
                </c:pt>
                <c:pt idx="58">
                  <c:v>3.8006329955583923E-2</c:v>
                </c:pt>
                <c:pt idx="59">
                  <c:v>3.8674172620099465E-2</c:v>
                </c:pt>
                <c:pt idx="60">
                  <c:v>3.9076690211907163E-2</c:v>
                </c:pt>
                <c:pt idx="61">
                  <c:v>4.0499742274367347E-2</c:v>
                </c:pt>
                <c:pt idx="62">
                  <c:v>4.2408456402994135E-2</c:v>
                </c:pt>
                <c:pt idx="63">
                  <c:v>4.2421391045244256E-2</c:v>
                </c:pt>
                <c:pt idx="64">
                  <c:v>4.4924093772591142E-2</c:v>
                </c:pt>
                <c:pt idx="65">
                  <c:v>3.9982473436301895E-2</c:v>
                </c:pt>
                <c:pt idx="66">
                  <c:v>3.5335481980662171E-2</c:v>
                </c:pt>
                <c:pt idx="67">
                  <c:v>2.8841527270668819E-2</c:v>
                </c:pt>
                <c:pt idx="68">
                  <c:v>3.2312535775615339E-2</c:v>
                </c:pt>
                <c:pt idx="69">
                  <c:v>3.2053864303389537E-2</c:v>
                </c:pt>
                <c:pt idx="70">
                  <c:v>3.7995765702187718E-2</c:v>
                </c:pt>
                <c:pt idx="71">
                  <c:v>4.5777279521674138E-2</c:v>
                </c:pt>
                <c:pt idx="72">
                  <c:v>4.5055950075317409E-2</c:v>
                </c:pt>
                <c:pt idx="73">
                  <c:v>5.2586100481422045E-2</c:v>
                </c:pt>
                <c:pt idx="74">
                  <c:v>6.0831034685134101E-2</c:v>
                </c:pt>
                <c:pt idx="75">
                  <c:v>5.6809172409587119E-2</c:v>
                </c:pt>
                <c:pt idx="76">
                  <c:v>5.4664652762155735E-2</c:v>
                </c:pt>
                <c:pt idx="77">
                  <c:v>6.1474681670121413E-2</c:v>
                </c:pt>
                <c:pt idx="78">
                  <c:v>5.9141426477772346E-2</c:v>
                </c:pt>
                <c:pt idx="79">
                  <c:v>6.7531047885100046E-2</c:v>
                </c:pt>
                <c:pt idx="80">
                  <c:v>6.8839274996999156E-2</c:v>
                </c:pt>
                <c:pt idx="81">
                  <c:v>6.6303333232964987E-2</c:v>
                </c:pt>
                <c:pt idx="82">
                  <c:v>6.7790454861846691E-2</c:v>
                </c:pt>
                <c:pt idx="83">
                  <c:v>6.8086909156932759E-2</c:v>
                </c:pt>
                <c:pt idx="84">
                  <c:v>6.5324165029469541E-2</c:v>
                </c:pt>
                <c:pt idx="85">
                  <c:v>7.047161774955471E-2</c:v>
                </c:pt>
                <c:pt idx="86">
                  <c:v>6.8920377557816409E-2</c:v>
                </c:pt>
                <c:pt idx="87">
                  <c:v>6.62177053997796E-2</c:v>
                </c:pt>
                <c:pt idx="88">
                  <c:v>6.616361240867169E-2</c:v>
                </c:pt>
                <c:pt idx="89">
                  <c:v>6.5900120130427314E-2</c:v>
                </c:pt>
                <c:pt idx="90">
                  <c:v>6.6584134381978827E-2</c:v>
                </c:pt>
                <c:pt idx="91">
                  <c:v>5.8907935531811312E-2</c:v>
                </c:pt>
                <c:pt idx="92">
                  <c:v>5.3980193733427134E-2</c:v>
                </c:pt>
                <c:pt idx="93">
                  <c:v>6.4341117253898836E-2</c:v>
                </c:pt>
                <c:pt idx="94">
                  <c:v>6.7326382753136599E-2</c:v>
                </c:pt>
                <c:pt idx="95">
                  <c:v>6.0042363106348175E-2</c:v>
                </c:pt>
                <c:pt idx="96">
                  <c:v>5.7356269805341781E-2</c:v>
                </c:pt>
                <c:pt idx="97">
                  <c:v>6.189146049481245E-2</c:v>
                </c:pt>
                <c:pt idx="98">
                  <c:v>5.4264995083579154E-2</c:v>
                </c:pt>
                <c:pt idx="99">
                  <c:v>5.4866392809208117E-2</c:v>
                </c:pt>
                <c:pt idx="100">
                  <c:v>4.7077409162717222E-2</c:v>
                </c:pt>
                <c:pt idx="101">
                  <c:v>6.30995670995671E-2</c:v>
                </c:pt>
                <c:pt idx="102">
                  <c:v>5.5147196000149251E-2</c:v>
                </c:pt>
                <c:pt idx="103">
                  <c:v>6.0485931250770827E-2</c:v>
                </c:pt>
                <c:pt idx="104">
                  <c:v>5.5221637866265966E-2</c:v>
                </c:pt>
                <c:pt idx="105">
                  <c:v>5.1151703142052959E-2</c:v>
                </c:pt>
                <c:pt idx="106">
                  <c:v>6.0304825813820677E-2</c:v>
                </c:pt>
                <c:pt idx="107">
                  <c:v>5.9078299776286355E-2</c:v>
                </c:pt>
                <c:pt idx="108">
                  <c:v>5.8874552748563375E-2</c:v>
                </c:pt>
                <c:pt idx="109">
                  <c:v>6.439387167706527E-2</c:v>
                </c:pt>
                <c:pt idx="110">
                  <c:v>6.7438981252210831E-2</c:v>
                </c:pt>
                <c:pt idx="111">
                  <c:v>7.4481237678350659E-2</c:v>
                </c:pt>
                <c:pt idx="112">
                  <c:v>5.9052924791086349E-2</c:v>
                </c:pt>
                <c:pt idx="113">
                  <c:v>5.7534757861341795E-2</c:v>
                </c:pt>
                <c:pt idx="114">
                  <c:v>6.0282785693515556E-2</c:v>
                </c:pt>
                <c:pt idx="115">
                  <c:v>6.1515801723824419E-2</c:v>
                </c:pt>
                <c:pt idx="116">
                  <c:v>5.6352135927732742E-2</c:v>
                </c:pt>
                <c:pt idx="117">
                  <c:v>6.4472779048746542E-2</c:v>
                </c:pt>
                <c:pt idx="118">
                  <c:v>7.0659143370094893E-2</c:v>
                </c:pt>
                <c:pt idx="119">
                  <c:v>7.05762313226342E-2</c:v>
                </c:pt>
                <c:pt idx="120">
                  <c:v>7.4167077709519746E-2</c:v>
                </c:pt>
                <c:pt idx="121">
                  <c:v>7.1208238056506196E-2</c:v>
                </c:pt>
                <c:pt idx="122">
                  <c:v>7.2116206209057246E-2</c:v>
                </c:pt>
                <c:pt idx="123">
                  <c:v>7.6234606208541916E-2</c:v>
                </c:pt>
                <c:pt idx="124">
                  <c:v>7.7847668535484749E-2</c:v>
                </c:pt>
                <c:pt idx="125">
                  <c:v>7.6957784608443075E-2</c:v>
                </c:pt>
                <c:pt idx="126">
                  <c:v>7.3328405154295492E-2</c:v>
                </c:pt>
                <c:pt idx="127">
                  <c:v>7.3991445582822959E-2</c:v>
                </c:pt>
                <c:pt idx="128">
                  <c:v>7.6141919262466828E-2</c:v>
                </c:pt>
                <c:pt idx="129">
                  <c:v>7.1999540764340356E-2</c:v>
                </c:pt>
                <c:pt idx="130">
                  <c:v>7.4526082745260833E-2</c:v>
                </c:pt>
                <c:pt idx="131">
                  <c:v>6.9894671535934344E-2</c:v>
                </c:pt>
                <c:pt idx="132">
                  <c:v>7.0296287756513726E-2</c:v>
                </c:pt>
                <c:pt idx="133">
                  <c:v>7.2771884246229337E-2</c:v>
                </c:pt>
                <c:pt idx="134">
                  <c:v>6.9252826109801685E-2</c:v>
                </c:pt>
                <c:pt idx="135">
                  <c:v>6.8846607580386576E-2</c:v>
                </c:pt>
                <c:pt idx="136">
                  <c:v>7.3663780232905346E-2</c:v>
                </c:pt>
                <c:pt idx="137">
                  <c:v>7.0790680720512741E-2</c:v>
                </c:pt>
                <c:pt idx="138">
                  <c:v>6.5418515971744709E-2</c:v>
                </c:pt>
                <c:pt idx="139">
                  <c:v>7.3320090212537159E-2</c:v>
                </c:pt>
                <c:pt idx="140">
                  <c:v>8.1179637079269534E-2</c:v>
                </c:pt>
                <c:pt idx="141">
                  <c:v>8.657486847143242E-2</c:v>
                </c:pt>
                <c:pt idx="142">
                  <c:v>8.2458549261047384E-2</c:v>
                </c:pt>
                <c:pt idx="143">
                  <c:v>9.350333940497875E-2</c:v>
                </c:pt>
                <c:pt idx="144">
                  <c:v>9.3445814406229719E-2</c:v>
                </c:pt>
                <c:pt idx="145">
                  <c:v>8.8897271469885575E-2</c:v>
                </c:pt>
              </c:numCache>
            </c:numRef>
          </c:val>
          <c:smooth val="0"/>
          <c:extLst>
            <c:ext xmlns:c16="http://schemas.microsoft.com/office/drawing/2014/chart" uri="{C3380CC4-5D6E-409C-BE32-E72D297353CC}">
              <c16:uniqueId val="{00000000-389F-834B-A08C-A58AF048F49A}"/>
            </c:ext>
          </c:extLst>
        </c:ser>
        <c:dLbls>
          <c:showLegendKey val="0"/>
          <c:showVal val="0"/>
          <c:showCatName val="0"/>
          <c:showSerName val="0"/>
          <c:showPercent val="0"/>
          <c:showBubbleSize val="0"/>
        </c:dLbls>
        <c:smooth val="0"/>
        <c:axId val="2102543343"/>
        <c:axId val="1482999040"/>
      </c:lineChart>
      <c:catAx>
        <c:axId val="2102543343"/>
        <c:scaling>
          <c:orientation val="minMax"/>
        </c:scaling>
        <c:delete val="0"/>
        <c:axPos val="b"/>
        <c:numFmt formatCode="0"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482999040"/>
        <c:crosses val="autoZero"/>
        <c:auto val="1"/>
        <c:lblAlgn val="ctr"/>
        <c:lblOffset val="100"/>
        <c:noMultiLvlLbl val="0"/>
      </c:catAx>
      <c:valAx>
        <c:axId val="1482999040"/>
        <c:scaling>
          <c:orientation val="minMax"/>
        </c:scaling>
        <c:delete val="0"/>
        <c:axPos val="l"/>
        <c:majorGridlines>
          <c:spPr>
            <a:ln w="9525" cap="flat" cmpd="sng" algn="ctr">
              <a:solidFill>
                <a:schemeClr val="lt1">
                  <a:lumMod val="95000"/>
                  <a:alpha val="10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102543343"/>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Event Outcomes/Tm/Gm: 1876 - 2021</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v>BB</c:v>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Charts'!$C$4:$C$149</c:f>
              <c:numCache>
                <c:formatCode>General</c:formatCode>
                <c:ptCount val="146"/>
                <c:pt idx="0">
                  <c:v>0.65</c:v>
                </c:pt>
                <c:pt idx="1">
                  <c:v>0.96</c:v>
                </c:pt>
                <c:pt idx="2">
                  <c:v>0.99</c:v>
                </c:pt>
                <c:pt idx="3">
                  <c:v>0.79</c:v>
                </c:pt>
                <c:pt idx="4">
                  <c:v>1.0900000000000001</c:v>
                </c:pt>
                <c:pt idx="5">
                  <c:v>1.54</c:v>
                </c:pt>
                <c:pt idx="6">
                  <c:v>1.39</c:v>
                </c:pt>
                <c:pt idx="7">
                  <c:v>1.48</c:v>
                </c:pt>
                <c:pt idx="8">
                  <c:v>1.61</c:v>
                </c:pt>
                <c:pt idx="9">
                  <c:v>1.98</c:v>
                </c:pt>
                <c:pt idx="10">
                  <c:v>2.66</c:v>
                </c:pt>
                <c:pt idx="11">
                  <c:v>2.87</c:v>
                </c:pt>
                <c:pt idx="12">
                  <c:v>2.17</c:v>
                </c:pt>
                <c:pt idx="13">
                  <c:v>3.36</c:v>
                </c:pt>
                <c:pt idx="14">
                  <c:v>3.64</c:v>
                </c:pt>
                <c:pt idx="15">
                  <c:v>3.63</c:v>
                </c:pt>
                <c:pt idx="16">
                  <c:v>3.36</c:v>
                </c:pt>
                <c:pt idx="17">
                  <c:v>3.91</c:v>
                </c:pt>
                <c:pt idx="18">
                  <c:v>3.68</c:v>
                </c:pt>
                <c:pt idx="19">
                  <c:v>3.21</c:v>
                </c:pt>
                <c:pt idx="20">
                  <c:v>3.06</c:v>
                </c:pt>
                <c:pt idx="21">
                  <c:v>2.93</c:v>
                </c:pt>
                <c:pt idx="22">
                  <c:v>2.77</c:v>
                </c:pt>
                <c:pt idx="23">
                  <c:v>2.7</c:v>
                </c:pt>
                <c:pt idx="24">
                  <c:v>2.67</c:v>
                </c:pt>
                <c:pt idx="25">
                  <c:v>2.46</c:v>
                </c:pt>
                <c:pt idx="26">
                  <c:v>2.44</c:v>
                </c:pt>
                <c:pt idx="27">
                  <c:v>2.44</c:v>
                </c:pt>
                <c:pt idx="28">
                  <c:v>2.2999999999999998</c:v>
                </c:pt>
                <c:pt idx="29">
                  <c:v>2.54</c:v>
                </c:pt>
                <c:pt idx="30">
                  <c:v>2.5499999999999998</c:v>
                </c:pt>
                <c:pt idx="31">
                  <c:v>2.56</c:v>
                </c:pt>
                <c:pt idx="32">
                  <c:v>2.46</c:v>
                </c:pt>
                <c:pt idx="33">
                  <c:v>2.68</c:v>
                </c:pt>
                <c:pt idx="34">
                  <c:v>3</c:v>
                </c:pt>
                <c:pt idx="35">
                  <c:v>3.2</c:v>
                </c:pt>
                <c:pt idx="36">
                  <c:v>3.11</c:v>
                </c:pt>
                <c:pt idx="37">
                  <c:v>2.97</c:v>
                </c:pt>
                <c:pt idx="38">
                  <c:v>2.97</c:v>
                </c:pt>
                <c:pt idx="39">
                  <c:v>2.98</c:v>
                </c:pt>
                <c:pt idx="40">
                  <c:v>2.84</c:v>
                </c:pt>
                <c:pt idx="41">
                  <c:v>2.76</c:v>
                </c:pt>
                <c:pt idx="42">
                  <c:v>2.82</c:v>
                </c:pt>
                <c:pt idx="43">
                  <c:v>2.67</c:v>
                </c:pt>
                <c:pt idx="44">
                  <c:v>2.82</c:v>
                </c:pt>
                <c:pt idx="45">
                  <c:v>2.76</c:v>
                </c:pt>
                <c:pt idx="46">
                  <c:v>2.9</c:v>
                </c:pt>
                <c:pt idx="47">
                  <c:v>3.01</c:v>
                </c:pt>
                <c:pt idx="48">
                  <c:v>2.9</c:v>
                </c:pt>
                <c:pt idx="49">
                  <c:v>3.09</c:v>
                </c:pt>
                <c:pt idx="50">
                  <c:v>3.15</c:v>
                </c:pt>
                <c:pt idx="51">
                  <c:v>2.98</c:v>
                </c:pt>
                <c:pt idx="52">
                  <c:v>2.98</c:v>
                </c:pt>
                <c:pt idx="53">
                  <c:v>3.22</c:v>
                </c:pt>
                <c:pt idx="54">
                  <c:v>3.04</c:v>
                </c:pt>
                <c:pt idx="55">
                  <c:v>3.11</c:v>
                </c:pt>
                <c:pt idx="56">
                  <c:v>2.97</c:v>
                </c:pt>
                <c:pt idx="57">
                  <c:v>2.94</c:v>
                </c:pt>
                <c:pt idx="58">
                  <c:v>3.16</c:v>
                </c:pt>
                <c:pt idx="59">
                  <c:v>3.2</c:v>
                </c:pt>
                <c:pt idx="60">
                  <c:v>3.38</c:v>
                </c:pt>
                <c:pt idx="61">
                  <c:v>3.32</c:v>
                </c:pt>
                <c:pt idx="62">
                  <c:v>3.45</c:v>
                </c:pt>
                <c:pt idx="63">
                  <c:v>3.37</c:v>
                </c:pt>
                <c:pt idx="64">
                  <c:v>3.31</c:v>
                </c:pt>
                <c:pt idx="65">
                  <c:v>3.45</c:v>
                </c:pt>
                <c:pt idx="66">
                  <c:v>3.34</c:v>
                </c:pt>
                <c:pt idx="67">
                  <c:v>3.32</c:v>
                </c:pt>
                <c:pt idx="68">
                  <c:v>3.12</c:v>
                </c:pt>
                <c:pt idx="69">
                  <c:v>3.31</c:v>
                </c:pt>
                <c:pt idx="70">
                  <c:v>3.46</c:v>
                </c:pt>
                <c:pt idx="71">
                  <c:v>3.64</c:v>
                </c:pt>
                <c:pt idx="72">
                  <c:v>3.8</c:v>
                </c:pt>
                <c:pt idx="73">
                  <c:v>4.04</c:v>
                </c:pt>
                <c:pt idx="74">
                  <c:v>4.0199999999999996</c:v>
                </c:pt>
                <c:pt idx="75">
                  <c:v>3.74</c:v>
                </c:pt>
                <c:pt idx="76">
                  <c:v>3.55</c:v>
                </c:pt>
                <c:pt idx="77">
                  <c:v>3.5</c:v>
                </c:pt>
                <c:pt idx="78">
                  <c:v>3.65</c:v>
                </c:pt>
                <c:pt idx="79">
                  <c:v>3.67</c:v>
                </c:pt>
                <c:pt idx="80">
                  <c:v>3.63</c:v>
                </c:pt>
                <c:pt idx="81">
                  <c:v>3.31</c:v>
                </c:pt>
                <c:pt idx="82">
                  <c:v>3.29</c:v>
                </c:pt>
                <c:pt idx="83">
                  <c:v>3.31</c:v>
                </c:pt>
                <c:pt idx="84">
                  <c:v>3.39</c:v>
                </c:pt>
                <c:pt idx="85">
                  <c:v>3.46</c:v>
                </c:pt>
                <c:pt idx="86">
                  <c:v>3.37</c:v>
                </c:pt>
                <c:pt idx="87">
                  <c:v>2.96</c:v>
                </c:pt>
                <c:pt idx="88">
                  <c:v>2.96</c:v>
                </c:pt>
                <c:pt idx="89">
                  <c:v>3.09</c:v>
                </c:pt>
                <c:pt idx="90">
                  <c:v>2.89</c:v>
                </c:pt>
                <c:pt idx="91">
                  <c:v>2.98</c:v>
                </c:pt>
                <c:pt idx="92">
                  <c:v>2.82</c:v>
                </c:pt>
                <c:pt idx="93">
                  <c:v>3.45</c:v>
                </c:pt>
                <c:pt idx="94">
                  <c:v>3.53</c:v>
                </c:pt>
                <c:pt idx="95">
                  <c:v>3.23</c:v>
                </c:pt>
                <c:pt idx="96">
                  <c:v>3.15</c:v>
                </c:pt>
                <c:pt idx="97">
                  <c:v>3.37</c:v>
                </c:pt>
                <c:pt idx="98">
                  <c:v>3.33</c:v>
                </c:pt>
                <c:pt idx="99">
                  <c:v>3.46</c:v>
                </c:pt>
                <c:pt idx="100">
                  <c:v>3.2</c:v>
                </c:pt>
                <c:pt idx="101">
                  <c:v>3.27</c:v>
                </c:pt>
                <c:pt idx="102">
                  <c:v>3.23</c:v>
                </c:pt>
                <c:pt idx="103">
                  <c:v>3.24</c:v>
                </c:pt>
                <c:pt idx="104">
                  <c:v>3.13</c:v>
                </c:pt>
                <c:pt idx="105">
                  <c:v>3.18</c:v>
                </c:pt>
                <c:pt idx="106">
                  <c:v>3.16</c:v>
                </c:pt>
                <c:pt idx="107">
                  <c:v>3.2</c:v>
                </c:pt>
                <c:pt idx="108">
                  <c:v>3.16</c:v>
                </c:pt>
                <c:pt idx="109">
                  <c:v>3.29</c:v>
                </c:pt>
                <c:pt idx="110">
                  <c:v>3.38</c:v>
                </c:pt>
                <c:pt idx="111">
                  <c:v>3.42</c:v>
                </c:pt>
                <c:pt idx="112">
                  <c:v>3.09</c:v>
                </c:pt>
                <c:pt idx="113">
                  <c:v>3.21</c:v>
                </c:pt>
                <c:pt idx="114">
                  <c:v>3.29</c:v>
                </c:pt>
                <c:pt idx="115">
                  <c:v>3.32</c:v>
                </c:pt>
                <c:pt idx="116">
                  <c:v>3.25</c:v>
                </c:pt>
                <c:pt idx="117">
                  <c:v>3.33</c:v>
                </c:pt>
                <c:pt idx="118">
                  <c:v>3.48</c:v>
                </c:pt>
                <c:pt idx="119">
                  <c:v>3.53</c:v>
                </c:pt>
                <c:pt idx="120">
                  <c:v>3.55</c:v>
                </c:pt>
                <c:pt idx="121">
                  <c:v>3.46</c:v>
                </c:pt>
                <c:pt idx="122">
                  <c:v>3.38</c:v>
                </c:pt>
                <c:pt idx="123">
                  <c:v>3.68</c:v>
                </c:pt>
                <c:pt idx="124">
                  <c:v>3.75</c:v>
                </c:pt>
                <c:pt idx="125">
                  <c:v>3.25</c:v>
                </c:pt>
                <c:pt idx="126">
                  <c:v>3.35</c:v>
                </c:pt>
                <c:pt idx="127">
                  <c:v>3.27</c:v>
                </c:pt>
                <c:pt idx="128">
                  <c:v>3.34</c:v>
                </c:pt>
                <c:pt idx="129">
                  <c:v>3.13</c:v>
                </c:pt>
                <c:pt idx="130">
                  <c:v>3.26</c:v>
                </c:pt>
                <c:pt idx="131">
                  <c:v>3.31</c:v>
                </c:pt>
                <c:pt idx="132">
                  <c:v>3.36</c:v>
                </c:pt>
                <c:pt idx="133">
                  <c:v>3.42</c:v>
                </c:pt>
                <c:pt idx="134">
                  <c:v>3.25</c:v>
                </c:pt>
                <c:pt idx="135">
                  <c:v>3.09</c:v>
                </c:pt>
                <c:pt idx="136">
                  <c:v>3.03</c:v>
                </c:pt>
                <c:pt idx="137">
                  <c:v>3.01</c:v>
                </c:pt>
                <c:pt idx="138">
                  <c:v>2.88</c:v>
                </c:pt>
                <c:pt idx="139">
                  <c:v>2.9</c:v>
                </c:pt>
                <c:pt idx="140">
                  <c:v>3.11</c:v>
                </c:pt>
                <c:pt idx="141">
                  <c:v>3.26</c:v>
                </c:pt>
                <c:pt idx="142">
                  <c:v>3.23</c:v>
                </c:pt>
                <c:pt idx="143">
                  <c:v>3.27</c:v>
                </c:pt>
                <c:pt idx="144">
                  <c:v>3.39</c:v>
                </c:pt>
                <c:pt idx="145">
                  <c:v>3.28</c:v>
                </c:pt>
              </c:numCache>
            </c:numRef>
          </c:val>
          <c:smooth val="0"/>
          <c:extLst>
            <c:ext xmlns:c16="http://schemas.microsoft.com/office/drawing/2014/chart" uri="{C3380CC4-5D6E-409C-BE32-E72D297353CC}">
              <c16:uniqueId val="{00000000-438B-E645-99B1-6C5A785C8A00}"/>
            </c:ext>
          </c:extLst>
        </c:ser>
        <c:ser>
          <c:idx val="1"/>
          <c:order val="1"/>
          <c:tx>
            <c:v>HBP</c:v>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Charts'!$D$4:$D$149</c:f>
              <c:numCache>
                <c:formatCode>General</c:formatCode>
                <c:ptCount val="146"/>
                <c:pt idx="8">
                  <c:v>0.15</c:v>
                </c:pt>
                <c:pt idx="9">
                  <c:v>0.19</c:v>
                </c:pt>
                <c:pt idx="10">
                  <c:v>0.15</c:v>
                </c:pt>
                <c:pt idx="11">
                  <c:v>0.36</c:v>
                </c:pt>
                <c:pt idx="12">
                  <c:v>0.38</c:v>
                </c:pt>
                <c:pt idx="13">
                  <c:v>0.36</c:v>
                </c:pt>
                <c:pt idx="14">
                  <c:v>0.42</c:v>
                </c:pt>
                <c:pt idx="15">
                  <c:v>0.44</c:v>
                </c:pt>
                <c:pt idx="16">
                  <c:v>0.31</c:v>
                </c:pt>
                <c:pt idx="17">
                  <c:v>0.41</c:v>
                </c:pt>
                <c:pt idx="18">
                  <c:v>0.38</c:v>
                </c:pt>
                <c:pt idx="19">
                  <c:v>0.42</c:v>
                </c:pt>
                <c:pt idx="20">
                  <c:v>0.4</c:v>
                </c:pt>
                <c:pt idx="21">
                  <c:v>0.46</c:v>
                </c:pt>
                <c:pt idx="22">
                  <c:v>0.48</c:v>
                </c:pt>
                <c:pt idx="23">
                  <c:v>0.49</c:v>
                </c:pt>
                <c:pt idx="24">
                  <c:v>0.47</c:v>
                </c:pt>
                <c:pt idx="25">
                  <c:v>0.39</c:v>
                </c:pt>
                <c:pt idx="26">
                  <c:v>0.35</c:v>
                </c:pt>
                <c:pt idx="27">
                  <c:v>0.34</c:v>
                </c:pt>
                <c:pt idx="28">
                  <c:v>0.32</c:v>
                </c:pt>
                <c:pt idx="29">
                  <c:v>0.34</c:v>
                </c:pt>
                <c:pt idx="30">
                  <c:v>0.31</c:v>
                </c:pt>
                <c:pt idx="31">
                  <c:v>0.31</c:v>
                </c:pt>
                <c:pt idx="32">
                  <c:v>0.31</c:v>
                </c:pt>
                <c:pt idx="33">
                  <c:v>0.31</c:v>
                </c:pt>
                <c:pt idx="34">
                  <c:v>0.32</c:v>
                </c:pt>
                <c:pt idx="35">
                  <c:v>0.34</c:v>
                </c:pt>
                <c:pt idx="36">
                  <c:v>0.28999999999999998</c:v>
                </c:pt>
                <c:pt idx="37">
                  <c:v>0.28000000000000003</c:v>
                </c:pt>
                <c:pt idx="38">
                  <c:v>0.27</c:v>
                </c:pt>
                <c:pt idx="39">
                  <c:v>0.27</c:v>
                </c:pt>
                <c:pt idx="40">
                  <c:v>0.25</c:v>
                </c:pt>
                <c:pt idx="41">
                  <c:v>0.23</c:v>
                </c:pt>
                <c:pt idx="42">
                  <c:v>0.23</c:v>
                </c:pt>
                <c:pt idx="43">
                  <c:v>0.24</c:v>
                </c:pt>
                <c:pt idx="44">
                  <c:v>0.24</c:v>
                </c:pt>
                <c:pt idx="45">
                  <c:v>0.27</c:v>
                </c:pt>
                <c:pt idx="46">
                  <c:v>0.26</c:v>
                </c:pt>
                <c:pt idx="47">
                  <c:v>0.25</c:v>
                </c:pt>
                <c:pt idx="48">
                  <c:v>0.25</c:v>
                </c:pt>
                <c:pt idx="49">
                  <c:v>0.19</c:v>
                </c:pt>
                <c:pt idx="50">
                  <c:v>0.25</c:v>
                </c:pt>
                <c:pt idx="51">
                  <c:v>0.21</c:v>
                </c:pt>
                <c:pt idx="52">
                  <c:v>0.23</c:v>
                </c:pt>
                <c:pt idx="53">
                  <c:v>0.18</c:v>
                </c:pt>
                <c:pt idx="54">
                  <c:v>0.16</c:v>
                </c:pt>
                <c:pt idx="55">
                  <c:v>0.16</c:v>
                </c:pt>
                <c:pt idx="56">
                  <c:v>0.16</c:v>
                </c:pt>
                <c:pt idx="57">
                  <c:v>0.16</c:v>
                </c:pt>
                <c:pt idx="58">
                  <c:v>0.14000000000000001</c:v>
                </c:pt>
                <c:pt idx="59">
                  <c:v>0.16</c:v>
                </c:pt>
                <c:pt idx="60">
                  <c:v>0.17</c:v>
                </c:pt>
                <c:pt idx="61">
                  <c:v>0.14000000000000001</c:v>
                </c:pt>
                <c:pt idx="62">
                  <c:v>0.15</c:v>
                </c:pt>
                <c:pt idx="63">
                  <c:v>0.15</c:v>
                </c:pt>
                <c:pt idx="64">
                  <c:v>0.15</c:v>
                </c:pt>
                <c:pt idx="65">
                  <c:v>0.13</c:v>
                </c:pt>
                <c:pt idx="66">
                  <c:v>0.14000000000000001</c:v>
                </c:pt>
                <c:pt idx="67">
                  <c:v>0.14000000000000001</c:v>
                </c:pt>
                <c:pt idx="68">
                  <c:v>0.14000000000000001</c:v>
                </c:pt>
                <c:pt idx="69">
                  <c:v>0.15</c:v>
                </c:pt>
                <c:pt idx="70">
                  <c:v>0.13</c:v>
                </c:pt>
                <c:pt idx="71">
                  <c:v>0.15</c:v>
                </c:pt>
                <c:pt idx="72">
                  <c:v>0.15</c:v>
                </c:pt>
                <c:pt idx="73">
                  <c:v>0.15</c:v>
                </c:pt>
                <c:pt idx="74">
                  <c:v>0.18</c:v>
                </c:pt>
                <c:pt idx="75">
                  <c:v>0.18</c:v>
                </c:pt>
                <c:pt idx="76">
                  <c:v>0.19</c:v>
                </c:pt>
                <c:pt idx="77">
                  <c:v>0.2</c:v>
                </c:pt>
                <c:pt idx="78">
                  <c:v>0.18</c:v>
                </c:pt>
                <c:pt idx="79">
                  <c:v>0.21</c:v>
                </c:pt>
                <c:pt idx="80">
                  <c:v>0.19</c:v>
                </c:pt>
                <c:pt idx="81">
                  <c:v>0.21</c:v>
                </c:pt>
                <c:pt idx="82">
                  <c:v>0.2</c:v>
                </c:pt>
                <c:pt idx="83">
                  <c:v>0.2</c:v>
                </c:pt>
                <c:pt idx="84">
                  <c:v>0.2</c:v>
                </c:pt>
                <c:pt idx="85">
                  <c:v>0.2</c:v>
                </c:pt>
                <c:pt idx="86">
                  <c:v>0.22</c:v>
                </c:pt>
                <c:pt idx="87">
                  <c:v>0.22</c:v>
                </c:pt>
                <c:pt idx="88">
                  <c:v>0.21</c:v>
                </c:pt>
                <c:pt idx="89">
                  <c:v>0.22</c:v>
                </c:pt>
                <c:pt idx="90">
                  <c:v>0.21</c:v>
                </c:pt>
                <c:pt idx="91">
                  <c:v>0.23</c:v>
                </c:pt>
                <c:pt idx="92">
                  <c:v>0.24</c:v>
                </c:pt>
                <c:pt idx="93">
                  <c:v>0.23</c:v>
                </c:pt>
                <c:pt idx="94">
                  <c:v>0.21</c:v>
                </c:pt>
                <c:pt idx="95">
                  <c:v>0.21</c:v>
                </c:pt>
                <c:pt idx="96">
                  <c:v>0.2</c:v>
                </c:pt>
                <c:pt idx="97">
                  <c:v>0.19</c:v>
                </c:pt>
                <c:pt idx="98">
                  <c:v>0.2</c:v>
                </c:pt>
                <c:pt idx="99">
                  <c:v>0.2</c:v>
                </c:pt>
                <c:pt idx="100">
                  <c:v>0.18</c:v>
                </c:pt>
                <c:pt idx="101">
                  <c:v>0.19</c:v>
                </c:pt>
                <c:pt idx="102">
                  <c:v>0.18</c:v>
                </c:pt>
                <c:pt idx="103">
                  <c:v>0.18</c:v>
                </c:pt>
                <c:pt idx="104">
                  <c:v>0.16</c:v>
                </c:pt>
                <c:pt idx="105">
                  <c:v>0.17</c:v>
                </c:pt>
                <c:pt idx="106">
                  <c:v>0.16</c:v>
                </c:pt>
                <c:pt idx="107">
                  <c:v>0.17</c:v>
                </c:pt>
                <c:pt idx="108">
                  <c:v>0.16</c:v>
                </c:pt>
                <c:pt idx="109">
                  <c:v>0.17</c:v>
                </c:pt>
                <c:pt idx="110">
                  <c:v>0.19</c:v>
                </c:pt>
                <c:pt idx="111">
                  <c:v>0.2</c:v>
                </c:pt>
                <c:pt idx="112">
                  <c:v>0.22</c:v>
                </c:pt>
                <c:pt idx="113">
                  <c:v>0.19</c:v>
                </c:pt>
                <c:pt idx="114">
                  <c:v>0.2</c:v>
                </c:pt>
                <c:pt idx="115">
                  <c:v>0.22</c:v>
                </c:pt>
                <c:pt idx="116">
                  <c:v>0.23</c:v>
                </c:pt>
                <c:pt idx="117">
                  <c:v>0.26</c:v>
                </c:pt>
                <c:pt idx="118">
                  <c:v>0.27</c:v>
                </c:pt>
                <c:pt idx="119">
                  <c:v>0.3</c:v>
                </c:pt>
                <c:pt idx="120">
                  <c:v>0.31</c:v>
                </c:pt>
                <c:pt idx="121">
                  <c:v>0.32</c:v>
                </c:pt>
                <c:pt idx="122">
                  <c:v>0.33</c:v>
                </c:pt>
                <c:pt idx="123">
                  <c:v>0.33</c:v>
                </c:pt>
                <c:pt idx="124">
                  <c:v>0.32</c:v>
                </c:pt>
                <c:pt idx="125">
                  <c:v>0.39</c:v>
                </c:pt>
                <c:pt idx="126">
                  <c:v>0.36</c:v>
                </c:pt>
                <c:pt idx="127">
                  <c:v>0.38</c:v>
                </c:pt>
                <c:pt idx="128">
                  <c:v>0.38</c:v>
                </c:pt>
                <c:pt idx="129">
                  <c:v>0.37</c:v>
                </c:pt>
                <c:pt idx="130">
                  <c:v>0.37</c:v>
                </c:pt>
                <c:pt idx="131">
                  <c:v>0.36</c:v>
                </c:pt>
                <c:pt idx="132">
                  <c:v>0.34</c:v>
                </c:pt>
                <c:pt idx="133">
                  <c:v>0.33</c:v>
                </c:pt>
                <c:pt idx="134">
                  <c:v>0.32</c:v>
                </c:pt>
                <c:pt idx="135">
                  <c:v>0.32</c:v>
                </c:pt>
                <c:pt idx="136">
                  <c:v>0.31</c:v>
                </c:pt>
                <c:pt idx="137">
                  <c:v>0.32</c:v>
                </c:pt>
                <c:pt idx="138">
                  <c:v>0.34</c:v>
                </c:pt>
                <c:pt idx="139">
                  <c:v>0.33</c:v>
                </c:pt>
                <c:pt idx="140">
                  <c:v>0.34</c:v>
                </c:pt>
                <c:pt idx="141">
                  <c:v>0.36</c:v>
                </c:pt>
                <c:pt idx="142">
                  <c:v>0.4</c:v>
                </c:pt>
                <c:pt idx="143">
                  <c:v>0.41</c:v>
                </c:pt>
                <c:pt idx="144">
                  <c:v>0.46</c:v>
                </c:pt>
                <c:pt idx="145">
                  <c:v>0.43</c:v>
                </c:pt>
              </c:numCache>
            </c:numRef>
          </c:val>
          <c:smooth val="0"/>
          <c:extLst>
            <c:ext xmlns:c16="http://schemas.microsoft.com/office/drawing/2014/chart" uri="{C3380CC4-5D6E-409C-BE32-E72D297353CC}">
              <c16:uniqueId val="{00000001-438B-E645-99B1-6C5A785C8A00}"/>
            </c:ext>
          </c:extLst>
        </c:ser>
        <c:ser>
          <c:idx val="2"/>
          <c:order val="2"/>
          <c:tx>
            <c:v>SO</c:v>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Charts'!$E$4:$E$149</c:f>
              <c:numCache>
                <c:formatCode>General</c:formatCode>
                <c:ptCount val="146"/>
                <c:pt idx="0">
                  <c:v>1.1299999999999999</c:v>
                </c:pt>
                <c:pt idx="1">
                  <c:v>2.02</c:v>
                </c:pt>
                <c:pt idx="2">
                  <c:v>2.94</c:v>
                </c:pt>
                <c:pt idx="3">
                  <c:v>2.87</c:v>
                </c:pt>
                <c:pt idx="4">
                  <c:v>2.92</c:v>
                </c:pt>
                <c:pt idx="5">
                  <c:v>2.65</c:v>
                </c:pt>
                <c:pt idx="6">
                  <c:v>2.93</c:v>
                </c:pt>
                <c:pt idx="7">
                  <c:v>3.37</c:v>
                </c:pt>
                <c:pt idx="8">
                  <c:v>4.83</c:v>
                </c:pt>
                <c:pt idx="9">
                  <c:v>3.77</c:v>
                </c:pt>
                <c:pt idx="10">
                  <c:v>4.3099999999999996</c:v>
                </c:pt>
                <c:pt idx="11">
                  <c:v>2.8</c:v>
                </c:pt>
                <c:pt idx="12">
                  <c:v>3.78</c:v>
                </c:pt>
                <c:pt idx="13">
                  <c:v>3.53</c:v>
                </c:pt>
                <c:pt idx="14">
                  <c:v>3.4</c:v>
                </c:pt>
                <c:pt idx="15">
                  <c:v>3.45</c:v>
                </c:pt>
                <c:pt idx="16">
                  <c:v>3.26</c:v>
                </c:pt>
                <c:pt idx="17">
                  <c:v>2.13</c:v>
                </c:pt>
                <c:pt idx="18">
                  <c:v>2.09</c:v>
                </c:pt>
                <c:pt idx="19">
                  <c:v>2.27</c:v>
                </c:pt>
                <c:pt idx="20">
                  <c:v>2.2200000000000002</c:v>
                </c:pt>
                <c:pt idx="21">
                  <c:v>2.31</c:v>
                </c:pt>
                <c:pt idx="22">
                  <c:v>2.31</c:v>
                </c:pt>
                <c:pt idx="23">
                  <c:v>2.1</c:v>
                </c:pt>
                <c:pt idx="24">
                  <c:v>2.37</c:v>
                </c:pt>
                <c:pt idx="25">
                  <c:v>3.15</c:v>
                </c:pt>
                <c:pt idx="26">
                  <c:v>2.98</c:v>
                </c:pt>
                <c:pt idx="27">
                  <c:v>3.58</c:v>
                </c:pt>
                <c:pt idx="28">
                  <c:v>3.73</c:v>
                </c:pt>
                <c:pt idx="29">
                  <c:v>3.87</c:v>
                </c:pt>
                <c:pt idx="30">
                  <c:v>3.71</c:v>
                </c:pt>
                <c:pt idx="31">
                  <c:v>3.53</c:v>
                </c:pt>
                <c:pt idx="32">
                  <c:v>3.66</c:v>
                </c:pt>
                <c:pt idx="33">
                  <c:v>3.77</c:v>
                </c:pt>
                <c:pt idx="34">
                  <c:v>3.88</c:v>
                </c:pt>
                <c:pt idx="35">
                  <c:v>4</c:v>
                </c:pt>
                <c:pt idx="36">
                  <c:v>3.97</c:v>
                </c:pt>
                <c:pt idx="37">
                  <c:v>3.83</c:v>
                </c:pt>
                <c:pt idx="38">
                  <c:v>3.98</c:v>
                </c:pt>
                <c:pt idx="39">
                  <c:v>3.79</c:v>
                </c:pt>
                <c:pt idx="40">
                  <c:v>3.82</c:v>
                </c:pt>
                <c:pt idx="41">
                  <c:v>3.46</c:v>
                </c:pt>
                <c:pt idx="42">
                  <c:v>2.89</c:v>
                </c:pt>
                <c:pt idx="43">
                  <c:v>3.07</c:v>
                </c:pt>
                <c:pt idx="44">
                  <c:v>3.16</c:v>
                </c:pt>
                <c:pt idx="45">
                  <c:v>3.1</c:v>
                </c:pt>
                <c:pt idx="46">
                  <c:v>3.07</c:v>
                </c:pt>
                <c:pt idx="47">
                  <c:v>3.04</c:v>
                </c:pt>
                <c:pt idx="48">
                  <c:v>3.06</c:v>
                </c:pt>
                <c:pt idx="49">
                  <c:v>2.96</c:v>
                </c:pt>
                <c:pt idx="50">
                  <c:v>3.06</c:v>
                </c:pt>
                <c:pt idx="51">
                  <c:v>3.04</c:v>
                </c:pt>
                <c:pt idx="52">
                  <c:v>3.08</c:v>
                </c:pt>
                <c:pt idx="53">
                  <c:v>3.08</c:v>
                </c:pt>
                <c:pt idx="54">
                  <c:v>3.38</c:v>
                </c:pt>
                <c:pt idx="55">
                  <c:v>3.29</c:v>
                </c:pt>
                <c:pt idx="56">
                  <c:v>3.33</c:v>
                </c:pt>
                <c:pt idx="57">
                  <c:v>3.19</c:v>
                </c:pt>
                <c:pt idx="58">
                  <c:v>3.57</c:v>
                </c:pt>
                <c:pt idx="59">
                  <c:v>3.4</c:v>
                </c:pt>
                <c:pt idx="60">
                  <c:v>3.43</c:v>
                </c:pt>
                <c:pt idx="61">
                  <c:v>3.81</c:v>
                </c:pt>
                <c:pt idx="62">
                  <c:v>3.61</c:v>
                </c:pt>
                <c:pt idx="63">
                  <c:v>3.56</c:v>
                </c:pt>
                <c:pt idx="64">
                  <c:v>3.77</c:v>
                </c:pt>
                <c:pt idx="65">
                  <c:v>3.61</c:v>
                </c:pt>
                <c:pt idx="66">
                  <c:v>3.54</c:v>
                </c:pt>
                <c:pt idx="67">
                  <c:v>3.6</c:v>
                </c:pt>
                <c:pt idx="68">
                  <c:v>3.36</c:v>
                </c:pt>
                <c:pt idx="69">
                  <c:v>3.48</c:v>
                </c:pt>
                <c:pt idx="70">
                  <c:v>3.98</c:v>
                </c:pt>
                <c:pt idx="71">
                  <c:v>3.84</c:v>
                </c:pt>
                <c:pt idx="72">
                  <c:v>3.84</c:v>
                </c:pt>
                <c:pt idx="73">
                  <c:v>3.61</c:v>
                </c:pt>
                <c:pt idx="74">
                  <c:v>3.86</c:v>
                </c:pt>
                <c:pt idx="75">
                  <c:v>3.77</c:v>
                </c:pt>
                <c:pt idx="76">
                  <c:v>4.1900000000000004</c:v>
                </c:pt>
                <c:pt idx="77">
                  <c:v>4.12</c:v>
                </c:pt>
                <c:pt idx="78">
                  <c:v>4.13</c:v>
                </c:pt>
                <c:pt idx="79">
                  <c:v>4.3899999999999997</c:v>
                </c:pt>
                <c:pt idx="80">
                  <c:v>4.6399999999999997</c:v>
                </c:pt>
                <c:pt idx="81">
                  <c:v>4.84</c:v>
                </c:pt>
                <c:pt idx="82">
                  <c:v>4.95</c:v>
                </c:pt>
                <c:pt idx="83">
                  <c:v>5.09</c:v>
                </c:pt>
                <c:pt idx="84">
                  <c:v>5.18</c:v>
                </c:pt>
                <c:pt idx="85">
                  <c:v>5.23</c:v>
                </c:pt>
                <c:pt idx="86">
                  <c:v>5.42</c:v>
                </c:pt>
                <c:pt idx="87">
                  <c:v>5.8</c:v>
                </c:pt>
                <c:pt idx="88">
                  <c:v>5.91</c:v>
                </c:pt>
                <c:pt idx="89">
                  <c:v>5.94</c:v>
                </c:pt>
                <c:pt idx="90">
                  <c:v>5.82</c:v>
                </c:pt>
                <c:pt idx="91">
                  <c:v>5.99</c:v>
                </c:pt>
                <c:pt idx="92">
                  <c:v>5.89</c:v>
                </c:pt>
                <c:pt idx="93">
                  <c:v>5.77</c:v>
                </c:pt>
                <c:pt idx="94">
                  <c:v>5.75</c:v>
                </c:pt>
                <c:pt idx="95">
                  <c:v>5.41</c:v>
                </c:pt>
                <c:pt idx="96">
                  <c:v>5.57</c:v>
                </c:pt>
                <c:pt idx="97">
                  <c:v>5.24</c:v>
                </c:pt>
                <c:pt idx="98">
                  <c:v>5.01</c:v>
                </c:pt>
                <c:pt idx="99">
                  <c:v>4.9800000000000004</c:v>
                </c:pt>
                <c:pt idx="100">
                  <c:v>4.83</c:v>
                </c:pt>
                <c:pt idx="101">
                  <c:v>5.16</c:v>
                </c:pt>
                <c:pt idx="102">
                  <c:v>4.7699999999999996</c:v>
                </c:pt>
                <c:pt idx="103">
                  <c:v>4.7699999999999996</c:v>
                </c:pt>
                <c:pt idx="104">
                  <c:v>4.8</c:v>
                </c:pt>
                <c:pt idx="105">
                  <c:v>4.75</c:v>
                </c:pt>
                <c:pt idx="106">
                  <c:v>5.04</c:v>
                </c:pt>
                <c:pt idx="107">
                  <c:v>5.15</c:v>
                </c:pt>
                <c:pt idx="108">
                  <c:v>5.34</c:v>
                </c:pt>
                <c:pt idx="109">
                  <c:v>5.34</c:v>
                </c:pt>
                <c:pt idx="110">
                  <c:v>5.87</c:v>
                </c:pt>
                <c:pt idx="111">
                  <c:v>5.96</c:v>
                </c:pt>
                <c:pt idx="112">
                  <c:v>5.56</c:v>
                </c:pt>
                <c:pt idx="113">
                  <c:v>5.61</c:v>
                </c:pt>
                <c:pt idx="114">
                  <c:v>5.67</c:v>
                </c:pt>
                <c:pt idx="115">
                  <c:v>5.8</c:v>
                </c:pt>
                <c:pt idx="116">
                  <c:v>5.59</c:v>
                </c:pt>
                <c:pt idx="117">
                  <c:v>5.8</c:v>
                </c:pt>
                <c:pt idx="118">
                  <c:v>6.18</c:v>
                </c:pt>
                <c:pt idx="119">
                  <c:v>6.3</c:v>
                </c:pt>
                <c:pt idx="120">
                  <c:v>6.46</c:v>
                </c:pt>
                <c:pt idx="121">
                  <c:v>6.61</c:v>
                </c:pt>
                <c:pt idx="122">
                  <c:v>6.56</c:v>
                </c:pt>
                <c:pt idx="123">
                  <c:v>6.41</c:v>
                </c:pt>
                <c:pt idx="124">
                  <c:v>6.45</c:v>
                </c:pt>
                <c:pt idx="125">
                  <c:v>6.67</c:v>
                </c:pt>
                <c:pt idx="126">
                  <c:v>6.47</c:v>
                </c:pt>
                <c:pt idx="127">
                  <c:v>6.34</c:v>
                </c:pt>
                <c:pt idx="128">
                  <c:v>6.55</c:v>
                </c:pt>
                <c:pt idx="129">
                  <c:v>6.3</c:v>
                </c:pt>
                <c:pt idx="130">
                  <c:v>6.52</c:v>
                </c:pt>
                <c:pt idx="131">
                  <c:v>6.62</c:v>
                </c:pt>
                <c:pt idx="132">
                  <c:v>6.77</c:v>
                </c:pt>
                <c:pt idx="133">
                  <c:v>6.91</c:v>
                </c:pt>
                <c:pt idx="134">
                  <c:v>7.06</c:v>
                </c:pt>
                <c:pt idx="135">
                  <c:v>7.1</c:v>
                </c:pt>
                <c:pt idx="136">
                  <c:v>7.5</c:v>
                </c:pt>
                <c:pt idx="137">
                  <c:v>7.55</c:v>
                </c:pt>
                <c:pt idx="138">
                  <c:v>7.7</c:v>
                </c:pt>
                <c:pt idx="139">
                  <c:v>7.71</c:v>
                </c:pt>
                <c:pt idx="140">
                  <c:v>8.0299999999999994</c:v>
                </c:pt>
                <c:pt idx="141">
                  <c:v>8.25</c:v>
                </c:pt>
                <c:pt idx="142">
                  <c:v>8.48</c:v>
                </c:pt>
                <c:pt idx="143">
                  <c:v>8.81</c:v>
                </c:pt>
                <c:pt idx="144">
                  <c:v>8.68</c:v>
                </c:pt>
                <c:pt idx="145">
                  <c:v>8.93</c:v>
                </c:pt>
              </c:numCache>
            </c:numRef>
          </c:val>
          <c:smooth val="0"/>
          <c:extLst>
            <c:ext xmlns:c16="http://schemas.microsoft.com/office/drawing/2014/chart" uri="{C3380CC4-5D6E-409C-BE32-E72D297353CC}">
              <c16:uniqueId val="{00000002-438B-E645-99B1-6C5A785C8A00}"/>
            </c:ext>
          </c:extLst>
        </c:ser>
        <c:ser>
          <c:idx val="3"/>
          <c:order val="3"/>
          <c:tx>
            <c:v>HR</c:v>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Charts'!$F$4:$F$149</c:f>
              <c:numCache>
                <c:formatCode>General</c:formatCode>
                <c:ptCount val="146"/>
                <c:pt idx="0">
                  <c:v>0.08</c:v>
                </c:pt>
                <c:pt idx="1">
                  <c:v>7.0000000000000007E-2</c:v>
                </c:pt>
                <c:pt idx="2">
                  <c:v>0.06</c:v>
                </c:pt>
                <c:pt idx="3">
                  <c:v>0.09</c:v>
                </c:pt>
                <c:pt idx="4">
                  <c:v>0.09</c:v>
                </c:pt>
                <c:pt idx="5">
                  <c:v>0.11</c:v>
                </c:pt>
                <c:pt idx="6">
                  <c:v>0.16</c:v>
                </c:pt>
                <c:pt idx="7">
                  <c:v>0.15</c:v>
                </c:pt>
                <c:pt idx="8">
                  <c:v>0.22</c:v>
                </c:pt>
                <c:pt idx="9">
                  <c:v>0.18</c:v>
                </c:pt>
                <c:pt idx="10">
                  <c:v>0.2</c:v>
                </c:pt>
                <c:pt idx="11">
                  <c:v>0.28999999999999998</c:v>
                </c:pt>
                <c:pt idx="12">
                  <c:v>0.24</c:v>
                </c:pt>
                <c:pt idx="13">
                  <c:v>0.31</c:v>
                </c:pt>
                <c:pt idx="14">
                  <c:v>0.24</c:v>
                </c:pt>
                <c:pt idx="15">
                  <c:v>0.26</c:v>
                </c:pt>
                <c:pt idx="16">
                  <c:v>0.23</c:v>
                </c:pt>
                <c:pt idx="17">
                  <c:v>0.28999999999999998</c:v>
                </c:pt>
                <c:pt idx="18">
                  <c:v>0.39</c:v>
                </c:pt>
                <c:pt idx="19">
                  <c:v>0.31</c:v>
                </c:pt>
                <c:pt idx="20">
                  <c:v>0.26</c:v>
                </c:pt>
                <c:pt idx="21">
                  <c:v>0.23</c:v>
                </c:pt>
                <c:pt idx="22">
                  <c:v>0.16</c:v>
                </c:pt>
                <c:pt idx="23">
                  <c:v>0.19</c:v>
                </c:pt>
                <c:pt idx="24">
                  <c:v>0.22</c:v>
                </c:pt>
                <c:pt idx="25">
                  <c:v>0.21</c:v>
                </c:pt>
                <c:pt idx="26">
                  <c:v>0.16</c:v>
                </c:pt>
                <c:pt idx="27">
                  <c:v>0.15</c:v>
                </c:pt>
                <c:pt idx="28">
                  <c:v>0.13</c:v>
                </c:pt>
                <c:pt idx="29">
                  <c:v>0.14000000000000001</c:v>
                </c:pt>
                <c:pt idx="30">
                  <c:v>0.11</c:v>
                </c:pt>
                <c:pt idx="31">
                  <c:v>0.1</c:v>
                </c:pt>
                <c:pt idx="32">
                  <c:v>0.11</c:v>
                </c:pt>
                <c:pt idx="33">
                  <c:v>0.1</c:v>
                </c:pt>
                <c:pt idx="34">
                  <c:v>0.14000000000000001</c:v>
                </c:pt>
                <c:pt idx="35">
                  <c:v>0.21</c:v>
                </c:pt>
                <c:pt idx="36">
                  <c:v>0.18</c:v>
                </c:pt>
                <c:pt idx="37">
                  <c:v>0.19</c:v>
                </c:pt>
                <c:pt idx="38">
                  <c:v>0.19</c:v>
                </c:pt>
                <c:pt idx="39">
                  <c:v>0.17</c:v>
                </c:pt>
                <c:pt idx="40">
                  <c:v>0.15</c:v>
                </c:pt>
                <c:pt idx="41">
                  <c:v>0.13</c:v>
                </c:pt>
                <c:pt idx="42">
                  <c:v>0.12</c:v>
                </c:pt>
                <c:pt idx="43">
                  <c:v>0.2</c:v>
                </c:pt>
                <c:pt idx="44">
                  <c:v>0.24</c:v>
                </c:pt>
                <c:pt idx="45">
                  <c:v>0.36</c:v>
                </c:pt>
                <c:pt idx="46">
                  <c:v>0.42</c:v>
                </c:pt>
                <c:pt idx="47">
                  <c:v>0.41</c:v>
                </c:pt>
                <c:pt idx="48">
                  <c:v>0.31</c:v>
                </c:pt>
                <c:pt idx="49">
                  <c:v>0.33</c:v>
                </c:pt>
                <c:pt idx="50">
                  <c:v>0.39</c:v>
                </c:pt>
                <c:pt idx="51">
                  <c:v>0.32</c:v>
                </c:pt>
                <c:pt idx="52">
                  <c:v>0.44</c:v>
                </c:pt>
                <c:pt idx="53">
                  <c:v>0.46</c:v>
                </c:pt>
                <c:pt idx="54">
                  <c:v>0.51</c:v>
                </c:pt>
                <c:pt idx="55">
                  <c:v>0.43</c:v>
                </c:pt>
                <c:pt idx="56">
                  <c:v>0.47</c:v>
                </c:pt>
                <c:pt idx="57">
                  <c:v>0.43</c:v>
                </c:pt>
                <c:pt idx="58">
                  <c:v>0.52</c:v>
                </c:pt>
                <c:pt idx="59">
                  <c:v>0.54</c:v>
                </c:pt>
                <c:pt idx="60">
                  <c:v>0.55000000000000004</c:v>
                </c:pt>
                <c:pt idx="61">
                  <c:v>0.55000000000000004</c:v>
                </c:pt>
                <c:pt idx="62">
                  <c:v>0.56999999999999995</c:v>
                </c:pt>
                <c:pt idx="63">
                  <c:v>0.51</c:v>
                </c:pt>
                <c:pt idx="64">
                  <c:v>0.54</c:v>
                </c:pt>
                <c:pt idx="65">
                  <c:v>0.46</c:v>
                </c:pt>
                <c:pt idx="66">
                  <c:v>0.37</c:v>
                </c:pt>
                <c:pt idx="67">
                  <c:v>0.34</c:v>
                </c:pt>
                <c:pt idx="68">
                  <c:v>0.36</c:v>
                </c:pt>
                <c:pt idx="69">
                  <c:v>0.39</c:v>
                </c:pt>
                <c:pt idx="70">
                  <c:v>0.42</c:v>
                </c:pt>
                <c:pt idx="71">
                  <c:v>0.57999999999999996</c:v>
                </c:pt>
                <c:pt idx="72">
                  <c:v>0.57999999999999996</c:v>
                </c:pt>
                <c:pt idx="73">
                  <c:v>0.69</c:v>
                </c:pt>
                <c:pt idx="74">
                  <c:v>0.84</c:v>
                </c:pt>
                <c:pt idx="75">
                  <c:v>0.75</c:v>
                </c:pt>
                <c:pt idx="76">
                  <c:v>0.69</c:v>
                </c:pt>
                <c:pt idx="77">
                  <c:v>0.84</c:v>
                </c:pt>
                <c:pt idx="78">
                  <c:v>0.78</c:v>
                </c:pt>
                <c:pt idx="79">
                  <c:v>0.9</c:v>
                </c:pt>
                <c:pt idx="80">
                  <c:v>0.93</c:v>
                </c:pt>
                <c:pt idx="81">
                  <c:v>0.89</c:v>
                </c:pt>
                <c:pt idx="82">
                  <c:v>0.91</c:v>
                </c:pt>
                <c:pt idx="83">
                  <c:v>0.91</c:v>
                </c:pt>
                <c:pt idx="84">
                  <c:v>0.86</c:v>
                </c:pt>
                <c:pt idx="85">
                  <c:v>0.95</c:v>
                </c:pt>
                <c:pt idx="86">
                  <c:v>0.93</c:v>
                </c:pt>
                <c:pt idx="87">
                  <c:v>0.84</c:v>
                </c:pt>
                <c:pt idx="88">
                  <c:v>0.85</c:v>
                </c:pt>
                <c:pt idx="89">
                  <c:v>0.83</c:v>
                </c:pt>
                <c:pt idx="90">
                  <c:v>0.85</c:v>
                </c:pt>
                <c:pt idx="91">
                  <c:v>0.71</c:v>
                </c:pt>
                <c:pt idx="92">
                  <c:v>0.61</c:v>
                </c:pt>
                <c:pt idx="93">
                  <c:v>0.8</c:v>
                </c:pt>
                <c:pt idx="94">
                  <c:v>0.88</c:v>
                </c:pt>
                <c:pt idx="95">
                  <c:v>0.74</c:v>
                </c:pt>
                <c:pt idx="96">
                  <c:v>0.68</c:v>
                </c:pt>
                <c:pt idx="97">
                  <c:v>0.8</c:v>
                </c:pt>
                <c:pt idx="98">
                  <c:v>0.68</c:v>
                </c:pt>
                <c:pt idx="99">
                  <c:v>0.7</c:v>
                </c:pt>
                <c:pt idx="100">
                  <c:v>0.57999999999999996</c:v>
                </c:pt>
                <c:pt idx="101">
                  <c:v>0.87</c:v>
                </c:pt>
                <c:pt idx="102">
                  <c:v>0.7</c:v>
                </c:pt>
                <c:pt idx="103">
                  <c:v>0.82</c:v>
                </c:pt>
                <c:pt idx="104">
                  <c:v>0.73</c:v>
                </c:pt>
                <c:pt idx="105">
                  <c:v>0.64</c:v>
                </c:pt>
                <c:pt idx="106">
                  <c:v>0.8</c:v>
                </c:pt>
                <c:pt idx="107">
                  <c:v>0.78</c:v>
                </c:pt>
                <c:pt idx="108">
                  <c:v>0.77</c:v>
                </c:pt>
                <c:pt idx="109">
                  <c:v>0.86</c:v>
                </c:pt>
                <c:pt idx="110">
                  <c:v>0.91</c:v>
                </c:pt>
                <c:pt idx="111">
                  <c:v>1.06</c:v>
                </c:pt>
                <c:pt idx="112">
                  <c:v>0.76</c:v>
                </c:pt>
                <c:pt idx="113">
                  <c:v>0.73</c:v>
                </c:pt>
                <c:pt idx="114">
                  <c:v>0.79</c:v>
                </c:pt>
                <c:pt idx="115">
                  <c:v>0.8</c:v>
                </c:pt>
                <c:pt idx="116">
                  <c:v>0.72</c:v>
                </c:pt>
                <c:pt idx="117">
                  <c:v>0.89</c:v>
                </c:pt>
                <c:pt idx="118">
                  <c:v>1.03</c:v>
                </c:pt>
                <c:pt idx="119">
                  <c:v>1.01</c:v>
                </c:pt>
                <c:pt idx="120">
                  <c:v>1.0900000000000001</c:v>
                </c:pt>
                <c:pt idx="121">
                  <c:v>1.02</c:v>
                </c:pt>
                <c:pt idx="122">
                  <c:v>1.04</c:v>
                </c:pt>
                <c:pt idx="123">
                  <c:v>1.1399999999999999</c:v>
                </c:pt>
                <c:pt idx="124">
                  <c:v>1.17</c:v>
                </c:pt>
                <c:pt idx="125">
                  <c:v>1.1200000000000001</c:v>
                </c:pt>
                <c:pt idx="126">
                  <c:v>1.04</c:v>
                </c:pt>
                <c:pt idx="127">
                  <c:v>1.07</c:v>
                </c:pt>
                <c:pt idx="128">
                  <c:v>1.1200000000000001</c:v>
                </c:pt>
                <c:pt idx="129">
                  <c:v>1.03</c:v>
                </c:pt>
                <c:pt idx="130">
                  <c:v>1.1100000000000001</c:v>
                </c:pt>
                <c:pt idx="131">
                  <c:v>1.02</c:v>
                </c:pt>
                <c:pt idx="132">
                  <c:v>1</c:v>
                </c:pt>
                <c:pt idx="133">
                  <c:v>1.04</c:v>
                </c:pt>
                <c:pt idx="134">
                  <c:v>0.95</c:v>
                </c:pt>
                <c:pt idx="135">
                  <c:v>0.94</c:v>
                </c:pt>
                <c:pt idx="136">
                  <c:v>1.02</c:v>
                </c:pt>
                <c:pt idx="137">
                  <c:v>0.96</c:v>
                </c:pt>
                <c:pt idx="138">
                  <c:v>0.86</c:v>
                </c:pt>
                <c:pt idx="139">
                  <c:v>1.01</c:v>
                </c:pt>
                <c:pt idx="140">
                  <c:v>1.1599999999999999</c:v>
                </c:pt>
                <c:pt idx="141">
                  <c:v>1.26</c:v>
                </c:pt>
                <c:pt idx="142">
                  <c:v>1.1499999999999999</c:v>
                </c:pt>
                <c:pt idx="143">
                  <c:v>1.39</c:v>
                </c:pt>
                <c:pt idx="144">
                  <c:v>1.28</c:v>
                </c:pt>
                <c:pt idx="145">
                  <c:v>1.17</c:v>
                </c:pt>
              </c:numCache>
            </c:numRef>
          </c:val>
          <c:smooth val="0"/>
          <c:extLst>
            <c:ext xmlns:c16="http://schemas.microsoft.com/office/drawing/2014/chart" uri="{C3380CC4-5D6E-409C-BE32-E72D297353CC}">
              <c16:uniqueId val="{00000003-438B-E645-99B1-6C5A785C8A00}"/>
            </c:ext>
          </c:extLst>
        </c:ser>
        <c:ser>
          <c:idx val="4"/>
          <c:order val="4"/>
          <c:tx>
            <c:v>BAbip</c:v>
          </c:tx>
          <c:spPr>
            <a:ln w="34925" cap="rnd">
              <a:solidFill>
                <a:schemeClr val="accent5"/>
              </a:solidFill>
              <a:round/>
            </a:ln>
            <a:effectLst>
              <a:outerShdw blurRad="57150" dist="19050" dir="5400000" algn="ctr" rotWithShape="0">
                <a:srgbClr val="000000">
                  <a:alpha val="63000"/>
                </a:srgbClr>
              </a:outerShdw>
            </a:effectLst>
          </c:spPr>
          <c:marker>
            <c:symbol val="none"/>
          </c:marker>
          <c:val>
            <c:numRef>
              <c:f>'[1]Hist. Tm per Gm Data and Charts'!$I$4:$I$149</c:f>
              <c:numCache>
                <c:formatCode>General</c:formatCode>
                <c:ptCount val="146"/>
                <c:pt idx="25">
                  <c:v>0.35199999999999998</c:v>
                </c:pt>
                <c:pt idx="26">
                  <c:v>0.33900000000000002</c:v>
                </c:pt>
                <c:pt idx="27">
                  <c:v>0.32</c:v>
                </c:pt>
                <c:pt idx="28">
                  <c:v>0.29699999999999999</c:v>
                </c:pt>
                <c:pt idx="29">
                  <c:v>0.315</c:v>
                </c:pt>
                <c:pt idx="30">
                  <c:v>0.316</c:v>
                </c:pt>
                <c:pt idx="31">
                  <c:v>0.32600000000000001</c:v>
                </c:pt>
                <c:pt idx="32">
                  <c:v>0.26700000000000002</c:v>
                </c:pt>
                <c:pt idx="33">
                  <c:v>0.27200000000000002</c:v>
                </c:pt>
                <c:pt idx="34">
                  <c:v>0.27900000000000003</c:v>
                </c:pt>
                <c:pt idx="35">
                  <c:v>0.29699999999999999</c:v>
                </c:pt>
                <c:pt idx="36">
                  <c:v>0.3</c:v>
                </c:pt>
                <c:pt idx="37">
                  <c:v>0.28399999999999997</c:v>
                </c:pt>
                <c:pt idx="38">
                  <c:v>0.27900000000000003</c:v>
                </c:pt>
                <c:pt idx="39">
                  <c:v>0.27700000000000002</c:v>
                </c:pt>
                <c:pt idx="40">
                  <c:v>0.27400000000000002</c:v>
                </c:pt>
                <c:pt idx="41">
                  <c:v>0.27200000000000002</c:v>
                </c:pt>
                <c:pt idx="42">
                  <c:v>0.27300000000000002</c:v>
                </c:pt>
                <c:pt idx="43">
                  <c:v>0.28199999999999997</c:v>
                </c:pt>
                <c:pt idx="44">
                  <c:v>0.34799999999999998</c:v>
                </c:pt>
                <c:pt idx="45">
                  <c:v>0.378</c:v>
                </c:pt>
                <c:pt idx="46">
                  <c:v>0.36599999999999999</c:v>
                </c:pt>
                <c:pt idx="47">
                  <c:v>0.39400000000000002</c:v>
                </c:pt>
                <c:pt idx="48">
                  <c:v>0.35899999999999999</c:v>
                </c:pt>
                <c:pt idx="49">
                  <c:v>0.30299999999999999</c:v>
                </c:pt>
                <c:pt idx="50">
                  <c:v>0.4</c:v>
                </c:pt>
                <c:pt idx="51">
                  <c:v>0.34499999999999997</c:v>
                </c:pt>
                <c:pt idx="52">
                  <c:v>0.38100000000000001</c:v>
                </c:pt>
                <c:pt idx="53">
                  <c:v>0.34899999999999998</c:v>
                </c:pt>
                <c:pt idx="54">
                  <c:v>0.30599999999999999</c:v>
                </c:pt>
                <c:pt idx="55">
                  <c:v>0.31900000000000001</c:v>
                </c:pt>
                <c:pt idx="56">
                  <c:v>0.32400000000000001</c:v>
                </c:pt>
                <c:pt idx="57">
                  <c:v>0.318</c:v>
                </c:pt>
                <c:pt idx="58">
                  <c:v>0.33</c:v>
                </c:pt>
                <c:pt idx="59">
                  <c:v>0.34</c:v>
                </c:pt>
                <c:pt idx="60">
                  <c:v>0.33700000000000002</c:v>
                </c:pt>
                <c:pt idx="61">
                  <c:v>0.35299999999999998</c:v>
                </c:pt>
                <c:pt idx="62">
                  <c:v>0.34300000000000003</c:v>
                </c:pt>
                <c:pt idx="63">
                  <c:v>0.28999999999999998</c:v>
                </c:pt>
                <c:pt idx="64">
                  <c:v>0.28399999999999997</c:v>
                </c:pt>
                <c:pt idx="65">
                  <c:v>0.28000000000000003</c:v>
                </c:pt>
                <c:pt idx="66">
                  <c:v>0.27</c:v>
                </c:pt>
                <c:pt idx="67">
                  <c:v>0.33100000000000002</c:v>
                </c:pt>
                <c:pt idx="68">
                  <c:v>0.27800000000000002</c:v>
                </c:pt>
                <c:pt idx="69">
                  <c:v>0.32400000000000001</c:v>
                </c:pt>
                <c:pt idx="70">
                  <c:v>0.27700000000000002</c:v>
                </c:pt>
                <c:pt idx="71">
                  <c:v>0.32900000000000001</c:v>
                </c:pt>
                <c:pt idx="72">
                  <c:v>0.32700000000000001</c:v>
                </c:pt>
                <c:pt idx="73">
                  <c:v>0.27700000000000002</c:v>
                </c:pt>
                <c:pt idx="74">
                  <c:v>0.28000000000000003</c:v>
                </c:pt>
                <c:pt idx="75">
                  <c:v>0.27500000000000002</c:v>
                </c:pt>
                <c:pt idx="76">
                  <c:v>0.27100000000000002</c:v>
                </c:pt>
                <c:pt idx="77">
                  <c:v>0.28000000000000003</c:v>
                </c:pt>
                <c:pt idx="78">
                  <c:v>0.27500000000000002</c:v>
                </c:pt>
                <c:pt idx="79">
                  <c:v>0.27200000000000002</c:v>
                </c:pt>
                <c:pt idx="80">
                  <c:v>0.27400000000000002</c:v>
                </c:pt>
                <c:pt idx="81">
                  <c:v>0.27500000000000002</c:v>
                </c:pt>
                <c:pt idx="82">
                  <c:v>0.27700000000000002</c:v>
                </c:pt>
                <c:pt idx="83">
                  <c:v>0.27500000000000002</c:v>
                </c:pt>
                <c:pt idx="84">
                  <c:v>0.27700000000000002</c:v>
                </c:pt>
                <c:pt idx="85">
                  <c:v>0.27900000000000003</c:v>
                </c:pt>
                <c:pt idx="86">
                  <c:v>0.28100000000000003</c:v>
                </c:pt>
                <c:pt idx="87">
                  <c:v>0.27300000000000002</c:v>
                </c:pt>
                <c:pt idx="88">
                  <c:v>0.27900000000000003</c:v>
                </c:pt>
                <c:pt idx="89">
                  <c:v>0.27400000000000002</c:v>
                </c:pt>
                <c:pt idx="90">
                  <c:v>0.27600000000000002</c:v>
                </c:pt>
                <c:pt idx="91">
                  <c:v>0.27400000000000002</c:v>
                </c:pt>
                <c:pt idx="92">
                  <c:v>0.26900000000000002</c:v>
                </c:pt>
                <c:pt idx="93">
                  <c:v>0.27600000000000002</c:v>
                </c:pt>
                <c:pt idx="94">
                  <c:v>0.28100000000000003</c:v>
                </c:pt>
                <c:pt idx="95">
                  <c:v>0.27600000000000002</c:v>
                </c:pt>
                <c:pt idx="96">
                  <c:v>0.27200000000000002</c:v>
                </c:pt>
                <c:pt idx="97">
                  <c:v>0.28100000000000003</c:v>
                </c:pt>
                <c:pt idx="98">
                  <c:v>0.28199999999999997</c:v>
                </c:pt>
                <c:pt idx="99">
                  <c:v>0.28199999999999997</c:v>
                </c:pt>
                <c:pt idx="100">
                  <c:v>0.28100000000000003</c:v>
                </c:pt>
                <c:pt idx="101">
                  <c:v>0.28699999999999998</c:v>
                </c:pt>
                <c:pt idx="102">
                  <c:v>0.28000000000000003</c:v>
                </c:pt>
                <c:pt idx="103">
                  <c:v>0.28599999999999998</c:v>
                </c:pt>
                <c:pt idx="104">
                  <c:v>0.28699999999999998</c:v>
                </c:pt>
                <c:pt idx="105">
                  <c:v>0.27900000000000003</c:v>
                </c:pt>
                <c:pt idx="106">
                  <c:v>0.28399999999999997</c:v>
                </c:pt>
                <c:pt idx="107">
                  <c:v>0.28499999999999998</c:v>
                </c:pt>
                <c:pt idx="108">
                  <c:v>0.28599999999999998</c:v>
                </c:pt>
                <c:pt idx="109">
                  <c:v>0.28100000000000003</c:v>
                </c:pt>
                <c:pt idx="110">
                  <c:v>0.28599999999999998</c:v>
                </c:pt>
                <c:pt idx="111">
                  <c:v>0.28899999999999998</c:v>
                </c:pt>
                <c:pt idx="112">
                  <c:v>0.28199999999999997</c:v>
                </c:pt>
                <c:pt idx="113">
                  <c:v>0.28299999999999997</c:v>
                </c:pt>
                <c:pt idx="114">
                  <c:v>0.28699999999999998</c:v>
                </c:pt>
                <c:pt idx="115">
                  <c:v>0.28499999999999998</c:v>
                </c:pt>
                <c:pt idx="116">
                  <c:v>0.28499999999999998</c:v>
                </c:pt>
                <c:pt idx="117">
                  <c:v>0.29399999999999998</c:v>
                </c:pt>
                <c:pt idx="118">
                  <c:v>0.3</c:v>
                </c:pt>
                <c:pt idx="119">
                  <c:v>0.29799999999999999</c:v>
                </c:pt>
                <c:pt idx="120">
                  <c:v>0.30099999999999999</c:v>
                </c:pt>
                <c:pt idx="121">
                  <c:v>0.30099999999999999</c:v>
                </c:pt>
                <c:pt idx="122">
                  <c:v>0.29899999999999999</c:v>
                </c:pt>
                <c:pt idx="123">
                  <c:v>0.30199999999999999</c:v>
                </c:pt>
                <c:pt idx="124">
                  <c:v>0.3</c:v>
                </c:pt>
                <c:pt idx="125">
                  <c:v>0.29599999999999999</c:v>
                </c:pt>
                <c:pt idx="126">
                  <c:v>0.29299999999999998</c:v>
                </c:pt>
                <c:pt idx="127">
                  <c:v>0.29399999999999998</c:v>
                </c:pt>
                <c:pt idx="128">
                  <c:v>0.29699999999999999</c:v>
                </c:pt>
                <c:pt idx="129">
                  <c:v>0.29499999999999998</c:v>
                </c:pt>
                <c:pt idx="130">
                  <c:v>0.30099999999999999</c:v>
                </c:pt>
                <c:pt idx="131">
                  <c:v>0.30199999999999999</c:v>
                </c:pt>
                <c:pt idx="132">
                  <c:v>0.3</c:v>
                </c:pt>
                <c:pt idx="133">
                  <c:v>0.29899999999999999</c:v>
                </c:pt>
                <c:pt idx="134">
                  <c:v>0.29699999999999999</c:v>
                </c:pt>
                <c:pt idx="135">
                  <c:v>0.29499999999999998</c:v>
                </c:pt>
                <c:pt idx="136">
                  <c:v>0.29699999999999999</c:v>
                </c:pt>
                <c:pt idx="137">
                  <c:v>0.29699999999999999</c:v>
                </c:pt>
                <c:pt idx="138">
                  <c:v>0.29799999999999999</c:v>
                </c:pt>
                <c:pt idx="139">
                  <c:v>0.29899999999999999</c:v>
                </c:pt>
                <c:pt idx="140">
                  <c:v>0.3</c:v>
                </c:pt>
                <c:pt idx="141">
                  <c:v>0.3</c:v>
                </c:pt>
                <c:pt idx="142">
                  <c:v>0.29499999999999998</c:v>
                </c:pt>
                <c:pt idx="143">
                  <c:v>0.29799999999999999</c:v>
                </c:pt>
                <c:pt idx="144">
                  <c:v>0.29199999999999998</c:v>
                </c:pt>
                <c:pt idx="145">
                  <c:v>0.28899999999999998</c:v>
                </c:pt>
              </c:numCache>
            </c:numRef>
          </c:val>
          <c:smooth val="0"/>
          <c:extLst>
            <c:ext xmlns:c16="http://schemas.microsoft.com/office/drawing/2014/chart" uri="{C3380CC4-5D6E-409C-BE32-E72D297353CC}">
              <c16:uniqueId val="{00000004-438B-E645-99B1-6C5A785C8A00}"/>
            </c:ext>
          </c:extLst>
        </c:ser>
        <c:dLbls>
          <c:showLegendKey val="0"/>
          <c:showVal val="0"/>
          <c:showCatName val="0"/>
          <c:showSerName val="0"/>
          <c:showPercent val="0"/>
          <c:showBubbleSize val="0"/>
        </c:dLbls>
        <c:smooth val="0"/>
        <c:axId val="585990255"/>
        <c:axId val="585801631"/>
      </c:lineChart>
      <c:catAx>
        <c:axId val="585990255"/>
        <c:scaling>
          <c:orientation val="minMax"/>
        </c:scaling>
        <c:delete val="1"/>
        <c:axPos val="b"/>
        <c:numFmt formatCode="General" sourceLinked="1"/>
        <c:majorTickMark val="none"/>
        <c:minorTickMark val="none"/>
        <c:tickLblPos val="nextTo"/>
        <c:crossAx val="585801631"/>
        <c:crosses val="autoZero"/>
        <c:auto val="1"/>
        <c:lblAlgn val="ctr"/>
        <c:lblOffset val="100"/>
        <c:noMultiLvlLbl val="0"/>
      </c:catAx>
      <c:valAx>
        <c:axId val="585801631"/>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85990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Game Outcomes/Tm/Gm:</a:t>
            </a:r>
            <a:r>
              <a:rPr lang="en-US" sz="1400" baseline="0"/>
              <a:t> 1876 - 2021</a:t>
            </a:r>
            <a:endParaRPr lang="en-US" sz="14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v>R/G</c:v>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Charts'!$J$4:$J$149</c:f>
              <c:numCache>
                <c:formatCode>General</c:formatCode>
                <c:ptCount val="146"/>
                <c:pt idx="0">
                  <c:v>5.9</c:v>
                </c:pt>
                <c:pt idx="1">
                  <c:v>5.67</c:v>
                </c:pt>
                <c:pt idx="2">
                  <c:v>5.17</c:v>
                </c:pt>
                <c:pt idx="3">
                  <c:v>5.31</c:v>
                </c:pt>
                <c:pt idx="4">
                  <c:v>4.6900000000000004</c:v>
                </c:pt>
                <c:pt idx="5">
                  <c:v>5.0999999999999996</c:v>
                </c:pt>
                <c:pt idx="6">
                  <c:v>5.33</c:v>
                </c:pt>
                <c:pt idx="7">
                  <c:v>5.75</c:v>
                </c:pt>
                <c:pt idx="8">
                  <c:v>5.45</c:v>
                </c:pt>
                <c:pt idx="9">
                  <c:v>5.22</c:v>
                </c:pt>
                <c:pt idx="10">
                  <c:v>5.49</c:v>
                </c:pt>
                <c:pt idx="11">
                  <c:v>6.35</c:v>
                </c:pt>
                <c:pt idx="12">
                  <c:v>4.88</c:v>
                </c:pt>
                <c:pt idx="13">
                  <c:v>5.97</c:v>
                </c:pt>
                <c:pt idx="14">
                  <c:v>6.02</c:v>
                </c:pt>
                <c:pt idx="15">
                  <c:v>5.7</c:v>
                </c:pt>
                <c:pt idx="16">
                  <c:v>5.1100000000000003</c:v>
                </c:pt>
                <c:pt idx="17">
                  <c:v>6.57</c:v>
                </c:pt>
                <c:pt idx="18">
                  <c:v>7.39</c:v>
                </c:pt>
                <c:pt idx="19">
                  <c:v>6.6</c:v>
                </c:pt>
                <c:pt idx="20">
                  <c:v>6.04</c:v>
                </c:pt>
                <c:pt idx="21">
                  <c:v>5.91</c:v>
                </c:pt>
                <c:pt idx="22">
                  <c:v>4.96</c:v>
                </c:pt>
                <c:pt idx="23">
                  <c:v>5.25</c:v>
                </c:pt>
                <c:pt idx="24">
                  <c:v>5.22</c:v>
                </c:pt>
                <c:pt idx="25">
                  <c:v>4.99</c:v>
                </c:pt>
                <c:pt idx="26">
                  <c:v>4.4400000000000004</c:v>
                </c:pt>
                <c:pt idx="27">
                  <c:v>4.4400000000000004</c:v>
                </c:pt>
                <c:pt idx="28">
                  <c:v>3.73</c:v>
                </c:pt>
                <c:pt idx="29">
                  <c:v>3.9</c:v>
                </c:pt>
                <c:pt idx="30">
                  <c:v>3.62</c:v>
                </c:pt>
                <c:pt idx="31">
                  <c:v>3.53</c:v>
                </c:pt>
                <c:pt idx="32">
                  <c:v>3.38</c:v>
                </c:pt>
                <c:pt idx="33">
                  <c:v>3.55</c:v>
                </c:pt>
                <c:pt idx="34">
                  <c:v>3.84</c:v>
                </c:pt>
                <c:pt idx="35">
                  <c:v>4.51</c:v>
                </c:pt>
                <c:pt idx="36">
                  <c:v>4.5199999999999996</c:v>
                </c:pt>
                <c:pt idx="37">
                  <c:v>4.04</c:v>
                </c:pt>
                <c:pt idx="38">
                  <c:v>3.87</c:v>
                </c:pt>
                <c:pt idx="39">
                  <c:v>3.81</c:v>
                </c:pt>
                <c:pt idx="40">
                  <c:v>3.56</c:v>
                </c:pt>
                <c:pt idx="41">
                  <c:v>3.58</c:v>
                </c:pt>
                <c:pt idx="42">
                  <c:v>3.63</c:v>
                </c:pt>
                <c:pt idx="43">
                  <c:v>3.87</c:v>
                </c:pt>
                <c:pt idx="44">
                  <c:v>4.4000000000000004</c:v>
                </c:pt>
                <c:pt idx="45">
                  <c:v>4.88</c:v>
                </c:pt>
                <c:pt idx="46">
                  <c:v>4.99</c:v>
                </c:pt>
                <c:pt idx="47">
                  <c:v>4.99</c:v>
                </c:pt>
                <c:pt idx="48">
                  <c:v>4.9000000000000004</c:v>
                </c:pt>
                <c:pt idx="49">
                  <c:v>5.24</c:v>
                </c:pt>
                <c:pt idx="50">
                  <c:v>4.83</c:v>
                </c:pt>
                <c:pt idx="51">
                  <c:v>4.84</c:v>
                </c:pt>
                <c:pt idx="52">
                  <c:v>4.83</c:v>
                </c:pt>
                <c:pt idx="53">
                  <c:v>5.31</c:v>
                </c:pt>
                <c:pt idx="54">
                  <c:v>5.51</c:v>
                </c:pt>
                <c:pt idx="55">
                  <c:v>4.84</c:v>
                </c:pt>
                <c:pt idx="56">
                  <c:v>4.88</c:v>
                </c:pt>
                <c:pt idx="57">
                  <c:v>4.55</c:v>
                </c:pt>
                <c:pt idx="58">
                  <c:v>4.8899999999999997</c:v>
                </c:pt>
                <c:pt idx="59">
                  <c:v>5.04</c:v>
                </c:pt>
                <c:pt idx="60">
                  <c:v>5.24</c:v>
                </c:pt>
                <c:pt idx="61">
                  <c:v>4.99</c:v>
                </c:pt>
                <c:pt idx="62">
                  <c:v>4.96</c:v>
                </c:pt>
                <c:pt idx="63">
                  <c:v>4.8600000000000003</c:v>
                </c:pt>
                <c:pt idx="64">
                  <c:v>4.75</c:v>
                </c:pt>
                <c:pt idx="65">
                  <c:v>4.5199999999999996</c:v>
                </c:pt>
                <c:pt idx="66">
                  <c:v>4.17</c:v>
                </c:pt>
                <c:pt idx="67">
                  <c:v>4.1100000000000003</c:v>
                </c:pt>
                <c:pt idx="68">
                  <c:v>4.2300000000000004</c:v>
                </c:pt>
                <c:pt idx="69">
                  <c:v>4.28</c:v>
                </c:pt>
                <c:pt idx="70">
                  <c:v>4.17</c:v>
                </c:pt>
                <c:pt idx="71">
                  <c:v>4.47</c:v>
                </c:pt>
                <c:pt idx="72">
                  <c:v>4.62</c:v>
                </c:pt>
                <c:pt idx="73">
                  <c:v>4.6100000000000003</c:v>
                </c:pt>
                <c:pt idx="74">
                  <c:v>4.8499999999999996</c:v>
                </c:pt>
                <c:pt idx="75">
                  <c:v>4.55</c:v>
                </c:pt>
                <c:pt idx="76">
                  <c:v>4.18</c:v>
                </c:pt>
                <c:pt idx="77">
                  <c:v>4.6100000000000003</c:v>
                </c:pt>
                <c:pt idx="78">
                  <c:v>4.38</c:v>
                </c:pt>
                <c:pt idx="79">
                  <c:v>4.49</c:v>
                </c:pt>
                <c:pt idx="80">
                  <c:v>4.45</c:v>
                </c:pt>
                <c:pt idx="81">
                  <c:v>4.3099999999999996</c:v>
                </c:pt>
                <c:pt idx="82">
                  <c:v>4.28</c:v>
                </c:pt>
                <c:pt idx="83">
                  <c:v>4.38</c:v>
                </c:pt>
                <c:pt idx="84">
                  <c:v>4.3099999999999996</c:v>
                </c:pt>
                <c:pt idx="85">
                  <c:v>4.53</c:v>
                </c:pt>
                <c:pt idx="86">
                  <c:v>4.46</c:v>
                </c:pt>
                <c:pt idx="87">
                  <c:v>3.95</c:v>
                </c:pt>
                <c:pt idx="88">
                  <c:v>4.04</c:v>
                </c:pt>
                <c:pt idx="89">
                  <c:v>3.99</c:v>
                </c:pt>
                <c:pt idx="90">
                  <c:v>3.99</c:v>
                </c:pt>
                <c:pt idx="91">
                  <c:v>3.77</c:v>
                </c:pt>
                <c:pt idx="92">
                  <c:v>3.42</c:v>
                </c:pt>
                <c:pt idx="93">
                  <c:v>4.07</c:v>
                </c:pt>
                <c:pt idx="94">
                  <c:v>4.34</c:v>
                </c:pt>
                <c:pt idx="95">
                  <c:v>3.89</c:v>
                </c:pt>
                <c:pt idx="96">
                  <c:v>3.69</c:v>
                </c:pt>
                <c:pt idx="97">
                  <c:v>4.21</c:v>
                </c:pt>
                <c:pt idx="98">
                  <c:v>4.12</c:v>
                </c:pt>
                <c:pt idx="99">
                  <c:v>4.21</c:v>
                </c:pt>
                <c:pt idx="100">
                  <c:v>3.99</c:v>
                </c:pt>
                <c:pt idx="101">
                  <c:v>4.47</c:v>
                </c:pt>
                <c:pt idx="102">
                  <c:v>4.0999999999999996</c:v>
                </c:pt>
                <c:pt idx="103">
                  <c:v>4.46</c:v>
                </c:pt>
                <c:pt idx="104">
                  <c:v>4.29</c:v>
                </c:pt>
                <c:pt idx="105">
                  <c:v>4</c:v>
                </c:pt>
                <c:pt idx="106">
                  <c:v>4.3</c:v>
                </c:pt>
                <c:pt idx="107">
                  <c:v>4.3099999999999996</c:v>
                </c:pt>
                <c:pt idx="108">
                  <c:v>4.26</c:v>
                </c:pt>
                <c:pt idx="109">
                  <c:v>4.33</c:v>
                </c:pt>
                <c:pt idx="110">
                  <c:v>4.41</c:v>
                </c:pt>
                <c:pt idx="111">
                  <c:v>4.72</c:v>
                </c:pt>
                <c:pt idx="112">
                  <c:v>4.1399999999999997</c:v>
                </c:pt>
                <c:pt idx="113">
                  <c:v>4.13</c:v>
                </c:pt>
                <c:pt idx="114">
                  <c:v>4.26</c:v>
                </c:pt>
                <c:pt idx="115">
                  <c:v>4.3099999999999996</c:v>
                </c:pt>
                <c:pt idx="116">
                  <c:v>4.12</c:v>
                </c:pt>
                <c:pt idx="117">
                  <c:v>4.5999999999999996</c:v>
                </c:pt>
                <c:pt idx="118">
                  <c:v>4.92</c:v>
                </c:pt>
                <c:pt idx="119">
                  <c:v>4.8499999999999996</c:v>
                </c:pt>
                <c:pt idx="120">
                  <c:v>5.04</c:v>
                </c:pt>
                <c:pt idx="121">
                  <c:v>4.7699999999999996</c:v>
                </c:pt>
                <c:pt idx="122">
                  <c:v>4.79</c:v>
                </c:pt>
                <c:pt idx="123">
                  <c:v>5.08</c:v>
                </c:pt>
                <c:pt idx="124">
                  <c:v>5.14</c:v>
                </c:pt>
                <c:pt idx="125">
                  <c:v>4.78</c:v>
                </c:pt>
                <c:pt idx="126">
                  <c:v>4.62</c:v>
                </c:pt>
                <c:pt idx="127">
                  <c:v>4.7300000000000004</c:v>
                </c:pt>
                <c:pt idx="128">
                  <c:v>4.8099999999999996</c:v>
                </c:pt>
                <c:pt idx="129">
                  <c:v>4.59</c:v>
                </c:pt>
                <c:pt idx="130">
                  <c:v>4.8600000000000003</c:v>
                </c:pt>
                <c:pt idx="131">
                  <c:v>4.8</c:v>
                </c:pt>
                <c:pt idx="132">
                  <c:v>4.6500000000000004</c:v>
                </c:pt>
                <c:pt idx="133">
                  <c:v>4.6100000000000003</c:v>
                </c:pt>
                <c:pt idx="134">
                  <c:v>4.38</c:v>
                </c:pt>
                <c:pt idx="135">
                  <c:v>4.28</c:v>
                </c:pt>
                <c:pt idx="136">
                  <c:v>4.32</c:v>
                </c:pt>
                <c:pt idx="137">
                  <c:v>4.17</c:v>
                </c:pt>
                <c:pt idx="138">
                  <c:v>4.07</c:v>
                </c:pt>
                <c:pt idx="139">
                  <c:v>4.25</c:v>
                </c:pt>
                <c:pt idx="140">
                  <c:v>4.4800000000000004</c:v>
                </c:pt>
                <c:pt idx="141">
                  <c:v>4.6500000000000004</c:v>
                </c:pt>
                <c:pt idx="142">
                  <c:v>4.45</c:v>
                </c:pt>
                <c:pt idx="143">
                  <c:v>4.83</c:v>
                </c:pt>
                <c:pt idx="144">
                  <c:v>4.6500000000000004</c:v>
                </c:pt>
                <c:pt idx="145">
                  <c:v>4.41</c:v>
                </c:pt>
              </c:numCache>
            </c:numRef>
          </c:val>
          <c:smooth val="0"/>
          <c:extLst>
            <c:ext xmlns:c16="http://schemas.microsoft.com/office/drawing/2014/chart" uri="{C3380CC4-5D6E-409C-BE32-E72D297353CC}">
              <c16:uniqueId val="{00000000-815B-AD46-A509-6F1FD7738688}"/>
            </c:ext>
          </c:extLst>
        </c:ser>
        <c:ser>
          <c:idx val="1"/>
          <c:order val="1"/>
          <c:tx>
            <c:v>SO/BB</c:v>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Charts'!$K$4:$K$149</c:f>
              <c:numCache>
                <c:formatCode>General</c:formatCode>
                <c:ptCount val="146"/>
                <c:pt idx="0">
                  <c:v>1.75</c:v>
                </c:pt>
                <c:pt idx="1">
                  <c:v>2.1</c:v>
                </c:pt>
                <c:pt idx="2">
                  <c:v>2.97</c:v>
                </c:pt>
                <c:pt idx="3">
                  <c:v>3.63</c:v>
                </c:pt>
                <c:pt idx="4">
                  <c:v>2.69</c:v>
                </c:pt>
                <c:pt idx="5">
                  <c:v>1.72</c:v>
                </c:pt>
                <c:pt idx="6">
                  <c:v>2.1</c:v>
                </c:pt>
                <c:pt idx="7">
                  <c:v>2.27</c:v>
                </c:pt>
                <c:pt idx="8">
                  <c:v>3</c:v>
                </c:pt>
                <c:pt idx="9">
                  <c:v>1.9</c:v>
                </c:pt>
                <c:pt idx="10">
                  <c:v>1.62</c:v>
                </c:pt>
                <c:pt idx="11">
                  <c:v>0.98</c:v>
                </c:pt>
                <c:pt idx="12">
                  <c:v>1.74</c:v>
                </c:pt>
                <c:pt idx="13">
                  <c:v>1.05</c:v>
                </c:pt>
                <c:pt idx="14">
                  <c:v>0.93</c:v>
                </c:pt>
                <c:pt idx="15">
                  <c:v>0.95</c:v>
                </c:pt>
                <c:pt idx="16">
                  <c:v>0.97</c:v>
                </c:pt>
                <c:pt idx="17">
                  <c:v>0.54</c:v>
                </c:pt>
                <c:pt idx="18">
                  <c:v>0.56999999999999995</c:v>
                </c:pt>
                <c:pt idx="19">
                  <c:v>0.71</c:v>
                </c:pt>
                <c:pt idx="20">
                  <c:v>0.73</c:v>
                </c:pt>
                <c:pt idx="21">
                  <c:v>0.79</c:v>
                </c:pt>
                <c:pt idx="22">
                  <c:v>0.83</c:v>
                </c:pt>
                <c:pt idx="23">
                  <c:v>0.78</c:v>
                </c:pt>
                <c:pt idx="24">
                  <c:v>0.89</c:v>
                </c:pt>
                <c:pt idx="25">
                  <c:v>1.28</c:v>
                </c:pt>
                <c:pt idx="26">
                  <c:v>1.22</c:v>
                </c:pt>
                <c:pt idx="27">
                  <c:v>1.46</c:v>
                </c:pt>
                <c:pt idx="28">
                  <c:v>1.62</c:v>
                </c:pt>
                <c:pt idx="29">
                  <c:v>1.53</c:v>
                </c:pt>
                <c:pt idx="30">
                  <c:v>1.45</c:v>
                </c:pt>
                <c:pt idx="31">
                  <c:v>1.38</c:v>
                </c:pt>
                <c:pt idx="32">
                  <c:v>1.49</c:v>
                </c:pt>
                <c:pt idx="33">
                  <c:v>1.4</c:v>
                </c:pt>
                <c:pt idx="34">
                  <c:v>1.3</c:v>
                </c:pt>
                <c:pt idx="35">
                  <c:v>1.25</c:v>
                </c:pt>
                <c:pt idx="36">
                  <c:v>1.28</c:v>
                </c:pt>
                <c:pt idx="37">
                  <c:v>1.29</c:v>
                </c:pt>
                <c:pt idx="38">
                  <c:v>1.34</c:v>
                </c:pt>
                <c:pt idx="39">
                  <c:v>1.27</c:v>
                </c:pt>
                <c:pt idx="40">
                  <c:v>1.34</c:v>
                </c:pt>
                <c:pt idx="41">
                  <c:v>1.25</c:v>
                </c:pt>
                <c:pt idx="42">
                  <c:v>1.03</c:v>
                </c:pt>
                <c:pt idx="43">
                  <c:v>1.1499999999999999</c:v>
                </c:pt>
                <c:pt idx="44">
                  <c:v>1.1200000000000001</c:v>
                </c:pt>
                <c:pt idx="45">
                  <c:v>1.1200000000000001</c:v>
                </c:pt>
                <c:pt idx="46">
                  <c:v>1.06</c:v>
                </c:pt>
                <c:pt idx="47">
                  <c:v>1.01</c:v>
                </c:pt>
                <c:pt idx="48">
                  <c:v>1.05</c:v>
                </c:pt>
                <c:pt idx="49">
                  <c:v>0.96</c:v>
                </c:pt>
                <c:pt idx="50">
                  <c:v>0.97</c:v>
                </c:pt>
                <c:pt idx="51">
                  <c:v>1.02</c:v>
                </c:pt>
                <c:pt idx="52">
                  <c:v>1.03</c:v>
                </c:pt>
                <c:pt idx="53">
                  <c:v>0.96</c:v>
                </c:pt>
                <c:pt idx="54">
                  <c:v>1.1100000000000001</c:v>
                </c:pt>
                <c:pt idx="55">
                  <c:v>1.06</c:v>
                </c:pt>
                <c:pt idx="56">
                  <c:v>1.1200000000000001</c:v>
                </c:pt>
                <c:pt idx="57">
                  <c:v>1.0900000000000001</c:v>
                </c:pt>
                <c:pt idx="58">
                  <c:v>1.1299999999999999</c:v>
                </c:pt>
                <c:pt idx="59">
                  <c:v>1.06</c:v>
                </c:pt>
                <c:pt idx="60">
                  <c:v>1.01</c:v>
                </c:pt>
                <c:pt idx="61">
                  <c:v>1.1499999999999999</c:v>
                </c:pt>
                <c:pt idx="62">
                  <c:v>1.05</c:v>
                </c:pt>
                <c:pt idx="63">
                  <c:v>1.06</c:v>
                </c:pt>
                <c:pt idx="64">
                  <c:v>1.1399999999999999</c:v>
                </c:pt>
                <c:pt idx="65">
                  <c:v>1.05</c:v>
                </c:pt>
                <c:pt idx="66">
                  <c:v>1.06</c:v>
                </c:pt>
                <c:pt idx="67">
                  <c:v>1.08</c:v>
                </c:pt>
                <c:pt idx="68">
                  <c:v>1.08</c:v>
                </c:pt>
                <c:pt idx="69">
                  <c:v>1.05</c:v>
                </c:pt>
                <c:pt idx="70">
                  <c:v>1.1499999999999999</c:v>
                </c:pt>
                <c:pt idx="71">
                  <c:v>1.06</c:v>
                </c:pt>
                <c:pt idx="72">
                  <c:v>1.01</c:v>
                </c:pt>
                <c:pt idx="73">
                  <c:v>0.89</c:v>
                </c:pt>
                <c:pt idx="74">
                  <c:v>0.96</c:v>
                </c:pt>
                <c:pt idx="75">
                  <c:v>1.01</c:v>
                </c:pt>
                <c:pt idx="76">
                  <c:v>1.18</c:v>
                </c:pt>
                <c:pt idx="77">
                  <c:v>1.18</c:v>
                </c:pt>
                <c:pt idx="78">
                  <c:v>1.1299999999999999</c:v>
                </c:pt>
                <c:pt idx="79">
                  <c:v>1.2</c:v>
                </c:pt>
                <c:pt idx="80">
                  <c:v>1.28</c:v>
                </c:pt>
                <c:pt idx="81">
                  <c:v>1.46</c:v>
                </c:pt>
                <c:pt idx="82">
                  <c:v>1.5</c:v>
                </c:pt>
                <c:pt idx="83">
                  <c:v>1.54</c:v>
                </c:pt>
                <c:pt idx="84">
                  <c:v>1.53</c:v>
                </c:pt>
                <c:pt idx="85">
                  <c:v>1.51</c:v>
                </c:pt>
                <c:pt idx="86">
                  <c:v>1.61</c:v>
                </c:pt>
                <c:pt idx="87">
                  <c:v>1.96</c:v>
                </c:pt>
                <c:pt idx="88">
                  <c:v>2</c:v>
                </c:pt>
                <c:pt idx="89">
                  <c:v>1.92</c:v>
                </c:pt>
                <c:pt idx="90">
                  <c:v>2.02</c:v>
                </c:pt>
                <c:pt idx="91">
                  <c:v>2.0099999999999998</c:v>
                </c:pt>
                <c:pt idx="92">
                  <c:v>2.09</c:v>
                </c:pt>
                <c:pt idx="93">
                  <c:v>1.67</c:v>
                </c:pt>
                <c:pt idx="94">
                  <c:v>1.63</c:v>
                </c:pt>
                <c:pt idx="95">
                  <c:v>1.67</c:v>
                </c:pt>
                <c:pt idx="96">
                  <c:v>1.77</c:v>
                </c:pt>
                <c:pt idx="97">
                  <c:v>1.55</c:v>
                </c:pt>
                <c:pt idx="98">
                  <c:v>1.5</c:v>
                </c:pt>
                <c:pt idx="99">
                  <c:v>1.44</c:v>
                </c:pt>
                <c:pt idx="100">
                  <c:v>1.51</c:v>
                </c:pt>
                <c:pt idx="101">
                  <c:v>1.58</c:v>
                </c:pt>
                <c:pt idx="102">
                  <c:v>1.48</c:v>
                </c:pt>
                <c:pt idx="103">
                  <c:v>1.47</c:v>
                </c:pt>
                <c:pt idx="104">
                  <c:v>1.53</c:v>
                </c:pt>
                <c:pt idx="105">
                  <c:v>1.49</c:v>
                </c:pt>
                <c:pt idx="106">
                  <c:v>1.6</c:v>
                </c:pt>
                <c:pt idx="107">
                  <c:v>1.61</c:v>
                </c:pt>
                <c:pt idx="108">
                  <c:v>1.69</c:v>
                </c:pt>
                <c:pt idx="109">
                  <c:v>1.62</c:v>
                </c:pt>
                <c:pt idx="110">
                  <c:v>1.74</c:v>
                </c:pt>
                <c:pt idx="111">
                  <c:v>1.74</c:v>
                </c:pt>
                <c:pt idx="112">
                  <c:v>1.8</c:v>
                </c:pt>
                <c:pt idx="113">
                  <c:v>1.75</c:v>
                </c:pt>
                <c:pt idx="114">
                  <c:v>1.72</c:v>
                </c:pt>
                <c:pt idx="115">
                  <c:v>1.74</c:v>
                </c:pt>
                <c:pt idx="116">
                  <c:v>1.72</c:v>
                </c:pt>
                <c:pt idx="117">
                  <c:v>1.74</c:v>
                </c:pt>
                <c:pt idx="118">
                  <c:v>1.78</c:v>
                </c:pt>
                <c:pt idx="119">
                  <c:v>1.79</c:v>
                </c:pt>
                <c:pt idx="120">
                  <c:v>1.82</c:v>
                </c:pt>
                <c:pt idx="121">
                  <c:v>1.91</c:v>
                </c:pt>
                <c:pt idx="122">
                  <c:v>1.94</c:v>
                </c:pt>
                <c:pt idx="123">
                  <c:v>1.74</c:v>
                </c:pt>
                <c:pt idx="124">
                  <c:v>1.72</c:v>
                </c:pt>
                <c:pt idx="125">
                  <c:v>2.0499999999999998</c:v>
                </c:pt>
                <c:pt idx="126">
                  <c:v>1.93</c:v>
                </c:pt>
                <c:pt idx="127">
                  <c:v>1.94</c:v>
                </c:pt>
                <c:pt idx="128">
                  <c:v>1.96</c:v>
                </c:pt>
                <c:pt idx="129">
                  <c:v>2.02</c:v>
                </c:pt>
                <c:pt idx="130">
                  <c:v>2</c:v>
                </c:pt>
                <c:pt idx="131">
                  <c:v>2</c:v>
                </c:pt>
                <c:pt idx="132">
                  <c:v>2.0099999999999998</c:v>
                </c:pt>
                <c:pt idx="133">
                  <c:v>2.02</c:v>
                </c:pt>
                <c:pt idx="134">
                  <c:v>2.17</c:v>
                </c:pt>
                <c:pt idx="135">
                  <c:v>2.2999999999999998</c:v>
                </c:pt>
                <c:pt idx="136">
                  <c:v>2.48</c:v>
                </c:pt>
                <c:pt idx="137">
                  <c:v>2.5099999999999998</c:v>
                </c:pt>
                <c:pt idx="138">
                  <c:v>2.67</c:v>
                </c:pt>
                <c:pt idx="139">
                  <c:v>2.66</c:v>
                </c:pt>
                <c:pt idx="140">
                  <c:v>2.58</c:v>
                </c:pt>
                <c:pt idx="141">
                  <c:v>2.5299999999999998</c:v>
                </c:pt>
                <c:pt idx="142">
                  <c:v>2.63</c:v>
                </c:pt>
                <c:pt idx="143">
                  <c:v>2.69</c:v>
                </c:pt>
                <c:pt idx="144">
                  <c:v>2.56</c:v>
                </c:pt>
                <c:pt idx="145">
                  <c:v>2.72</c:v>
                </c:pt>
              </c:numCache>
            </c:numRef>
          </c:val>
          <c:smooth val="0"/>
          <c:extLst>
            <c:ext xmlns:c16="http://schemas.microsoft.com/office/drawing/2014/chart" uri="{C3380CC4-5D6E-409C-BE32-E72D297353CC}">
              <c16:uniqueId val="{00000001-815B-AD46-A509-6F1FD7738688}"/>
            </c:ext>
          </c:extLst>
        </c:ser>
        <c:ser>
          <c:idx val="2"/>
          <c:order val="2"/>
          <c:tx>
            <c:v>R/GD</c:v>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Charts'!$L$4:$L$149</c:f>
              <c:numCache>
                <c:formatCode>General</c:formatCode>
                <c:ptCount val="146"/>
                <c:pt idx="0">
                  <c:v>5.8</c:v>
                </c:pt>
                <c:pt idx="1">
                  <c:v>2.2000000000000002</c:v>
                </c:pt>
                <c:pt idx="2">
                  <c:v>1.9</c:v>
                </c:pt>
                <c:pt idx="3">
                  <c:v>3.3</c:v>
                </c:pt>
                <c:pt idx="4">
                  <c:v>2.7</c:v>
                </c:pt>
                <c:pt idx="5">
                  <c:v>2.2999999999999998</c:v>
                </c:pt>
                <c:pt idx="6">
                  <c:v>3.5</c:v>
                </c:pt>
                <c:pt idx="7">
                  <c:v>2.9</c:v>
                </c:pt>
                <c:pt idx="8">
                  <c:v>4.0999999999999996</c:v>
                </c:pt>
                <c:pt idx="9">
                  <c:v>3.9</c:v>
                </c:pt>
                <c:pt idx="10">
                  <c:v>3.5</c:v>
                </c:pt>
                <c:pt idx="11">
                  <c:v>3.5</c:v>
                </c:pt>
                <c:pt idx="12">
                  <c:v>2.6</c:v>
                </c:pt>
                <c:pt idx="13">
                  <c:v>2.7</c:v>
                </c:pt>
                <c:pt idx="14">
                  <c:v>3.5</c:v>
                </c:pt>
                <c:pt idx="15">
                  <c:v>2.7</c:v>
                </c:pt>
                <c:pt idx="16">
                  <c:v>1.7</c:v>
                </c:pt>
                <c:pt idx="17">
                  <c:v>2.2000000000000002</c:v>
                </c:pt>
                <c:pt idx="18">
                  <c:v>3.8</c:v>
                </c:pt>
                <c:pt idx="19">
                  <c:v>2.7</c:v>
                </c:pt>
                <c:pt idx="20">
                  <c:v>3</c:v>
                </c:pt>
                <c:pt idx="21">
                  <c:v>3.1</c:v>
                </c:pt>
                <c:pt idx="22">
                  <c:v>2.4</c:v>
                </c:pt>
                <c:pt idx="23">
                  <c:v>2.6</c:v>
                </c:pt>
                <c:pt idx="24">
                  <c:v>1.5</c:v>
                </c:pt>
                <c:pt idx="25">
                  <c:v>2.2000000000000002</c:v>
                </c:pt>
                <c:pt idx="26">
                  <c:v>2.8</c:v>
                </c:pt>
                <c:pt idx="27">
                  <c:v>2.5</c:v>
                </c:pt>
                <c:pt idx="28">
                  <c:v>1.9</c:v>
                </c:pt>
                <c:pt idx="29">
                  <c:v>2</c:v>
                </c:pt>
                <c:pt idx="30">
                  <c:v>1.9</c:v>
                </c:pt>
                <c:pt idx="31">
                  <c:v>1.8</c:v>
                </c:pt>
                <c:pt idx="32">
                  <c:v>1.8</c:v>
                </c:pt>
                <c:pt idx="33">
                  <c:v>2.1</c:v>
                </c:pt>
                <c:pt idx="34">
                  <c:v>1.7</c:v>
                </c:pt>
                <c:pt idx="35">
                  <c:v>2.2000000000000002</c:v>
                </c:pt>
                <c:pt idx="36">
                  <c:v>1.8</c:v>
                </c:pt>
                <c:pt idx="37">
                  <c:v>2</c:v>
                </c:pt>
                <c:pt idx="38">
                  <c:v>1.8</c:v>
                </c:pt>
                <c:pt idx="39">
                  <c:v>1.8</c:v>
                </c:pt>
                <c:pt idx="40">
                  <c:v>1.4</c:v>
                </c:pt>
                <c:pt idx="41">
                  <c:v>1.2</c:v>
                </c:pt>
                <c:pt idx="42">
                  <c:v>1.2</c:v>
                </c:pt>
                <c:pt idx="43">
                  <c:v>1.6</c:v>
                </c:pt>
                <c:pt idx="44">
                  <c:v>2.2000000000000002</c:v>
                </c:pt>
                <c:pt idx="45">
                  <c:v>2.2000000000000002</c:v>
                </c:pt>
                <c:pt idx="46">
                  <c:v>1.7</c:v>
                </c:pt>
                <c:pt idx="47">
                  <c:v>2</c:v>
                </c:pt>
                <c:pt idx="48">
                  <c:v>2.2000000000000002</c:v>
                </c:pt>
                <c:pt idx="49">
                  <c:v>1.8</c:v>
                </c:pt>
                <c:pt idx="50">
                  <c:v>1.9</c:v>
                </c:pt>
                <c:pt idx="51">
                  <c:v>2.8</c:v>
                </c:pt>
                <c:pt idx="52">
                  <c:v>2</c:v>
                </c:pt>
                <c:pt idx="53">
                  <c:v>2.4</c:v>
                </c:pt>
                <c:pt idx="54">
                  <c:v>2.9</c:v>
                </c:pt>
                <c:pt idx="55">
                  <c:v>3.5</c:v>
                </c:pt>
                <c:pt idx="56">
                  <c:v>2.7</c:v>
                </c:pt>
                <c:pt idx="57">
                  <c:v>2.9</c:v>
                </c:pt>
                <c:pt idx="58">
                  <c:v>2.2999999999999998</c:v>
                </c:pt>
                <c:pt idx="59">
                  <c:v>2.2000000000000002</c:v>
                </c:pt>
                <c:pt idx="60">
                  <c:v>2.9</c:v>
                </c:pt>
                <c:pt idx="61">
                  <c:v>2.4</c:v>
                </c:pt>
                <c:pt idx="62">
                  <c:v>2.6</c:v>
                </c:pt>
                <c:pt idx="63">
                  <c:v>2.8</c:v>
                </c:pt>
                <c:pt idx="64">
                  <c:v>2.5</c:v>
                </c:pt>
                <c:pt idx="65">
                  <c:v>2.4</c:v>
                </c:pt>
                <c:pt idx="66">
                  <c:v>2.6</c:v>
                </c:pt>
                <c:pt idx="67">
                  <c:v>1.7</c:v>
                </c:pt>
                <c:pt idx="68">
                  <c:v>1.5</c:v>
                </c:pt>
                <c:pt idx="69">
                  <c:v>1.9</c:v>
                </c:pt>
                <c:pt idx="70">
                  <c:v>1.7</c:v>
                </c:pt>
                <c:pt idx="71">
                  <c:v>2.2000000000000002</c:v>
                </c:pt>
                <c:pt idx="72">
                  <c:v>2.2999999999999998</c:v>
                </c:pt>
                <c:pt idx="73">
                  <c:v>2</c:v>
                </c:pt>
                <c:pt idx="74">
                  <c:v>2.7</c:v>
                </c:pt>
                <c:pt idx="75">
                  <c:v>1.8</c:v>
                </c:pt>
                <c:pt idx="76">
                  <c:v>1.7</c:v>
                </c:pt>
                <c:pt idx="77">
                  <c:v>2.6</c:v>
                </c:pt>
                <c:pt idx="78">
                  <c:v>2.1</c:v>
                </c:pt>
                <c:pt idx="79">
                  <c:v>2.1</c:v>
                </c:pt>
                <c:pt idx="80">
                  <c:v>2.1</c:v>
                </c:pt>
                <c:pt idx="81">
                  <c:v>1.3</c:v>
                </c:pt>
                <c:pt idx="82">
                  <c:v>1.5</c:v>
                </c:pt>
                <c:pt idx="83">
                  <c:v>1.4</c:v>
                </c:pt>
                <c:pt idx="84">
                  <c:v>1.3</c:v>
                </c:pt>
                <c:pt idx="85">
                  <c:v>1.4</c:v>
                </c:pt>
                <c:pt idx="86">
                  <c:v>1.6</c:v>
                </c:pt>
                <c:pt idx="87">
                  <c:v>1.9</c:v>
                </c:pt>
                <c:pt idx="88">
                  <c:v>1.9</c:v>
                </c:pt>
                <c:pt idx="89">
                  <c:v>2.1</c:v>
                </c:pt>
                <c:pt idx="90">
                  <c:v>1.3</c:v>
                </c:pt>
                <c:pt idx="91">
                  <c:v>1.4</c:v>
                </c:pt>
                <c:pt idx="92">
                  <c:v>1.3</c:v>
                </c:pt>
                <c:pt idx="93">
                  <c:v>2</c:v>
                </c:pt>
                <c:pt idx="94">
                  <c:v>1.4</c:v>
                </c:pt>
                <c:pt idx="95">
                  <c:v>1.9</c:v>
                </c:pt>
                <c:pt idx="96">
                  <c:v>1.7</c:v>
                </c:pt>
                <c:pt idx="97">
                  <c:v>1.5</c:v>
                </c:pt>
                <c:pt idx="98">
                  <c:v>1.6</c:v>
                </c:pt>
                <c:pt idx="99">
                  <c:v>1.8</c:v>
                </c:pt>
                <c:pt idx="100">
                  <c:v>2</c:v>
                </c:pt>
                <c:pt idx="101">
                  <c:v>1.8</c:v>
                </c:pt>
                <c:pt idx="102">
                  <c:v>1.7</c:v>
                </c:pt>
                <c:pt idx="103">
                  <c:v>1.8</c:v>
                </c:pt>
                <c:pt idx="104">
                  <c:v>1.5</c:v>
                </c:pt>
                <c:pt idx="105">
                  <c:v>1.7</c:v>
                </c:pt>
                <c:pt idx="106">
                  <c:v>2.1</c:v>
                </c:pt>
                <c:pt idx="107">
                  <c:v>1.5</c:v>
                </c:pt>
                <c:pt idx="108">
                  <c:v>1.5</c:v>
                </c:pt>
                <c:pt idx="109">
                  <c:v>1.8</c:v>
                </c:pt>
                <c:pt idx="110">
                  <c:v>1.4</c:v>
                </c:pt>
                <c:pt idx="111">
                  <c:v>1.6</c:v>
                </c:pt>
                <c:pt idx="112">
                  <c:v>1.6</c:v>
                </c:pt>
                <c:pt idx="113">
                  <c:v>1.3</c:v>
                </c:pt>
                <c:pt idx="114">
                  <c:v>1.3</c:v>
                </c:pt>
                <c:pt idx="115">
                  <c:v>1.5</c:v>
                </c:pt>
                <c:pt idx="116">
                  <c:v>1.5</c:v>
                </c:pt>
                <c:pt idx="117">
                  <c:v>1.9</c:v>
                </c:pt>
                <c:pt idx="118">
                  <c:v>1.9</c:v>
                </c:pt>
                <c:pt idx="119">
                  <c:v>1.9</c:v>
                </c:pt>
                <c:pt idx="120">
                  <c:v>2.2000000000000002</c:v>
                </c:pt>
                <c:pt idx="121">
                  <c:v>1.7</c:v>
                </c:pt>
                <c:pt idx="122">
                  <c:v>2.2000000000000002</c:v>
                </c:pt>
                <c:pt idx="123">
                  <c:v>1.9</c:v>
                </c:pt>
                <c:pt idx="124">
                  <c:v>1.6</c:v>
                </c:pt>
                <c:pt idx="125">
                  <c:v>1.7</c:v>
                </c:pt>
                <c:pt idx="126">
                  <c:v>2</c:v>
                </c:pt>
                <c:pt idx="127">
                  <c:v>2.4</c:v>
                </c:pt>
                <c:pt idx="128">
                  <c:v>2.1</c:v>
                </c:pt>
                <c:pt idx="129">
                  <c:v>1.7</c:v>
                </c:pt>
                <c:pt idx="130">
                  <c:v>1.4</c:v>
                </c:pt>
                <c:pt idx="131">
                  <c:v>1.8</c:v>
                </c:pt>
                <c:pt idx="132">
                  <c:v>1.7</c:v>
                </c:pt>
                <c:pt idx="133">
                  <c:v>1.7</c:v>
                </c:pt>
                <c:pt idx="134">
                  <c:v>2.1</c:v>
                </c:pt>
                <c:pt idx="135">
                  <c:v>2</c:v>
                </c:pt>
                <c:pt idx="136">
                  <c:v>1.4</c:v>
                </c:pt>
                <c:pt idx="137">
                  <c:v>2.1</c:v>
                </c:pt>
                <c:pt idx="138">
                  <c:v>1.5</c:v>
                </c:pt>
                <c:pt idx="139">
                  <c:v>2</c:v>
                </c:pt>
                <c:pt idx="140">
                  <c:v>1.6</c:v>
                </c:pt>
                <c:pt idx="141">
                  <c:v>1.8</c:v>
                </c:pt>
                <c:pt idx="142">
                  <c:v>1.7</c:v>
                </c:pt>
                <c:pt idx="143">
                  <c:v>2.2000000000000002</c:v>
                </c:pt>
                <c:pt idx="144">
                  <c:v>2.1</c:v>
                </c:pt>
                <c:pt idx="145">
                  <c:v>2.1</c:v>
                </c:pt>
              </c:numCache>
            </c:numRef>
          </c:val>
          <c:smooth val="0"/>
          <c:extLst>
            <c:ext xmlns:c16="http://schemas.microsoft.com/office/drawing/2014/chart" uri="{C3380CC4-5D6E-409C-BE32-E72D297353CC}">
              <c16:uniqueId val="{00000002-815B-AD46-A509-6F1FD7738688}"/>
            </c:ext>
          </c:extLst>
        </c:ser>
        <c:ser>
          <c:idx val="3"/>
          <c:order val="3"/>
          <c:tx>
            <c:v>E/GD</c:v>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Charts'!$M$4:$M$149</c:f>
              <c:numCache>
                <c:formatCode>General</c:formatCode>
                <c:ptCount val="146"/>
                <c:pt idx="0">
                  <c:v>4.0999999999999996</c:v>
                </c:pt>
                <c:pt idx="1">
                  <c:v>2.4</c:v>
                </c:pt>
                <c:pt idx="2">
                  <c:v>2.4</c:v>
                </c:pt>
                <c:pt idx="3">
                  <c:v>1.8</c:v>
                </c:pt>
                <c:pt idx="4">
                  <c:v>1.5</c:v>
                </c:pt>
                <c:pt idx="5">
                  <c:v>1.2</c:v>
                </c:pt>
                <c:pt idx="6">
                  <c:v>2.9</c:v>
                </c:pt>
                <c:pt idx="7">
                  <c:v>2.6</c:v>
                </c:pt>
                <c:pt idx="8">
                  <c:v>2.4</c:v>
                </c:pt>
                <c:pt idx="9">
                  <c:v>1.2</c:v>
                </c:pt>
                <c:pt idx="10">
                  <c:v>1.7</c:v>
                </c:pt>
                <c:pt idx="11">
                  <c:v>1.5</c:v>
                </c:pt>
                <c:pt idx="12">
                  <c:v>1.4</c:v>
                </c:pt>
                <c:pt idx="13">
                  <c:v>1.7</c:v>
                </c:pt>
                <c:pt idx="14">
                  <c:v>1.9</c:v>
                </c:pt>
                <c:pt idx="15">
                  <c:v>1.6</c:v>
                </c:pt>
                <c:pt idx="16">
                  <c:v>1.3</c:v>
                </c:pt>
                <c:pt idx="17">
                  <c:v>1.4</c:v>
                </c:pt>
                <c:pt idx="18">
                  <c:v>1.5</c:v>
                </c:pt>
                <c:pt idx="19">
                  <c:v>1.4</c:v>
                </c:pt>
                <c:pt idx="20">
                  <c:v>1.5</c:v>
                </c:pt>
                <c:pt idx="21">
                  <c:v>0.9</c:v>
                </c:pt>
                <c:pt idx="22">
                  <c:v>0.9</c:v>
                </c:pt>
                <c:pt idx="23">
                  <c:v>0.9</c:v>
                </c:pt>
                <c:pt idx="24">
                  <c:v>1.2</c:v>
                </c:pt>
                <c:pt idx="25">
                  <c:v>1.1000000000000001</c:v>
                </c:pt>
                <c:pt idx="26">
                  <c:v>0.8</c:v>
                </c:pt>
                <c:pt idx="27">
                  <c:v>1</c:v>
                </c:pt>
                <c:pt idx="28">
                  <c:v>1.1000000000000001</c:v>
                </c:pt>
                <c:pt idx="29">
                  <c:v>1.2</c:v>
                </c:pt>
                <c:pt idx="30">
                  <c:v>0.8</c:v>
                </c:pt>
                <c:pt idx="31">
                  <c:v>0.9</c:v>
                </c:pt>
                <c:pt idx="32">
                  <c:v>1</c:v>
                </c:pt>
                <c:pt idx="33">
                  <c:v>0.7</c:v>
                </c:pt>
                <c:pt idx="34">
                  <c:v>0.9</c:v>
                </c:pt>
                <c:pt idx="35">
                  <c:v>0.9</c:v>
                </c:pt>
                <c:pt idx="36">
                  <c:v>1.4</c:v>
                </c:pt>
                <c:pt idx="37">
                  <c:v>0.7</c:v>
                </c:pt>
                <c:pt idx="38">
                  <c:v>0.8</c:v>
                </c:pt>
                <c:pt idx="39">
                  <c:v>1</c:v>
                </c:pt>
                <c:pt idx="40">
                  <c:v>0.8</c:v>
                </c:pt>
                <c:pt idx="41">
                  <c:v>0.6</c:v>
                </c:pt>
                <c:pt idx="42">
                  <c:v>0.6</c:v>
                </c:pt>
                <c:pt idx="43">
                  <c:v>0.8</c:v>
                </c:pt>
                <c:pt idx="44">
                  <c:v>0.5</c:v>
                </c:pt>
                <c:pt idx="45">
                  <c:v>0.9</c:v>
                </c:pt>
                <c:pt idx="46">
                  <c:v>0.6</c:v>
                </c:pt>
                <c:pt idx="47">
                  <c:v>1</c:v>
                </c:pt>
                <c:pt idx="48">
                  <c:v>0.5</c:v>
                </c:pt>
                <c:pt idx="49">
                  <c:v>0.8</c:v>
                </c:pt>
                <c:pt idx="50">
                  <c:v>0.5</c:v>
                </c:pt>
                <c:pt idx="51">
                  <c:v>0.5</c:v>
                </c:pt>
                <c:pt idx="52">
                  <c:v>0.4</c:v>
                </c:pt>
                <c:pt idx="53">
                  <c:v>0.6</c:v>
                </c:pt>
                <c:pt idx="54">
                  <c:v>0.6</c:v>
                </c:pt>
                <c:pt idx="55">
                  <c:v>0.7</c:v>
                </c:pt>
                <c:pt idx="56">
                  <c:v>1</c:v>
                </c:pt>
                <c:pt idx="57">
                  <c:v>0.5</c:v>
                </c:pt>
                <c:pt idx="58">
                  <c:v>0.5</c:v>
                </c:pt>
                <c:pt idx="59">
                  <c:v>0.7</c:v>
                </c:pt>
                <c:pt idx="60">
                  <c:v>0.7</c:v>
                </c:pt>
                <c:pt idx="61">
                  <c:v>0.5</c:v>
                </c:pt>
                <c:pt idx="62">
                  <c:v>0.5</c:v>
                </c:pt>
                <c:pt idx="63">
                  <c:v>0.5</c:v>
                </c:pt>
                <c:pt idx="64">
                  <c:v>0.8</c:v>
                </c:pt>
                <c:pt idx="65">
                  <c:v>0.4</c:v>
                </c:pt>
                <c:pt idx="66">
                  <c:v>0.6</c:v>
                </c:pt>
                <c:pt idx="67">
                  <c:v>0.4</c:v>
                </c:pt>
                <c:pt idx="68">
                  <c:v>0.7</c:v>
                </c:pt>
                <c:pt idx="69">
                  <c:v>0.7</c:v>
                </c:pt>
                <c:pt idx="70">
                  <c:v>0.6</c:v>
                </c:pt>
                <c:pt idx="71">
                  <c:v>0.3</c:v>
                </c:pt>
                <c:pt idx="72">
                  <c:v>0.6</c:v>
                </c:pt>
                <c:pt idx="73">
                  <c:v>0.5</c:v>
                </c:pt>
                <c:pt idx="74">
                  <c:v>0.6</c:v>
                </c:pt>
                <c:pt idx="75">
                  <c:v>0.4</c:v>
                </c:pt>
                <c:pt idx="76">
                  <c:v>0.5</c:v>
                </c:pt>
                <c:pt idx="77">
                  <c:v>0.5</c:v>
                </c:pt>
                <c:pt idx="78">
                  <c:v>0.4</c:v>
                </c:pt>
                <c:pt idx="79">
                  <c:v>0.4</c:v>
                </c:pt>
                <c:pt idx="80">
                  <c:v>0.4</c:v>
                </c:pt>
                <c:pt idx="81">
                  <c:v>0.4</c:v>
                </c:pt>
                <c:pt idx="82">
                  <c:v>0.3</c:v>
                </c:pt>
                <c:pt idx="83">
                  <c:v>0.3</c:v>
                </c:pt>
                <c:pt idx="84">
                  <c:v>0.4</c:v>
                </c:pt>
                <c:pt idx="85">
                  <c:v>0.5</c:v>
                </c:pt>
                <c:pt idx="86">
                  <c:v>0.4</c:v>
                </c:pt>
                <c:pt idx="87">
                  <c:v>0.7</c:v>
                </c:pt>
                <c:pt idx="88">
                  <c:v>0.5</c:v>
                </c:pt>
                <c:pt idx="89">
                  <c:v>0.4</c:v>
                </c:pt>
                <c:pt idx="90">
                  <c:v>0.4</c:v>
                </c:pt>
                <c:pt idx="91">
                  <c:v>0.3</c:v>
                </c:pt>
                <c:pt idx="92">
                  <c:v>0.4</c:v>
                </c:pt>
                <c:pt idx="93">
                  <c:v>0.5</c:v>
                </c:pt>
                <c:pt idx="94">
                  <c:v>0.3</c:v>
                </c:pt>
                <c:pt idx="95">
                  <c:v>0.5</c:v>
                </c:pt>
                <c:pt idx="96">
                  <c:v>0.4</c:v>
                </c:pt>
                <c:pt idx="97">
                  <c:v>0.3</c:v>
                </c:pt>
                <c:pt idx="98">
                  <c:v>0.5</c:v>
                </c:pt>
                <c:pt idx="99">
                  <c:v>0.5</c:v>
                </c:pt>
                <c:pt idx="100">
                  <c:v>0.5</c:v>
                </c:pt>
                <c:pt idx="101">
                  <c:v>0.6</c:v>
                </c:pt>
                <c:pt idx="102">
                  <c:v>0.5</c:v>
                </c:pt>
                <c:pt idx="103">
                  <c:v>0.5</c:v>
                </c:pt>
                <c:pt idx="104">
                  <c:v>0.5</c:v>
                </c:pt>
                <c:pt idx="105">
                  <c:v>0.6</c:v>
                </c:pt>
                <c:pt idx="106">
                  <c:v>0.5</c:v>
                </c:pt>
                <c:pt idx="107">
                  <c:v>0.4</c:v>
                </c:pt>
                <c:pt idx="108">
                  <c:v>0.3</c:v>
                </c:pt>
                <c:pt idx="109">
                  <c:v>0.4</c:v>
                </c:pt>
                <c:pt idx="110">
                  <c:v>0.5</c:v>
                </c:pt>
                <c:pt idx="111">
                  <c:v>0.3</c:v>
                </c:pt>
                <c:pt idx="112">
                  <c:v>0.4</c:v>
                </c:pt>
                <c:pt idx="113">
                  <c:v>0.5</c:v>
                </c:pt>
                <c:pt idx="114">
                  <c:v>0.4</c:v>
                </c:pt>
                <c:pt idx="115">
                  <c:v>0.4</c:v>
                </c:pt>
                <c:pt idx="116">
                  <c:v>0.5</c:v>
                </c:pt>
                <c:pt idx="117">
                  <c:v>0.5</c:v>
                </c:pt>
                <c:pt idx="118">
                  <c:v>0.4</c:v>
                </c:pt>
                <c:pt idx="119">
                  <c:v>0.4</c:v>
                </c:pt>
                <c:pt idx="120">
                  <c:v>0.4</c:v>
                </c:pt>
                <c:pt idx="121">
                  <c:v>0.3</c:v>
                </c:pt>
                <c:pt idx="122">
                  <c:v>0.5</c:v>
                </c:pt>
                <c:pt idx="123">
                  <c:v>0.6</c:v>
                </c:pt>
                <c:pt idx="124">
                  <c:v>0.4</c:v>
                </c:pt>
                <c:pt idx="125">
                  <c:v>0.4</c:v>
                </c:pt>
                <c:pt idx="126">
                  <c:v>0.4</c:v>
                </c:pt>
                <c:pt idx="127">
                  <c:v>0.5</c:v>
                </c:pt>
                <c:pt idx="128">
                  <c:v>0.4</c:v>
                </c:pt>
                <c:pt idx="129">
                  <c:v>0.2</c:v>
                </c:pt>
                <c:pt idx="130">
                  <c:v>0.4</c:v>
                </c:pt>
                <c:pt idx="131">
                  <c:v>0.4</c:v>
                </c:pt>
                <c:pt idx="132">
                  <c:v>0.4</c:v>
                </c:pt>
                <c:pt idx="133">
                  <c:v>0.5</c:v>
                </c:pt>
                <c:pt idx="134">
                  <c:v>0.4</c:v>
                </c:pt>
                <c:pt idx="135">
                  <c:v>0.4</c:v>
                </c:pt>
                <c:pt idx="136">
                  <c:v>0.3</c:v>
                </c:pt>
                <c:pt idx="137">
                  <c:v>0.4</c:v>
                </c:pt>
                <c:pt idx="138">
                  <c:v>0.3</c:v>
                </c:pt>
                <c:pt idx="139">
                  <c:v>0.3</c:v>
                </c:pt>
                <c:pt idx="140">
                  <c:v>0.4</c:v>
                </c:pt>
                <c:pt idx="141">
                  <c:v>0.3</c:v>
                </c:pt>
                <c:pt idx="142">
                  <c:v>0.4</c:v>
                </c:pt>
                <c:pt idx="143">
                  <c:v>0.4</c:v>
                </c:pt>
                <c:pt idx="144">
                  <c:v>0.5</c:v>
                </c:pt>
                <c:pt idx="145">
                  <c:v>0.3</c:v>
                </c:pt>
              </c:numCache>
            </c:numRef>
          </c:val>
          <c:smooth val="0"/>
          <c:extLst>
            <c:ext xmlns:c16="http://schemas.microsoft.com/office/drawing/2014/chart" uri="{C3380CC4-5D6E-409C-BE32-E72D297353CC}">
              <c16:uniqueId val="{00000003-815B-AD46-A509-6F1FD7738688}"/>
            </c:ext>
          </c:extLst>
        </c:ser>
        <c:dLbls>
          <c:showLegendKey val="0"/>
          <c:showVal val="0"/>
          <c:showCatName val="0"/>
          <c:showSerName val="0"/>
          <c:showPercent val="0"/>
          <c:showBubbleSize val="0"/>
        </c:dLbls>
        <c:smooth val="0"/>
        <c:axId val="1794766576"/>
        <c:axId val="1892553376"/>
      </c:lineChart>
      <c:catAx>
        <c:axId val="1794766576"/>
        <c:scaling>
          <c:orientation val="minMax"/>
        </c:scaling>
        <c:delete val="1"/>
        <c:axPos val="b"/>
        <c:numFmt formatCode="General" sourceLinked="1"/>
        <c:majorTickMark val="none"/>
        <c:minorTickMark val="none"/>
        <c:tickLblPos val="nextTo"/>
        <c:crossAx val="1892553376"/>
        <c:crosses val="autoZero"/>
        <c:auto val="1"/>
        <c:lblAlgn val="ctr"/>
        <c:lblOffset val="100"/>
        <c:noMultiLvlLbl val="0"/>
      </c:catAx>
      <c:valAx>
        <c:axId val="1892553376"/>
        <c:scaling>
          <c:orientation val="minMax"/>
          <c:max val="10"/>
          <c:min val="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794766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Event Outcomes/Tm/Gm: 1876 - 1900</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Charts'!$P$3</c:f>
              <c:strCache>
                <c:ptCount val="1"/>
                <c:pt idx="0">
                  <c:v>BB</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Charts'!$P$4:$P$28</c:f>
              <c:numCache>
                <c:formatCode>General</c:formatCode>
                <c:ptCount val="25"/>
                <c:pt idx="0">
                  <c:v>0.65</c:v>
                </c:pt>
                <c:pt idx="1">
                  <c:v>0.96</c:v>
                </c:pt>
                <c:pt idx="2">
                  <c:v>0.99</c:v>
                </c:pt>
                <c:pt idx="3">
                  <c:v>0.79</c:v>
                </c:pt>
                <c:pt idx="4">
                  <c:v>1.0900000000000001</c:v>
                </c:pt>
                <c:pt idx="5">
                  <c:v>1.54</c:v>
                </c:pt>
                <c:pt idx="6">
                  <c:v>1.39</c:v>
                </c:pt>
                <c:pt idx="7">
                  <c:v>1.48</c:v>
                </c:pt>
                <c:pt idx="8">
                  <c:v>1.61</c:v>
                </c:pt>
                <c:pt idx="9">
                  <c:v>1.98</c:v>
                </c:pt>
                <c:pt idx="10">
                  <c:v>2.66</c:v>
                </c:pt>
                <c:pt idx="11">
                  <c:v>2.87</c:v>
                </c:pt>
                <c:pt idx="12">
                  <c:v>2.17</c:v>
                </c:pt>
                <c:pt idx="13">
                  <c:v>3.36</c:v>
                </c:pt>
                <c:pt idx="14">
                  <c:v>3.64</c:v>
                </c:pt>
                <c:pt idx="15">
                  <c:v>3.63</c:v>
                </c:pt>
                <c:pt idx="16">
                  <c:v>3.36</c:v>
                </c:pt>
                <c:pt idx="17">
                  <c:v>3.91</c:v>
                </c:pt>
                <c:pt idx="18">
                  <c:v>3.68</c:v>
                </c:pt>
                <c:pt idx="19">
                  <c:v>3.21</c:v>
                </c:pt>
                <c:pt idx="20">
                  <c:v>3.06</c:v>
                </c:pt>
                <c:pt idx="21">
                  <c:v>2.93</c:v>
                </c:pt>
                <c:pt idx="22">
                  <c:v>2.77</c:v>
                </c:pt>
                <c:pt idx="23">
                  <c:v>2.7</c:v>
                </c:pt>
                <c:pt idx="24">
                  <c:v>2.67</c:v>
                </c:pt>
              </c:numCache>
            </c:numRef>
          </c:val>
          <c:smooth val="0"/>
          <c:extLst>
            <c:ext xmlns:c16="http://schemas.microsoft.com/office/drawing/2014/chart" uri="{C3380CC4-5D6E-409C-BE32-E72D297353CC}">
              <c16:uniqueId val="{00000000-0550-A54B-A58D-1389B10A652A}"/>
            </c:ext>
          </c:extLst>
        </c:ser>
        <c:ser>
          <c:idx val="1"/>
          <c:order val="1"/>
          <c:tx>
            <c:strRef>
              <c:f>'[1]Hist. Tm per Gm Data and Charts'!$Q$3</c:f>
              <c:strCache>
                <c:ptCount val="1"/>
                <c:pt idx="0">
                  <c:v>HBP</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Charts'!$Q$4:$Q$28</c:f>
              <c:numCache>
                <c:formatCode>General</c:formatCode>
                <c:ptCount val="25"/>
                <c:pt idx="8">
                  <c:v>0.15</c:v>
                </c:pt>
                <c:pt idx="9">
                  <c:v>0.19</c:v>
                </c:pt>
                <c:pt idx="10">
                  <c:v>0.15</c:v>
                </c:pt>
                <c:pt idx="11">
                  <c:v>0.36</c:v>
                </c:pt>
                <c:pt idx="12">
                  <c:v>0.38</c:v>
                </c:pt>
                <c:pt idx="13">
                  <c:v>0.36</c:v>
                </c:pt>
                <c:pt idx="14">
                  <c:v>0.42</c:v>
                </c:pt>
                <c:pt idx="15">
                  <c:v>0.44</c:v>
                </c:pt>
                <c:pt idx="16">
                  <c:v>0.31</c:v>
                </c:pt>
                <c:pt idx="17">
                  <c:v>0.41</c:v>
                </c:pt>
                <c:pt idx="18">
                  <c:v>0.38</c:v>
                </c:pt>
                <c:pt idx="19">
                  <c:v>0.42</c:v>
                </c:pt>
                <c:pt idx="20">
                  <c:v>0.4</c:v>
                </c:pt>
                <c:pt idx="21">
                  <c:v>0.46</c:v>
                </c:pt>
                <c:pt idx="22">
                  <c:v>0.48</c:v>
                </c:pt>
                <c:pt idx="23">
                  <c:v>0.49</c:v>
                </c:pt>
                <c:pt idx="24">
                  <c:v>0.47</c:v>
                </c:pt>
              </c:numCache>
            </c:numRef>
          </c:val>
          <c:smooth val="0"/>
          <c:extLst>
            <c:ext xmlns:c16="http://schemas.microsoft.com/office/drawing/2014/chart" uri="{C3380CC4-5D6E-409C-BE32-E72D297353CC}">
              <c16:uniqueId val="{00000001-0550-A54B-A58D-1389B10A652A}"/>
            </c:ext>
          </c:extLst>
        </c:ser>
        <c:ser>
          <c:idx val="2"/>
          <c:order val="2"/>
          <c:tx>
            <c:strRef>
              <c:f>'[1]Hist. Tm per Gm Data and Charts'!$R$3</c:f>
              <c:strCache>
                <c:ptCount val="1"/>
                <c:pt idx="0">
                  <c:v>SO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Charts'!$R$4:$R$28</c:f>
              <c:numCache>
                <c:formatCode>General</c:formatCode>
                <c:ptCount val="25"/>
                <c:pt idx="0">
                  <c:v>1.1299999999999999</c:v>
                </c:pt>
                <c:pt idx="1">
                  <c:v>2.02</c:v>
                </c:pt>
                <c:pt idx="2">
                  <c:v>2.94</c:v>
                </c:pt>
                <c:pt idx="3">
                  <c:v>2.87</c:v>
                </c:pt>
                <c:pt idx="4">
                  <c:v>2.92</c:v>
                </c:pt>
                <c:pt idx="5">
                  <c:v>2.65</c:v>
                </c:pt>
                <c:pt idx="6">
                  <c:v>2.93</c:v>
                </c:pt>
                <c:pt idx="7">
                  <c:v>3.37</c:v>
                </c:pt>
                <c:pt idx="8">
                  <c:v>4.83</c:v>
                </c:pt>
                <c:pt idx="9">
                  <c:v>3.77</c:v>
                </c:pt>
                <c:pt idx="10">
                  <c:v>4.3099999999999996</c:v>
                </c:pt>
                <c:pt idx="11">
                  <c:v>2.8</c:v>
                </c:pt>
                <c:pt idx="12">
                  <c:v>3.78</c:v>
                </c:pt>
                <c:pt idx="13">
                  <c:v>3.53</c:v>
                </c:pt>
                <c:pt idx="14">
                  <c:v>3.4</c:v>
                </c:pt>
                <c:pt idx="15">
                  <c:v>3.45</c:v>
                </c:pt>
                <c:pt idx="16">
                  <c:v>3.26</c:v>
                </c:pt>
                <c:pt idx="17">
                  <c:v>2.13</c:v>
                </c:pt>
                <c:pt idx="18">
                  <c:v>2.09</c:v>
                </c:pt>
                <c:pt idx="19">
                  <c:v>2.27</c:v>
                </c:pt>
                <c:pt idx="20">
                  <c:v>2.2200000000000002</c:v>
                </c:pt>
                <c:pt idx="21">
                  <c:v>2.31</c:v>
                </c:pt>
                <c:pt idx="22">
                  <c:v>2.31</c:v>
                </c:pt>
                <c:pt idx="23">
                  <c:v>2.1</c:v>
                </c:pt>
                <c:pt idx="24">
                  <c:v>2.37</c:v>
                </c:pt>
              </c:numCache>
            </c:numRef>
          </c:val>
          <c:smooth val="0"/>
          <c:extLst>
            <c:ext xmlns:c16="http://schemas.microsoft.com/office/drawing/2014/chart" uri="{C3380CC4-5D6E-409C-BE32-E72D297353CC}">
              <c16:uniqueId val="{00000002-0550-A54B-A58D-1389B10A652A}"/>
            </c:ext>
          </c:extLst>
        </c:ser>
        <c:ser>
          <c:idx val="3"/>
          <c:order val="3"/>
          <c:tx>
            <c:strRef>
              <c:f>'[1]Hist. Tm per Gm Data and Charts'!$S$3</c:f>
              <c:strCache>
                <c:ptCount val="1"/>
                <c:pt idx="0">
                  <c:v>HR</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Charts'!$S$4:$S$28</c:f>
              <c:numCache>
                <c:formatCode>General</c:formatCode>
                <c:ptCount val="25"/>
                <c:pt idx="0">
                  <c:v>0.08</c:v>
                </c:pt>
                <c:pt idx="1">
                  <c:v>7.0000000000000007E-2</c:v>
                </c:pt>
                <c:pt idx="2">
                  <c:v>0.06</c:v>
                </c:pt>
                <c:pt idx="3">
                  <c:v>0.09</c:v>
                </c:pt>
                <c:pt idx="4">
                  <c:v>0.09</c:v>
                </c:pt>
                <c:pt idx="5">
                  <c:v>0.11</c:v>
                </c:pt>
                <c:pt idx="6">
                  <c:v>0.16</c:v>
                </c:pt>
                <c:pt idx="7">
                  <c:v>0.15</c:v>
                </c:pt>
                <c:pt idx="8">
                  <c:v>0.22</c:v>
                </c:pt>
                <c:pt idx="9">
                  <c:v>0.18</c:v>
                </c:pt>
                <c:pt idx="10">
                  <c:v>0.2</c:v>
                </c:pt>
                <c:pt idx="11">
                  <c:v>0.28999999999999998</c:v>
                </c:pt>
                <c:pt idx="12">
                  <c:v>0.24</c:v>
                </c:pt>
                <c:pt idx="13">
                  <c:v>0.31</c:v>
                </c:pt>
                <c:pt idx="14">
                  <c:v>0.24</c:v>
                </c:pt>
                <c:pt idx="15">
                  <c:v>0.26</c:v>
                </c:pt>
                <c:pt idx="16">
                  <c:v>0.23</c:v>
                </c:pt>
                <c:pt idx="17">
                  <c:v>0.28999999999999998</c:v>
                </c:pt>
                <c:pt idx="18">
                  <c:v>0.39</c:v>
                </c:pt>
                <c:pt idx="19">
                  <c:v>0.31</c:v>
                </c:pt>
                <c:pt idx="20">
                  <c:v>0.26</c:v>
                </c:pt>
                <c:pt idx="21">
                  <c:v>0.23</c:v>
                </c:pt>
                <c:pt idx="22">
                  <c:v>0.16</c:v>
                </c:pt>
                <c:pt idx="23">
                  <c:v>0.19</c:v>
                </c:pt>
                <c:pt idx="24">
                  <c:v>0.22</c:v>
                </c:pt>
              </c:numCache>
            </c:numRef>
          </c:val>
          <c:smooth val="0"/>
          <c:extLst>
            <c:ext xmlns:c16="http://schemas.microsoft.com/office/drawing/2014/chart" uri="{C3380CC4-5D6E-409C-BE32-E72D297353CC}">
              <c16:uniqueId val="{00000003-0550-A54B-A58D-1389B10A652A}"/>
            </c:ext>
          </c:extLst>
        </c:ser>
        <c:dLbls>
          <c:showLegendKey val="0"/>
          <c:showVal val="0"/>
          <c:showCatName val="0"/>
          <c:showSerName val="0"/>
          <c:showPercent val="0"/>
          <c:showBubbleSize val="0"/>
        </c:dLbls>
        <c:smooth val="0"/>
        <c:axId val="1873622224"/>
        <c:axId val="1"/>
      </c:lineChart>
      <c:catAx>
        <c:axId val="1873622224"/>
        <c:scaling>
          <c:orientation val="minMax"/>
        </c:scaling>
        <c:delete val="1"/>
        <c:axPos val="b"/>
        <c:majorTickMark val="none"/>
        <c:minorTickMark val="none"/>
        <c:tickLblPos val="nextTo"/>
        <c:crossAx val="1"/>
        <c:crosses val="autoZero"/>
        <c:auto val="1"/>
        <c:lblAlgn val="ctr"/>
        <c:lblOffset val="100"/>
        <c:noMultiLvlLbl val="0"/>
      </c:catAx>
      <c:valAx>
        <c:axId val="1"/>
        <c:scaling>
          <c:orientation val="minMax"/>
          <c:max val="1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73622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Game Outcomes/Tm/Gm: 1876 - 1900</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Charts'!$W$3</c:f>
              <c:strCache>
                <c:ptCount val="1"/>
                <c:pt idx="0">
                  <c:v>R/G</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Charts'!$W$4:$W$28</c:f>
              <c:numCache>
                <c:formatCode>General</c:formatCode>
                <c:ptCount val="25"/>
                <c:pt idx="0">
                  <c:v>5.9</c:v>
                </c:pt>
                <c:pt idx="1">
                  <c:v>5.67</c:v>
                </c:pt>
                <c:pt idx="2">
                  <c:v>5.17</c:v>
                </c:pt>
                <c:pt idx="3">
                  <c:v>5.31</c:v>
                </c:pt>
                <c:pt idx="4">
                  <c:v>4.6900000000000004</c:v>
                </c:pt>
                <c:pt idx="5">
                  <c:v>5.0999999999999996</c:v>
                </c:pt>
                <c:pt idx="6">
                  <c:v>5.33</c:v>
                </c:pt>
                <c:pt idx="7">
                  <c:v>5.75</c:v>
                </c:pt>
                <c:pt idx="8">
                  <c:v>5.45</c:v>
                </c:pt>
                <c:pt idx="9">
                  <c:v>5.22</c:v>
                </c:pt>
                <c:pt idx="10">
                  <c:v>5.49</c:v>
                </c:pt>
                <c:pt idx="11">
                  <c:v>6.35</c:v>
                </c:pt>
                <c:pt idx="12">
                  <c:v>4.88</c:v>
                </c:pt>
                <c:pt idx="13">
                  <c:v>5.97</c:v>
                </c:pt>
                <c:pt idx="14">
                  <c:v>6.02</c:v>
                </c:pt>
                <c:pt idx="15">
                  <c:v>5.7</c:v>
                </c:pt>
                <c:pt idx="16">
                  <c:v>5.1100000000000003</c:v>
                </c:pt>
                <c:pt idx="17">
                  <c:v>6.57</c:v>
                </c:pt>
                <c:pt idx="18">
                  <c:v>7.39</c:v>
                </c:pt>
                <c:pt idx="19">
                  <c:v>6.6</c:v>
                </c:pt>
                <c:pt idx="20">
                  <c:v>6.04</c:v>
                </c:pt>
                <c:pt idx="21">
                  <c:v>5.91</c:v>
                </c:pt>
                <c:pt idx="22">
                  <c:v>4.96</c:v>
                </c:pt>
                <c:pt idx="23">
                  <c:v>5.25</c:v>
                </c:pt>
                <c:pt idx="24">
                  <c:v>5.22</c:v>
                </c:pt>
              </c:numCache>
            </c:numRef>
          </c:val>
          <c:smooth val="0"/>
          <c:extLst>
            <c:ext xmlns:c16="http://schemas.microsoft.com/office/drawing/2014/chart" uri="{C3380CC4-5D6E-409C-BE32-E72D297353CC}">
              <c16:uniqueId val="{00000000-75CB-5E45-A6DB-B91E934FEC4F}"/>
            </c:ext>
          </c:extLst>
        </c:ser>
        <c:ser>
          <c:idx val="1"/>
          <c:order val="1"/>
          <c:tx>
            <c:strRef>
              <c:f>'[1]Hist. Tm per Gm Data and Charts'!$X$3</c:f>
              <c:strCache>
                <c:ptCount val="1"/>
                <c:pt idx="0">
                  <c:v>K/BB</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Charts'!$X$4:$X$28</c:f>
              <c:numCache>
                <c:formatCode>General</c:formatCode>
                <c:ptCount val="25"/>
                <c:pt idx="0">
                  <c:v>1.75</c:v>
                </c:pt>
                <c:pt idx="1">
                  <c:v>2.1</c:v>
                </c:pt>
                <c:pt idx="2">
                  <c:v>2.97</c:v>
                </c:pt>
                <c:pt idx="3">
                  <c:v>3.63</c:v>
                </c:pt>
                <c:pt idx="4">
                  <c:v>2.69</c:v>
                </c:pt>
                <c:pt idx="5">
                  <c:v>1.72</c:v>
                </c:pt>
                <c:pt idx="6">
                  <c:v>2.1</c:v>
                </c:pt>
                <c:pt idx="7">
                  <c:v>2.27</c:v>
                </c:pt>
                <c:pt idx="8">
                  <c:v>3</c:v>
                </c:pt>
                <c:pt idx="9">
                  <c:v>1.9</c:v>
                </c:pt>
                <c:pt idx="10">
                  <c:v>1.62</c:v>
                </c:pt>
                <c:pt idx="11">
                  <c:v>0.98</c:v>
                </c:pt>
                <c:pt idx="12">
                  <c:v>1.74</c:v>
                </c:pt>
                <c:pt idx="13">
                  <c:v>1.05</c:v>
                </c:pt>
                <c:pt idx="14">
                  <c:v>0.93</c:v>
                </c:pt>
                <c:pt idx="15">
                  <c:v>0.95</c:v>
                </c:pt>
                <c:pt idx="16">
                  <c:v>0.97</c:v>
                </c:pt>
                <c:pt idx="17">
                  <c:v>0.54</c:v>
                </c:pt>
                <c:pt idx="18">
                  <c:v>0.56999999999999995</c:v>
                </c:pt>
                <c:pt idx="19">
                  <c:v>0.71</c:v>
                </c:pt>
                <c:pt idx="20">
                  <c:v>0.73</c:v>
                </c:pt>
                <c:pt idx="21">
                  <c:v>0.79</c:v>
                </c:pt>
                <c:pt idx="22">
                  <c:v>0.83</c:v>
                </c:pt>
                <c:pt idx="23">
                  <c:v>0.78</c:v>
                </c:pt>
                <c:pt idx="24">
                  <c:v>0.89</c:v>
                </c:pt>
              </c:numCache>
            </c:numRef>
          </c:val>
          <c:smooth val="0"/>
          <c:extLst>
            <c:ext xmlns:c16="http://schemas.microsoft.com/office/drawing/2014/chart" uri="{C3380CC4-5D6E-409C-BE32-E72D297353CC}">
              <c16:uniqueId val="{00000001-75CB-5E45-A6DB-B91E934FEC4F}"/>
            </c:ext>
          </c:extLst>
        </c:ser>
        <c:ser>
          <c:idx val="2"/>
          <c:order val="2"/>
          <c:tx>
            <c:strRef>
              <c:f>'[1]Hist. Tm per Gm Data and Charts'!$Y$3</c:f>
              <c:strCache>
                <c:ptCount val="1"/>
                <c:pt idx="0">
                  <c:v>R/GD</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Charts'!$Y$4:$Y$28</c:f>
              <c:numCache>
                <c:formatCode>General</c:formatCode>
                <c:ptCount val="25"/>
                <c:pt idx="0">
                  <c:v>5.8</c:v>
                </c:pt>
                <c:pt idx="1">
                  <c:v>2.2000000000000002</c:v>
                </c:pt>
                <c:pt idx="2">
                  <c:v>1.9</c:v>
                </c:pt>
                <c:pt idx="3">
                  <c:v>3.3</c:v>
                </c:pt>
                <c:pt idx="4">
                  <c:v>2.7</c:v>
                </c:pt>
                <c:pt idx="5">
                  <c:v>2.2999999999999998</c:v>
                </c:pt>
                <c:pt idx="6">
                  <c:v>3.5</c:v>
                </c:pt>
                <c:pt idx="7">
                  <c:v>2.9</c:v>
                </c:pt>
                <c:pt idx="8">
                  <c:v>4.0999999999999996</c:v>
                </c:pt>
                <c:pt idx="9">
                  <c:v>3.9</c:v>
                </c:pt>
                <c:pt idx="10">
                  <c:v>3.5</c:v>
                </c:pt>
                <c:pt idx="11">
                  <c:v>3.5</c:v>
                </c:pt>
                <c:pt idx="12">
                  <c:v>2.6</c:v>
                </c:pt>
                <c:pt idx="13">
                  <c:v>2.7</c:v>
                </c:pt>
                <c:pt idx="14">
                  <c:v>3.5</c:v>
                </c:pt>
                <c:pt idx="15">
                  <c:v>2.7</c:v>
                </c:pt>
                <c:pt idx="16">
                  <c:v>1.7</c:v>
                </c:pt>
                <c:pt idx="17">
                  <c:v>2.2000000000000002</c:v>
                </c:pt>
                <c:pt idx="18">
                  <c:v>3.8</c:v>
                </c:pt>
                <c:pt idx="19">
                  <c:v>2.7</c:v>
                </c:pt>
                <c:pt idx="20">
                  <c:v>3</c:v>
                </c:pt>
                <c:pt idx="21">
                  <c:v>3.1</c:v>
                </c:pt>
                <c:pt idx="22">
                  <c:v>2.4</c:v>
                </c:pt>
                <c:pt idx="23">
                  <c:v>2.6</c:v>
                </c:pt>
                <c:pt idx="24">
                  <c:v>1.5</c:v>
                </c:pt>
              </c:numCache>
            </c:numRef>
          </c:val>
          <c:smooth val="0"/>
          <c:extLst>
            <c:ext xmlns:c16="http://schemas.microsoft.com/office/drawing/2014/chart" uri="{C3380CC4-5D6E-409C-BE32-E72D297353CC}">
              <c16:uniqueId val="{00000002-75CB-5E45-A6DB-B91E934FEC4F}"/>
            </c:ext>
          </c:extLst>
        </c:ser>
        <c:ser>
          <c:idx val="3"/>
          <c:order val="3"/>
          <c:tx>
            <c:strRef>
              <c:f>'[1]Hist. Tm per Gm Data and Charts'!$Z$3</c:f>
              <c:strCache>
                <c:ptCount val="1"/>
                <c:pt idx="0">
                  <c:v>E/GD</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Charts'!$Z$4:$Z$28</c:f>
              <c:numCache>
                <c:formatCode>General</c:formatCode>
                <c:ptCount val="25"/>
                <c:pt idx="0">
                  <c:v>4.0999999999999996</c:v>
                </c:pt>
                <c:pt idx="1">
                  <c:v>2.4</c:v>
                </c:pt>
                <c:pt idx="2">
                  <c:v>2.4</c:v>
                </c:pt>
                <c:pt idx="3">
                  <c:v>1.8</c:v>
                </c:pt>
                <c:pt idx="4">
                  <c:v>1.5</c:v>
                </c:pt>
                <c:pt idx="5">
                  <c:v>1.2</c:v>
                </c:pt>
                <c:pt idx="6">
                  <c:v>2.9</c:v>
                </c:pt>
                <c:pt idx="7">
                  <c:v>2.6</c:v>
                </c:pt>
                <c:pt idx="8">
                  <c:v>2.4</c:v>
                </c:pt>
                <c:pt idx="9">
                  <c:v>1.2</c:v>
                </c:pt>
                <c:pt idx="10">
                  <c:v>1.7</c:v>
                </c:pt>
                <c:pt idx="11">
                  <c:v>1.5</c:v>
                </c:pt>
                <c:pt idx="12">
                  <c:v>1.4</c:v>
                </c:pt>
                <c:pt idx="13">
                  <c:v>1.7</c:v>
                </c:pt>
                <c:pt idx="14">
                  <c:v>1.9</c:v>
                </c:pt>
                <c:pt idx="15">
                  <c:v>1.6</c:v>
                </c:pt>
                <c:pt idx="16">
                  <c:v>1.3</c:v>
                </c:pt>
                <c:pt idx="17">
                  <c:v>1.4</c:v>
                </c:pt>
                <c:pt idx="18">
                  <c:v>1.5</c:v>
                </c:pt>
                <c:pt idx="19">
                  <c:v>1.4</c:v>
                </c:pt>
                <c:pt idx="20">
                  <c:v>1.5</c:v>
                </c:pt>
                <c:pt idx="21">
                  <c:v>0.9</c:v>
                </c:pt>
                <c:pt idx="22">
                  <c:v>0.9</c:v>
                </c:pt>
                <c:pt idx="23">
                  <c:v>0.9</c:v>
                </c:pt>
                <c:pt idx="24">
                  <c:v>1.2</c:v>
                </c:pt>
              </c:numCache>
            </c:numRef>
          </c:val>
          <c:smooth val="0"/>
          <c:extLst>
            <c:ext xmlns:c16="http://schemas.microsoft.com/office/drawing/2014/chart" uri="{C3380CC4-5D6E-409C-BE32-E72D297353CC}">
              <c16:uniqueId val="{00000003-75CB-5E45-A6DB-B91E934FEC4F}"/>
            </c:ext>
          </c:extLst>
        </c:ser>
        <c:dLbls>
          <c:showLegendKey val="0"/>
          <c:showVal val="0"/>
          <c:showCatName val="0"/>
          <c:showSerName val="0"/>
          <c:showPercent val="0"/>
          <c:showBubbleSize val="0"/>
        </c:dLbls>
        <c:smooth val="0"/>
        <c:axId val="1873092704"/>
        <c:axId val="1"/>
      </c:lineChart>
      <c:catAx>
        <c:axId val="1873092704"/>
        <c:scaling>
          <c:orientation val="minMax"/>
        </c:scaling>
        <c:delete val="1"/>
        <c:axPos val="b"/>
        <c:majorTickMark val="none"/>
        <c:minorTickMark val="none"/>
        <c:tickLblPos val="nextTo"/>
        <c:crossAx val="1"/>
        <c:crosses val="autoZero"/>
        <c:auto val="1"/>
        <c:lblAlgn val="ctr"/>
        <c:lblOffset val="100"/>
        <c:noMultiLvlLbl val="0"/>
      </c:catAx>
      <c:valAx>
        <c:axId val="1"/>
        <c:scaling>
          <c:orientation val="minMax"/>
          <c:max val="1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73092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Event Outcomes/Tm/Gm: 1998 - 2021</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Charts'!$CC$3</c:f>
              <c:strCache>
                <c:ptCount val="1"/>
                <c:pt idx="0">
                  <c:v>BB</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Charts'!$CC$4:$CC$27</c:f>
              <c:numCache>
                <c:formatCode>General</c:formatCode>
                <c:ptCount val="24"/>
                <c:pt idx="0">
                  <c:v>3.38</c:v>
                </c:pt>
                <c:pt idx="1">
                  <c:v>3.68</c:v>
                </c:pt>
                <c:pt idx="2">
                  <c:v>3.75</c:v>
                </c:pt>
                <c:pt idx="3">
                  <c:v>3.25</c:v>
                </c:pt>
                <c:pt idx="4">
                  <c:v>3.35</c:v>
                </c:pt>
                <c:pt idx="5">
                  <c:v>3.27</c:v>
                </c:pt>
                <c:pt idx="6">
                  <c:v>3.34</c:v>
                </c:pt>
                <c:pt idx="7">
                  <c:v>3.13</c:v>
                </c:pt>
                <c:pt idx="8">
                  <c:v>3.26</c:v>
                </c:pt>
                <c:pt idx="9">
                  <c:v>3.31</c:v>
                </c:pt>
                <c:pt idx="10">
                  <c:v>3.36</c:v>
                </c:pt>
                <c:pt idx="11">
                  <c:v>3.42</c:v>
                </c:pt>
                <c:pt idx="12">
                  <c:v>3.25</c:v>
                </c:pt>
                <c:pt idx="13">
                  <c:v>3.09</c:v>
                </c:pt>
                <c:pt idx="14">
                  <c:v>3.03</c:v>
                </c:pt>
                <c:pt idx="15">
                  <c:v>3.01</c:v>
                </c:pt>
                <c:pt idx="16">
                  <c:v>2.88</c:v>
                </c:pt>
                <c:pt idx="17">
                  <c:v>2.9</c:v>
                </c:pt>
                <c:pt idx="18">
                  <c:v>3.11</c:v>
                </c:pt>
                <c:pt idx="19">
                  <c:v>3.26</c:v>
                </c:pt>
                <c:pt idx="20">
                  <c:v>3.23</c:v>
                </c:pt>
                <c:pt idx="21">
                  <c:v>3.27</c:v>
                </c:pt>
                <c:pt idx="22">
                  <c:v>3.39</c:v>
                </c:pt>
                <c:pt idx="23">
                  <c:v>3.28</c:v>
                </c:pt>
              </c:numCache>
            </c:numRef>
          </c:val>
          <c:smooth val="0"/>
          <c:extLst>
            <c:ext xmlns:c16="http://schemas.microsoft.com/office/drawing/2014/chart" uri="{C3380CC4-5D6E-409C-BE32-E72D297353CC}">
              <c16:uniqueId val="{00000000-4C20-6440-A15C-D9EFA6337A7F}"/>
            </c:ext>
          </c:extLst>
        </c:ser>
        <c:ser>
          <c:idx val="1"/>
          <c:order val="1"/>
          <c:tx>
            <c:strRef>
              <c:f>'[1]Hist. Tm per Gm Data and Charts'!$CD$3</c:f>
              <c:strCache>
                <c:ptCount val="1"/>
                <c:pt idx="0">
                  <c:v>HBP</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Charts'!$CD$4:$CD$27</c:f>
              <c:numCache>
                <c:formatCode>General</c:formatCode>
                <c:ptCount val="24"/>
                <c:pt idx="0">
                  <c:v>0.33</c:v>
                </c:pt>
                <c:pt idx="1">
                  <c:v>0.33</c:v>
                </c:pt>
                <c:pt idx="2">
                  <c:v>0.32</c:v>
                </c:pt>
                <c:pt idx="3">
                  <c:v>0.39</c:v>
                </c:pt>
                <c:pt idx="4">
                  <c:v>0.36</c:v>
                </c:pt>
                <c:pt idx="5">
                  <c:v>0.38</c:v>
                </c:pt>
                <c:pt idx="6">
                  <c:v>0.38</c:v>
                </c:pt>
                <c:pt idx="7">
                  <c:v>0.37</c:v>
                </c:pt>
                <c:pt idx="8">
                  <c:v>0.37</c:v>
                </c:pt>
                <c:pt idx="9">
                  <c:v>0.36</c:v>
                </c:pt>
                <c:pt idx="10">
                  <c:v>0.34</c:v>
                </c:pt>
                <c:pt idx="11">
                  <c:v>0.33</c:v>
                </c:pt>
                <c:pt idx="12">
                  <c:v>0.32</c:v>
                </c:pt>
                <c:pt idx="13">
                  <c:v>0.32</c:v>
                </c:pt>
                <c:pt idx="14">
                  <c:v>0.31</c:v>
                </c:pt>
                <c:pt idx="15">
                  <c:v>0.32</c:v>
                </c:pt>
                <c:pt idx="16">
                  <c:v>0.34</c:v>
                </c:pt>
                <c:pt idx="17">
                  <c:v>0.33</c:v>
                </c:pt>
                <c:pt idx="18">
                  <c:v>0.34</c:v>
                </c:pt>
                <c:pt idx="19">
                  <c:v>0.36</c:v>
                </c:pt>
                <c:pt idx="20">
                  <c:v>0.4</c:v>
                </c:pt>
                <c:pt idx="21">
                  <c:v>0.41</c:v>
                </c:pt>
                <c:pt idx="22">
                  <c:v>0.46</c:v>
                </c:pt>
                <c:pt idx="23">
                  <c:v>0.43</c:v>
                </c:pt>
              </c:numCache>
            </c:numRef>
          </c:val>
          <c:smooth val="0"/>
          <c:extLst>
            <c:ext xmlns:c16="http://schemas.microsoft.com/office/drawing/2014/chart" uri="{C3380CC4-5D6E-409C-BE32-E72D297353CC}">
              <c16:uniqueId val="{00000001-4C20-6440-A15C-D9EFA6337A7F}"/>
            </c:ext>
          </c:extLst>
        </c:ser>
        <c:ser>
          <c:idx val="2"/>
          <c:order val="2"/>
          <c:tx>
            <c:strRef>
              <c:f>'[1]Hist. Tm per Gm Data and Charts'!$CE$3</c:f>
              <c:strCache>
                <c:ptCount val="1"/>
                <c:pt idx="0">
                  <c:v>SO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Charts'!$CE$4:$CE$27</c:f>
              <c:numCache>
                <c:formatCode>General</c:formatCode>
                <c:ptCount val="24"/>
                <c:pt idx="0">
                  <c:v>6.56</c:v>
                </c:pt>
                <c:pt idx="1">
                  <c:v>6.41</c:v>
                </c:pt>
                <c:pt idx="2">
                  <c:v>6.45</c:v>
                </c:pt>
                <c:pt idx="3">
                  <c:v>6.67</c:v>
                </c:pt>
                <c:pt idx="4">
                  <c:v>6.47</c:v>
                </c:pt>
                <c:pt idx="5">
                  <c:v>6.34</c:v>
                </c:pt>
                <c:pt idx="6">
                  <c:v>6.55</c:v>
                </c:pt>
                <c:pt idx="7">
                  <c:v>6.3</c:v>
                </c:pt>
                <c:pt idx="8">
                  <c:v>6.52</c:v>
                </c:pt>
                <c:pt idx="9">
                  <c:v>6.62</c:v>
                </c:pt>
                <c:pt idx="10">
                  <c:v>6.77</c:v>
                </c:pt>
                <c:pt idx="11">
                  <c:v>6.91</c:v>
                </c:pt>
                <c:pt idx="12">
                  <c:v>7.06</c:v>
                </c:pt>
                <c:pt idx="13">
                  <c:v>7.1</c:v>
                </c:pt>
                <c:pt idx="14">
                  <c:v>7.5</c:v>
                </c:pt>
                <c:pt idx="15">
                  <c:v>7.55</c:v>
                </c:pt>
                <c:pt idx="16">
                  <c:v>7.7</c:v>
                </c:pt>
                <c:pt idx="17">
                  <c:v>7.71</c:v>
                </c:pt>
                <c:pt idx="18">
                  <c:v>8.0299999999999994</c:v>
                </c:pt>
                <c:pt idx="19">
                  <c:v>8.25</c:v>
                </c:pt>
                <c:pt idx="20">
                  <c:v>8.48</c:v>
                </c:pt>
                <c:pt idx="21">
                  <c:v>8.81</c:v>
                </c:pt>
                <c:pt idx="22">
                  <c:v>8.68</c:v>
                </c:pt>
                <c:pt idx="23">
                  <c:v>8.93</c:v>
                </c:pt>
              </c:numCache>
            </c:numRef>
          </c:val>
          <c:smooth val="0"/>
          <c:extLst>
            <c:ext xmlns:c16="http://schemas.microsoft.com/office/drawing/2014/chart" uri="{C3380CC4-5D6E-409C-BE32-E72D297353CC}">
              <c16:uniqueId val="{00000002-4C20-6440-A15C-D9EFA6337A7F}"/>
            </c:ext>
          </c:extLst>
        </c:ser>
        <c:ser>
          <c:idx val="3"/>
          <c:order val="3"/>
          <c:tx>
            <c:strRef>
              <c:f>'[1]Hist. Tm per Gm Data and Charts'!$CF$3</c:f>
              <c:strCache>
                <c:ptCount val="1"/>
                <c:pt idx="0">
                  <c:v>HR</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Charts'!$CF$4:$CF$27</c:f>
              <c:numCache>
                <c:formatCode>General</c:formatCode>
                <c:ptCount val="24"/>
                <c:pt idx="0">
                  <c:v>1.04</c:v>
                </c:pt>
                <c:pt idx="1">
                  <c:v>1.1399999999999999</c:v>
                </c:pt>
                <c:pt idx="2">
                  <c:v>1.17</c:v>
                </c:pt>
                <c:pt idx="3">
                  <c:v>1.1200000000000001</c:v>
                </c:pt>
                <c:pt idx="4">
                  <c:v>1.04</c:v>
                </c:pt>
                <c:pt idx="5">
                  <c:v>1.07</c:v>
                </c:pt>
                <c:pt idx="6">
                  <c:v>1.1200000000000001</c:v>
                </c:pt>
                <c:pt idx="7">
                  <c:v>1.03</c:v>
                </c:pt>
                <c:pt idx="8">
                  <c:v>1.1100000000000001</c:v>
                </c:pt>
                <c:pt idx="9">
                  <c:v>1.02</c:v>
                </c:pt>
                <c:pt idx="10">
                  <c:v>1</c:v>
                </c:pt>
                <c:pt idx="11">
                  <c:v>1.04</c:v>
                </c:pt>
                <c:pt idx="12">
                  <c:v>0.95</c:v>
                </c:pt>
                <c:pt idx="13">
                  <c:v>0.94</c:v>
                </c:pt>
                <c:pt idx="14">
                  <c:v>1.02</c:v>
                </c:pt>
                <c:pt idx="15">
                  <c:v>0.96</c:v>
                </c:pt>
                <c:pt idx="16">
                  <c:v>0.86</c:v>
                </c:pt>
                <c:pt idx="17">
                  <c:v>1.01</c:v>
                </c:pt>
                <c:pt idx="18">
                  <c:v>1.1599999999999999</c:v>
                </c:pt>
                <c:pt idx="19">
                  <c:v>1.26</c:v>
                </c:pt>
                <c:pt idx="20">
                  <c:v>1.1499999999999999</c:v>
                </c:pt>
                <c:pt idx="21">
                  <c:v>1.39</c:v>
                </c:pt>
                <c:pt idx="22">
                  <c:v>1.28</c:v>
                </c:pt>
                <c:pt idx="23">
                  <c:v>1.17</c:v>
                </c:pt>
              </c:numCache>
            </c:numRef>
          </c:val>
          <c:smooth val="0"/>
          <c:extLst>
            <c:ext xmlns:c16="http://schemas.microsoft.com/office/drawing/2014/chart" uri="{C3380CC4-5D6E-409C-BE32-E72D297353CC}">
              <c16:uniqueId val="{00000003-4C20-6440-A15C-D9EFA6337A7F}"/>
            </c:ext>
          </c:extLst>
        </c:ser>
        <c:ser>
          <c:idx val="4"/>
          <c:order val="4"/>
          <c:tx>
            <c:strRef>
              <c:f>'[1]Hist. Tm per Gm Data and Charts'!$CI$3</c:f>
              <c:strCache>
                <c:ptCount val="1"/>
                <c:pt idx="0">
                  <c:v>BAbip</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val>
            <c:numRef>
              <c:f>'[1]Hist. Tm per Gm Data and Charts'!$CI$4:$CI$27</c:f>
              <c:numCache>
                <c:formatCode>General</c:formatCode>
                <c:ptCount val="24"/>
                <c:pt idx="0">
                  <c:v>0.29899999999999999</c:v>
                </c:pt>
                <c:pt idx="1">
                  <c:v>0.30199999999999999</c:v>
                </c:pt>
                <c:pt idx="2">
                  <c:v>0.3</c:v>
                </c:pt>
                <c:pt idx="3">
                  <c:v>0.29599999999999999</c:v>
                </c:pt>
                <c:pt idx="4">
                  <c:v>0.29299999999999998</c:v>
                </c:pt>
                <c:pt idx="5">
                  <c:v>0.29399999999999998</c:v>
                </c:pt>
                <c:pt idx="6">
                  <c:v>0.29699999999999999</c:v>
                </c:pt>
                <c:pt idx="7">
                  <c:v>0.29499999999999998</c:v>
                </c:pt>
                <c:pt idx="8">
                  <c:v>0.30099999999999999</c:v>
                </c:pt>
                <c:pt idx="9">
                  <c:v>0.30199999999999999</c:v>
                </c:pt>
                <c:pt idx="10">
                  <c:v>0.3</c:v>
                </c:pt>
                <c:pt idx="11">
                  <c:v>0.29899999999999999</c:v>
                </c:pt>
                <c:pt idx="12">
                  <c:v>0.29699999999999999</c:v>
                </c:pt>
                <c:pt idx="13">
                  <c:v>0.29499999999999998</c:v>
                </c:pt>
                <c:pt idx="14">
                  <c:v>0.29699999999999999</c:v>
                </c:pt>
                <c:pt idx="15">
                  <c:v>0.29699999999999999</c:v>
                </c:pt>
                <c:pt idx="16">
                  <c:v>0.29799999999999999</c:v>
                </c:pt>
                <c:pt idx="17">
                  <c:v>0.29899999999999999</c:v>
                </c:pt>
                <c:pt idx="18">
                  <c:v>0.3</c:v>
                </c:pt>
                <c:pt idx="19">
                  <c:v>0.3</c:v>
                </c:pt>
                <c:pt idx="20">
                  <c:v>0.29499999999999998</c:v>
                </c:pt>
                <c:pt idx="21">
                  <c:v>0.29799999999999999</c:v>
                </c:pt>
                <c:pt idx="22">
                  <c:v>0.29199999999999998</c:v>
                </c:pt>
                <c:pt idx="23">
                  <c:v>0.28899999999999998</c:v>
                </c:pt>
              </c:numCache>
            </c:numRef>
          </c:val>
          <c:smooth val="0"/>
          <c:extLst>
            <c:ext xmlns:c16="http://schemas.microsoft.com/office/drawing/2014/chart" uri="{C3380CC4-5D6E-409C-BE32-E72D297353CC}">
              <c16:uniqueId val="{00000004-4C20-6440-A15C-D9EFA6337A7F}"/>
            </c:ext>
          </c:extLst>
        </c:ser>
        <c:dLbls>
          <c:showLegendKey val="0"/>
          <c:showVal val="0"/>
          <c:showCatName val="0"/>
          <c:showSerName val="0"/>
          <c:showPercent val="0"/>
          <c:showBubbleSize val="0"/>
        </c:dLbls>
        <c:smooth val="0"/>
        <c:axId val="1873472336"/>
        <c:axId val="1"/>
      </c:lineChart>
      <c:catAx>
        <c:axId val="1873472336"/>
        <c:scaling>
          <c:orientation val="minMax"/>
        </c:scaling>
        <c:delete val="1"/>
        <c:axPos val="b"/>
        <c:majorTickMark val="none"/>
        <c:minorTickMark val="none"/>
        <c:tickLblPos val="nextTo"/>
        <c:crossAx val="1"/>
        <c:crosses val="autoZero"/>
        <c:auto val="1"/>
        <c:lblAlgn val="ctr"/>
        <c:lblOffset val="100"/>
        <c:noMultiLvlLbl val="0"/>
      </c:catAx>
      <c:valAx>
        <c:axId val="1"/>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7347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Game Outcomes/Tm/Gm: 1998 - 2021</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Charts'!$CJ$3</c:f>
              <c:strCache>
                <c:ptCount val="1"/>
                <c:pt idx="0">
                  <c:v>R/G</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Charts'!$CJ$4:$CJ$27</c:f>
              <c:numCache>
                <c:formatCode>General</c:formatCode>
                <c:ptCount val="24"/>
                <c:pt idx="0">
                  <c:v>4.79</c:v>
                </c:pt>
                <c:pt idx="1">
                  <c:v>5.08</c:v>
                </c:pt>
                <c:pt idx="2">
                  <c:v>5.14</c:v>
                </c:pt>
                <c:pt idx="3">
                  <c:v>4.78</c:v>
                </c:pt>
                <c:pt idx="4">
                  <c:v>4.62</c:v>
                </c:pt>
                <c:pt idx="5">
                  <c:v>4.7300000000000004</c:v>
                </c:pt>
                <c:pt idx="6">
                  <c:v>4.8099999999999996</c:v>
                </c:pt>
                <c:pt idx="7">
                  <c:v>4.59</c:v>
                </c:pt>
                <c:pt idx="8">
                  <c:v>4.8600000000000003</c:v>
                </c:pt>
                <c:pt idx="9">
                  <c:v>4.8</c:v>
                </c:pt>
                <c:pt idx="10">
                  <c:v>4.6500000000000004</c:v>
                </c:pt>
                <c:pt idx="11">
                  <c:v>4.6100000000000003</c:v>
                </c:pt>
                <c:pt idx="12">
                  <c:v>4.38</c:v>
                </c:pt>
                <c:pt idx="13">
                  <c:v>4.28</c:v>
                </c:pt>
                <c:pt idx="14">
                  <c:v>4.32</c:v>
                </c:pt>
                <c:pt idx="15">
                  <c:v>4.17</c:v>
                </c:pt>
                <c:pt idx="16">
                  <c:v>4.07</c:v>
                </c:pt>
                <c:pt idx="17">
                  <c:v>4.25</c:v>
                </c:pt>
                <c:pt idx="18">
                  <c:v>4.4800000000000004</c:v>
                </c:pt>
                <c:pt idx="19">
                  <c:v>4.6500000000000004</c:v>
                </c:pt>
                <c:pt idx="20">
                  <c:v>4.45</c:v>
                </c:pt>
                <c:pt idx="21">
                  <c:v>4.83</c:v>
                </c:pt>
                <c:pt idx="22">
                  <c:v>4.6500000000000004</c:v>
                </c:pt>
                <c:pt idx="23">
                  <c:v>4.41</c:v>
                </c:pt>
              </c:numCache>
            </c:numRef>
          </c:val>
          <c:smooth val="0"/>
          <c:extLst>
            <c:ext xmlns:c16="http://schemas.microsoft.com/office/drawing/2014/chart" uri="{C3380CC4-5D6E-409C-BE32-E72D297353CC}">
              <c16:uniqueId val="{00000000-532A-9C4A-9D51-F86A1B26A133}"/>
            </c:ext>
          </c:extLst>
        </c:ser>
        <c:ser>
          <c:idx val="1"/>
          <c:order val="1"/>
          <c:tx>
            <c:strRef>
              <c:f>'[1]Hist. Tm per Gm Data and Charts'!$CK$3</c:f>
              <c:strCache>
                <c:ptCount val="1"/>
                <c:pt idx="0">
                  <c:v>K/BB</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Charts'!$CK$4:$CK$27</c:f>
              <c:numCache>
                <c:formatCode>General</c:formatCode>
                <c:ptCount val="24"/>
                <c:pt idx="0">
                  <c:v>1.94</c:v>
                </c:pt>
                <c:pt idx="1">
                  <c:v>1.74</c:v>
                </c:pt>
                <c:pt idx="2">
                  <c:v>1.72</c:v>
                </c:pt>
                <c:pt idx="3">
                  <c:v>2.0499999999999998</c:v>
                </c:pt>
                <c:pt idx="4">
                  <c:v>1.93</c:v>
                </c:pt>
                <c:pt idx="5">
                  <c:v>1.94</c:v>
                </c:pt>
                <c:pt idx="6">
                  <c:v>1.96</c:v>
                </c:pt>
                <c:pt idx="7">
                  <c:v>2.02</c:v>
                </c:pt>
                <c:pt idx="8">
                  <c:v>2</c:v>
                </c:pt>
                <c:pt idx="9">
                  <c:v>2</c:v>
                </c:pt>
                <c:pt idx="10">
                  <c:v>2.0099999999999998</c:v>
                </c:pt>
                <c:pt idx="11">
                  <c:v>2.02</c:v>
                </c:pt>
                <c:pt idx="12">
                  <c:v>2.17</c:v>
                </c:pt>
                <c:pt idx="13">
                  <c:v>2.2999999999999998</c:v>
                </c:pt>
                <c:pt idx="14">
                  <c:v>2.48</c:v>
                </c:pt>
                <c:pt idx="15">
                  <c:v>2.5099999999999998</c:v>
                </c:pt>
                <c:pt idx="16">
                  <c:v>2.67</c:v>
                </c:pt>
                <c:pt idx="17">
                  <c:v>2.66</c:v>
                </c:pt>
                <c:pt idx="18">
                  <c:v>2.58</c:v>
                </c:pt>
                <c:pt idx="19">
                  <c:v>2.5299999999999998</c:v>
                </c:pt>
                <c:pt idx="20">
                  <c:v>2.63</c:v>
                </c:pt>
                <c:pt idx="21">
                  <c:v>2.69</c:v>
                </c:pt>
                <c:pt idx="22">
                  <c:v>2.56</c:v>
                </c:pt>
                <c:pt idx="23">
                  <c:v>2.72</c:v>
                </c:pt>
              </c:numCache>
            </c:numRef>
          </c:val>
          <c:smooth val="0"/>
          <c:extLst>
            <c:ext xmlns:c16="http://schemas.microsoft.com/office/drawing/2014/chart" uri="{C3380CC4-5D6E-409C-BE32-E72D297353CC}">
              <c16:uniqueId val="{00000001-532A-9C4A-9D51-F86A1B26A133}"/>
            </c:ext>
          </c:extLst>
        </c:ser>
        <c:ser>
          <c:idx val="2"/>
          <c:order val="2"/>
          <c:tx>
            <c:strRef>
              <c:f>'[1]Hist. Tm per Gm Data and Charts'!$CL$3</c:f>
              <c:strCache>
                <c:ptCount val="1"/>
                <c:pt idx="0">
                  <c:v>R/GD</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Charts'!$CL$4:$CL$27</c:f>
              <c:numCache>
                <c:formatCode>General</c:formatCode>
                <c:ptCount val="24"/>
                <c:pt idx="0">
                  <c:v>2.2000000000000002</c:v>
                </c:pt>
                <c:pt idx="1">
                  <c:v>1.9</c:v>
                </c:pt>
                <c:pt idx="2">
                  <c:v>1.6</c:v>
                </c:pt>
                <c:pt idx="3">
                  <c:v>1.7</c:v>
                </c:pt>
                <c:pt idx="4">
                  <c:v>2</c:v>
                </c:pt>
                <c:pt idx="5">
                  <c:v>2.4</c:v>
                </c:pt>
                <c:pt idx="6">
                  <c:v>2.1</c:v>
                </c:pt>
                <c:pt idx="7">
                  <c:v>1.7</c:v>
                </c:pt>
                <c:pt idx="8">
                  <c:v>1.4</c:v>
                </c:pt>
                <c:pt idx="9">
                  <c:v>1.8</c:v>
                </c:pt>
                <c:pt idx="10">
                  <c:v>1.7</c:v>
                </c:pt>
                <c:pt idx="11">
                  <c:v>1.7</c:v>
                </c:pt>
                <c:pt idx="12">
                  <c:v>2.1</c:v>
                </c:pt>
                <c:pt idx="13">
                  <c:v>2</c:v>
                </c:pt>
                <c:pt idx="14">
                  <c:v>1.4</c:v>
                </c:pt>
                <c:pt idx="15">
                  <c:v>2.1</c:v>
                </c:pt>
                <c:pt idx="16">
                  <c:v>1.5</c:v>
                </c:pt>
                <c:pt idx="17">
                  <c:v>2</c:v>
                </c:pt>
                <c:pt idx="18">
                  <c:v>1.6</c:v>
                </c:pt>
                <c:pt idx="19">
                  <c:v>1.8</c:v>
                </c:pt>
                <c:pt idx="20">
                  <c:v>1.7</c:v>
                </c:pt>
                <c:pt idx="21">
                  <c:v>2.2000000000000002</c:v>
                </c:pt>
                <c:pt idx="22">
                  <c:v>2.1</c:v>
                </c:pt>
                <c:pt idx="23">
                  <c:v>2.1</c:v>
                </c:pt>
              </c:numCache>
            </c:numRef>
          </c:val>
          <c:smooth val="0"/>
          <c:extLst>
            <c:ext xmlns:c16="http://schemas.microsoft.com/office/drawing/2014/chart" uri="{C3380CC4-5D6E-409C-BE32-E72D297353CC}">
              <c16:uniqueId val="{00000002-532A-9C4A-9D51-F86A1B26A133}"/>
            </c:ext>
          </c:extLst>
        </c:ser>
        <c:ser>
          <c:idx val="3"/>
          <c:order val="3"/>
          <c:tx>
            <c:strRef>
              <c:f>'[1]Hist. Tm per Gm Data and Charts'!$CM$3</c:f>
              <c:strCache>
                <c:ptCount val="1"/>
                <c:pt idx="0">
                  <c:v>E/GD</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Charts'!$CM$4:$CM$27</c:f>
              <c:numCache>
                <c:formatCode>General</c:formatCode>
                <c:ptCount val="24"/>
                <c:pt idx="0">
                  <c:v>0.5</c:v>
                </c:pt>
                <c:pt idx="1">
                  <c:v>0.6</c:v>
                </c:pt>
                <c:pt idx="2">
                  <c:v>0.4</c:v>
                </c:pt>
                <c:pt idx="3">
                  <c:v>0.4</c:v>
                </c:pt>
                <c:pt idx="4">
                  <c:v>0.4</c:v>
                </c:pt>
                <c:pt idx="5">
                  <c:v>0.5</c:v>
                </c:pt>
                <c:pt idx="6">
                  <c:v>0.4</c:v>
                </c:pt>
                <c:pt idx="7">
                  <c:v>0.2</c:v>
                </c:pt>
                <c:pt idx="8">
                  <c:v>0.4</c:v>
                </c:pt>
                <c:pt idx="9">
                  <c:v>0.4</c:v>
                </c:pt>
                <c:pt idx="10">
                  <c:v>0.4</c:v>
                </c:pt>
                <c:pt idx="11">
                  <c:v>0.5</c:v>
                </c:pt>
                <c:pt idx="12">
                  <c:v>0.4</c:v>
                </c:pt>
                <c:pt idx="13">
                  <c:v>0.4</c:v>
                </c:pt>
                <c:pt idx="14">
                  <c:v>0.3</c:v>
                </c:pt>
                <c:pt idx="15">
                  <c:v>0.4</c:v>
                </c:pt>
                <c:pt idx="16">
                  <c:v>0.3</c:v>
                </c:pt>
                <c:pt idx="17">
                  <c:v>0.3</c:v>
                </c:pt>
                <c:pt idx="18">
                  <c:v>0.4</c:v>
                </c:pt>
                <c:pt idx="19">
                  <c:v>0.3</c:v>
                </c:pt>
                <c:pt idx="20">
                  <c:v>0.4</c:v>
                </c:pt>
                <c:pt idx="21">
                  <c:v>0.4</c:v>
                </c:pt>
                <c:pt idx="22">
                  <c:v>0.5</c:v>
                </c:pt>
                <c:pt idx="23">
                  <c:v>0.3</c:v>
                </c:pt>
              </c:numCache>
            </c:numRef>
          </c:val>
          <c:smooth val="0"/>
          <c:extLst>
            <c:ext xmlns:c16="http://schemas.microsoft.com/office/drawing/2014/chart" uri="{C3380CC4-5D6E-409C-BE32-E72D297353CC}">
              <c16:uniqueId val="{00000003-532A-9C4A-9D51-F86A1B26A133}"/>
            </c:ext>
          </c:extLst>
        </c:ser>
        <c:dLbls>
          <c:showLegendKey val="0"/>
          <c:showVal val="0"/>
          <c:showCatName val="0"/>
          <c:showSerName val="0"/>
          <c:showPercent val="0"/>
          <c:showBubbleSize val="0"/>
        </c:dLbls>
        <c:smooth val="0"/>
        <c:axId val="1873034400"/>
        <c:axId val="1"/>
      </c:lineChart>
      <c:catAx>
        <c:axId val="1873034400"/>
        <c:scaling>
          <c:orientation val="minMax"/>
        </c:scaling>
        <c:delete val="0"/>
        <c:axPos val="b"/>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
        <c:crosses val="autoZero"/>
        <c:auto val="1"/>
        <c:lblAlgn val="ctr"/>
        <c:lblOffset val="100"/>
        <c:noMultiLvlLbl val="0"/>
      </c:catAx>
      <c:valAx>
        <c:axId val="1"/>
        <c:scaling>
          <c:orientation val="minMax"/>
          <c:max val="1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7303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Event Outcomes/Tm/Gm: 1954 - 1997</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Charts'!$BP$3</c:f>
              <c:strCache>
                <c:ptCount val="1"/>
                <c:pt idx="0">
                  <c:v>BB</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Charts'!$BP$4:$BP$47</c:f>
              <c:numCache>
                <c:formatCode>General</c:formatCode>
                <c:ptCount val="44"/>
                <c:pt idx="0">
                  <c:v>3.65</c:v>
                </c:pt>
                <c:pt idx="1">
                  <c:v>3.67</c:v>
                </c:pt>
                <c:pt idx="2">
                  <c:v>3.63</c:v>
                </c:pt>
                <c:pt idx="3">
                  <c:v>3.31</c:v>
                </c:pt>
                <c:pt idx="4">
                  <c:v>3.29</c:v>
                </c:pt>
                <c:pt idx="5">
                  <c:v>3.31</c:v>
                </c:pt>
                <c:pt idx="6">
                  <c:v>3.39</c:v>
                </c:pt>
                <c:pt idx="7">
                  <c:v>3.46</c:v>
                </c:pt>
                <c:pt idx="8">
                  <c:v>3.37</c:v>
                </c:pt>
                <c:pt idx="9">
                  <c:v>2.96</c:v>
                </c:pt>
                <c:pt idx="10">
                  <c:v>2.96</c:v>
                </c:pt>
                <c:pt idx="11">
                  <c:v>3.09</c:v>
                </c:pt>
                <c:pt idx="12">
                  <c:v>2.89</c:v>
                </c:pt>
                <c:pt idx="13">
                  <c:v>2.98</c:v>
                </c:pt>
                <c:pt idx="14">
                  <c:v>2.82</c:v>
                </c:pt>
                <c:pt idx="15">
                  <c:v>3.45</c:v>
                </c:pt>
                <c:pt idx="16">
                  <c:v>3.53</c:v>
                </c:pt>
                <c:pt idx="17">
                  <c:v>3.23</c:v>
                </c:pt>
                <c:pt idx="18">
                  <c:v>3.15</c:v>
                </c:pt>
                <c:pt idx="19">
                  <c:v>3.37</c:v>
                </c:pt>
                <c:pt idx="20">
                  <c:v>3.33</c:v>
                </c:pt>
                <c:pt idx="21">
                  <c:v>3.46</c:v>
                </c:pt>
                <c:pt idx="22">
                  <c:v>3.2</c:v>
                </c:pt>
                <c:pt idx="23">
                  <c:v>3.27</c:v>
                </c:pt>
                <c:pt idx="24">
                  <c:v>3.23</c:v>
                </c:pt>
                <c:pt idx="25">
                  <c:v>3.24</c:v>
                </c:pt>
                <c:pt idx="26">
                  <c:v>3.13</c:v>
                </c:pt>
                <c:pt idx="27">
                  <c:v>3.18</c:v>
                </c:pt>
                <c:pt idx="28">
                  <c:v>3.16</c:v>
                </c:pt>
                <c:pt idx="29">
                  <c:v>3.2</c:v>
                </c:pt>
                <c:pt idx="30">
                  <c:v>3.16</c:v>
                </c:pt>
                <c:pt idx="31">
                  <c:v>3.29</c:v>
                </c:pt>
                <c:pt idx="32">
                  <c:v>3.38</c:v>
                </c:pt>
                <c:pt idx="33">
                  <c:v>3.42</c:v>
                </c:pt>
                <c:pt idx="34">
                  <c:v>3.09</c:v>
                </c:pt>
                <c:pt idx="35">
                  <c:v>3.21</c:v>
                </c:pt>
                <c:pt idx="36">
                  <c:v>3.29</c:v>
                </c:pt>
                <c:pt idx="37">
                  <c:v>3.32</c:v>
                </c:pt>
                <c:pt idx="38">
                  <c:v>3.25</c:v>
                </c:pt>
                <c:pt idx="39">
                  <c:v>3.33</c:v>
                </c:pt>
                <c:pt idx="40">
                  <c:v>3.48</c:v>
                </c:pt>
                <c:pt idx="41">
                  <c:v>3.53</c:v>
                </c:pt>
                <c:pt idx="42">
                  <c:v>3.55</c:v>
                </c:pt>
                <c:pt idx="43">
                  <c:v>3.46</c:v>
                </c:pt>
              </c:numCache>
            </c:numRef>
          </c:val>
          <c:smooth val="0"/>
          <c:extLst>
            <c:ext xmlns:c16="http://schemas.microsoft.com/office/drawing/2014/chart" uri="{C3380CC4-5D6E-409C-BE32-E72D297353CC}">
              <c16:uniqueId val="{00000000-42CB-5442-8CD6-3767417CD310}"/>
            </c:ext>
          </c:extLst>
        </c:ser>
        <c:ser>
          <c:idx val="1"/>
          <c:order val="1"/>
          <c:tx>
            <c:strRef>
              <c:f>'[1]Hist. Tm per Gm Data and Charts'!$BQ$3</c:f>
              <c:strCache>
                <c:ptCount val="1"/>
                <c:pt idx="0">
                  <c:v>HBP</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Charts'!$BQ$4:$BQ$47</c:f>
              <c:numCache>
                <c:formatCode>General</c:formatCode>
                <c:ptCount val="44"/>
                <c:pt idx="0">
                  <c:v>0.18</c:v>
                </c:pt>
                <c:pt idx="1">
                  <c:v>0.21</c:v>
                </c:pt>
                <c:pt idx="2">
                  <c:v>0.19</c:v>
                </c:pt>
                <c:pt idx="3">
                  <c:v>0.21</c:v>
                </c:pt>
                <c:pt idx="4">
                  <c:v>0.2</c:v>
                </c:pt>
                <c:pt idx="5">
                  <c:v>0.2</c:v>
                </c:pt>
                <c:pt idx="6">
                  <c:v>0.2</c:v>
                </c:pt>
                <c:pt idx="7">
                  <c:v>0.2</c:v>
                </c:pt>
                <c:pt idx="8">
                  <c:v>0.22</c:v>
                </c:pt>
                <c:pt idx="9">
                  <c:v>0.22</c:v>
                </c:pt>
                <c:pt idx="10">
                  <c:v>0.21</c:v>
                </c:pt>
                <c:pt idx="11">
                  <c:v>0.22</c:v>
                </c:pt>
                <c:pt idx="12">
                  <c:v>0.21</c:v>
                </c:pt>
                <c:pt idx="13">
                  <c:v>0.23</c:v>
                </c:pt>
                <c:pt idx="14">
                  <c:v>0.24</c:v>
                </c:pt>
                <c:pt idx="15">
                  <c:v>0.23</c:v>
                </c:pt>
                <c:pt idx="16">
                  <c:v>0.21</c:v>
                </c:pt>
                <c:pt idx="17">
                  <c:v>0.21</c:v>
                </c:pt>
                <c:pt idx="18">
                  <c:v>0.2</c:v>
                </c:pt>
                <c:pt idx="19">
                  <c:v>0.19</c:v>
                </c:pt>
                <c:pt idx="20">
                  <c:v>0.2</c:v>
                </c:pt>
                <c:pt idx="21">
                  <c:v>0.2</c:v>
                </c:pt>
                <c:pt idx="22">
                  <c:v>0.18</c:v>
                </c:pt>
                <c:pt idx="23">
                  <c:v>0.19</c:v>
                </c:pt>
                <c:pt idx="24">
                  <c:v>0.18</c:v>
                </c:pt>
                <c:pt idx="25">
                  <c:v>0.18</c:v>
                </c:pt>
                <c:pt idx="26">
                  <c:v>0.16</c:v>
                </c:pt>
                <c:pt idx="27">
                  <c:v>0.17</c:v>
                </c:pt>
                <c:pt idx="28">
                  <c:v>0.16</c:v>
                </c:pt>
                <c:pt idx="29">
                  <c:v>0.17</c:v>
                </c:pt>
                <c:pt idx="30">
                  <c:v>0.16</c:v>
                </c:pt>
                <c:pt idx="31">
                  <c:v>0.17</c:v>
                </c:pt>
                <c:pt idx="32">
                  <c:v>0.19</c:v>
                </c:pt>
                <c:pt idx="33">
                  <c:v>0.2</c:v>
                </c:pt>
                <c:pt idx="34">
                  <c:v>0.22</c:v>
                </c:pt>
                <c:pt idx="35">
                  <c:v>0.19</c:v>
                </c:pt>
                <c:pt idx="36">
                  <c:v>0.2</c:v>
                </c:pt>
                <c:pt idx="37">
                  <c:v>0.22</c:v>
                </c:pt>
                <c:pt idx="38">
                  <c:v>0.23</c:v>
                </c:pt>
                <c:pt idx="39">
                  <c:v>0.26</c:v>
                </c:pt>
                <c:pt idx="40">
                  <c:v>0.27</c:v>
                </c:pt>
                <c:pt idx="41">
                  <c:v>0.3</c:v>
                </c:pt>
                <c:pt idx="42">
                  <c:v>0.31</c:v>
                </c:pt>
                <c:pt idx="43">
                  <c:v>0.32</c:v>
                </c:pt>
              </c:numCache>
            </c:numRef>
          </c:val>
          <c:smooth val="0"/>
          <c:extLst>
            <c:ext xmlns:c16="http://schemas.microsoft.com/office/drawing/2014/chart" uri="{C3380CC4-5D6E-409C-BE32-E72D297353CC}">
              <c16:uniqueId val="{00000001-42CB-5442-8CD6-3767417CD310}"/>
            </c:ext>
          </c:extLst>
        </c:ser>
        <c:ser>
          <c:idx val="2"/>
          <c:order val="2"/>
          <c:tx>
            <c:strRef>
              <c:f>'[1]Hist. Tm per Gm Data and Charts'!$BR$3</c:f>
              <c:strCache>
                <c:ptCount val="1"/>
                <c:pt idx="0">
                  <c:v>SO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Charts'!$BR$4:$BR$47</c:f>
              <c:numCache>
                <c:formatCode>General</c:formatCode>
                <c:ptCount val="44"/>
                <c:pt idx="0">
                  <c:v>4.13</c:v>
                </c:pt>
                <c:pt idx="1">
                  <c:v>4.3899999999999997</c:v>
                </c:pt>
                <c:pt idx="2">
                  <c:v>4.6399999999999997</c:v>
                </c:pt>
                <c:pt idx="3">
                  <c:v>4.84</c:v>
                </c:pt>
                <c:pt idx="4">
                  <c:v>4.95</c:v>
                </c:pt>
                <c:pt idx="5">
                  <c:v>5.09</c:v>
                </c:pt>
                <c:pt idx="6">
                  <c:v>5.18</c:v>
                </c:pt>
                <c:pt idx="7">
                  <c:v>5.23</c:v>
                </c:pt>
                <c:pt idx="8">
                  <c:v>5.42</c:v>
                </c:pt>
                <c:pt idx="9">
                  <c:v>5.8</c:v>
                </c:pt>
                <c:pt idx="10">
                  <c:v>5.91</c:v>
                </c:pt>
                <c:pt idx="11">
                  <c:v>5.94</c:v>
                </c:pt>
                <c:pt idx="12">
                  <c:v>5.82</c:v>
                </c:pt>
                <c:pt idx="13">
                  <c:v>5.99</c:v>
                </c:pt>
                <c:pt idx="14">
                  <c:v>5.89</c:v>
                </c:pt>
                <c:pt idx="15">
                  <c:v>5.77</c:v>
                </c:pt>
                <c:pt idx="16">
                  <c:v>5.75</c:v>
                </c:pt>
                <c:pt idx="17">
                  <c:v>5.41</c:v>
                </c:pt>
                <c:pt idx="18">
                  <c:v>5.57</c:v>
                </c:pt>
                <c:pt idx="19">
                  <c:v>5.24</c:v>
                </c:pt>
                <c:pt idx="20">
                  <c:v>5.01</c:v>
                </c:pt>
                <c:pt idx="21">
                  <c:v>4.9800000000000004</c:v>
                </c:pt>
                <c:pt idx="22">
                  <c:v>4.83</c:v>
                </c:pt>
                <c:pt idx="23">
                  <c:v>5.16</c:v>
                </c:pt>
                <c:pt idx="24">
                  <c:v>4.7699999999999996</c:v>
                </c:pt>
                <c:pt idx="25">
                  <c:v>4.7699999999999996</c:v>
                </c:pt>
                <c:pt idx="26">
                  <c:v>4.8</c:v>
                </c:pt>
                <c:pt idx="27">
                  <c:v>4.75</c:v>
                </c:pt>
                <c:pt idx="28">
                  <c:v>5.04</c:v>
                </c:pt>
                <c:pt idx="29">
                  <c:v>5.15</c:v>
                </c:pt>
                <c:pt idx="30">
                  <c:v>5.34</c:v>
                </c:pt>
                <c:pt idx="31">
                  <c:v>5.34</c:v>
                </c:pt>
                <c:pt idx="32">
                  <c:v>5.87</c:v>
                </c:pt>
                <c:pt idx="33">
                  <c:v>5.96</c:v>
                </c:pt>
                <c:pt idx="34">
                  <c:v>5.56</c:v>
                </c:pt>
                <c:pt idx="35">
                  <c:v>5.61</c:v>
                </c:pt>
                <c:pt idx="36">
                  <c:v>5.67</c:v>
                </c:pt>
                <c:pt idx="37">
                  <c:v>5.8</c:v>
                </c:pt>
                <c:pt idx="38">
                  <c:v>5.59</c:v>
                </c:pt>
                <c:pt idx="39">
                  <c:v>5.8</c:v>
                </c:pt>
                <c:pt idx="40">
                  <c:v>6.18</c:v>
                </c:pt>
                <c:pt idx="41">
                  <c:v>6.3</c:v>
                </c:pt>
                <c:pt idx="42">
                  <c:v>6.46</c:v>
                </c:pt>
                <c:pt idx="43">
                  <c:v>6.61</c:v>
                </c:pt>
              </c:numCache>
            </c:numRef>
          </c:val>
          <c:smooth val="0"/>
          <c:extLst>
            <c:ext xmlns:c16="http://schemas.microsoft.com/office/drawing/2014/chart" uri="{C3380CC4-5D6E-409C-BE32-E72D297353CC}">
              <c16:uniqueId val="{00000002-42CB-5442-8CD6-3767417CD310}"/>
            </c:ext>
          </c:extLst>
        </c:ser>
        <c:ser>
          <c:idx val="3"/>
          <c:order val="3"/>
          <c:tx>
            <c:strRef>
              <c:f>'[1]Hist. Tm per Gm Data and Charts'!$BS$3</c:f>
              <c:strCache>
                <c:ptCount val="1"/>
                <c:pt idx="0">
                  <c:v>HR</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Charts'!$BS$4:$BS$47</c:f>
              <c:numCache>
                <c:formatCode>General</c:formatCode>
                <c:ptCount val="44"/>
                <c:pt idx="0">
                  <c:v>0.78</c:v>
                </c:pt>
                <c:pt idx="1">
                  <c:v>0.9</c:v>
                </c:pt>
                <c:pt idx="2">
                  <c:v>0.93</c:v>
                </c:pt>
                <c:pt idx="3">
                  <c:v>0.89</c:v>
                </c:pt>
                <c:pt idx="4">
                  <c:v>0.91</c:v>
                </c:pt>
                <c:pt idx="5">
                  <c:v>0.91</c:v>
                </c:pt>
                <c:pt idx="6">
                  <c:v>0.86</c:v>
                </c:pt>
                <c:pt idx="7">
                  <c:v>0.95</c:v>
                </c:pt>
                <c:pt idx="8">
                  <c:v>0.93</c:v>
                </c:pt>
                <c:pt idx="9">
                  <c:v>0.84</c:v>
                </c:pt>
                <c:pt idx="10">
                  <c:v>0.85</c:v>
                </c:pt>
                <c:pt idx="11">
                  <c:v>0.83</c:v>
                </c:pt>
                <c:pt idx="12">
                  <c:v>0.85</c:v>
                </c:pt>
                <c:pt idx="13">
                  <c:v>0.71</c:v>
                </c:pt>
                <c:pt idx="14">
                  <c:v>0.61</c:v>
                </c:pt>
                <c:pt idx="15">
                  <c:v>0.8</c:v>
                </c:pt>
                <c:pt idx="16">
                  <c:v>0.88</c:v>
                </c:pt>
                <c:pt idx="17">
                  <c:v>0.74</c:v>
                </c:pt>
                <c:pt idx="18">
                  <c:v>0.68</c:v>
                </c:pt>
                <c:pt idx="19">
                  <c:v>0.8</c:v>
                </c:pt>
                <c:pt idx="20">
                  <c:v>0.68</c:v>
                </c:pt>
                <c:pt idx="21">
                  <c:v>0.7</c:v>
                </c:pt>
                <c:pt idx="22">
                  <c:v>0.57999999999999996</c:v>
                </c:pt>
                <c:pt idx="23">
                  <c:v>0.87</c:v>
                </c:pt>
                <c:pt idx="24">
                  <c:v>0.7</c:v>
                </c:pt>
                <c:pt idx="25">
                  <c:v>0.82</c:v>
                </c:pt>
                <c:pt idx="26">
                  <c:v>0.73</c:v>
                </c:pt>
                <c:pt idx="27">
                  <c:v>0.64</c:v>
                </c:pt>
                <c:pt idx="28">
                  <c:v>0.8</c:v>
                </c:pt>
                <c:pt idx="29">
                  <c:v>0.78</c:v>
                </c:pt>
                <c:pt idx="30">
                  <c:v>0.77</c:v>
                </c:pt>
                <c:pt idx="31">
                  <c:v>0.86</c:v>
                </c:pt>
                <c:pt idx="32">
                  <c:v>0.91</c:v>
                </c:pt>
                <c:pt idx="33">
                  <c:v>1.06</c:v>
                </c:pt>
                <c:pt idx="34">
                  <c:v>0.76</c:v>
                </c:pt>
                <c:pt idx="35">
                  <c:v>0.73</c:v>
                </c:pt>
                <c:pt idx="36">
                  <c:v>0.79</c:v>
                </c:pt>
                <c:pt idx="37">
                  <c:v>0.8</c:v>
                </c:pt>
                <c:pt idx="38">
                  <c:v>0.72</c:v>
                </c:pt>
                <c:pt idx="39">
                  <c:v>0.89</c:v>
                </c:pt>
                <c:pt idx="40">
                  <c:v>1.03</c:v>
                </c:pt>
                <c:pt idx="41">
                  <c:v>1.01</c:v>
                </c:pt>
                <c:pt idx="42">
                  <c:v>1.0900000000000001</c:v>
                </c:pt>
                <c:pt idx="43">
                  <c:v>1.02</c:v>
                </c:pt>
              </c:numCache>
            </c:numRef>
          </c:val>
          <c:smooth val="0"/>
          <c:extLst>
            <c:ext xmlns:c16="http://schemas.microsoft.com/office/drawing/2014/chart" uri="{C3380CC4-5D6E-409C-BE32-E72D297353CC}">
              <c16:uniqueId val="{00000003-42CB-5442-8CD6-3767417CD310}"/>
            </c:ext>
          </c:extLst>
        </c:ser>
        <c:ser>
          <c:idx val="4"/>
          <c:order val="4"/>
          <c:tx>
            <c:strRef>
              <c:f>'[1]Hist. Tm per Gm Data and Charts'!$BV$3</c:f>
              <c:strCache>
                <c:ptCount val="1"/>
                <c:pt idx="0">
                  <c:v>BAbip</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val>
            <c:numRef>
              <c:f>'[1]Hist. Tm per Gm Data and Charts'!$BV$4:$BV$47</c:f>
              <c:numCache>
                <c:formatCode>General</c:formatCode>
                <c:ptCount val="44"/>
                <c:pt idx="0">
                  <c:v>0.27500000000000002</c:v>
                </c:pt>
                <c:pt idx="1">
                  <c:v>0.27200000000000002</c:v>
                </c:pt>
                <c:pt idx="2">
                  <c:v>0.27400000000000002</c:v>
                </c:pt>
                <c:pt idx="3">
                  <c:v>0.27500000000000002</c:v>
                </c:pt>
                <c:pt idx="4">
                  <c:v>0.27700000000000002</c:v>
                </c:pt>
                <c:pt idx="5">
                  <c:v>0.27500000000000002</c:v>
                </c:pt>
                <c:pt idx="6">
                  <c:v>0.27700000000000002</c:v>
                </c:pt>
                <c:pt idx="7">
                  <c:v>0.27900000000000003</c:v>
                </c:pt>
                <c:pt idx="8">
                  <c:v>0.28100000000000003</c:v>
                </c:pt>
                <c:pt idx="9">
                  <c:v>0.27300000000000002</c:v>
                </c:pt>
                <c:pt idx="10">
                  <c:v>0.27900000000000003</c:v>
                </c:pt>
                <c:pt idx="11">
                  <c:v>0.27400000000000002</c:v>
                </c:pt>
                <c:pt idx="12">
                  <c:v>0.27600000000000002</c:v>
                </c:pt>
                <c:pt idx="13">
                  <c:v>0.27400000000000002</c:v>
                </c:pt>
                <c:pt idx="14">
                  <c:v>0.26900000000000002</c:v>
                </c:pt>
                <c:pt idx="15">
                  <c:v>0.27600000000000002</c:v>
                </c:pt>
                <c:pt idx="16">
                  <c:v>0.28100000000000003</c:v>
                </c:pt>
                <c:pt idx="17">
                  <c:v>0.27600000000000002</c:v>
                </c:pt>
                <c:pt idx="18">
                  <c:v>0.27200000000000002</c:v>
                </c:pt>
                <c:pt idx="19">
                  <c:v>0.28100000000000003</c:v>
                </c:pt>
                <c:pt idx="20">
                  <c:v>0.28199999999999997</c:v>
                </c:pt>
                <c:pt idx="21">
                  <c:v>0.28199999999999997</c:v>
                </c:pt>
                <c:pt idx="22">
                  <c:v>0.28100000000000003</c:v>
                </c:pt>
                <c:pt idx="23">
                  <c:v>0.28699999999999998</c:v>
                </c:pt>
                <c:pt idx="24">
                  <c:v>0.28000000000000003</c:v>
                </c:pt>
                <c:pt idx="25">
                  <c:v>0.28599999999999998</c:v>
                </c:pt>
                <c:pt idx="26">
                  <c:v>0.28699999999999998</c:v>
                </c:pt>
                <c:pt idx="27">
                  <c:v>0.27900000000000003</c:v>
                </c:pt>
                <c:pt idx="28">
                  <c:v>0.28399999999999997</c:v>
                </c:pt>
                <c:pt idx="29">
                  <c:v>0.28499999999999998</c:v>
                </c:pt>
                <c:pt idx="30">
                  <c:v>0.28599999999999998</c:v>
                </c:pt>
                <c:pt idx="31">
                  <c:v>0.28100000000000003</c:v>
                </c:pt>
                <c:pt idx="32">
                  <c:v>0.28599999999999998</c:v>
                </c:pt>
                <c:pt idx="33">
                  <c:v>0.28899999999999998</c:v>
                </c:pt>
                <c:pt idx="34">
                  <c:v>0.28199999999999997</c:v>
                </c:pt>
                <c:pt idx="35">
                  <c:v>0.28299999999999997</c:v>
                </c:pt>
                <c:pt idx="36">
                  <c:v>0.28699999999999998</c:v>
                </c:pt>
                <c:pt idx="37">
                  <c:v>0.28499999999999998</c:v>
                </c:pt>
                <c:pt idx="38">
                  <c:v>0.28499999999999998</c:v>
                </c:pt>
                <c:pt idx="39">
                  <c:v>0.29399999999999998</c:v>
                </c:pt>
                <c:pt idx="40">
                  <c:v>0.3</c:v>
                </c:pt>
                <c:pt idx="41">
                  <c:v>0.29799999999999999</c:v>
                </c:pt>
                <c:pt idx="42">
                  <c:v>0.30099999999999999</c:v>
                </c:pt>
                <c:pt idx="43">
                  <c:v>0.30099999999999999</c:v>
                </c:pt>
              </c:numCache>
            </c:numRef>
          </c:val>
          <c:smooth val="0"/>
          <c:extLst>
            <c:ext xmlns:c16="http://schemas.microsoft.com/office/drawing/2014/chart" uri="{C3380CC4-5D6E-409C-BE32-E72D297353CC}">
              <c16:uniqueId val="{00000004-42CB-5442-8CD6-3767417CD310}"/>
            </c:ext>
          </c:extLst>
        </c:ser>
        <c:dLbls>
          <c:showLegendKey val="0"/>
          <c:showVal val="0"/>
          <c:showCatName val="0"/>
          <c:showSerName val="0"/>
          <c:showPercent val="0"/>
          <c:showBubbleSize val="0"/>
        </c:dLbls>
        <c:smooth val="0"/>
        <c:axId val="331337775"/>
        <c:axId val="1"/>
      </c:lineChart>
      <c:catAx>
        <c:axId val="331337775"/>
        <c:scaling>
          <c:orientation val="minMax"/>
        </c:scaling>
        <c:delete val="1"/>
        <c:axPos val="b"/>
        <c:majorTickMark val="none"/>
        <c:minorTickMark val="none"/>
        <c:tickLblPos val="nextTo"/>
        <c:crossAx val="1"/>
        <c:crosses val="autoZero"/>
        <c:auto val="1"/>
        <c:lblAlgn val="ctr"/>
        <c:lblOffset val="100"/>
        <c:noMultiLvlLbl val="0"/>
      </c:catAx>
      <c:valAx>
        <c:axId val="1"/>
        <c:scaling>
          <c:orientation val="minMax"/>
          <c:max val="1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3313377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sz="1600" b="1" i="0" baseline="0">
                <a:effectLst/>
              </a:rPr>
              <a:t>All Runs Estimators and Runs Scored</a:t>
            </a:r>
            <a:endParaRPr lang="en-US" sz="1200">
              <a:effectLst/>
            </a:endParaRP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scatterChart>
        <c:scatterStyle val="lineMarker"/>
        <c:varyColors val="0"/>
        <c:ser>
          <c:idx val="0"/>
          <c:order val="0"/>
          <c:tx>
            <c:strRef>
              <c:f>'Chart Comparisons'!$B$1</c:f>
              <c:strCache>
                <c:ptCount val="1"/>
                <c:pt idx="0">
                  <c:v>R</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xVal>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xVal>
          <c:yVal>
            <c:numRef>
              <c:f>'Chart Comparisons'!$B$2:$B$147</c:f>
              <c:numCache>
                <c:formatCode>#,##0</c:formatCode>
                <c:ptCount val="146"/>
                <c:pt idx="0">
                  <c:v>10639</c:v>
                </c:pt>
                <c:pt idx="1">
                  <c:v>8344</c:v>
                </c:pt>
                <c:pt idx="2">
                  <c:v>23467</c:v>
                </c:pt>
                <c:pt idx="3">
                  <c:v>21630</c:v>
                </c:pt>
                <c:pt idx="4">
                  <c:v>22582</c:v>
                </c:pt>
                <c:pt idx="5">
                  <c:v>21744</c:v>
                </c:pt>
                <c:pt idx="6">
                  <c:v>20647</c:v>
                </c:pt>
                <c:pt idx="7">
                  <c:v>19761</c:v>
                </c:pt>
                <c:pt idx="8">
                  <c:v>20255</c:v>
                </c:pt>
                <c:pt idx="9">
                  <c:v>21017</c:v>
                </c:pt>
                <c:pt idx="10">
                  <c:v>20808</c:v>
                </c:pt>
                <c:pt idx="11">
                  <c:v>21308</c:v>
                </c:pt>
                <c:pt idx="12">
                  <c:v>22419</c:v>
                </c:pt>
                <c:pt idx="13">
                  <c:v>22585</c:v>
                </c:pt>
                <c:pt idx="14">
                  <c:v>23322</c:v>
                </c:pt>
                <c:pt idx="15">
                  <c:v>23599</c:v>
                </c:pt>
                <c:pt idx="16">
                  <c:v>22325</c:v>
                </c:pt>
                <c:pt idx="17">
                  <c:v>23376</c:v>
                </c:pt>
                <c:pt idx="18">
                  <c:v>22978</c:v>
                </c:pt>
                <c:pt idx="19">
                  <c:v>22408</c:v>
                </c:pt>
                <c:pt idx="20">
                  <c:v>23199</c:v>
                </c:pt>
                <c:pt idx="21">
                  <c:v>24971</c:v>
                </c:pt>
                <c:pt idx="22">
                  <c:v>24691</c:v>
                </c:pt>
                <c:pt idx="23">
                  <c:v>23297</c:v>
                </c:pt>
                <c:pt idx="24">
                  <c:v>21604</c:v>
                </c:pt>
                <c:pt idx="25">
                  <c:v>22831</c:v>
                </c:pt>
                <c:pt idx="26">
                  <c:v>19554</c:v>
                </c:pt>
                <c:pt idx="27">
                  <c:v>15752</c:v>
                </c:pt>
                <c:pt idx="28">
                  <c:v>20864</c:v>
                </c:pt>
                <c:pt idx="29">
                  <c:v>17341</c:v>
                </c:pt>
                <c:pt idx="30">
                  <c:v>18127</c:v>
                </c:pt>
                <c:pt idx="31">
                  <c:v>17919</c:v>
                </c:pt>
                <c:pt idx="32">
                  <c:v>17405</c:v>
                </c:pt>
                <c:pt idx="33">
                  <c:v>17380</c:v>
                </c:pt>
                <c:pt idx="34">
                  <c:v>19883</c:v>
                </c:pt>
                <c:pt idx="35">
                  <c:v>18545</c:v>
                </c:pt>
                <c:pt idx="36">
                  <c:v>18216</c:v>
                </c:pt>
                <c:pt idx="37">
                  <c:v>17921</c:v>
                </c:pt>
                <c:pt idx="38">
                  <c:v>18170</c:v>
                </c:pt>
                <c:pt idx="39">
                  <c:v>18110</c:v>
                </c:pt>
                <c:pt idx="40">
                  <c:v>11147</c:v>
                </c:pt>
                <c:pt idx="41">
                  <c:v>18053</c:v>
                </c:pt>
                <c:pt idx="42">
                  <c:v>18713</c:v>
                </c:pt>
                <c:pt idx="43">
                  <c:v>17251</c:v>
                </c:pt>
                <c:pt idx="44">
                  <c:v>18803</c:v>
                </c:pt>
                <c:pt idx="45">
                  <c:v>15492</c:v>
                </c:pt>
                <c:pt idx="46">
                  <c:v>16295</c:v>
                </c:pt>
                <c:pt idx="47">
                  <c:v>16046</c:v>
                </c:pt>
                <c:pt idx="48">
                  <c:v>16376</c:v>
                </c:pt>
                <c:pt idx="49">
                  <c:v>13706</c:v>
                </c:pt>
                <c:pt idx="50">
                  <c:v>15073</c:v>
                </c:pt>
                <c:pt idx="51">
                  <c:v>16880</c:v>
                </c:pt>
                <c:pt idx="52">
                  <c:v>15850</c:v>
                </c:pt>
                <c:pt idx="53">
                  <c:v>11109</c:v>
                </c:pt>
                <c:pt idx="54">
                  <c:v>12210</c:v>
                </c:pt>
                <c:pt idx="55">
                  <c:v>12900</c:v>
                </c:pt>
                <c:pt idx="56">
                  <c:v>12946</c:v>
                </c:pt>
                <c:pt idx="57">
                  <c:v>13124</c:v>
                </c:pt>
                <c:pt idx="58">
                  <c:v>12780</c:v>
                </c:pt>
                <c:pt idx="59">
                  <c:v>14461</c:v>
                </c:pt>
                <c:pt idx="60">
                  <c:v>12942</c:v>
                </c:pt>
                <c:pt idx="61">
                  <c:v>10664</c:v>
                </c:pt>
                <c:pt idx="62">
                  <c:v>10853</c:v>
                </c:pt>
                <c:pt idx="63">
                  <c:v>10578</c:v>
                </c:pt>
                <c:pt idx="64">
                  <c:v>10636</c:v>
                </c:pt>
                <c:pt idx="65">
                  <c:v>11031</c:v>
                </c:pt>
                <c:pt idx="66">
                  <c:v>11068</c:v>
                </c:pt>
                <c:pt idx="67">
                  <c:v>10827</c:v>
                </c:pt>
                <c:pt idx="68">
                  <c:v>11426</c:v>
                </c:pt>
                <c:pt idx="69">
                  <c:v>10349</c:v>
                </c:pt>
                <c:pt idx="70">
                  <c:v>11268</c:v>
                </c:pt>
                <c:pt idx="71">
                  <c:v>12013</c:v>
                </c:pt>
                <c:pt idx="72">
                  <c:v>11426</c:v>
                </c:pt>
                <c:pt idx="73">
                  <c:v>13326</c:v>
                </c:pt>
                <c:pt idx="74">
                  <c:v>13173</c:v>
                </c:pt>
                <c:pt idx="75">
                  <c:v>12168</c:v>
                </c:pt>
                <c:pt idx="76">
                  <c:v>12244</c:v>
                </c:pt>
                <c:pt idx="77">
                  <c:v>12046</c:v>
                </c:pt>
                <c:pt idx="78">
                  <c:v>12350</c:v>
                </c:pt>
                <c:pt idx="79">
                  <c:v>12010</c:v>
                </c:pt>
                <c:pt idx="80">
                  <c:v>12955</c:v>
                </c:pt>
                <c:pt idx="81">
                  <c:v>13743</c:v>
                </c:pt>
                <c:pt idx="82">
                  <c:v>13804</c:v>
                </c:pt>
                <c:pt idx="83">
                  <c:v>14519</c:v>
                </c:pt>
                <c:pt idx="84">
                  <c:v>14831</c:v>
                </c:pt>
                <c:pt idx="85">
                  <c:v>14635</c:v>
                </c:pt>
                <c:pt idx="86">
                  <c:v>14251</c:v>
                </c:pt>
                <c:pt idx="87">
                  <c:v>13445</c:v>
                </c:pt>
                <c:pt idx="88">
                  <c:v>12448</c:v>
                </c:pt>
                <c:pt idx="89">
                  <c:v>14791</c:v>
                </c:pt>
                <c:pt idx="90">
                  <c:v>12930</c:v>
                </c:pt>
                <c:pt idx="91">
                  <c:v>16711</c:v>
                </c:pt>
                <c:pt idx="92">
                  <c:v>18079</c:v>
                </c:pt>
                <c:pt idx="93">
                  <c:v>15656</c:v>
                </c:pt>
                <c:pt idx="94">
                  <c:v>17184</c:v>
                </c:pt>
                <c:pt idx="95">
                  <c:v>16527</c:v>
                </c:pt>
                <c:pt idx="96">
                  <c:v>18335</c:v>
                </c:pt>
                <c:pt idx="97">
                  <c:v>16835</c:v>
                </c:pt>
                <c:pt idx="98">
                  <c:v>16559</c:v>
                </c:pt>
                <c:pt idx="99">
                  <c:v>15198</c:v>
                </c:pt>
                <c:pt idx="100">
                  <c:v>15296</c:v>
                </c:pt>
                <c:pt idx="101">
                  <c:v>13084</c:v>
                </c:pt>
                <c:pt idx="102">
                  <c:v>8665</c:v>
                </c:pt>
                <c:pt idx="103">
                  <c:v>7385</c:v>
                </c:pt>
                <c:pt idx="104">
                  <c:v>8949</c:v>
                </c:pt>
                <c:pt idx="105">
                  <c:v>8889</c:v>
                </c:pt>
                <c:pt idx="106">
                  <c:v>14213</c:v>
                </c:pt>
                <c:pt idx="107">
                  <c:v>14531</c:v>
                </c:pt>
                <c:pt idx="108">
                  <c:v>9961</c:v>
                </c:pt>
                <c:pt idx="109">
                  <c:v>11164</c:v>
                </c:pt>
                <c:pt idx="110">
                  <c:v>11161</c:v>
                </c:pt>
                <c:pt idx="111">
                  <c:v>9577</c:v>
                </c:pt>
                <c:pt idx="112">
                  <c:v>8797</c:v>
                </c:pt>
                <c:pt idx="113">
                  <c:v>8417</c:v>
                </c:pt>
                <c:pt idx="114">
                  <c:v>8692</c:v>
                </c:pt>
                <c:pt idx="115">
                  <c:v>8874</c:v>
                </c:pt>
                <c:pt idx="116">
                  <c:v>9635</c:v>
                </c:pt>
                <c:pt idx="117">
                  <c:v>9302</c:v>
                </c:pt>
                <c:pt idx="118">
                  <c:v>9888</c:v>
                </c:pt>
                <c:pt idx="119">
                  <c:v>9897</c:v>
                </c:pt>
                <c:pt idx="120">
                  <c:v>11073</c:v>
                </c:pt>
                <c:pt idx="121">
                  <c:v>5932</c:v>
                </c:pt>
                <c:pt idx="122">
                  <c:v>9672</c:v>
                </c:pt>
                <c:pt idx="123">
                  <c:v>9129</c:v>
                </c:pt>
                <c:pt idx="124">
                  <c:v>9536</c:v>
                </c:pt>
                <c:pt idx="125">
                  <c:v>9560</c:v>
                </c:pt>
                <c:pt idx="126">
                  <c:v>10514</c:v>
                </c:pt>
                <c:pt idx="127">
                  <c:v>11796</c:v>
                </c:pt>
                <c:pt idx="128">
                  <c:v>10315</c:v>
                </c:pt>
                <c:pt idx="129">
                  <c:v>9388</c:v>
                </c:pt>
                <c:pt idx="130">
                  <c:v>12635</c:v>
                </c:pt>
                <c:pt idx="131">
                  <c:v>19383</c:v>
                </c:pt>
                <c:pt idx="132">
                  <c:v>12986</c:v>
                </c:pt>
                <c:pt idx="133">
                  <c:v>10628</c:v>
                </c:pt>
                <c:pt idx="134">
                  <c:v>13417</c:v>
                </c:pt>
                <c:pt idx="135">
                  <c:v>11512</c:v>
                </c:pt>
                <c:pt idx="136">
                  <c:v>9292</c:v>
                </c:pt>
                <c:pt idx="137">
                  <c:v>16742</c:v>
                </c:pt>
                <c:pt idx="138">
                  <c:v>9030</c:v>
                </c:pt>
                <c:pt idx="139">
                  <c:v>6092</c:v>
                </c:pt>
                <c:pt idx="140">
                  <c:v>3425</c:v>
                </c:pt>
                <c:pt idx="141">
                  <c:v>3191</c:v>
                </c:pt>
                <c:pt idx="142">
                  <c:v>3409</c:v>
                </c:pt>
                <c:pt idx="143">
                  <c:v>1904</c:v>
                </c:pt>
                <c:pt idx="144">
                  <c:v>2040</c:v>
                </c:pt>
                <c:pt idx="145">
                  <c:v>3066</c:v>
                </c:pt>
              </c:numCache>
            </c:numRef>
          </c:yVal>
          <c:smooth val="0"/>
          <c:extLst>
            <c:ext xmlns:c16="http://schemas.microsoft.com/office/drawing/2014/chart" uri="{C3380CC4-5D6E-409C-BE32-E72D297353CC}">
              <c16:uniqueId val="{00000000-1A31-244F-A320-DFB823A039A9}"/>
            </c:ext>
          </c:extLst>
        </c:ser>
        <c:ser>
          <c:idx val="1"/>
          <c:order val="1"/>
          <c:tx>
            <c:strRef>
              <c:f>'Chart Comparisons'!$C$1</c:f>
              <c:strCache>
                <c:ptCount val="1"/>
                <c:pt idx="0">
                  <c:v>pOR2</c:v>
                </c:pt>
              </c:strCache>
            </c:strRef>
          </c:tx>
          <c:spPr>
            <a:ln w="25400" cap="rnd">
              <a:noFill/>
            </a:ln>
            <a:effectLst>
              <a:glow rad="139700">
                <a:schemeClr val="accent2">
                  <a:satMod val="175000"/>
                  <a:alpha val="14000"/>
                </a:schemeClr>
              </a:glow>
            </a:effectLst>
          </c:spPr>
          <c:marker>
            <c:symbol val="circle"/>
            <c:size val="3"/>
            <c:spPr>
              <a:solidFill>
                <a:schemeClr val="accent2">
                  <a:lumMod val="60000"/>
                  <a:lumOff val="40000"/>
                </a:schemeClr>
              </a:solidFill>
              <a:ln>
                <a:noFill/>
              </a:ln>
              <a:effectLst>
                <a:glow rad="63500">
                  <a:schemeClr val="accent2">
                    <a:satMod val="175000"/>
                    <a:alpha val="25000"/>
                  </a:schemeClr>
                </a:glow>
              </a:effectLst>
            </c:spPr>
          </c:marker>
          <c:xVal>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xVal>
          <c:yVal>
            <c:numRef>
              <c:f>'Chart Comparisons'!$C$2:$C$147</c:f>
              <c:numCache>
                <c:formatCode>0.00</c:formatCode>
                <c:ptCount val="146"/>
                <c:pt idx="0">
                  <c:v>10044.309538677322</c:v>
                </c:pt>
                <c:pt idx="1">
                  <c:v>8086.4508113516458</c:v>
                </c:pt>
                <c:pt idx="2">
                  <c:v>23070.131589175464</c:v>
                </c:pt>
                <c:pt idx="3">
                  <c:v>21238.196611504904</c:v>
                </c:pt>
                <c:pt idx="4">
                  <c:v>22210.60533894449</c:v>
                </c:pt>
                <c:pt idx="5">
                  <c:v>21441.001563010086</c:v>
                </c:pt>
                <c:pt idx="6">
                  <c:v>20292.159713080695</c:v>
                </c:pt>
                <c:pt idx="7">
                  <c:v>19386.232487159705</c:v>
                </c:pt>
                <c:pt idx="8">
                  <c:v>20169.040532579402</c:v>
                </c:pt>
                <c:pt idx="9">
                  <c:v>20944.038885295275</c:v>
                </c:pt>
                <c:pt idx="10">
                  <c:v>21041.393480939114</c:v>
                </c:pt>
                <c:pt idx="11">
                  <c:v>21363.488409560232</c:v>
                </c:pt>
                <c:pt idx="12">
                  <c:v>22682.872160057541</c:v>
                </c:pt>
                <c:pt idx="13">
                  <c:v>22809.861353336415</c:v>
                </c:pt>
                <c:pt idx="14">
                  <c:v>23486.848450872676</c:v>
                </c:pt>
                <c:pt idx="15">
                  <c:v>24007.688135511737</c:v>
                </c:pt>
                <c:pt idx="16">
                  <c:v>22903.332221246725</c:v>
                </c:pt>
                <c:pt idx="17">
                  <c:v>23919.440916540283</c:v>
                </c:pt>
                <c:pt idx="18">
                  <c:v>23485.907660886336</c:v>
                </c:pt>
                <c:pt idx="19">
                  <c:v>22848.912819846875</c:v>
                </c:pt>
                <c:pt idx="20">
                  <c:v>23666.513339610734</c:v>
                </c:pt>
                <c:pt idx="21">
                  <c:v>24966.231878432965</c:v>
                </c:pt>
                <c:pt idx="22">
                  <c:v>24889.060559227677</c:v>
                </c:pt>
                <c:pt idx="23">
                  <c:v>23391.433971290971</c:v>
                </c:pt>
                <c:pt idx="24">
                  <c:v>21691.269597815786</c:v>
                </c:pt>
                <c:pt idx="25">
                  <c:v>22629.30939158567</c:v>
                </c:pt>
                <c:pt idx="26">
                  <c:v>19537.019983080449</c:v>
                </c:pt>
                <c:pt idx="27">
                  <c:v>15738.742945746986</c:v>
                </c:pt>
                <c:pt idx="28">
                  <c:v>20749.129836459251</c:v>
                </c:pt>
                <c:pt idx="29">
                  <c:v>17649.367387135069</c:v>
                </c:pt>
                <c:pt idx="30">
                  <c:v>18039.248074694209</c:v>
                </c:pt>
                <c:pt idx="31">
                  <c:v>18142.773603039783</c:v>
                </c:pt>
                <c:pt idx="32">
                  <c:v>17446.877494436951</c:v>
                </c:pt>
                <c:pt idx="33">
                  <c:v>17629.445321865591</c:v>
                </c:pt>
                <c:pt idx="34">
                  <c:v>20205.632818956612</c:v>
                </c:pt>
                <c:pt idx="35">
                  <c:v>18668.639701343374</c:v>
                </c:pt>
                <c:pt idx="36">
                  <c:v>18438.513115120251</c:v>
                </c:pt>
                <c:pt idx="37">
                  <c:v>17984.157471266939</c:v>
                </c:pt>
                <c:pt idx="38">
                  <c:v>18395.774262490424</c:v>
                </c:pt>
                <c:pt idx="39">
                  <c:v>18398.278056664338</c:v>
                </c:pt>
                <c:pt idx="40">
                  <c:v>11325.828961595242</c:v>
                </c:pt>
                <c:pt idx="41">
                  <c:v>18318.303593418015</c:v>
                </c:pt>
                <c:pt idx="42">
                  <c:v>18830.465435571961</c:v>
                </c:pt>
                <c:pt idx="43">
                  <c:v>17802.183836498145</c:v>
                </c:pt>
                <c:pt idx="44">
                  <c:v>19205.037333929751</c:v>
                </c:pt>
                <c:pt idx="45">
                  <c:v>15613.304640815315</c:v>
                </c:pt>
                <c:pt idx="46">
                  <c:v>16543.651341757606</c:v>
                </c:pt>
                <c:pt idx="47">
                  <c:v>16101.078403500997</c:v>
                </c:pt>
                <c:pt idx="48">
                  <c:v>16390.438849372396</c:v>
                </c:pt>
                <c:pt idx="49">
                  <c:v>13762.749767934802</c:v>
                </c:pt>
                <c:pt idx="50">
                  <c:v>15088.0617868052</c:v>
                </c:pt>
                <c:pt idx="51">
                  <c:v>16726.344138518612</c:v>
                </c:pt>
                <c:pt idx="52">
                  <c:v>15788.47074481088</c:v>
                </c:pt>
                <c:pt idx="53">
                  <c:v>11147.960540766133</c:v>
                </c:pt>
                <c:pt idx="54">
                  <c:v>11965.151106169924</c:v>
                </c:pt>
                <c:pt idx="55">
                  <c:v>12725.931759898198</c:v>
                </c:pt>
                <c:pt idx="56">
                  <c:v>12819.265195096476</c:v>
                </c:pt>
                <c:pt idx="57">
                  <c:v>12956.787511774617</c:v>
                </c:pt>
                <c:pt idx="58">
                  <c:v>12758.474008412059</c:v>
                </c:pt>
                <c:pt idx="59">
                  <c:v>14376.373772865882</c:v>
                </c:pt>
                <c:pt idx="60">
                  <c:v>12777.573863705591</c:v>
                </c:pt>
                <c:pt idx="61">
                  <c:v>10551.884747675727</c:v>
                </c:pt>
                <c:pt idx="62">
                  <c:v>10829.645534406749</c:v>
                </c:pt>
                <c:pt idx="63">
                  <c:v>10596.741910384839</c:v>
                </c:pt>
                <c:pt idx="64">
                  <c:v>10742.194518239907</c:v>
                </c:pt>
                <c:pt idx="65">
                  <c:v>11174.213005751735</c:v>
                </c:pt>
                <c:pt idx="66">
                  <c:v>11129.239263231022</c:v>
                </c:pt>
                <c:pt idx="67">
                  <c:v>10951.201315110638</c:v>
                </c:pt>
                <c:pt idx="68">
                  <c:v>11299.083076668778</c:v>
                </c:pt>
                <c:pt idx="69">
                  <c:v>10277.926484870241</c:v>
                </c:pt>
                <c:pt idx="70">
                  <c:v>11245.893096459025</c:v>
                </c:pt>
                <c:pt idx="71">
                  <c:v>11943.933009766262</c:v>
                </c:pt>
                <c:pt idx="72">
                  <c:v>11228.504974458841</c:v>
                </c:pt>
                <c:pt idx="73">
                  <c:v>13562.483327688071</c:v>
                </c:pt>
                <c:pt idx="74">
                  <c:v>13424.476497591393</c:v>
                </c:pt>
                <c:pt idx="75">
                  <c:v>12191.772710201998</c:v>
                </c:pt>
                <c:pt idx="76">
                  <c:v>12389.994306852845</c:v>
                </c:pt>
                <c:pt idx="77">
                  <c:v>11954.349512218958</c:v>
                </c:pt>
                <c:pt idx="78">
                  <c:v>12584.330644892338</c:v>
                </c:pt>
                <c:pt idx="79">
                  <c:v>11974.603901015069</c:v>
                </c:pt>
                <c:pt idx="80">
                  <c:v>12798.145127067964</c:v>
                </c:pt>
                <c:pt idx="81">
                  <c:v>13750.01942051321</c:v>
                </c:pt>
                <c:pt idx="82">
                  <c:v>13382.671498778325</c:v>
                </c:pt>
                <c:pt idx="83">
                  <c:v>14526.323960264432</c:v>
                </c:pt>
                <c:pt idx="84">
                  <c:v>14781.389543856079</c:v>
                </c:pt>
                <c:pt idx="85">
                  <c:v>14409.741772544801</c:v>
                </c:pt>
                <c:pt idx="86">
                  <c:v>14322.112113988913</c:v>
                </c:pt>
                <c:pt idx="87">
                  <c:v>13260.528452590386</c:v>
                </c:pt>
                <c:pt idx="88">
                  <c:v>12353.811177768333</c:v>
                </c:pt>
                <c:pt idx="89">
                  <c:v>14706.072958771256</c:v>
                </c:pt>
                <c:pt idx="90">
                  <c:v>12892.458724946127</c:v>
                </c:pt>
                <c:pt idx="91">
                  <c:v>15751.378136559664</c:v>
                </c:pt>
                <c:pt idx="92">
                  <c:v>17673.738015675339</c:v>
                </c:pt>
                <c:pt idx="93">
                  <c:v>15979.890558519226</c:v>
                </c:pt>
                <c:pt idx="94">
                  <c:v>17256.722922927249</c:v>
                </c:pt>
                <c:pt idx="95">
                  <c:v>17046.641374739273</c:v>
                </c:pt>
                <c:pt idx="96">
                  <c:v>17669.187179410605</c:v>
                </c:pt>
                <c:pt idx="97">
                  <c:v>16703.727277208411</c:v>
                </c:pt>
                <c:pt idx="98">
                  <c:v>15662.192643157736</c:v>
                </c:pt>
                <c:pt idx="99">
                  <c:v>15236.371946455898</c:v>
                </c:pt>
                <c:pt idx="100">
                  <c:v>15635.556349947503</c:v>
                </c:pt>
                <c:pt idx="101">
                  <c:v>13368.246055118361</c:v>
                </c:pt>
                <c:pt idx="102">
                  <c:v>8885.5387712989941</c:v>
                </c:pt>
                <c:pt idx="103">
                  <c:v>7490.9348041610338</c:v>
                </c:pt>
                <c:pt idx="104">
                  <c:v>8798.1829883560185</c:v>
                </c:pt>
                <c:pt idx="105">
                  <c:v>9089.1725766669369</c:v>
                </c:pt>
                <c:pt idx="106">
                  <c:v>14082.269924660475</c:v>
                </c:pt>
                <c:pt idx="107">
                  <c:v>14660.063468388551</c:v>
                </c:pt>
                <c:pt idx="108">
                  <c:v>10157.084212744787</c:v>
                </c:pt>
                <c:pt idx="109">
                  <c:v>10850.76463035278</c:v>
                </c:pt>
                <c:pt idx="110">
                  <c:v>10991.150575712734</c:v>
                </c:pt>
                <c:pt idx="111">
                  <c:v>9559.8461463874046</c:v>
                </c:pt>
                <c:pt idx="112">
                  <c:v>8750.605360350819</c:v>
                </c:pt>
                <c:pt idx="113">
                  <c:v>8429.4402875312335</c:v>
                </c:pt>
                <c:pt idx="114">
                  <c:v>8722.7347693818956</c:v>
                </c:pt>
                <c:pt idx="115">
                  <c:v>8872.5034034488544</c:v>
                </c:pt>
                <c:pt idx="116">
                  <c:v>9561.9432589519201</c:v>
                </c:pt>
                <c:pt idx="117">
                  <c:v>9412.8907391823814</c:v>
                </c:pt>
                <c:pt idx="118">
                  <c:v>9677.8201261822469</c:v>
                </c:pt>
                <c:pt idx="119">
                  <c:v>9893.9343572333346</c:v>
                </c:pt>
                <c:pt idx="120">
                  <c:v>10926.202180373801</c:v>
                </c:pt>
                <c:pt idx="121">
                  <c:v>5945.6309641579464</c:v>
                </c:pt>
                <c:pt idx="122">
                  <c:v>9699.9540109683403</c:v>
                </c:pt>
                <c:pt idx="123">
                  <c:v>9097.0494765741805</c:v>
                </c:pt>
                <c:pt idx="124">
                  <c:v>9676.7937781529345</c:v>
                </c:pt>
                <c:pt idx="125">
                  <c:v>9458.6937829213402</c:v>
                </c:pt>
                <c:pt idx="126">
                  <c:v>10297.880375129727</c:v>
                </c:pt>
                <c:pt idx="127">
                  <c:v>11524.101672470391</c:v>
                </c:pt>
                <c:pt idx="128">
                  <c:v>9964.6040668852384</c:v>
                </c:pt>
                <c:pt idx="129">
                  <c:v>9269.6443075215593</c:v>
                </c:pt>
                <c:pt idx="130">
                  <c:v>12362.91551960118</c:v>
                </c:pt>
                <c:pt idx="131">
                  <c:v>19465.260047580992</c:v>
                </c:pt>
                <c:pt idx="132">
                  <c:v>12705.678057667232</c:v>
                </c:pt>
                <c:pt idx="133">
                  <c:v>10533.099228581928</c:v>
                </c:pt>
                <c:pt idx="134">
                  <c:v>13144.426324951877</c:v>
                </c:pt>
                <c:pt idx="135">
                  <c:v>10963.338019437964</c:v>
                </c:pt>
                <c:pt idx="136">
                  <c:v>9625.6337531936497</c:v>
                </c:pt>
                <c:pt idx="137">
                  <c:v>16620.392446996259</c:v>
                </c:pt>
                <c:pt idx="138">
                  <c:v>9306.4013656999978</c:v>
                </c:pt>
                <c:pt idx="139">
                  <c:v>5938.7924990557813</c:v>
                </c:pt>
                <c:pt idx="140">
                  <c:v>3407.2589592655831</c:v>
                </c:pt>
                <c:pt idx="141">
                  <c:v>3454.7764441289305</c:v>
                </c:pt>
                <c:pt idx="142">
                  <c:v>3310.5990247230989</c:v>
                </c:pt>
                <c:pt idx="143">
                  <c:v>1916.0664220266449</c:v>
                </c:pt>
                <c:pt idx="144">
                  <c:v>2123.8651996968847</c:v>
                </c:pt>
                <c:pt idx="145">
                  <c:v>3012.9106649216633</c:v>
                </c:pt>
              </c:numCache>
            </c:numRef>
          </c:yVal>
          <c:smooth val="0"/>
          <c:extLst>
            <c:ext xmlns:c16="http://schemas.microsoft.com/office/drawing/2014/chart" uri="{C3380CC4-5D6E-409C-BE32-E72D297353CC}">
              <c16:uniqueId val="{00000001-1A31-244F-A320-DFB823A039A9}"/>
            </c:ext>
          </c:extLst>
        </c:ser>
        <c:ser>
          <c:idx val="2"/>
          <c:order val="2"/>
          <c:tx>
            <c:strRef>
              <c:f>'Chart Comparisons'!$D$1</c:f>
              <c:strCache>
                <c:ptCount val="1"/>
                <c:pt idx="0">
                  <c:v>BsR</c:v>
                </c:pt>
              </c:strCache>
            </c:strRef>
          </c:tx>
          <c:spPr>
            <a:ln w="25400" cap="rnd">
              <a:noFill/>
            </a:ln>
            <a:effectLst>
              <a:glow rad="139700">
                <a:schemeClr val="accent3">
                  <a:satMod val="175000"/>
                  <a:alpha val="14000"/>
                </a:schemeClr>
              </a:glow>
            </a:effectLst>
          </c:spPr>
          <c:marker>
            <c:symbol val="circle"/>
            <c:size val="3"/>
            <c:spPr>
              <a:solidFill>
                <a:schemeClr val="accent3">
                  <a:lumMod val="60000"/>
                  <a:lumOff val="40000"/>
                </a:schemeClr>
              </a:solidFill>
              <a:ln>
                <a:noFill/>
              </a:ln>
              <a:effectLst>
                <a:glow rad="63500">
                  <a:schemeClr val="accent3">
                    <a:satMod val="175000"/>
                    <a:alpha val="25000"/>
                  </a:schemeClr>
                </a:glow>
              </a:effectLst>
            </c:spPr>
          </c:marker>
          <c:xVal>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xVal>
          <c:yVal>
            <c:numRef>
              <c:f>'Chart Comparisons'!$D$2:$D$147</c:f>
              <c:numCache>
                <c:formatCode>0.00</c:formatCode>
                <c:ptCount val="146"/>
                <c:pt idx="0">
                  <c:v>10409.801300637762</c:v>
                </c:pt>
                <c:pt idx="1">
                  <c:v>8216.477097737592</c:v>
                </c:pt>
                <c:pt idx="2">
                  <c:v>23791.468681572205</c:v>
                </c:pt>
                <c:pt idx="3">
                  <c:v>22041.976474687992</c:v>
                </c:pt>
                <c:pt idx="4">
                  <c:v>23120.881723012662</c:v>
                </c:pt>
                <c:pt idx="5">
                  <c:v>22421.693598437105</c:v>
                </c:pt>
                <c:pt idx="6">
                  <c:v>21317.962158624108</c:v>
                </c:pt>
                <c:pt idx="7">
                  <c:v>20334.850539607942</c:v>
                </c:pt>
                <c:pt idx="8">
                  <c:v>21128.695134908507</c:v>
                </c:pt>
                <c:pt idx="9">
                  <c:v>21648.958494142247</c:v>
                </c:pt>
                <c:pt idx="10">
                  <c:v>21483.178126757735</c:v>
                </c:pt>
                <c:pt idx="11">
                  <c:v>21923.60650416512</c:v>
                </c:pt>
                <c:pt idx="12">
                  <c:v>23273.076481268366</c:v>
                </c:pt>
                <c:pt idx="13">
                  <c:v>23225.559676305096</c:v>
                </c:pt>
                <c:pt idx="14">
                  <c:v>23828.747415487313</c:v>
                </c:pt>
                <c:pt idx="15">
                  <c:v>24193.842258211662</c:v>
                </c:pt>
                <c:pt idx="16">
                  <c:v>22963.848883779836</c:v>
                </c:pt>
                <c:pt idx="17">
                  <c:v>23985.950658273545</c:v>
                </c:pt>
                <c:pt idx="18">
                  <c:v>23396.729217198252</c:v>
                </c:pt>
                <c:pt idx="19">
                  <c:v>22909.353204712042</c:v>
                </c:pt>
                <c:pt idx="20">
                  <c:v>23618.883970706451</c:v>
                </c:pt>
                <c:pt idx="21">
                  <c:v>25301.220319802145</c:v>
                </c:pt>
                <c:pt idx="22">
                  <c:v>25103.6533460951</c:v>
                </c:pt>
                <c:pt idx="23">
                  <c:v>23658.926788825862</c:v>
                </c:pt>
                <c:pt idx="24">
                  <c:v>22072.834502840597</c:v>
                </c:pt>
                <c:pt idx="25">
                  <c:v>22836.514232085527</c:v>
                </c:pt>
                <c:pt idx="26">
                  <c:v>19669.582624542956</c:v>
                </c:pt>
                <c:pt idx="27">
                  <c:v>15855.019433925934</c:v>
                </c:pt>
                <c:pt idx="28">
                  <c:v>20801.388937249892</c:v>
                </c:pt>
                <c:pt idx="29">
                  <c:v>17562.423584825061</c:v>
                </c:pt>
                <c:pt idx="30">
                  <c:v>18005.194757424451</c:v>
                </c:pt>
                <c:pt idx="31">
                  <c:v>18049.545677751787</c:v>
                </c:pt>
                <c:pt idx="32">
                  <c:v>17300.975500741006</c:v>
                </c:pt>
                <c:pt idx="33">
                  <c:v>17307.95869675259</c:v>
                </c:pt>
                <c:pt idx="34">
                  <c:v>19975.129988307439</c:v>
                </c:pt>
                <c:pt idx="35">
                  <c:v>18603.956552635034</c:v>
                </c:pt>
                <c:pt idx="36">
                  <c:v>18173.370685266585</c:v>
                </c:pt>
                <c:pt idx="37">
                  <c:v>17892.181837187047</c:v>
                </c:pt>
                <c:pt idx="38">
                  <c:v>18165.018895604724</c:v>
                </c:pt>
                <c:pt idx="39">
                  <c:v>18155.550234403257</c:v>
                </c:pt>
                <c:pt idx="40">
                  <c:v>11138.002113144566</c:v>
                </c:pt>
                <c:pt idx="41">
                  <c:v>18139.338638816513</c:v>
                </c:pt>
                <c:pt idx="42">
                  <c:v>18612.455540950672</c:v>
                </c:pt>
                <c:pt idx="43">
                  <c:v>17416.462635941174</c:v>
                </c:pt>
                <c:pt idx="44">
                  <c:v>18935.165793773667</c:v>
                </c:pt>
                <c:pt idx="45">
                  <c:v>15308.547469950869</c:v>
                </c:pt>
                <c:pt idx="46">
                  <c:v>16163.949816571234</c:v>
                </c:pt>
                <c:pt idx="47">
                  <c:v>15830.031640961635</c:v>
                </c:pt>
                <c:pt idx="48">
                  <c:v>16237.379664833605</c:v>
                </c:pt>
                <c:pt idx="49">
                  <c:v>13751.284340514016</c:v>
                </c:pt>
                <c:pt idx="50">
                  <c:v>15090.43437445324</c:v>
                </c:pt>
                <c:pt idx="51">
                  <c:v>16659.307140234454</c:v>
                </c:pt>
                <c:pt idx="52">
                  <c:v>15636.989923444349</c:v>
                </c:pt>
                <c:pt idx="53">
                  <c:v>11091.329263007185</c:v>
                </c:pt>
                <c:pt idx="54">
                  <c:v>11969.342164155199</c:v>
                </c:pt>
                <c:pt idx="55">
                  <c:v>12713.335268758052</c:v>
                </c:pt>
                <c:pt idx="56">
                  <c:v>12764.198058477625</c:v>
                </c:pt>
                <c:pt idx="57">
                  <c:v>13009.823802548595</c:v>
                </c:pt>
                <c:pt idx="58">
                  <c:v>12681.125723005573</c:v>
                </c:pt>
                <c:pt idx="59">
                  <c:v>14250.111469834845</c:v>
                </c:pt>
                <c:pt idx="60">
                  <c:v>12739.413288859188</c:v>
                </c:pt>
                <c:pt idx="61">
                  <c:v>10549.771082830244</c:v>
                </c:pt>
                <c:pt idx="62">
                  <c:v>10699.688644159518</c:v>
                </c:pt>
                <c:pt idx="63">
                  <c:v>10634.315185036901</c:v>
                </c:pt>
                <c:pt idx="64">
                  <c:v>10679.569374375886</c:v>
                </c:pt>
                <c:pt idx="65">
                  <c:v>11017.324517583385</c:v>
                </c:pt>
                <c:pt idx="66">
                  <c:v>10926.406998167113</c:v>
                </c:pt>
                <c:pt idx="67">
                  <c:v>10876.622232007783</c:v>
                </c:pt>
                <c:pt idx="68">
                  <c:v>11238.778646486317</c:v>
                </c:pt>
                <c:pt idx="69">
                  <c:v>10164.022491045595</c:v>
                </c:pt>
                <c:pt idx="70">
                  <c:v>10992.565151805062</c:v>
                </c:pt>
                <c:pt idx="71">
                  <c:v>11755.818066996426</c:v>
                </c:pt>
                <c:pt idx="72">
                  <c:v>11182.881234244564</c:v>
                </c:pt>
                <c:pt idx="73">
                  <c:v>12818.627691993897</c:v>
                </c:pt>
                <c:pt idx="74">
                  <c:v>12675.899315942943</c:v>
                </c:pt>
                <c:pt idx="75">
                  <c:v>11759.705901611907</c:v>
                </c:pt>
                <c:pt idx="76">
                  <c:v>11421.79633275079</c:v>
                </c:pt>
                <c:pt idx="77">
                  <c:v>11390.420304321777</c:v>
                </c:pt>
                <c:pt idx="78">
                  <c:v>11598.760518009298</c:v>
                </c:pt>
                <c:pt idx="79">
                  <c:v>11131.092299346816</c:v>
                </c:pt>
                <c:pt idx="80">
                  <c:v>12188.800094986227</c:v>
                </c:pt>
                <c:pt idx="81">
                  <c:v>12957.885705657342</c:v>
                </c:pt>
                <c:pt idx="82">
                  <c:v>13081.343594614436</c:v>
                </c:pt>
                <c:pt idx="83">
                  <c:v>13540.007008058796</c:v>
                </c:pt>
                <c:pt idx="84">
                  <c:v>13919.225285338731</c:v>
                </c:pt>
                <c:pt idx="85">
                  <c:v>13796.157570581283</c:v>
                </c:pt>
                <c:pt idx="86">
                  <c:v>13532.942901268383</c:v>
                </c:pt>
                <c:pt idx="87">
                  <c:v>12782.611525348488</c:v>
                </c:pt>
                <c:pt idx="88">
                  <c:v>11710.158757394833</c:v>
                </c:pt>
                <c:pt idx="89">
                  <c:v>13797.767759722583</c:v>
                </c:pt>
                <c:pt idx="90">
                  <c:v>12235.413416241716</c:v>
                </c:pt>
                <c:pt idx="91">
                  <c:v>15615.674471725322</c:v>
                </c:pt>
                <c:pt idx="92">
                  <c:v>17113.198315488109</c:v>
                </c:pt>
                <c:pt idx="93">
                  <c:v>14939.67631315017</c:v>
                </c:pt>
                <c:pt idx="94">
                  <c:v>16394.330293570474</c:v>
                </c:pt>
                <c:pt idx="95">
                  <c:v>15705.0169213178</c:v>
                </c:pt>
                <c:pt idx="96">
                  <c:v>17231.259960016949</c:v>
                </c:pt>
                <c:pt idx="97">
                  <c:v>15660.395099950594</c:v>
                </c:pt>
                <c:pt idx="98">
                  <c:v>15064.869798073032</c:v>
                </c:pt>
                <c:pt idx="99">
                  <c:v>14438.141620527482</c:v>
                </c:pt>
                <c:pt idx="100">
                  <c:v>14463.813169470883</c:v>
                </c:pt>
                <c:pt idx="101">
                  <c:v>12309.482119750361</c:v>
                </c:pt>
                <c:pt idx="102">
                  <c:v>8384.1313353353871</c:v>
                </c:pt>
                <c:pt idx="103">
                  <c:v>6957.2652225701286</c:v>
                </c:pt>
                <c:pt idx="104">
                  <c:v>8302.2888123977464</c:v>
                </c:pt>
                <c:pt idx="105">
                  <c:v>8424.9685276971959</c:v>
                </c:pt>
                <c:pt idx="106">
                  <c:v>13131.045309762301</c:v>
                </c:pt>
                <c:pt idx="107">
                  <c:v>13442.90881101688</c:v>
                </c:pt>
                <c:pt idx="108">
                  <c:v>9211.6689324211366</c:v>
                </c:pt>
                <c:pt idx="109">
                  <c:v>10044.425128352099</c:v>
                </c:pt>
                <c:pt idx="110">
                  <c:v>9994.5400976064175</c:v>
                </c:pt>
                <c:pt idx="111">
                  <c:v>8560.0779105526126</c:v>
                </c:pt>
                <c:pt idx="112">
                  <c:v>7714.598190825639</c:v>
                </c:pt>
                <c:pt idx="113">
                  <c:v>7391.1136722405126</c:v>
                </c:pt>
                <c:pt idx="114">
                  <c:v>7583.2679044637953</c:v>
                </c:pt>
                <c:pt idx="115">
                  <c:v>7801.3371522178122</c:v>
                </c:pt>
                <c:pt idx="116">
                  <c:v>8182.5487222311331</c:v>
                </c:pt>
                <c:pt idx="117">
                  <c:v>8008.2192344937093</c:v>
                </c:pt>
                <c:pt idx="118">
                  <c:v>8265.9646690388545</c:v>
                </c:pt>
                <c:pt idx="119">
                  <c:v>8345.2047216827796</c:v>
                </c:pt>
                <c:pt idx="120">
                  <c:v>8953.2149261152863</c:v>
                </c:pt>
                <c:pt idx="121">
                  <c:v>4824.921245432256</c:v>
                </c:pt>
                <c:pt idx="122">
                  <c:v>7862.1547930857287</c:v>
                </c:pt>
                <c:pt idx="123">
                  <c:v>7306.8257819425444</c:v>
                </c:pt>
                <c:pt idx="124">
                  <c:v>7938.6796630811268</c:v>
                </c:pt>
                <c:pt idx="125">
                  <c:v>7759.1868515326505</c:v>
                </c:pt>
                <c:pt idx="126">
                  <c:v>8370.4363647671453</c:v>
                </c:pt>
                <c:pt idx="127">
                  <c:v>9624.8016160778461</c:v>
                </c:pt>
                <c:pt idx="128">
                  <c:v>8185.0209515249526</c:v>
                </c:pt>
                <c:pt idx="129">
                  <c:v>7145.8430535579209</c:v>
                </c:pt>
                <c:pt idx="130">
                  <c:v>9532.5026451780268</c:v>
                </c:pt>
                <c:pt idx="131">
                  <c:v>14442.230101078265</c:v>
                </c:pt>
                <c:pt idx="132">
                  <c:v>9796.4061514349778</c:v>
                </c:pt>
                <c:pt idx="133">
                  <c:v>7413.8004092119472</c:v>
                </c:pt>
                <c:pt idx="134">
                  <c:v>9791.4153758142511</c:v>
                </c:pt>
                <c:pt idx="135">
                  <c:v>7606.3458390311671</c:v>
                </c:pt>
                <c:pt idx="136">
                  <c:v>6248.3524009951307</c:v>
                </c:pt>
                <c:pt idx="137">
                  <c:v>10232.480879329196</c:v>
                </c:pt>
                <c:pt idx="138">
                  <c:v>5985.9434734479673</c:v>
                </c:pt>
                <c:pt idx="139">
                  <c:v>3835.4709355992336</c:v>
                </c:pt>
                <c:pt idx="140">
                  <c:v>2429.8981599510466</c:v>
                </c:pt>
                <c:pt idx="141">
                  <c:v>2197.8793972483281</c:v>
                </c:pt>
                <c:pt idx="142">
                  <c:v>2150.4838374666397</c:v>
                </c:pt>
                <c:pt idx="143">
                  <c:v>1256.8926978520608</c:v>
                </c:pt>
                <c:pt idx="144">
                  <c:v>1384.2859912203073</c:v>
                </c:pt>
                <c:pt idx="145">
                  <c:v>1779.7149925581255</c:v>
                </c:pt>
              </c:numCache>
            </c:numRef>
          </c:yVal>
          <c:smooth val="0"/>
          <c:extLst>
            <c:ext xmlns:c16="http://schemas.microsoft.com/office/drawing/2014/chart" uri="{C3380CC4-5D6E-409C-BE32-E72D297353CC}">
              <c16:uniqueId val="{00000002-1A31-244F-A320-DFB823A039A9}"/>
            </c:ext>
          </c:extLst>
        </c:ser>
        <c:ser>
          <c:idx val="3"/>
          <c:order val="3"/>
          <c:tx>
            <c:strRef>
              <c:f>'Chart Comparisons'!$E$1</c:f>
              <c:strCache>
                <c:ptCount val="1"/>
                <c:pt idx="0">
                  <c:v>ERP</c:v>
                </c:pt>
              </c:strCache>
            </c:strRef>
          </c:tx>
          <c:spPr>
            <a:ln w="25400" cap="rnd">
              <a:noFill/>
            </a:ln>
            <a:effectLst>
              <a:glow rad="139700">
                <a:schemeClr val="accent4">
                  <a:satMod val="175000"/>
                  <a:alpha val="14000"/>
                </a:schemeClr>
              </a:glow>
            </a:effectLst>
          </c:spPr>
          <c:marker>
            <c:symbol val="circle"/>
            <c:size val="3"/>
            <c:spPr>
              <a:solidFill>
                <a:schemeClr val="accent4">
                  <a:lumMod val="60000"/>
                  <a:lumOff val="40000"/>
                </a:schemeClr>
              </a:solidFill>
              <a:ln>
                <a:noFill/>
              </a:ln>
              <a:effectLst>
                <a:glow rad="63500">
                  <a:schemeClr val="accent4">
                    <a:satMod val="175000"/>
                    <a:alpha val="25000"/>
                  </a:schemeClr>
                </a:glow>
              </a:effectLst>
            </c:spPr>
          </c:marker>
          <c:xVal>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xVal>
          <c:yVal>
            <c:numRef>
              <c:f>'Chart Comparisons'!$E$2:$E$147</c:f>
              <c:numCache>
                <c:formatCode>#,##0.00</c:formatCode>
                <c:ptCount val="146"/>
                <c:pt idx="0">
                  <c:v>10232.252</c:v>
                </c:pt>
                <c:pt idx="1">
                  <c:v>8089.1840000000002</c:v>
                </c:pt>
                <c:pt idx="2">
                  <c:v>23523.882400000002</c:v>
                </c:pt>
                <c:pt idx="3">
                  <c:v>21796.552800000001</c:v>
                </c:pt>
                <c:pt idx="4">
                  <c:v>22954.487999999998</c:v>
                </c:pt>
                <c:pt idx="5">
                  <c:v>22249.596000000001</c:v>
                </c:pt>
                <c:pt idx="6">
                  <c:v>21170.412000000004</c:v>
                </c:pt>
                <c:pt idx="7">
                  <c:v>20134.061600000001</c:v>
                </c:pt>
                <c:pt idx="8">
                  <c:v>20951.8112</c:v>
                </c:pt>
                <c:pt idx="9">
                  <c:v>21480.881600000001</c:v>
                </c:pt>
                <c:pt idx="10">
                  <c:v>21336.270400000001</c:v>
                </c:pt>
                <c:pt idx="11">
                  <c:v>21786.010399999999</c:v>
                </c:pt>
                <c:pt idx="12">
                  <c:v>23119.252800000002</c:v>
                </c:pt>
                <c:pt idx="13">
                  <c:v>23094.192000000003</c:v>
                </c:pt>
                <c:pt idx="14">
                  <c:v>23694.6312</c:v>
                </c:pt>
                <c:pt idx="15">
                  <c:v>24108.413600000003</c:v>
                </c:pt>
                <c:pt idx="16">
                  <c:v>22863.4872</c:v>
                </c:pt>
                <c:pt idx="17">
                  <c:v>23866.787999999997</c:v>
                </c:pt>
                <c:pt idx="18">
                  <c:v>23298.6384</c:v>
                </c:pt>
                <c:pt idx="19">
                  <c:v>22862.178400000001</c:v>
                </c:pt>
                <c:pt idx="20">
                  <c:v>23541.011200000001</c:v>
                </c:pt>
                <c:pt idx="21">
                  <c:v>25129.232000000004</c:v>
                </c:pt>
                <c:pt idx="22">
                  <c:v>24924.184000000005</c:v>
                </c:pt>
                <c:pt idx="23">
                  <c:v>23510.532000000003</c:v>
                </c:pt>
                <c:pt idx="24">
                  <c:v>21976.567199999998</c:v>
                </c:pt>
                <c:pt idx="25">
                  <c:v>22736.3256</c:v>
                </c:pt>
                <c:pt idx="26">
                  <c:v>19575.2336</c:v>
                </c:pt>
                <c:pt idx="27">
                  <c:v>15803.6504</c:v>
                </c:pt>
                <c:pt idx="28">
                  <c:v>20798.5936</c:v>
                </c:pt>
                <c:pt idx="29">
                  <c:v>17561.9352</c:v>
                </c:pt>
                <c:pt idx="30">
                  <c:v>17966.4336</c:v>
                </c:pt>
                <c:pt idx="31">
                  <c:v>18032.881600000001</c:v>
                </c:pt>
                <c:pt idx="32">
                  <c:v>17289.925600000002</c:v>
                </c:pt>
                <c:pt idx="33">
                  <c:v>17279.689600000002</c:v>
                </c:pt>
                <c:pt idx="34">
                  <c:v>19933.429599999999</c:v>
                </c:pt>
                <c:pt idx="35">
                  <c:v>18594.588</c:v>
                </c:pt>
                <c:pt idx="36">
                  <c:v>18184.8472</c:v>
                </c:pt>
                <c:pt idx="37">
                  <c:v>17890.886400000003</c:v>
                </c:pt>
                <c:pt idx="38">
                  <c:v>18212.312000000002</c:v>
                </c:pt>
                <c:pt idx="39">
                  <c:v>18165.581600000001</c:v>
                </c:pt>
                <c:pt idx="40">
                  <c:v>11190.3544</c:v>
                </c:pt>
                <c:pt idx="41">
                  <c:v>18206.121599999999</c:v>
                </c:pt>
                <c:pt idx="42">
                  <c:v>18669.692800000001</c:v>
                </c:pt>
                <c:pt idx="43">
                  <c:v>17438.823200000003</c:v>
                </c:pt>
                <c:pt idx="44">
                  <c:v>18972.882399999999</c:v>
                </c:pt>
                <c:pt idx="45">
                  <c:v>15329.936000000002</c:v>
                </c:pt>
                <c:pt idx="46">
                  <c:v>16217.056800000002</c:v>
                </c:pt>
                <c:pt idx="47">
                  <c:v>15903.623200000002</c:v>
                </c:pt>
                <c:pt idx="48">
                  <c:v>16298.197600000001</c:v>
                </c:pt>
                <c:pt idx="49">
                  <c:v>13774.0376</c:v>
                </c:pt>
                <c:pt idx="50">
                  <c:v>15136.792800000001</c:v>
                </c:pt>
                <c:pt idx="51">
                  <c:v>16689.052000000003</c:v>
                </c:pt>
                <c:pt idx="52">
                  <c:v>15656.826400000002</c:v>
                </c:pt>
                <c:pt idx="53">
                  <c:v>11030.545600000001</c:v>
                </c:pt>
                <c:pt idx="54">
                  <c:v>11957.6896</c:v>
                </c:pt>
                <c:pt idx="55">
                  <c:v>12691.917600000001</c:v>
                </c:pt>
                <c:pt idx="56">
                  <c:v>12719.572000000002</c:v>
                </c:pt>
                <c:pt idx="57">
                  <c:v>12957.116800000002</c:v>
                </c:pt>
                <c:pt idx="58">
                  <c:v>12585.3552</c:v>
                </c:pt>
                <c:pt idx="59">
                  <c:v>14174.3488</c:v>
                </c:pt>
                <c:pt idx="60">
                  <c:v>12683.221600000003</c:v>
                </c:pt>
                <c:pt idx="61">
                  <c:v>10537.061600000001</c:v>
                </c:pt>
                <c:pt idx="62">
                  <c:v>10654.654399999999</c:v>
                </c:pt>
                <c:pt idx="63">
                  <c:v>10637.200800000001</c:v>
                </c:pt>
                <c:pt idx="64">
                  <c:v>10675.486400000002</c:v>
                </c:pt>
                <c:pt idx="65">
                  <c:v>11011.621600000002</c:v>
                </c:pt>
                <c:pt idx="66">
                  <c:v>10915.953599999999</c:v>
                </c:pt>
                <c:pt idx="67">
                  <c:v>10877.169599999999</c:v>
                </c:pt>
                <c:pt idx="68">
                  <c:v>11136.052000000001</c:v>
                </c:pt>
                <c:pt idx="69">
                  <c:v>10103.9</c:v>
                </c:pt>
                <c:pt idx="70">
                  <c:v>10926.551200000002</c:v>
                </c:pt>
                <c:pt idx="71">
                  <c:v>11653.169599999999</c:v>
                </c:pt>
                <c:pt idx="72">
                  <c:v>11077.7232</c:v>
                </c:pt>
                <c:pt idx="73">
                  <c:v>12597.361240864673</c:v>
                </c:pt>
                <c:pt idx="74">
                  <c:v>12520.081169323787</c:v>
                </c:pt>
                <c:pt idx="75">
                  <c:v>11548.450419982746</c:v>
                </c:pt>
                <c:pt idx="76">
                  <c:v>11290.149177713147</c:v>
                </c:pt>
                <c:pt idx="77">
                  <c:v>11175.593140735667</c:v>
                </c:pt>
                <c:pt idx="78">
                  <c:v>11396.054288844774</c:v>
                </c:pt>
                <c:pt idx="79">
                  <c:v>10931.008824973889</c:v>
                </c:pt>
                <c:pt idx="80">
                  <c:v>11959.099686399468</c:v>
                </c:pt>
                <c:pt idx="81">
                  <c:v>12704.844252076166</c:v>
                </c:pt>
                <c:pt idx="82">
                  <c:v>12791.177020600853</c:v>
                </c:pt>
                <c:pt idx="83">
                  <c:v>13270.79743287911</c:v>
                </c:pt>
                <c:pt idx="84">
                  <c:v>13632.910401058783</c:v>
                </c:pt>
                <c:pt idx="85">
                  <c:v>13455.879586661584</c:v>
                </c:pt>
                <c:pt idx="86">
                  <c:v>13192.136419447768</c:v>
                </c:pt>
                <c:pt idx="87">
                  <c:v>12457.884137306628</c:v>
                </c:pt>
                <c:pt idx="88">
                  <c:v>11461.893111543804</c:v>
                </c:pt>
                <c:pt idx="89">
                  <c:v>13448.963283546942</c:v>
                </c:pt>
                <c:pt idx="90">
                  <c:v>11982.96499411094</c:v>
                </c:pt>
                <c:pt idx="91">
                  <c:v>15145.860452515963</c:v>
                </c:pt>
                <c:pt idx="92">
                  <c:v>16526.264442850541</c:v>
                </c:pt>
                <c:pt idx="93">
                  <c:v>14582.997798575916</c:v>
                </c:pt>
                <c:pt idx="94">
                  <c:v>15827.912451654938</c:v>
                </c:pt>
                <c:pt idx="95">
                  <c:v>15280.700301210345</c:v>
                </c:pt>
                <c:pt idx="96">
                  <c:v>16607.473130509719</c:v>
                </c:pt>
                <c:pt idx="97">
                  <c:v>15222.454095199593</c:v>
                </c:pt>
                <c:pt idx="98">
                  <c:v>14820.813192360694</c:v>
                </c:pt>
                <c:pt idx="99">
                  <c:v>14032.085381896133</c:v>
                </c:pt>
                <c:pt idx="100">
                  <c:v>14118.352380478282</c:v>
                </c:pt>
                <c:pt idx="101">
                  <c:v>12059.735507433632</c:v>
                </c:pt>
                <c:pt idx="102">
                  <c:v>8285.8321949091041</c:v>
                </c:pt>
                <c:pt idx="103">
                  <c:v>6925.763727711088</c:v>
                </c:pt>
                <c:pt idx="104">
                  <c:v>8265.7166382070209</c:v>
                </c:pt>
                <c:pt idx="105">
                  <c:v>8405.0293666572306</c:v>
                </c:pt>
                <c:pt idx="106">
                  <c:v>13045.932243985962</c:v>
                </c:pt>
                <c:pt idx="107">
                  <c:v>13454.941979361438</c:v>
                </c:pt>
                <c:pt idx="108">
                  <c:v>9224.7133523416142</c:v>
                </c:pt>
                <c:pt idx="109">
                  <c:v>10007.078442116977</c:v>
                </c:pt>
                <c:pt idx="110">
                  <c:v>10015.416494564071</c:v>
                </c:pt>
                <c:pt idx="111">
                  <c:v>8610.8309191404915</c:v>
                </c:pt>
                <c:pt idx="112">
                  <c:v>7749.8229452396881</c:v>
                </c:pt>
                <c:pt idx="113">
                  <c:v>7290.1562869398786</c:v>
                </c:pt>
                <c:pt idx="114">
                  <c:v>7554.0118341401248</c:v>
                </c:pt>
                <c:pt idx="115">
                  <c:v>7748.8800404052026</c:v>
                </c:pt>
                <c:pt idx="116">
                  <c:v>8139.9265730896177</c:v>
                </c:pt>
                <c:pt idx="117">
                  <c:v>7913.2438963712439</c:v>
                </c:pt>
                <c:pt idx="118">
                  <c:v>8233.5283502981983</c:v>
                </c:pt>
                <c:pt idx="119">
                  <c:v>8321.7131538769318</c:v>
                </c:pt>
                <c:pt idx="120">
                  <c:v>8939.5802061671311</c:v>
                </c:pt>
                <c:pt idx="121">
                  <c:v>4823.5092433740192</c:v>
                </c:pt>
                <c:pt idx="122">
                  <c:v>7842.1491470120327</c:v>
                </c:pt>
                <c:pt idx="123">
                  <c:v>7238.227769962934</c:v>
                </c:pt>
                <c:pt idx="124">
                  <c:v>7728.3795585948274</c:v>
                </c:pt>
                <c:pt idx="125">
                  <c:v>7643.8595010464469</c:v>
                </c:pt>
                <c:pt idx="126">
                  <c:v>8166.2644561439956</c:v>
                </c:pt>
                <c:pt idx="127">
                  <c:v>9331.4127836372609</c:v>
                </c:pt>
                <c:pt idx="128">
                  <c:v>7854.6625567783321</c:v>
                </c:pt>
                <c:pt idx="129">
                  <c:v>6932.9860930563555</c:v>
                </c:pt>
                <c:pt idx="130">
                  <c:v>9273.9127677944762</c:v>
                </c:pt>
                <c:pt idx="131">
                  <c:v>14073.124815552217</c:v>
                </c:pt>
                <c:pt idx="132">
                  <c:v>9567.5656169713893</c:v>
                </c:pt>
                <c:pt idx="133">
                  <c:v>7238.0804835587105</c:v>
                </c:pt>
                <c:pt idx="134">
                  <c:v>9513.3030966616934</c:v>
                </c:pt>
                <c:pt idx="135">
                  <c:v>7505.505839439832</c:v>
                </c:pt>
                <c:pt idx="136">
                  <c:v>6038.5109722774132</c:v>
                </c:pt>
                <c:pt idx="137">
                  <c:v>9994.8684747832103</c:v>
                </c:pt>
                <c:pt idx="138">
                  <c:v>5813.4440434842581</c:v>
                </c:pt>
                <c:pt idx="139">
                  <c:v>3733.2694543048328</c:v>
                </c:pt>
                <c:pt idx="140">
                  <c:v>2394.3661236379967</c:v>
                </c:pt>
                <c:pt idx="141">
                  <c:v>2118.3805217996014</c:v>
                </c:pt>
                <c:pt idx="142">
                  <c:v>2093.7525714261537</c:v>
                </c:pt>
                <c:pt idx="143">
                  <c:v>1216.287578727274</c:v>
                </c:pt>
                <c:pt idx="144">
                  <c:v>1327.6951796407782</c:v>
                </c:pt>
                <c:pt idx="145">
                  <c:v>1717.7514513633068</c:v>
                </c:pt>
              </c:numCache>
            </c:numRef>
          </c:yVal>
          <c:smooth val="0"/>
          <c:extLst>
            <c:ext xmlns:c16="http://schemas.microsoft.com/office/drawing/2014/chart" uri="{C3380CC4-5D6E-409C-BE32-E72D297353CC}">
              <c16:uniqueId val="{00000003-1A31-244F-A320-DFB823A039A9}"/>
            </c:ext>
          </c:extLst>
        </c:ser>
        <c:ser>
          <c:idx val="4"/>
          <c:order val="4"/>
          <c:tx>
            <c:strRef>
              <c:f>'Chart Comparisons'!$F$1</c:f>
              <c:strCache>
                <c:ptCount val="1"/>
                <c:pt idx="0">
                  <c:v>pOR1</c:v>
                </c:pt>
              </c:strCache>
            </c:strRef>
          </c:tx>
          <c:spPr>
            <a:ln w="25400" cap="rnd">
              <a:noFill/>
            </a:ln>
            <a:effectLst>
              <a:glow rad="139700">
                <a:schemeClr val="accent5">
                  <a:satMod val="175000"/>
                  <a:alpha val="14000"/>
                </a:schemeClr>
              </a:glow>
            </a:effectLst>
          </c:spPr>
          <c:marker>
            <c:symbol val="circle"/>
            <c:size val="3"/>
            <c:spPr>
              <a:solidFill>
                <a:schemeClr val="accent5">
                  <a:lumMod val="60000"/>
                  <a:lumOff val="40000"/>
                </a:schemeClr>
              </a:solidFill>
              <a:ln>
                <a:noFill/>
              </a:ln>
              <a:effectLst>
                <a:glow rad="63500">
                  <a:schemeClr val="accent5">
                    <a:satMod val="175000"/>
                    <a:alpha val="25000"/>
                  </a:schemeClr>
                </a:glow>
              </a:effectLst>
            </c:spPr>
          </c:marker>
          <c:xVal>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xVal>
          <c:yVal>
            <c:numRef>
              <c:f>'Chart Comparisons'!$F$2:$F$147</c:f>
              <c:numCache>
                <c:formatCode>#,##0.00</c:formatCode>
                <c:ptCount val="146"/>
                <c:pt idx="0">
                  <c:v>10018.798195922367</c:v>
                </c:pt>
                <c:pt idx="1">
                  <c:v>8094.220988065701</c:v>
                </c:pt>
                <c:pt idx="2">
                  <c:v>23068.925837639039</c:v>
                </c:pt>
                <c:pt idx="3">
                  <c:v>21255.188667336301</c:v>
                </c:pt>
                <c:pt idx="4">
                  <c:v>22139.918151593396</c:v>
                </c:pt>
                <c:pt idx="5">
                  <c:v>21378.631578751309</c:v>
                </c:pt>
                <c:pt idx="6">
                  <c:v>20224.057520564042</c:v>
                </c:pt>
                <c:pt idx="7">
                  <c:v>19265.948248465618</c:v>
                </c:pt>
                <c:pt idx="8">
                  <c:v>20060.791314958708</c:v>
                </c:pt>
                <c:pt idx="9">
                  <c:v>20872.427570882046</c:v>
                </c:pt>
                <c:pt idx="10">
                  <c:v>20990.372549875396</c:v>
                </c:pt>
                <c:pt idx="11">
                  <c:v>21232.54425397575</c:v>
                </c:pt>
                <c:pt idx="12">
                  <c:v>22536.285104208735</c:v>
                </c:pt>
                <c:pt idx="13">
                  <c:v>22664.903733184314</c:v>
                </c:pt>
                <c:pt idx="14">
                  <c:v>23312.721768655385</c:v>
                </c:pt>
                <c:pt idx="15">
                  <c:v>23880.564327868226</c:v>
                </c:pt>
                <c:pt idx="16">
                  <c:v>22846.898476247785</c:v>
                </c:pt>
                <c:pt idx="17">
                  <c:v>23853.349419179176</c:v>
                </c:pt>
                <c:pt idx="18">
                  <c:v>23434.116835541987</c:v>
                </c:pt>
                <c:pt idx="19">
                  <c:v>22757.480288728126</c:v>
                </c:pt>
                <c:pt idx="20">
                  <c:v>23672.073107050936</c:v>
                </c:pt>
                <c:pt idx="21">
                  <c:v>24851.522361250092</c:v>
                </c:pt>
                <c:pt idx="22">
                  <c:v>24800.539741540189</c:v>
                </c:pt>
                <c:pt idx="23">
                  <c:v>23321.802462963402</c:v>
                </c:pt>
                <c:pt idx="24">
                  <c:v>21653.370963025147</c:v>
                </c:pt>
                <c:pt idx="25">
                  <c:v>22512.606498627385</c:v>
                </c:pt>
                <c:pt idx="26">
                  <c:v>19461.568499513633</c:v>
                </c:pt>
                <c:pt idx="27">
                  <c:v>15668.884687896385</c:v>
                </c:pt>
                <c:pt idx="28">
                  <c:v>20695.671098823546</c:v>
                </c:pt>
                <c:pt idx="29">
                  <c:v>17599.576528120229</c:v>
                </c:pt>
                <c:pt idx="30">
                  <c:v>18013.684441820216</c:v>
                </c:pt>
                <c:pt idx="31">
                  <c:v>18115.189071179306</c:v>
                </c:pt>
                <c:pt idx="32">
                  <c:v>17407.297988038594</c:v>
                </c:pt>
                <c:pt idx="33">
                  <c:v>17589.810079195773</c:v>
                </c:pt>
                <c:pt idx="34">
                  <c:v>20242.408459977643</c:v>
                </c:pt>
                <c:pt idx="35">
                  <c:v>18708.440769770372</c:v>
                </c:pt>
                <c:pt idx="36">
                  <c:v>18435.801581655953</c:v>
                </c:pt>
                <c:pt idx="37">
                  <c:v>17965.501670631085</c:v>
                </c:pt>
                <c:pt idx="38">
                  <c:v>18368.661006654762</c:v>
                </c:pt>
                <c:pt idx="39">
                  <c:v>18422.897941897609</c:v>
                </c:pt>
                <c:pt idx="40">
                  <c:v>11253.123719881945</c:v>
                </c:pt>
                <c:pt idx="41">
                  <c:v>18254.677098759508</c:v>
                </c:pt>
                <c:pt idx="42">
                  <c:v>18797.215932068822</c:v>
                </c:pt>
                <c:pt idx="43">
                  <c:v>17791.150601086949</c:v>
                </c:pt>
                <c:pt idx="44">
                  <c:v>19194.344787728125</c:v>
                </c:pt>
                <c:pt idx="45">
                  <c:v>15574.571174359684</c:v>
                </c:pt>
                <c:pt idx="46">
                  <c:v>16450.01693006793</c:v>
                </c:pt>
                <c:pt idx="47">
                  <c:v>16051.43899325926</c:v>
                </c:pt>
                <c:pt idx="48">
                  <c:v>16385.126364599364</c:v>
                </c:pt>
                <c:pt idx="49">
                  <c:v>13785.960199513922</c:v>
                </c:pt>
                <c:pt idx="50">
                  <c:v>15038.42229940765</c:v>
                </c:pt>
                <c:pt idx="51">
                  <c:v>16698.942350153553</c:v>
                </c:pt>
                <c:pt idx="52">
                  <c:v>15835.675343964174</c:v>
                </c:pt>
                <c:pt idx="53">
                  <c:v>11231.948818435731</c:v>
                </c:pt>
                <c:pt idx="54">
                  <c:v>12042.278963193956</c:v>
                </c:pt>
                <c:pt idx="55">
                  <c:v>12815.592946937106</c:v>
                </c:pt>
                <c:pt idx="56">
                  <c:v>12872.899744423588</c:v>
                </c:pt>
                <c:pt idx="57">
                  <c:v>12984.590649174863</c:v>
                </c:pt>
                <c:pt idx="58">
                  <c:v>12895.94854855962</c:v>
                </c:pt>
                <c:pt idx="59">
                  <c:v>14443.408717521655</c:v>
                </c:pt>
                <c:pt idx="60">
                  <c:v>12880.685072291739</c:v>
                </c:pt>
                <c:pt idx="61">
                  <c:v>10589.777071905548</c:v>
                </c:pt>
                <c:pt idx="62">
                  <c:v>10943.957412476691</c:v>
                </c:pt>
                <c:pt idx="63">
                  <c:v>10696.207902506545</c:v>
                </c:pt>
                <c:pt idx="64">
                  <c:v>10855.09505616686</c:v>
                </c:pt>
                <c:pt idx="65">
                  <c:v>11245.645034464867</c:v>
                </c:pt>
                <c:pt idx="66">
                  <c:v>11250.616278039093</c:v>
                </c:pt>
                <c:pt idx="67">
                  <c:v>11044.45687887715</c:v>
                </c:pt>
                <c:pt idx="68">
                  <c:v>11380.91375947364</c:v>
                </c:pt>
                <c:pt idx="69">
                  <c:v>10337.420431348864</c:v>
                </c:pt>
                <c:pt idx="70">
                  <c:v>11309.282334719204</c:v>
                </c:pt>
                <c:pt idx="71">
                  <c:v>11917.158034676973</c:v>
                </c:pt>
                <c:pt idx="72">
                  <c:v>11208.100435630928</c:v>
                </c:pt>
                <c:pt idx="73">
                  <c:v>13630.790284222272</c:v>
                </c:pt>
                <c:pt idx="74">
                  <c:v>13453.12616026744</c:v>
                </c:pt>
                <c:pt idx="75">
                  <c:v>12378.252715630093</c:v>
                </c:pt>
                <c:pt idx="76">
                  <c:v>12441.156457494684</c:v>
                </c:pt>
                <c:pt idx="77">
                  <c:v>12075.280660373315</c:v>
                </c:pt>
                <c:pt idx="78">
                  <c:v>12740.328083555592</c:v>
                </c:pt>
                <c:pt idx="79">
                  <c:v>12119.911033584523</c:v>
                </c:pt>
                <c:pt idx="80">
                  <c:v>12895.746785112942</c:v>
                </c:pt>
                <c:pt idx="81">
                  <c:v>13875.663484686256</c:v>
                </c:pt>
                <c:pt idx="82">
                  <c:v>13380.895873886717</c:v>
                </c:pt>
                <c:pt idx="83">
                  <c:v>14545.764406778218</c:v>
                </c:pt>
                <c:pt idx="84">
                  <c:v>14792.887990272908</c:v>
                </c:pt>
                <c:pt idx="85">
                  <c:v>14502.924215649806</c:v>
                </c:pt>
                <c:pt idx="86">
                  <c:v>14341.877440735507</c:v>
                </c:pt>
                <c:pt idx="87">
                  <c:v>13439.814731643675</c:v>
                </c:pt>
                <c:pt idx="88">
                  <c:v>12439.936354056294</c:v>
                </c:pt>
                <c:pt idx="89">
                  <c:v>14831.560654232246</c:v>
                </c:pt>
                <c:pt idx="90">
                  <c:v>13040.497900619117</c:v>
                </c:pt>
                <c:pt idx="91">
                  <c:v>15679.167381347486</c:v>
                </c:pt>
                <c:pt idx="92">
                  <c:v>17744.086063989951</c:v>
                </c:pt>
                <c:pt idx="93">
                  <c:v>15835.803705756247</c:v>
                </c:pt>
                <c:pt idx="94">
                  <c:v>17295.453307747957</c:v>
                </c:pt>
                <c:pt idx="95">
                  <c:v>16813.996711437107</c:v>
                </c:pt>
                <c:pt idx="96">
                  <c:v>17738.144260527748</c:v>
                </c:pt>
                <c:pt idx="97">
                  <c:v>16664.714473819262</c:v>
                </c:pt>
                <c:pt idx="98">
                  <c:v>15554.671344209353</c:v>
                </c:pt>
                <c:pt idx="99">
                  <c:v>15210.717184351861</c:v>
                </c:pt>
                <c:pt idx="100">
                  <c:v>15490.914309766618</c:v>
                </c:pt>
                <c:pt idx="101">
                  <c:v>13256.856389870014</c:v>
                </c:pt>
                <c:pt idx="102">
                  <c:v>8901.9907674105743</c:v>
                </c:pt>
                <c:pt idx="103">
                  <c:v>7446.7812756256235</c:v>
                </c:pt>
                <c:pt idx="104">
                  <c:v>8647.2246791704492</c:v>
                </c:pt>
                <c:pt idx="105">
                  <c:v>8922.9154763181305</c:v>
                </c:pt>
                <c:pt idx="106">
                  <c:v>14006.365479669126</c:v>
                </c:pt>
                <c:pt idx="107">
                  <c:v>14474.542482062276</c:v>
                </c:pt>
                <c:pt idx="108">
                  <c:v>10154.104122195002</c:v>
                </c:pt>
                <c:pt idx="109">
                  <c:v>10727.810244901044</c:v>
                </c:pt>
                <c:pt idx="110">
                  <c:v>10786.503108746014</c:v>
                </c:pt>
                <c:pt idx="111">
                  <c:v>9405.0307943123498</c:v>
                </c:pt>
                <c:pt idx="112">
                  <c:v>8639.2933477905426</c:v>
                </c:pt>
                <c:pt idx="113">
                  <c:v>8456.4142511206192</c:v>
                </c:pt>
                <c:pt idx="114">
                  <c:v>8722.8352156321362</c:v>
                </c:pt>
                <c:pt idx="115">
                  <c:v>8911.687278266354</c:v>
                </c:pt>
                <c:pt idx="116">
                  <c:v>9568.3245846195787</c:v>
                </c:pt>
                <c:pt idx="117">
                  <c:v>9555.8127557551907</c:v>
                </c:pt>
                <c:pt idx="118">
                  <c:v>9729.7851382263761</c:v>
                </c:pt>
                <c:pt idx="119">
                  <c:v>9948.9096038149</c:v>
                </c:pt>
                <c:pt idx="120">
                  <c:v>10906.543790321992</c:v>
                </c:pt>
                <c:pt idx="121">
                  <c:v>5958.3418717688619</c:v>
                </c:pt>
                <c:pt idx="122">
                  <c:v>9742.560379229606</c:v>
                </c:pt>
                <c:pt idx="123">
                  <c:v>9183.9408191379553</c:v>
                </c:pt>
                <c:pt idx="124">
                  <c:v>9747.9846606102565</c:v>
                </c:pt>
                <c:pt idx="125">
                  <c:v>9422.9611811685245</c:v>
                </c:pt>
                <c:pt idx="126">
                  <c:v>10330.316845647119</c:v>
                </c:pt>
                <c:pt idx="127">
                  <c:v>11474.180885255595</c:v>
                </c:pt>
                <c:pt idx="128">
                  <c:v>9883.3673163922213</c:v>
                </c:pt>
                <c:pt idx="129">
                  <c:v>9291.5680553027123</c:v>
                </c:pt>
                <c:pt idx="130">
                  <c:v>12274.440531702247</c:v>
                </c:pt>
                <c:pt idx="131">
                  <c:v>19530.735327063096</c:v>
                </c:pt>
                <c:pt idx="132">
                  <c:v>12642.858434760929</c:v>
                </c:pt>
                <c:pt idx="133">
                  <c:v>10586.433281867165</c:v>
                </c:pt>
                <c:pt idx="134">
                  <c:v>13168.332516354185</c:v>
                </c:pt>
                <c:pt idx="135">
                  <c:v>11050.389871011252</c:v>
                </c:pt>
                <c:pt idx="136">
                  <c:v>9730.5001763225227</c:v>
                </c:pt>
                <c:pt idx="137">
                  <c:v>16841.626449072726</c:v>
                </c:pt>
                <c:pt idx="138">
                  <c:v>9376.4023840246609</c:v>
                </c:pt>
                <c:pt idx="139">
                  <c:v>6006.218752830986</c:v>
                </c:pt>
                <c:pt idx="140">
                  <c:v>3425.8836924533416</c:v>
                </c:pt>
                <c:pt idx="141">
                  <c:v>3492.9923282439549</c:v>
                </c:pt>
                <c:pt idx="142">
                  <c:v>3342.696690548376</c:v>
                </c:pt>
                <c:pt idx="143">
                  <c:v>1932.8827983027436</c:v>
                </c:pt>
                <c:pt idx="144">
                  <c:v>2160.4321011256798</c:v>
                </c:pt>
                <c:pt idx="145">
                  <c:v>3055.7475408520527</c:v>
                </c:pt>
              </c:numCache>
            </c:numRef>
          </c:yVal>
          <c:smooth val="0"/>
          <c:extLst>
            <c:ext xmlns:c16="http://schemas.microsoft.com/office/drawing/2014/chart" uri="{C3380CC4-5D6E-409C-BE32-E72D297353CC}">
              <c16:uniqueId val="{00000004-1A31-244F-A320-DFB823A039A9}"/>
            </c:ext>
          </c:extLst>
        </c:ser>
        <c:ser>
          <c:idx val="5"/>
          <c:order val="5"/>
          <c:tx>
            <c:strRef>
              <c:f>'Chart Comparisons'!$G$1</c:f>
              <c:strCache>
                <c:ptCount val="1"/>
                <c:pt idx="0">
                  <c:v>RCt</c:v>
                </c:pt>
              </c:strCache>
            </c:strRef>
          </c:tx>
          <c:spPr>
            <a:ln w="25400" cap="rnd">
              <a:noFill/>
            </a:ln>
            <a:effectLst>
              <a:glow rad="139700">
                <a:schemeClr val="accent6">
                  <a:satMod val="175000"/>
                  <a:alpha val="14000"/>
                </a:schemeClr>
              </a:glow>
            </a:effectLst>
          </c:spPr>
          <c:marker>
            <c:symbol val="circle"/>
            <c:size val="3"/>
            <c:spPr>
              <a:solidFill>
                <a:schemeClr val="accent6">
                  <a:lumMod val="60000"/>
                  <a:lumOff val="40000"/>
                </a:schemeClr>
              </a:solidFill>
              <a:ln>
                <a:noFill/>
              </a:ln>
              <a:effectLst>
                <a:glow rad="63500">
                  <a:schemeClr val="accent6">
                    <a:satMod val="175000"/>
                    <a:alpha val="25000"/>
                  </a:schemeClr>
                </a:glow>
              </a:effectLst>
            </c:spPr>
          </c:marker>
          <c:xVal>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xVal>
          <c:yVal>
            <c:numRef>
              <c:f>'Chart Comparisons'!$G$2:$G$147</c:f>
              <c:numCache>
                <c:formatCode>#,##0.00</c:formatCode>
                <c:ptCount val="146"/>
                <c:pt idx="0">
                  <c:v>10218.808807438229</c:v>
                </c:pt>
                <c:pt idx="1">
                  <c:v>8092.0819506250855</c:v>
                </c:pt>
                <c:pt idx="2">
                  <c:v>23599.227749388596</c:v>
                </c:pt>
                <c:pt idx="3">
                  <c:v>21797.151897805485</c:v>
                </c:pt>
                <c:pt idx="4">
                  <c:v>22961.108313432513</c:v>
                </c:pt>
                <c:pt idx="5">
                  <c:v>22272.233323579301</c:v>
                </c:pt>
                <c:pt idx="6">
                  <c:v>21165.368193251452</c:v>
                </c:pt>
                <c:pt idx="7">
                  <c:v>20203.339341293919</c:v>
                </c:pt>
                <c:pt idx="8">
                  <c:v>21005.787319310999</c:v>
                </c:pt>
                <c:pt idx="9">
                  <c:v>21505.262612133189</c:v>
                </c:pt>
                <c:pt idx="10">
                  <c:v>21404.242559038536</c:v>
                </c:pt>
                <c:pt idx="11">
                  <c:v>21896.901722247676</c:v>
                </c:pt>
                <c:pt idx="12">
                  <c:v>23327.517127659572</c:v>
                </c:pt>
                <c:pt idx="13">
                  <c:v>23326.118573347409</c:v>
                </c:pt>
                <c:pt idx="14">
                  <c:v>24001.828051410939</c:v>
                </c:pt>
                <c:pt idx="15">
                  <c:v>24391.303555612278</c:v>
                </c:pt>
                <c:pt idx="16">
                  <c:v>23049.641419843887</c:v>
                </c:pt>
                <c:pt idx="17">
                  <c:v>24148.456984176664</c:v>
                </c:pt>
                <c:pt idx="18">
                  <c:v>23496.940454446027</c:v>
                </c:pt>
                <c:pt idx="19">
                  <c:v>22952.868993923021</c:v>
                </c:pt>
                <c:pt idx="20">
                  <c:v>23684.245052176655</c:v>
                </c:pt>
                <c:pt idx="21">
                  <c:v>25516.131815266872</c:v>
                </c:pt>
                <c:pt idx="22">
                  <c:v>25276.325743614078</c:v>
                </c:pt>
                <c:pt idx="23">
                  <c:v>23733.385335472256</c:v>
                </c:pt>
                <c:pt idx="24">
                  <c:v>22153.621431119063</c:v>
                </c:pt>
                <c:pt idx="25">
                  <c:v>23005.089329842813</c:v>
                </c:pt>
                <c:pt idx="26">
                  <c:v>19761.052245757575</c:v>
                </c:pt>
                <c:pt idx="27">
                  <c:v>15979.713388392569</c:v>
                </c:pt>
                <c:pt idx="28">
                  <c:v>20901.001670734364</c:v>
                </c:pt>
                <c:pt idx="29">
                  <c:v>17558.72561788233</c:v>
                </c:pt>
                <c:pt idx="30">
                  <c:v>17976.917607042866</c:v>
                </c:pt>
                <c:pt idx="31">
                  <c:v>18058.663238657275</c:v>
                </c:pt>
                <c:pt idx="32">
                  <c:v>17305.178299295072</c:v>
                </c:pt>
                <c:pt idx="33">
                  <c:v>17278.752642299121</c:v>
                </c:pt>
                <c:pt idx="34">
                  <c:v>19964.393012088382</c:v>
                </c:pt>
                <c:pt idx="35">
                  <c:v>18549.919900519166</c:v>
                </c:pt>
                <c:pt idx="36">
                  <c:v>18130.047483235085</c:v>
                </c:pt>
                <c:pt idx="37">
                  <c:v>17916.350892623552</c:v>
                </c:pt>
                <c:pt idx="38">
                  <c:v>18173.885660377357</c:v>
                </c:pt>
                <c:pt idx="39">
                  <c:v>18187.200718857279</c:v>
                </c:pt>
                <c:pt idx="40">
                  <c:v>11158.520288250851</c:v>
                </c:pt>
                <c:pt idx="41">
                  <c:v>18230.21953842145</c:v>
                </c:pt>
                <c:pt idx="42">
                  <c:v>18704.312721864339</c:v>
                </c:pt>
                <c:pt idx="43">
                  <c:v>17467.934088021862</c:v>
                </c:pt>
                <c:pt idx="44">
                  <c:v>18981.932866182098</c:v>
                </c:pt>
                <c:pt idx="45">
                  <c:v>15365.755805822086</c:v>
                </c:pt>
                <c:pt idx="46">
                  <c:v>16257.94523984495</c:v>
                </c:pt>
                <c:pt idx="47">
                  <c:v>15923.234348220463</c:v>
                </c:pt>
                <c:pt idx="48">
                  <c:v>16311.912143678126</c:v>
                </c:pt>
                <c:pt idx="49">
                  <c:v>13765.073870536704</c:v>
                </c:pt>
                <c:pt idx="50">
                  <c:v>15138.458702842729</c:v>
                </c:pt>
                <c:pt idx="51">
                  <c:v>16708.194561455206</c:v>
                </c:pt>
                <c:pt idx="52">
                  <c:v>15660.238376445024</c:v>
                </c:pt>
                <c:pt idx="53">
                  <c:v>11078.064009733811</c:v>
                </c:pt>
                <c:pt idx="54">
                  <c:v>11964.448207716741</c:v>
                </c:pt>
                <c:pt idx="55">
                  <c:v>12666.583549068435</c:v>
                </c:pt>
                <c:pt idx="56">
                  <c:v>12730.239595268356</c:v>
                </c:pt>
                <c:pt idx="57">
                  <c:v>13014.524831679948</c:v>
                </c:pt>
                <c:pt idx="58">
                  <c:v>12647.91168781062</c:v>
                </c:pt>
                <c:pt idx="59">
                  <c:v>14302.431582945237</c:v>
                </c:pt>
                <c:pt idx="60">
                  <c:v>12796.039356746493</c:v>
                </c:pt>
                <c:pt idx="61">
                  <c:v>10594.415864979792</c:v>
                </c:pt>
                <c:pt idx="62">
                  <c:v>10754.815285957116</c:v>
                </c:pt>
                <c:pt idx="63">
                  <c:v>10676.440502214717</c:v>
                </c:pt>
                <c:pt idx="64">
                  <c:v>10740.117385779882</c:v>
                </c:pt>
                <c:pt idx="65">
                  <c:v>11103.250533754765</c:v>
                </c:pt>
                <c:pt idx="66">
                  <c:v>11018.807229255459</c:v>
                </c:pt>
                <c:pt idx="67">
                  <c:v>11010.366242672919</c:v>
                </c:pt>
                <c:pt idx="68">
                  <c:v>11287.899326797549</c:v>
                </c:pt>
                <c:pt idx="69">
                  <c:v>10182.679897491424</c:v>
                </c:pt>
                <c:pt idx="70">
                  <c:v>11012.636335554618</c:v>
                </c:pt>
                <c:pt idx="71">
                  <c:v>11819.408701622724</c:v>
                </c:pt>
                <c:pt idx="72">
                  <c:v>11238.374229154108</c:v>
                </c:pt>
                <c:pt idx="73">
                  <c:v>12915.750437694531</c:v>
                </c:pt>
                <c:pt idx="74">
                  <c:v>12791.107301419137</c:v>
                </c:pt>
                <c:pt idx="75">
                  <c:v>11904.081416774545</c:v>
                </c:pt>
                <c:pt idx="76">
                  <c:v>11588.719294129976</c:v>
                </c:pt>
                <c:pt idx="77">
                  <c:v>11568.509369539104</c:v>
                </c:pt>
                <c:pt idx="78">
                  <c:v>11725.953610377346</c:v>
                </c:pt>
                <c:pt idx="79">
                  <c:v>11248.707396050502</c:v>
                </c:pt>
                <c:pt idx="80">
                  <c:v>12310.531789084762</c:v>
                </c:pt>
                <c:pt idx="81">
                  <c:v>13095.149623663085</c:v>
                </c:pt>
                <c:pt idx="82">
                  <c:v>13293.811226514181</c:v>
                </c:pt>
                <c:pt idx="83">
                  <c:v>13689.018813308045</c:v>
                </c:pt>
                <c:pt idx="84">
                  <c:v>14088.430554097955</c:v>
                </c:pt>
                <c:pt idx="85">
                  <c:v>14021.940623162192</c:v>
                </c:pt>
                <c:pt idx="86">
                  <c:v>13733.991538623852</c:v>
                </c:pt>
                <c:pt idx="87">
                  <c:v>12982.390578970235</c:v>
                </c:pt>
                <c:pt idx="88">
                  <c:v>11847.686117854801</c:v>
                </c:pt>
                <c:pt idx="89">
                  <c:v>13975.845413455281</c:v>
                </c:pt>
                <c:pt idx="90">
                  <c:v>12368.617399744104</c:v>
                </c:pt>
                <c:pt idx="91">
                  <c:v>15962.11727680408</c:v>
                </c:pt>
                <c:pt idx="92">
                  <c:v>17452.457842061802</c:v>
                </c:pt>
                <c:pt idx="93">
                  <c:v>15180.181137954818</c:v>
                </c:pt>
                <c:pt idx="94">
                  <c:v>16731.132163548657</c:v>
                </c:pt>
                <c:pt idx="95">
                  <c:v>15914.985956011309</c:v>
                </c:pt>
                <c:pt idx="96">
                  <c:v>17595.445731907905</c:v>
                </c:pt>
                <c:pt idx="97">
                  <c:v>15938.360188098881</c:v>
                </c:pt>
                <c:pt idx="98">
                  <c:v>15303.494131128182</c:v>
                </c:pt>
                <c:pt idx="99">
                  <c:v>14672.700498855145</c:v>
                </c:pt>
                <c:pt idx="100">
                  <c:v>14706.91461458987</c:v>
                </c:pt>
                <c:pt idx="101">
                  <c:v>12488.490424419562</c:v>
                </c:pt>
                <c:pt idx="102">
                  <c:v>8460.7193960790737</c:v>
                </c:pt>
                <c:pt idx="103">
                  <c:v>7032.7813191223022</c:v>
                </c:pt>
                <c:pt idx="104">
                  <c:v>8359.9185913512047</c:v>
                </c:pt>
                <c:pt idx="105">
                  <c:v>8424.6945206347737</c:v>
                </c:pt>
                <c:pt idx="106">
                  <c:v>13126.752698718319</c:v>
                </c:pt>
                <c:pt idx="107">
                  <c:v>13388.629673987723</c:v>
                </c:pt>
                <c:pt idx="108">
                  <c:v>9161.5704072753251</c:v>
                </c:pt>
                <c:pt idx="109">
                  <c:v>10004.583373888972</c:v>
                </c:pt>
                <c:pt idx="110">
                  <c:v>9959.7867934957503</c:v>
                </c:pt>
                <c:pt idx="111">
                  <c:v>8553.5169736828411</c:v>
                </c:pt>
                <c:pt idx="112">
                  <c:v>7780.3491784252146</c:v>
                </c:pt>
                <c:pt idx="113">
                  <c:v>7492.3024385220533</c:v>
                </c:pt>
                <c:pt idx="114">
                  <c:v>7670.7672246046623</c:v>
                </c:pt>
                <c:pt idx="115">
                  <c:v>7843.2197461910182</c:v>
                </c:pt>
                <c:pt idx="116">
                  <c:v>8199.846333036372</c:v>
                </c:pt>
                <c:pt idx="117">
                  <c:v>8021.7692534478674</c:v>
                </c:pt>
                <c:pt idx="118">
                  <c:v>8262.9528825944562</c:v>
                </c:pt>
                <c:pt idx="119">
                  <c:v>8371.0311347364059</c:v>
                </c:pt>
                <c:pt idx="120">
                  <c:v>8933.0076947306879</c:v>
                </c:pt>
                <c:pt idx="121">
                  <c:v>4786.4113891045045</c:v>
                </c:pt>
                <c:pt idx="122">
                  <c:v>7821.6220591505289</c:v>
                </c:pt>
                <c:pt idx="123">
                  <c:v>7320.912778862199</c:v>
                </c:pt>
                <c:pt idx="124">
                  <c:v>7913.2864576753782</c:v>
                </c:pt>
                <c:pt idx="125">
                  <c:v>7675.5408517727501</c:v>
                </c:pt>
                <c:pt idx="126">
                  <c:v>8325.7337194246211</c:v>
                </c:pt>
                <c:pt idx="127">
                  <c:v>9597.9046515546997</c:v>
                </c:pt>
                <c:pt idx="128">
                  <c:v>7929.2066006831283</c:v>
                </c:pt>
                <c:pt idx="129">
                  <c:v>6860.8408737817863</c:v>
                </c:pt>
                <c:pt idx="130">
                  <c:v>9141.4687587686767</c:v>
                </c:pt>
                <c:pt idx="131">
                  <c:v>13818.920256181485</c:v>
                </c:pt>
                <c:pt idx="132">
                  <c:v>9345.2618132857515</c:v>
                </c:pt>
                <c:pt idx="133">
                  <c:v>6960.9940896547314</c:v>
                </c:pt>
                <c:pt idx="134">
                  <c:v>9395.7280029466947</c:v>
                </c:pt>
                <c:pt idx="135">
                  <c:v>7195.1076597896508</c:v>
                </c:pt>
                <c:pt idx="136">
                  <c:v>5946.7614127544884</c:v>
                </c:pt>
                <c:pt idx="137">
                  <c:v>9594.3415342780918</c:v>
                </c:pt>
                <c:pt idx="138">
                  <c:v>5682.0637588317186</c:v>
                </c:pt>
                <c:pt idx="139">
                  <c:v>3640.8290955066714</c:v>
                </c:pt>
                <c:pt idx="140">
                  <c:v>2296.4538522339162</c:v>
                </c:pt>
                <c:pt idx="141">
                  <c:v>2070.9015154421058</c:v>
                </c:pt>
                <c:pt idx="142">
                  <c:v>2055.2305198956537</c:v>
                </c:pt>
                <c:pt idx="143">
                  <c:v>1192.7364859446368</c:v>
                </c:pt>
                <c:pt idx="144">
                  <c:v>1344.8117330537759</c:v>
                </c:pt>
                <c:pt idx="145">
                  <c:v>1731.5930957494907</c:v>
                </c:pt>
              </c:numCache>
            </c:numRef>
          </c:yVal>
          <c:smooth val="0"/>
          <c:extLst>
            <c:ext xmlns:c16="http://schemas.microsoft.com/office/drawing/2014/chart" uri="{C3380CC4-5D6E-409C-BE32-E72D297353CC}">
              <c16:uniqueId val="{00000005-1A31-244F-A320-DFB823A039A9}"/>
            </c:ext>
          </c:extLst>
        </c:ser>
        <c:ser>
          <c:idx val="6"/>
          <c:order val="6"/>
          <c:tx>
            <c:strRef>
              <c:f>'Chart Comparisons'!$H$1</c:f>
              <c:strCache>
                <c:ptCount val="1"/>
                <c:pt idx="0">
                  <c:v>XR</c:v>
                </c:pt>
              </c:strCache>
            </c:strRef>
          </c:tx>
          <c:spPr>
            <a:ln w="25400" cap="rnd">
              <a:noFill/>
            </a:ln>
            <a:effectLst>
              <a:glow rad="139700">
                <a:schemeClr val="accent1">
                  <a:lumMod val="60000"/>
                  <a:satMod val="175000"/>
                  <a:alpha val="14000"/>
                </a:schemeClr>
              </a:glow>
            </a:effectLst>
          </c:spPr>
          <c:marker>
            <c:symbol val="circle"/>
            <c:size val="3"/>
            <c:spPr>
              <a:solidFill>
                <a:schemeClr val="accent1">
                  <a:lumMod val="60000"/>
                  <a:lumMod val="60000"/>
                  <a:lumOff val="40000"/>
                </a:schemeClr>
              </a:solidFill>
              <a:ln>
                <a:noFill/>
              </a:ln>
              <a:effectLst>
                <a:glow rad="63500">
                  <a:schemeClr val="accent1">
                    <a:lumMod val="60000"/>
                    <a:satMod val="175000"/>
                    <a:alpha val="25000"/>
                  </a:schemeClr>
                </a:glow>
              </a:effectLst>
            </c:spPr>
          </c:marker>
          <c:xVal>
            <c:numRef>
              <c:f>'Chart Comparisons'!$A$2:$A$147</c:f>
              <c:numCache>
                <c:formatCode>0</c:formatCode>
                <c:ptCount val="146"/>
                <c:pt idx="0">
                  <c:v>2021</c:v>
                </c:pt>
                <c:pt idx="1">
                  <c:v>2020</c:v>
                </c:pt>
                <c:pt idx="2">
                  <c:v>2019</c:v>
                </c:pt>
                <c:pt idx="3">
                  <c:v>2018</c:v>
                </c:pt>
                <c:pt idx="4">
                  <c:v>2017</c:v>
                </c:pt>
                <c:pt idx="5">
                  <c:v>2016</c:v>
                </c:pt>
                <c:pt idx="6">
                  <c:v>2015</c:v>
                </c:pt>
                <c:pt idx="7">
                  <c:v>2014</c:v>
                </c:pt>
                <c:pt idx="8">
                  <c:v>2013</c:v>
                </c:pt>
                <c:pt idx="9">
                  <c:v>2012</c:v>
                </c:pt>
                <c:pt idx="10">
                  <c:v>2011</c:v>
                </c:pt>
                <c:pt idx="11">
                  <c:v>2010</c:v>
                </c:pt>
                <c:pt idx="12">
                  <c:v>2009</c:v>
                </c:pt>
                <c:pt idx="13">
                  <c:v>2008</c:v>
                </c:pt>
                <c:pt idx="14">
                  <c:v>2007</c:v>
                </c:pt>
                <c:pt idx="15">
                  <c:v>2006</c:v>
                </c:pt>
                <c:pt idx="16">
                  <c:v>2005</c:v>
                </c:pt>
                <c:pt idx="17">
                  <c:v>2004</c:v>
                </c:pt>
                <c:pt idx="18">
                  <c:v>2003</c:v>
                </c:pt>
                <c:pt idx="19">
                  <c:v>2002</c:v>
                </c:pt>
                <c:pt idx="20">
                  <c:v>2001</c:v>
                </c:pt>
                <c:pt idx="21">
                  <c:v>2000</c:v>
                </c:pt>
                <c:pt idx="22">
                  <c:v>1999</c:v>
                </c:pt>
                <c:pt idx="23">
                  <c:v>1998</c:v>
                </c:pt>
                <c:pt idx="24">
                  <c:v>1997</c:v>
                </c:pt>
                <c:pt idx="25">
                  <c:v>1996</c:v>
                </c:pt>
                <c:pt idx="26">
                  <c:v>1995</c:v>
                </c:pt>
                <c:pt idx="27">
                  <c:v>1994</c:v>
                </c:pt>
                <c:pt idx="28">
                  <c:v>1993</c:v>
                </c:pt>
                <c:pt idx="29">
                  <c:v>1992</c:v>
                </c:pt>
                <c:pt idx="30">
                  <c:v>1991</c:v>
                </c:pt>
                <c:pt idx="31">
                  <c:v>1990</c:v>
                </c:pt>
                <c:pt idx="32">
                  <c:v>1989</c:v>
                </c:pt>
                <c:pt idx="33">
                  <c:v>1988</c:v>
                </c:pt>
                <c:pt idx="34">
                  <c:v>1987</c:v>
                </c:pt>
                <c:pt idx="35">
                  <c:v>1986</c:v>
                </c:pt>
                <c:pt idx="36">
                  <c:v>1985</c:v>
                </c:pt>
                <c:pt idx="37">
                  <c:v>1984</c:v>
                </c:pt>
                <c:pt idx="38">
                  <c:v>1983</c:v>
                </c:pt>
                <c:pt idx="39">
                  <c:v>1982</c:v>
                </c:pt>
                <c:pt idx="40">
                  <c:v>1981</c:v>
                </c:pt>
                <c:pt idx="41">
                  <c:v>1980</c:v>
                </c:pt>
                <c:pt idx="42">
                  <c:v>1979</c:v>
                </c:pt>
                <c:pt idx="43">
                  <c:v>1978</c:v>
                </c:pt>
                <c:pt idx="44">
                  <c:v>1977</c:v>
                </c:pt>
                <c:pt idx="45">
                  <c:v>1976</c:v>
                </c:pt>
                <c:pt idx="46">
                  <c:v>1975</c:v>
                </c:pt>
                <c:pt idx="47">
                  <c:v>1974</c:v>
                </c:pt>
                <c:pt idx="48">
                  <c:v>1973</c:v>
                </c:pt>
                <c:pt idx="49">
                  <c:v>1972</c:v>
                </c:pt>
                <c:pt idx="50">
                  <c:v>1971</c:v>
                </c:pt>
                <c:pt idx="51">
                  <c:v>1970</c:v>
                </c:pt>
                <c:pt idx="52">
                  <c:v>1969</c:v>
                </c:pt>
                <c:pt idx="53">
                  <c:v>1968</c:v>
                </c:pt>
                <c:pt idx="54">
                  <c:v>1967</c:v>
                </c:pt>
                <c:pt idx="55">
                  <c:v>1966</c:v>
                </c:pt>
                <c:pt idx="56">
                  <c:v>1965</c:v>
                </c:pt>
                <c:pt idx="57">
                  <c:v>1964</c:v>
                </c:pt>
                <c:pt idx="58">
                  <c:v>1963</c:v>
                </c:pt>
                <c:pt idx="59">
                  <c:v>1962</c:v>
                </c:pt>
                <c:pt idx="60">
                  <c:v>1961</c:v>
                </c:pt>
                <c:pt idx="61">
                  <c:v>1960</c:v>
                </c:pt>
                <c:pt idx="62">
                  <c:v>1959</c:v>
                </c:pt>
                <c:pt idx="63">
                  <c:v>1958</c:v>
                </c:pt>
                <c:pt idx="64">
                  <c:v>1957</c:v>
                </c:pt>
                <c:pt idx="65">
                  <c:v>1956</c:v>
                </c:pt>
                <c:pt idx="66">
                  <c:v>1955</c:v>
                </c:pt>
                <c:pt idx="67">
                  <c:v>1954</c:v>
                </c:pt>
                <c:pt idx="68">
                  <c:v>1953</c:v>
                </c:pt>
                <c:pt idx="69">
                  <c:v>1952</c:v>
                </c:pt>
                <c:pt idx="70">
                  <c:v>1951</c:v>
                </c:pt>
                <c:pt idx="71">
                  <c:v>1950</c:v>
                </c:pt>
                <c:pt idx="72">
                  <c:v>1949</c:v>
                </c:pt>
                <c:pt idx="73">
                  <c:v>1948</c:v>
                </c:pt>
                <c:pt idx="74">
                  <c:v>1947</c:v>
                </c:pt>
                <c:pt idx="75">
                  <c:v>1946</c:v>
                </c:pt>
                <c:pt idx="76">
                  <c:v>1945</c:v>
                </c:pt>
                <c:pt idx="77">
                  <c:v>1944</c:v>
                </c:pt>
                <c:pt idx="78">
                  <c:v>1943</c:v>
                </c:pt>
                <c:pt idx="79">
                  <c:v>1942</c:v>
                </c:pt>
                <c:pt idx="80">
                  <c:v>1941</c:v>
                </c:pt>
                <c:pt idx="81">
                  <c:v>1940</c:v>
                </c:pt>
                <c:pt idx="82">
                  <c:v>1939</c:v>
                </c:pt>
                <c:pt idx="83">
                  <c:v>1938</c:v>
                </c:pt>
                <c:pt idx="84">
                  <c:v>1937</c:v>
                </c:pt>
                <c:pt idx="85">
                  <c:v>1936</c:v>
                </c:pt>
                <c:pt idx="86">
                  <c:v>1935</c:v>
                </c:pt>
                <c:pt idx="87">
                  <c:v>1934</c:v>
                </c:pt>
                <c:pt idx="88">
                  <c:v>1933</c:v>
                </c:pt>
                <c:pt idx="89">
                  <c:v>1932</c:v>
                </c:pt>
                <c:pt idx="90">
                  <c:v>1931</c:v>
                </c:pt>
                <c:pt idx="91">
                  <c:v>1930</c:v>
                </c:pt>
                <c:pt idx="92">
                  <c:v>1929</c:v>
                </c:pt>
                <c:pt idx="93">
                  <c:v>1928</c:v>
                </c:pt>
                <c:pt idx="94">
                  <c:v>1927</c:v>
                </c:pt>
                <c:pt idx="95">
                  <c:v>1926</c:v>
                </c:pt>
                <c:pt idx="96">
                  <c:v>1925</c:v>
                </c:pt>
                <c:pt idx="97">
                  <c:v>1924</c:v>
                </c:pt>
                <c:pt idx="98">
                  <c:v>1923</c:v>
                </c:pt>
                <c:pt idx="99">
                  <c:v>1922</c:v>
                </c:pt>
                <c:pt idx="100">
                  <c:v>1921</c:v>
                </c:pt>
                <c:pt idx="101">
                  <c:v>1920</c:v>
                </c:pt>
                <c:pt idx="102">
                  <c:v>1919</c:v>
                </c:pt>
                <c:pt idx="103">
                  <c:v>1918</c:v>
                </c:pt>
                <c:pt idx="104">
                  <c:v>1917</c:v>
                </c:pt>
                <c:pt idx="105">
                  <c:v>1916</c:v>
                </c:pt>
                <c:pt idx="106">
                  <c:v>1915</c:v>
                </c:pt>
                <c:pt idx="107">
                  <c:v>1914</c:v>
                </c:pt>
                <c:pt idx="108">
                  <c:v>1913</c:v>
                </c:pt>
                <c:pt idx="109">
                  <c:v>1912</c:v>
                </c:pt>
                <c:pt idx="110">
                  <c:v>1911</c:v>
                </c:pt>
                <c:pt idx="111">
                  <c:v>1910</c:v>
                </c:pt>
                <c:pt idx="112">
                  <c:v>1909</c:v>
                </c:pt>
                <c:pt idx="113">
                  <c:v>1908</c:v>
                </c:pt>
                <c:pt idx="114">
                  <c:v>1907</c:v>
                </c:pt>
                <c:pt idx="115">
                  <c:v>1906</c:v>
                </c:pt>
                <c:pt idx="116">
                  <c:v>1905</c:v>
                </c:pt>
                <c:pt idx="117">
                  <c:v>1904</c:v>
                </c:pt>
                <c:pt idx="118">
                  <c:v>1903</c:v>
                </c:pt>
                <c:pt idx="119">
                  <c:v>1902</c:v>
                </c:pt>
                <c:pt idx="120">
                  <c:v>1901</c:v>
                </c:pt>
                <c:pt idx="121">
                  <c:v>1900</c:v>
                </c:pt>
                <c:pt idx="122">
                  <c:v>1899</c:v>
                </c:pt>
                <c:pt idx="123">
                  <c:v>1898</c:v>
                </c:pt>
                <c:pt idx="124">
                  <c:v>1897</c:v>
                </c:pt>
                <c:pt idx="125">
                  <c:v>1896</c:v>
                </c:pt>
                <c:pt idx="126">
                  <c:v>1895</c:v>
                </c:pt>
                <c:pt idx="127">
                  <c:v>1894</c:v>
                </c:pt>
                <c:pt idx="128">
                  <c:v>1893</c:v>
                </c:pt>
                <c:pt idx="129">
                  <c:v>1892</c:v>
                </c:pt>
                <c:pt idx="130">
                  <c:v>1891</c:v>
                </c:pt>
                <c:pt idx="131">
                  <c:v>1890</c:v>
                </c:pt>
                <c:pt idx="132">
                  <c:v>1889</c:v>
                </c:pt>
                <c:pt idx="133">
                  <c:v>1888</c:v>
                </c:pt>
                <c:pt idx="134">
                  <c:v>1887</c:v>
                </c:pt>
                <c:pt idx="135">
                  <c:v>1886</c:v>
                </c:pt>
                <c:pt idx="136">
                  <c:v>1885</c:v>
                </c:pt>
                <c:pt idx="137">
                  <c:v>1884</c:v>
                </c:pt>
                <c:pt idx="138">
                  <c:v>1883</c:v>
                </c:pt>
                <c:pt idx="139">
                  <c:v>1882</c:v>
                </c:pt>
                <c:pt idx="140">
                  <c:v>1881</c:v>
                </c:pt>
                <c:pt idx="141">
                  <c:v>1880</c:v>
                </c:pt>
                <c:pt idx="142">
                  <c:v>1879</c:v>
                </c:pt>
                <c:pt idx="143">
                  <c:v>1878</c:v>
                </c:pt>
                <c:pt idx="144">
                  <c:v>1877</c:v>
                </c:pt>
                <c:pt idx="145">
                  <c:v>1876</c:v>
                </c:pt>
              </c:numCache>
            </c:numRef>
          </c:xVal>
          <c:yVal>
            <c:numRef>
              <c:f>'Chart Comparisons'!$H$2:$H$147</c:f>
              <c:numCache>
                <c:formatCode>#,##0.00</c:formatCode>
                <c:ptCount val="146"/>
                <c:pt idx="0">
                  <c:v>10256.289999999999</c:v>
                </c:pt>
                <c:pt idx="1">
                  <c:v>8092.4120000000003</c:v>
                </c:pt>
                <c:pt idx="2">
                  <c:v>23462.476000000006</c:v>
                </c:pt>
                <c:pt idx="3">
                  <c:v>21760.094000000001</c:v>
                </c:pt>
                <c:pt idx="4">
                  <c:v>22811.968000000004</c:v>
                </c:pt>
                <c:pt idx="5">
                  <c:v>22149.064000000006</c:v>
                </c:pt>
                <c:pt idx="6">
                  <c:v>21058.552</c:v>
                </c:pt>
                <c:pt idx="7">
                  <c:v>20116.732</c:v>
                </c:pt>
                <c:pt idx="8">
                  <c:v>20898.179999999997</c:v>
                </c:pt>
                <c:pt idx="9">
                  <c:v>21415.392</c:v>
                </c:pt>
                <c:pt idx="10">
                  <c:v>21304.696000000004</c:v>
                </c:pt>
                <c:pt idx="11">
                  <c:v>21741.601999999999</c:v>
                </c:pt>
                <c:pt idx="12">
                  <c:v>23081.731999999996</c:v>
                </c:pt>
                <c:pt idx="13">
                  <c:v>23030.148000000001</c:v>
                </c:pt>
                <c:pt idx="14">
                  <c:v>23638.037999999997</c:v>
                </c:pt>
                <c:pt idx="15">
                  <c:v>24010.390000000007</c:v>
                </c:pt>
                <c:pt idx="16">
                  <c:v>22781.677999999993</c:v>
                </c:pt>
                <c:pt idx="17">
                  <c:v>23830.305999999997</c:v>
                </c:pt>
                <c:pt idx="18">
                  <c:v>23230.012000000002</c:v>
                </c:pt>
                <c:pt idx="19">
                  <c:v>22775.408000000003</c:v>
                </c:pt>
                <c:pt idx="20">
                  <c:v>23478.428000000004</c:v>
                </c:pt>
                <c:pt idx="21">
                  <c:v>25126.312000000002</c:v>
                </c:pt>
                <c:pt idx="22">
                  <c:v>24908.047999999999</c:v>
                </c:pt>
                <c:pt idx="23">
                  <c:v>23483.396000000008</c:v>
                </c:pt>
                <c:pt idx="24">
                  <c:v>21949.114000000001</c:v>
                </c:pt>
                <c:pt idx="25">
                  <c:v>22731.165999999987</c:v>
                </c:pt>
                <c:pt idx="26">
                  <c:v>19564.509999999995</c:v>
                </c:pt>
                <c:pt idx="27">
                  <c:v>15791.721999999996</c:v>
                </c:pt>
                <c:pt idx="28">
                  <c:v>20817.149999999994</c:v>
                </c:pt>
                <c:pt idx="29">
                  <c:v>17604.965999999993</c:v>
                </c:pt>
                <c:pt idx="30">
                  <c:v>18020.759999999998</c:v>
                </c:pt>
                <c:pt idx="31">
                  <c:v>18080.185999999998</c:v>
                </c:pt>
                <c:pt idx="32">
                  <c:v>17355.700000000004</c:v>
                </c:pt>
                <c:pt idx="33">
                  <c:v>17349.170000000002</c:v>
                </c:pt>
                <c:pt idx="34">
                  <c:v>19889.277999999998</c:v>
                </c:pt>
                <c:pt idx="35">
                  <c:v>18576.681999999993</c:v>
                </c:pt>
                <c:pt idx="36">
                  <c:v>18151.321999999996</c:v>
                </c:pt>
                <c:pt idx="37">
                  <c:v>17947.13</c:v>
                </c:pt>
                <c:pt idx="38">
                  <c:v>18185.691999999995</c:v>
                </c:pt>
                <c:pt idx="39">
                  <c:v>18202.302000000007</c:v>
                </c:pt>
                <c:pt idx="40">
                  <c:v>11198.983999999999</c:v>
                </c:pt>
                <c:pt idx="41">
                  <c:v>18215.034</c:v>
                </c:pt>
                <c:pt idx="42">
                  <c:v>18684.77</c:v>
                </c:pt>
                <c:pt idx="43">
                  <c:v>17519.385999999999</c:v>
                </c:pt>
                <c:pt idx="44">
                  <c:v>18951.954000000005</c:v>
                </c:pt>
                <c:pt idx="45">
                  <c:v>15441.099999999999</c:v>
                </c:pt>
                <c:pt idx="46">
                  <c:v>16277.07</c:v>
                </c:pt>
                <c:pt idx="47">
                  <c:v>15967.150000000009</c:v>
                </c:pt>
                <c:pt idx="48">
                  <c:v>16326.715999999999</c:v>
                </c:pt>
                <c:pt idx="49">
                  <c:v>13816.936000000003</c:v>
                </c:pt>
                <c:pt idx="50">
                  <c:v>15192.582000000006</c:v>
                </c:pt>
                <c:pt idx="51">
                  <c:v>16729.467999999997</c:v>
                </c:pt>
                <c:pt idx="52">
                  <c:v>15725.016000000001</c:v>
                </c:pt>
                <c:pt idx="53">
                  <c:v>11103.606000000002</c:v>
                </c:pt>
                <c:pt idx="54">
                  <c:v>11988.806000000002</c:v>
                </c:pt>
                <c:pt idx="55">
                  <c:v>12709.750000000002</c:v>
                </c:pt>
                <c:pt idx="56">
                  <c:v>12779.105999999998</c:v>
                </c:pt>
                <c:pt idx="57">
                  <c:v>13013.873999999998</c:v>
                </c:pt>
                <c:pt idx="58">
                  <c:v>12699.445999999998</c:v>
                </c:pt>
                <c:pt idx="59">
                  <c:v>14297.704000000003</c:v>
                </c:pt>
                <c:pt idx="60">
                  <c:v>12778.034</c:v>
                </c:pt>
                <c:pt idx="61">
                  <c:v>10609.129999999997</c:v>
                </c:pt>
                <c:pt idx="62">
                  <c:v>10736.807999999999</c:v>
                </c:pt>
                <c:pt idx="63">
                  <c:v>10665.310000000001</c:v>
                </c:pt>
                <c:pt idx="64">
                  <c:v>10745.928</c:v>
                </c:pt>
                <c:pt idx="65">
                  <c:v>11085.740000000002</c:v>
                </c:pt>
                <c:pt idx="66">
                  <c:v>11029.748</c:v>
                </c:pt>
                <c:pt idx="67">
                  <c:v>11007.609999999997</c:v>
                </c:pt>
                <c:pt idx="68">
                  <c:v>11246.576997084328</c:v>
                </c:pt>
                <c:pt idx="69">
                  <c:v>10235.643814578922</c:v>
                </c:pt>
                <c:pt idx="70">
                  <c:v>10988.414624706533</c:v>
                </c:pt>
                <c:pt idx="71">
                  <c:v>11708.457728717536</c:v>
                </c:pt>
                <c:pt idx="72">
                  <c:v>11224.380687619256</c:v>
                </c:pt>
                <c:pt idx="73">
                  <c:v>12867.408090655406</c:v>
                </c:pt>
                <c:pt idx="74">
                  <c:v>12767.927390390376</c:v>
                </c:pt>
                <c:pt idx="75">
                  <c:v>11889.844145329002</c:v>
                </c:pt>
                <c:pt idx="76">
                  <c:v>11525.327676225681</c:v>
                </c:pt>
                <c:pt idx="77">
                  <c:v>11518.958303176727</c:v>
                </c:pt>
                <c:pt idx="78">
                  <c:v>11717.31422841209</c:v>
                </c:pt>
                <c:pt idx="79">
                  <c:v>11257.100604644844</c:v>
                </c:pt>
                <c:pt idx="80">
                  <c:v>12259.132702660232</c:v>
                </c:pt>
                <c:pt idx="81">
                  <c:v>12941.411787824301</c:v>
                </c:pt>
                <c:pt idx="82">
                  <c:v>13093.749175485289</c:v>
                </c:pt>
                <c:pt idx="83">
                  <c:v>13479.23652827202</c:v>
                </c:pt>
                <c:pt idx="84">
                  <c:v>13826.503581167264</c:v>
                </c:pt>
                <c:pt idx="85">
                  <c:v>13684.907208022427</c:v>
                </c:pt>
                <c:pt idx="86">
                  <c:v>13473.603258100442</c:v>
                </c:pt>
                <c:pt idx="87">
                  <c:v>12734.75109046642</c:v>
                </c:pt>
                <c:pt idx="88">
                  <c:v>11729.021268428054</c:v>
                </c:pt>
                <c:pt idx="89">
                  <c:v>13743.92116704768</c:v>
                </c:pt>
                <c:pt idx="90">
                  <c:v>12120.982712376221</c:v>
                </c:pt>
                <c:pt idx="91">
                  <c:v>15430.347887364522</c:v>
                </c:pt>
                <c:pt idx="92">
                  <c:v>16988.62458171037</c:v>
                </c:pt>
                <c:pt idx="93">
                  <c:v>14867.042125968121</c:v>
                </c:pt>
                <c:pt idx="94">
                  <c:v>16367.47725498705</c:v>
                </c:pt>
                <c:pt idx="95">
                  <c:v>15613.733959504789</c:v>
                </c:pt>
                <c:pt idx="96">
                  <c:v>17203.758136162203</c:v>
                </c:pt>
                <c:pt idx="97">
                  <c:v>15657.67663581878</c:v>
                </c:pt>
                <c:pt idx="98">
                  <c:v>15064.288383999809</c:v>
                </c:pt>
                <c:pt idx="99">
                  <c:v>14405.123227144488</c:v>
                </c:pt>
                <c:pt idx="100">
                  <c:v>14426.905044415094</c:v>
                </c:pt>
                <c:pt idx="101">
                  <c:v>12382.652879379428</c:v>
                </c:pt>
                <c:pt idx="102">
                  <c:v>8474.0322373695271</c:v>
                </c:pt>
                <c:pt idx="103">
                  <c:v>7077.2503431737241</c:v>
                </c:pt>
                <c:pt idx="104">
                  <c:v>8406.3079009179582</c:v>
                </c:pt>
                <c:pt idx="105">
                  <c:v>8475.0942232855814</c:v>
                </c:pt>
                <c:pt idx="106">
                  <c:v>13265.005325346172</c:v>
                </c:pt>
                <c:pt idx="107">
                  <c:v>13498.442786457406</c:v>
                </c:pt>
                <c:pt idx="108">
                  <c:v>9210.0528993323296</c:v>
                </c:pt>
                <c:pt idx="109">
                  <c:v>10029.846165456105</c:v>
                </c:pt>
                <c:pt idx="110">
                  <c:v>10004.076552996594</c:v>
                </c:pt>
                <c:pt idx="111">
                  <c:v>8645.0434279943893</c:v>
                </c:pt>
                <c:pt idx="112">
                  <c:v>7833.9181935801944</c:v>
                </c:pt>
                <c:pt idx="113">
                  <c:v>7555.4659337499706</c:v>
                </c:pt>
                <c:pt idx="114">
                  <c:v>7740.2035476625606</c:v>
                </c:pt>
                <c:pt idx="115">
                  <c:v>7934.7911992837981</c:v>
                </c:pt>
                <c:pt idx="116">
                  <c:v>8254.0000829633009</c:v>
                </c:pt>
                <c:pt idx="117">
                  <c:v>8090.993510866916</c:v>
                </c:pt>
                <c:pt idx="118">
                  <c:v>8294.9536683220958</c:v>
                </c:pt>
                <c:pt idx="119">
                  <c:v>8409.1434420928872</c:v>
                </c:pt>
                <c:pt idx="120">
                  <c:v>8933.9885816891328</c:v>
                </c:pt>
                <c:pt idx="121">
                  <c:v>4812.1722727565948</c:v>
                </c:pt>
                <c:pt idx="122">
                  <c:v>7839.0574362868292</c:v>
                </c:pt>
                <c:pt idx="123">
                  <c:v>7362.6686880161942</c:v>
                </c:pt>
                <c:pt idx="124">
                  <c:v>7830.7839582009829</c:v>
                </c:pt>
                <c:pt idx="125">
                  <c:v>7645.4872966599287</c:v>
                </c:pt>
                <c:pt idx="126">
                  <c:v>8193.3840950158301</c:v>
                </c:pt>
                <c:pt idx="127">
                  <c:v>9268.5590040729421</c:v>
                </c:pt>
                <c:pt idx="128">
                  <c:v>7930.2631174368162</c:v>
                </c:pt>
                <c:pt idx="129">
                  <c:v>7001.788783441064</c:v>
                </c:pt>
                <c:pt idx="130">
                  <c:v>9330.9223950807827</c:v>
                </c:pt>
                <c:pt idx="131">
                  <c:v>14063.952859213145</c:v>
                </c:pt>
                <c:pt idx="132">
                  <c:v>9513.7702865241463</c:v>
                </c:pt>
                <c:pt idx="133">
                  <c:v>7164.4866760202149</c:v>
                </c:pt>
                <c:pt idx="134">
                  <c:v>9506.3062489408894</c:v>
                </c:pt>
                <c:pt idx="135">
                  <c:v>7429.8126535724887</c:v>
                </c:pt>
                <c:pt idx="136">
                  <c:v>6103.1000985970122</c:v>
                </c:pt>
                <c:pt idx="137">
                  <c:v>9893.3080735087988</c:v>
                </c:pt>
                <c:pt idx="138">
                  <c:v>5801.0180836451655</c:v>
                </c:pt>
                <c:pt idx="139">
                  <c:v>3688.7401285066489</c:v>
                </c:pt>
                <c:pt idx="140">
                  <c:v>2338.311569157368</c:v>
                </c:pt>
                <c:pt idx="141">
                  <c:v>2099.2130631117839</c:v>
                </c:pt>
                <c:pt idx="142">
                  <c:v>2065.8158213697116</c:v>
                </c:pt>
                <c:pt idx="143">
                  <c:v>1211.8973814467183</c:v>
                </c:pt>
                <c:pt idx="144">
                  <c:v>1358.3145448791342</c:v>
                </c:pt>
                <c:pt idx="145">
                  <c:v>1735.6428581813536</c:v>
                </c:pt>
              </c:numCache>
            </c:numRef>
          </c:yVal>
          <c:smooth val="0"/>
          <c:extLst>
            <c:ext xmlns:c16="http://schemas.microsoft.com/office/drawing/2014/chart" uri="{C3380CC4-5D6E-409C-BE32-E72D297353CC}">
              <c16:uniqueId val="{00000006-1A31-244F-A320-DFB823A039A9}"/>
            </c:ext>
          </c:extLst>
        </c:ser>
        <c:dLbls>
          <c:showLegendKey val="0"/>
          <c:showVal val="0"/>
          <c:showCatName val="0"/>
          <c:showSerName val="0"/>
          <c:showPercent val="0"/>
          <c:showBubbleSize val="0"/>
        </c:dLbls>
        <c:axId val="1718312559"/>
        <c:axId val="1718214239"/>
      </c:scatterChart>
      <c:valAx>
        <c:axId val="1718312559"/>
        <c:scaling>
          <c:orientation val="minMax"/>
          <c:max val="2021"/>
          <c:min val="1876"/>
        </c:scaling>
        <c:delete val="0"/>
        <c:axPos val="b"/>
        <c:majorGridlines>
          <c:spPr>
            <a:ln w="9525" cap="flat" cmpd="sng" algn="ctr">
              <a:solidFill>
                <a:schemeClr val="dk1">
                  <a:lumMod val="65000"/>
                  <a:lumOff val="35000"/>
                  <a:alpha val="75000"/>
                </a:schemeClr>
              </a:solidFill>
              <a:round/>
            </a:ln>
            <a:effectLst/>
          </c:spPr>
        </c:majorGridlines>
        <c:numFmt formatCode="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718214239"/>
        <c:crosses val="autoZero"/>
        <c:crossBetween val="midCat"/>
      </c:valAx>
      <c:valAx>
        <c:axId val="1718214239"/>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718312559"/>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Game Outcomes/Tm/Gm: 1954 - 1997</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Charts'!$BW$3</c:f>
              <c:strCache>
                <c:ptCount val="1"/>
                <c:pt idx="0">
                  <c:v>R/G</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Charts'!$BW$4:$BW$47</c:f>
              <c:numCache>
                <c:formatCode>General</c:formatCode>
                <c:ptCount val="44"/>
                <c:pt idx="0">
                  <c:v>4.38</c:v>
                </c:pt>
                <c:pt idx="1">
                  <c:v>4.49</c:v>
                </c:pt>
                <c:pt idx="2">
                  <c:v>4.45</c:v>
                </c:pt>
                <c:pt idx="3">
                  <c:v>4.3099999999999996</c:v>
                </c:pt>
                <c:pt idx="4">
                  <c:v>4.28</c:v>
                </c:pt>
                <c:pt idx="5">
                  <c:v>4.38</c:v>
                </c:pt>
                <c:pt idx="6">
                  <c:v>4.3099999999999996</c:v>
                </c:pt>
                <c:pt idx="7">
                  <c:v>4.53</c:v>
                </c:pt>
                <c:pt idx="8">
                  <c:v>4.46</c:v>
                </c:pt>
                <c:pt idx="9">
                  <c:v>3.95</c:v>
                </c:pt>
                <c:pt idx="10">
                  <c:v>4.04</c:v>
                </c:pt>
                <c:pt idx="11">
                  <c:v>3.99</c:v>
                </c:pt>
                <c:pt idx="12">
                  <c:v>3.99</c:v>
                </c:pt>
                <c:pt idx="13">
                  <c:v>3.77</c:v>
                </c:pt>
                <c:pt idx="14">
                  <c:v>3.42</c:v>
                </c:pt>
                <c:pt idx="15">
                  <c:v>4.07</c:v>
                </c:pt>
                <c:pt idx="16">
                  <c:v>4.34</c:v>
                </c:pt>
                <c:pt idx="17">
                  <c:v>3.89</c:v>
                </c:pt>
                <c:pt idx="18">
                  <c:v>3.69</c:v>
                </c:pt>
                <c:pt idx="19">
                  <c:v>4.21</c:v>
                </c:pt>
                <c:pt idx="20">
                  <c:v>4.12</c:v>
                </c:pt>
                <c:pt idx="21">
                  <c:v>4.21</c:v>
                </c:pt>
                <c:pt idx="22">
                  <c:v>3.99</c:v>
                </c:pt>
                <c:pt idx="23">
                  <c:v>4.47</c:v>
                </c:pt>
                <c:pt idx="24">
                  <c:v>4.0999999999999996</c:v>
                </c:pt>
                <c:pt idx="25">
                  <c:v>4.46</c:v>
                </c:pt>
                <c:pt idx="26">
                  <c:v>4.29</c:v>
                </c:pt>
                <c:pt idx="27">
                  <c:v>4</c:v>
                </c:pt>
                <c:pt idx="28">
                  <c:v>4.3</c:v>
                </c:pt>
                <c:pt idx="29">
                  <c:v>4.3099999999999996</c:v>
                </c:pt>
                <c:pt idx="30">
                  <c:v>4.26</c:v>
                </c:pt>
                <c:pt idx="31">
                  <c:v>4.33</c:v>
                </c:pt>
                <c:pt idx="32">
                  <c:v>4.41</c:v>
                </c:pt>
                <c:pt idx="33">
                  <c:v>4.72</c:v>
                </c:pt>
                <c:pt idx="34">
                  <c:v>4.1399999999999997</c:v>
                </c:pt>
                <c:pt idx="35">
                  <c:v>4.13</c:v>
                </c:pt>
                <c:pt idx="36">
                  <c:v>4.26</c:v>
                </c:pt>
                <c:pt idx="37">
                  <c:v>4.3099999999999996</c:v>
                </c:pt>
                <c:pt idx="38">
                  <c:v>4.12</c:v>
                </c:pt>
                <c:pt idx="39">
                  <c:v>4.5999999999999996</c:v>
                </c:pt>
                <c:pt idx="40">
                  <c:v>4.92</c:v>
                </c:pt>
                <c:pt idx="41">
                  <c:v>4.8499999999999996</c:v>
                </c:pt>
                <c:pt idx="42">
                  <c:v>5.04</c:v>
                </c:pt>
                <c:pt idx="43">
                  <c:v>4.7699999999999996</c:v>
                </c:pt>
              </c:numCache>
            </c:numRef>
          </c:val>
          <c:smooth val="0"/>
          <c:extLst>
            <c:ext xmlns:c16="http://schemas.microsoft.com/office/drawing/2014/chart" uri="{C3380CC4-5D6E-409C-BE32-E72D297353CC}">
              <c16:uniqueId val="{00000000-2083-DF45-A2A7-8AAD14D81399}"/>
            </c:ext>
          </c:extLst>
        </c:ser>
        <c:ser>
          <c:idx val="1"/>
          <c:order val="1"/>
          <c:tx>
            <c:strRef>
              <c:f>'[1]Hist. Tm per Gm Data and Charts'!$BX$3</c:f>
              <c:strCache>
                <c:ptCount val="1"/>
                <c:pt idx="0">
                  <c:v>K/BB</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Charts'!$BX$4:$BX$47</c:f>
              <c:numCache>
                <c:formatCode>General</c:formatCode>
                <c:ptCount val="44"/>
                <c:pt idx="0">
                  <c:v>1.1299999999999999</c:v>
                </c:pt>
                <c:pt idx="1">
                  <c:v>1.2</c:v>
                </c:pt>
                <c:pt idx="2">
                  <c:v>1.28</c:v>
                </c:pt>
                <c:pt idx="3">
                  <c:v>1.46</c:v>
                </c:pt>
                <c:pt idx="4">
                  <c:v>1.5</c:v>
                </c:pt>
                <c:pt idx="5">
                  <c:v>1.54</c:v>
                </c:pt>
                <c:pt idx="6">
                  <c:v>1.53</c:v>
                </c:pt>
                <c:pt idx="7">
                  <c:v>1.51</c:v>
                </c:pt>
                <c:pt idx="8">
                  <c:v>1.61</c:v>
                </c:pt>
                <c:pt idx="9">
                  <c:v>1.96</c:v>
                </c:pt>
                <c:pt idx="10">
                  <c:v>2</c:v>
                </c:pt>
                <c:pt idx="11">
                  <c:v>1.92</c:v>
                </c:pt>
                <c:pt idx="12">
                  <c:v>2.02</c:v>
                </c:pt>
                <c:pt idx="13">
                  <c:v>2.0099999999999998</c:v>
                </c:pt>
                <c:pt idx="14">
                  <c:v>2.09</c:v>
                </c:pt>
                <c:pt idx="15">
                  <c:v>1.67</c:v>
                </c:pt>
                <c:pt idx="16">
                  <c:v>1.63</c:v>
                </c:pt>
                <c:pt idx="17">
                  <c:v>1.67</c:v>
                </c:pt>
                <c:pt idx="18">
                  <c:v>1.77</c:v>
                </c:pt>
                <c:pt idx="19">
                  <c:v>1.55</c:v>
                </c:pt>
                <c:pt idx="20">
                  <c:v>1.5</c:v>
                </c:pt>
                <c:pt idx="21">
                  <c:v>1.44</c:v>
                </c:pt>
                <c:pt idx="22">
                  <c:v>1.51</c:v>
                </c:pt>
                <c:pt idx="23">
                  <c:v>1.58</c:v>
                </c:pt>
                <c:pt idx="24">
                  <c:v>1.48</c:v>
                </c:pt>
                <c:pt idx="25">
                  <c:v>1.47</c:v>
                </c:pt>
                <c:pt idx="26">
                  <c:v>1.53</c:v>
                </c:pt>
                <c:pt idx="27">
                  <c:v>1.49</c:v>
                </c:pt>
                <c:pt idx="28">
                  <c:v>1.6</c:v>
                </c:pt>
                <c:pt idx="29">
                  <c:v>1.61</c:v>
                </c:pt>
                <c:pt idx="30">
                  <c:v>1.69</c:v>
                </c:pt>
                <c:pt idx="31">
                  <c:v>1.62</c:v>
                </c:pt>
                <c:pt idx="32">
                  <c:v>1.74</c:v>
                </c:pt>
                <c:pt idx="33">
                  <c:v>1.74</c:v>
                </c:pt>
                <c:pt idx="34">
                  <c:v>1.8</c:v>
                </c:pt>
                <c:pt idx="35">
                  <c:v>1.75</c:v>
                </c:pt>
                <c:pt idx="36">
                  <c:v>1.72</c:v>
                </c:pt>
                <c:pt idx="37">
                  <c:v>1.74</c:v>
                </c:pt>
                <c:pt idx="38">
                  <c:v>1.72</c:v>
                </c:pt>
                <c:pt idx="39">
                  <c:v>1.74</c:v>
                </c:pt>
                <c:pt idx="40">
                  <c:v>1.78</c:v>
                </c:pt>
                <c:pt idx="41">
                  <c:v>1.79</c:v>
                </c:pt>
                <c:pt idx="42">
                  <c:v>1.82</c:v>
                </c:pt>
                <c:pt idx="43">
                  <c:v>1.91</c:v>
                </c:pt>
              </c:numCache>
            </c:numRef>
          </c:val>
          <c:smooth val="0"/>
          <c:extLst>
            <c:ext xmlns:c16="http://schemas.microsoft.com/office/drawing/2014/chart" uri="{C3380CC4-5D6E-409C-BE32-E72D297353CC}">
              <c16:uniqueId val="{00000001-2083-DF45-A2A7-8AAD14D81399}"/>
            </c:ext>
          </c:extLst>
        </c:ser>
        <c:ser>
          <c:idx val="2"/>
          <c:order val="2"/>
          <c:tx>
            <c:strRef>
              <c:f>'[1]Hist. Tm per Gm Data and Charts'!$BY$3</c:f>
              <c:strCache>
                <c:ptCount val="1"/>
                <c:pt idx="0">
                  <c:v>R/GD</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Charts'!$BY$4:$BY$47</c:f>
              <c:numCache>
                <c:formatCode>General</c:formatCode>
                <c:ptCount val="44"/>
                <c:pt idx="0">
                  <c:v>2.1</c:v>
                </c:pt>
                <c:pt idx="1">
                  <c:v>2.1</c:v>
                </c:pt>
                <c:pt idx="2">
                  <c:v>2.1</c:v>
                </c:pt>
                <c:pt idx="3">
                  <c:v>1.3</c:v>
                </c:pt>
                <c:pt idx="4">
                  <c:v>1.5</c:v>
                </c:pt>
                <c:pt idx="5">
                  <c:v>1.4</c:v>
                </c:pt>
                <c:pt idx="6">
                  <c:v>1.3</c:v>
                </c:pt>
                <c:pt idx="7">
                  <c:v>1.4</c:v>
                </c:pt>
                <c:pt idx="8">
                  <c:v>1.6</c:v>
                </c:pt>
                <c:pt idx="9">
                  <c:v>1.9</c:v>
                </c:pt>
                <c:pt idx="10">
                  <c:v>1.9</c:v>
                </c:pt>
                <c:pt idx="11">
                  <c:v>2.1</c:v>
                </c:pt>
                <c:pt idx="12">
                  <c:v>1.3</c:v>
                </c:pt>
                <c:pt idx="13">
                  <c:v>1.4</c:v>
                </c:pt>
                <c:pt idx="14">
                  <c:v>1.3</c:v>
                </c:pt>
                <c:pt idx="15">
                  <c:v>2</c:v>
                </c:pt>
                <c:pt idx="16">
                  <c:v>1.4</c:v>
                </c:pt>
                <c:pt idx="17">
                  <c:v>1.9</c:v>
                </c:pt>
                <c:pt idx="18">
                  <c:v>1.7</c:v>
                </c:pt>
                <c:pt idx="19">
                  <c:v>1.5</c:v>
                </c:pt>
                <c:pt idx="20">
                  <c:v>1.6</c:v>
                </c:pt>
                <c:pt idx="21">
                  <c:v>1.8</c:v>
                </c:pt>
                <c:pt idx="22">
                  <c:v>2</c:v>
                </c:pt>
                <c:pt idx="23">
                  <c:v>1.8</c:v>
                </c:pt>
                <c:pt idx="24">
                  <c:v>1.7</c:v>
                </c:pt>
                <c:pt idx="25">
                  <c:v>1.8</c:v>
                </c:pt>
                <c:pt idx="26">
                  <c:v>1.5</c:v>
                </c:pt>
                <c:pt idx="27">
                  <c:v>1.7</c:v>
                </c:pt>
                <c:pt idx="28">
                  <c:v>2.1</c:v>
                </c:pt>
                <c:pt idx="29">
                  <c:v>1.5</c:v>
                </c:pt>
                <c:pt idx="30">
                  <c:v>1.5</c:v>
                </c:pt>
                <c:pt idx="31">
                  <c:v>1.8</c:v>
                </c:pt>
                <c:pt idx="32">
                  <c:v>1.4</c:v>
                </c:pt>
                <c:pt idx="33">
                  <c:v>1.6</c:v>
                </c:pt>
                <c:pt idx="34">
                  <c:v>1.6</c:v>
                </c:pt>
                <c:pt idx="35">
                  <c:v>1.3</c:v>
                </c:pt>
                <c:pt idx="36">
                  <c:v>1.3</c:v>
                </c:pt>
                <c:pt idx="37">
                  <c:v>1.5</c:v>
                </c:pt>
                <c:pt idx="38">
                  <c:v>1.5</c:v>
                </c:pt>
                <c:pt idx="39">
                  <c:v>1.9</c:v>
                </c:pt>
                <c:pt idx="40">
                  <c:v>1.9</c:v>
                </c:pt>
                <c:pt idx="41">
                  <c:v>1.9</c:v>
                </c:pt>
                <c:pt idx="42">
                  <c:v>2.2000000000000002</c:v>
                </c:pt>
                <c:pt idx="43">
                  <c:v>1.7</c:v>
                </c:pt>
              </c:numCache>
            </c:numRef>
          </c:val>
          <c:smooth val="0"/>
          <c:extLst>
            <c:ext xmlns:c16="http://schemas.microsoft.com/office/drawing/2014/chart" uri="{C3380CC4-5D6E-409C-BE32-E72D297353CC}">
              <c16:uniqueId val="{00000002-2083-DF45-A2A7-8AAD14D81399}"/>
            </c:ext>
          </c:extLst>
        </c:ser>
        <c:ser>
          <c:idx val="3"/>
          <c:order val="3"/>
          <c:tx>
            <c:strRef>
              <c:f>'[1]Hist. Tm per Gm Data and Charts'!$BZ$3</c:f>
              <c:strCache>
                <c:ptCount val="1"/>
                <c:pt idx="0">
                  <c:v>E/GD</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Charts'!$BZ$4:$BZ$47</c:f>
              <c:numCache>
                <c:formatCode>General</c:formatCode>
                <c:ptCount val="44"/>
                <c:pt idx="0">
                  <c:v>0.4</c:v>
                </c:pt>
                <c:pt idx="1">
                  <c:v>0.4</c:v>
                </c:pt>
                <c:pt idx="2">
                  <c:v>0.4</c:v>
                </c:pt>
                <c:pt idx="3">
                  <c:v>0.4</c:v>
                </c:pt>
                <c:pt idx="4">
                  <c:v>0.3</c:v>
                </c:pt>
                <c:pt idx="5">
                  <c:v>0.3</c:v>
                </c:pt>
                <c:pt idx="6">
                  <c:v>0.4</c:v>
                </c:pt>
                <c:pt idx="7">
                  <c:v>0.5</c:v>
                </c:pt>
                <c:pt idx="8">
                  <c:v>0.4</c:v>
                </c:pt>
                <c:pt idx="9">
                  <c:v>0.7</c:v>
                </c:pt>
                <c:pt idx="10">
                  <c:v>0.5</c:v>
                </c:pt>
                <c:pt idx="11">
                  <c:v>0.4</c:v>
                </c:pt>
                <c:pt idx="12">
                  <c:v>0.4</c:v>
                </c:pt>
                <c:pt idx="13">
                  <c:v>0.3</c:v>
                </c:pt>
                <c:pt idx="14">
                  <c:v>0.4</c:v>
                </c:pt>
                <c:pt idx="15">
                  <c:v>0.5</c:v>
                </c:pt>
                <c:pt idx="16">
                  <c:v>0.3</c:v>
                </c:pt>
                <c:pt idx="17">
                  <c:v>0.5</c:v>
                </c:pt>
                <c:pt idx="18">
                  <c:v>0.4</c:v>
                </c:pt>
                <c:pt idx="19">
                  <c:v>0.3</c:v>
                </c:pt>
                <c:pt idx="20">
                  <c:v>0.5</c:v>
                </c:pt>
                <c:pt idx="21">
                  <c:v>0.5</c:v>
                </c:pt>
                <c:pt idx="22">
                  <c:v>0.5</c:v>
                </c:pt>
                <c:pt idx="23">
                  <c:v>0.6</c:v>
                </c:pt>
                <c:pt idx="24">
                  <c:v>0.5</c:v>
                </c:pt>
                <c:pt idx="25">
                  <c:v>0.5</c:v>
                </c:pt>
                <c:pt idx="26">
                  <c:v>0.5</c:v>
                </c:pt>
                <c:pt idx="27">
                  <c:v>0.6</c:v>
                </c:pt>
                <c:pt idx="28">
                  <c:v>0.5</c:v>
                </c:pt>
                <c:pt idx="29">
                  <c:v>0.4</c:v>
                </c:pt>
                <c:pt idx="30">
                  <c:v>0.3</c:v>
                </c:pt>
                <c:pt idx="31">
                  <c:v>0.4</c:v>
                </c:pt>
                <c:pt idx="32">
                  <c:v>0.5</c:v>
                </c:pt>
                <c:pt idx="33">
                  <c:v>0.3</c:v>
                </c:pt>
                <c:pt idx="34">
                  <c:v>0.4</c:v>
                </c:pt>
                <c:pt idx="35">
                  <c:v>0.5</c:v>
                </c:pt>
                <c:pt idx="36">
                  <c:v>0.4</c:v>
                </c:pt>
                <c:pt idx="37">
                  <c:v>0.4</c:v>
                </c:pt>
                <c:pt idx="38">
                  <c:v>0.5</c:v>
                </c:pt>
                <c:pt idx="39">
                  <c:v>0.5</c:v>
                </c:pt>
                <c:pt idx="40">
                  <c:v>0.4</c:v>
                </c:pt>
                <c:pt idx="41">
                  <c:v>0.4</c:v>
                </c:pt>
                <c:pt idx="42">
                  <c:v>0.4</c:v>
                </c:pt>
                <c:pt idx="43">
                  <c:v>0.3</c:v>
                </c:pt>
              </c:numCache>
            </c:numRef>
          </c:val>
          <c:smooth val="0"/>
          <c:extLst>
            <c:ext xmlns:c16="http://schemas.microsoft.com/office/drawing/2014/chart" uri="{C3380CC4-5D6E-409C-BE32-E72D297353CC}">
              <c16:uniqueId val="{00000003-2083-DF45-A2A7-8AAD14D81399}"/>
            </c:ext>
          </c:extLst>
        </c:ser>
        <c:dLbls>
          <c:showLegendKey val="0"/>
          <c:showVal val="0"/>
          <c:showCatName val="0"/>
          <c:showSerName val="0"/>
          <c:showPercent val="0"/>
          <c:showBubbleSize val="0"/>
        </c:dLbls>
        <c:smooth val="0"/>
        <c:axId val="331192639"/>
        <c:axId val="1"/>
      </c:lineChart>
      <c:catAx>
        <c:axId val="331192639"/>
        <c:scaling>
          <c:orientation val="minMax"/>
        </c:scaling>
        <c:delete val="1"/>
        <c:axPos val="b"/>
        <c:majorTickMark val="none"/>
        <c:minorTickMark val="none"/>
        <c:tickLblPos val="nextTo"/>
        <c:crossAx val="1"/>
        <c:crosses val="autoZero"/>
        <c:auto val="1"/>
        <c:lblAlgn val="ctr"/>
        <c:lblOffset val="100"/>
        <c:noMultiLvlLbl val="0"/>
      </c:catAx>
      <c:valAx>
        <c:axId val="1"/>
        <c:scaling>
          <c:orientation val="minMax"/>
          <c:max val="1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331192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Event Outcomes/Tm/Gm: 1954 - 2021</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Charts'!$BC$3</c:f>
              <c:strCache>
                <c:ptCount val="1"/>
                <c:pt idx="0">
                  <c:v>BB</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Charts'!$BC$4:$BC$71</c:f>
              <c:numCache>
                <c:formatCode>General</c:formatCode>
                <c:ptCount val="68"/>
                <c:pt idx="0">
                  <c:v>3.65</c:v>
                </c:pt>
                <c:pt idx="1">
                  <c:v>3.67</c:v>
                </c:pt>
                <c:pt idx="2">
                  <c:v>3.63</c:v>
                </c:pt>
                <c:pt idx="3">
                  <c:v>3.31</c:v>
                </c:pt>
                <c:pt idx="4">
                  <c:v>3.29</c:v>
                </c:pt>
                <c:pt idx="5">
                  <c:v>3.31</c:v>
                </c:pt>
                <c:pt idx="6">
                  <c:v>3.39</c:v>
                </c:pt>
                <c:pt idx="7">
                  <c:v>3.46</c:v>
                </c:pt>
                <c:pt idx="8">
                  <c:v>3.37</c:v>
                </c:pt>
                <c:pt idx="9">
                  <c:v>2.96</c:v>
                </c:pt>
                <c:pt idx="10">
                  <c:v>2.96</c:v>
                </c:pt>
                <c:pt idx="11">
                  <c:v>3.09</c:v>
                </c:pt>
                <c:pt idx="12">
                  <c:v>2.89</c:v>
                </c:pt>
                <c:pt idx="13">
                  <c:v>2.98</c:v>
                </c:pt>
                <c:pt idx="14">
                  <c:v>2.82</c:v>
                </c:pt>
                <c:pt idx="15">
                  <c:v>3.45</c:v>
                </c:pt>
                <c:pt idx="16">
                  <c:v>3.53</c:v>
                </c:pt>
                <c:pt idx="17">
                  <c:v>3.23</c:v>
                </c:pt>
                <c:pt idx="18">
                  <c:v>3.15</c:v>
                </c:pt>
                <c:pt idx="19">
                  <c:v>3.37</c:v>
                </c:pt>
                <c:pt idx="20">
                  <c:v>3.33</c:v>
                </c:pt>
                <c:pt idx="21">
                  <c:v>3.46</c:v>
                </c:pt>
                <c:pt idx="22">
                  <c:v>3.2</c:v>
                </c:pt>
                <c:pt idx="23">
                  <c:v>3.27</c:v>
                </c:pt>
                <c:pt idx="24">
                  <c:v>3.23</c:v>
                </c:pt>
                <c:pt idx="25">
                  <c:v>3.24</c:v>
                </c:pt>
                <c:pt idx="26">
                  <c:v>3.13</c:v>
                </c:pt>
                <c:pt idx="27">
                  <c:v>3.18</c:v>
                </c:pt>
                <c:pt idx="28">
                  <c:v>3.16</c:v>
                </c:pt>
                <c:pt idx="29">
                  <c:v>3.2</c:v>
                </c:pt>
                <c:pt idx="30">
                  <c:v>3.16</c:v>
                </c:pt>
                <c:pt idx="31">
                  <c:v>3.29</c:v>
                </c:pt>
                <c:pt idx="32">
                  <c:v>3.38</c:v>
                </c:pt>
                <c:pt idx="33">
                  <c:v>3.42</c:v>
                </c:pt>
                <c:pt idx="34">
                  <c:v>3.09</c:v>
                </c:pt>
                <c:pt idx="35">
                  <c:v>3.21</c:v>
                </c:pt>
                <c:pt idx="36">
                  <c:v>3.29</c:v>
                </c:pt>
                <c:pt idx="37">
                  <c:v>3.32</c:v>
                </c:pt>
                <c:pt idx="38">
                  <c:v>3.25</c:v>
                </c:pt>
                <c:pt idx="39">
                  <c:v>3.33</c:v>
                </c:pt>
                <c:pt idx="40">
                  <c:v>3.48</c:v>
                </c:pt>
                <c:pt idx="41">
                  <c:v>3.53</c:v>
                </c:pt>
                <c:pt idx="42">
                  <c:v>3.55</c:v>
                </c:pt>
                <c:pt idx="43">
                  <c:v>3.46</c:v>
                </c:pt>
                <c:pt idx="44">
                  <c:v>3.38</c:v>
                </c:pt>
                <c:pt idx="45">
                  <c:v>3.68</c:v>
                </c:pt>
                <c:pt idx="46">
                  <c:v>3.75</c:v>
                </c:pt>
                <c:pt idx="47">
                  <c:v>3.25</c:v>
                </c:pt>
                <c:pt idx="48">
                  <c:v>3.35</c:v>
                </c:pt>
                <c:pt idx="49">
                  <c:v>3.27</c:v>
                </c:pt>
                <c:pt idx="50">
                  <c:v>3.34</c:v>
                </c:pt>
                <c:pt idx="51">
                  <c:v>3.13</c:v>
                </c:pt>
                <c:pt idx="52">
                  <c:v>3.26</c:v>
                </c:pt>
                <c:pt idx="53">
                  <c:v>3.31</c:v>
                </c:pt>
                <c:pt idx="54">
                  <c:v>3.36</c:v>
                </c:pt>
                <c:pt idx="55">
                  <c:v>3.42</c:v>
                </c:pt>
                <c:pt idx="56">
                  <c:v>3.25</c:v>
                </c:pt>
                <c:pt idx="57">
                  <c:v>3.09</c:v>
                </c:pt>
                <c:pt idx="58">
                  <c:v>3.03</c:v>
                </c:pt>
                <c:pt idx="59">
                  <c:v>3.01</c:v>
                </c:pt>
                <c:pt idx="60">
                  <c:v>2.88</c:v>
                </c:pt>
                <c:pt idx="61">
                  <c:v>2.9</c:v>
                </c:pt>
                <c:pt idx="62">
                  <c:v>3.11</c:v>
                </c:pt>
                <c:pt idx="63">
                  <c:v>3.26</c:v>
                </c:pt>
                <c:pt idx="64">
                  <c:v>3.23</c:v>
                </c:pt>
                <c:pt idx="65">
                  <c:v>3.27</c:v>
                </c:pt>
                <c:pt idx="66">
                  <c:v>3.39</c:v>
                </c:pt>
                <c:pt idx="67">
                  <c:v>3.28</c:v>
                </c:pt>
              </c:numCache>
            </c:numRef>
          </c:val>
          <c:smooth val="0"/>
          <c:extLst>
            <c:ext xmlns:c16="http://schemas.microsoft.com/office/drawing/2014/chart" uri="{C3380CC4-5D6E-409C-BE32-E72D297353CC}">
              <c16:uniqueId val="{00000000-B130-A440-8C0D-9C7151C2F896}"/>
            </c:ext>
          </c:extLst>
        </c:ser>
        <c:ser>
          <c:idx val="1"/>
          <c:order val="1"/>
          <c:tx>
            <c:strRef>
              <c:f>'[1]Hist. Tm per Gm Data and Charts'!$BD$3</c:f>
              <c:strCache>
                <c:ptCount val="1"/>
                <c:pt idx="0">
                  <c:v>HBP</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Charts'!$BD$4:$BD$71</c:f>
              <c:numCache>
                <c:formatCode>General</c:formatCode>
                <c:ptCount val="68"/>
                <c:pt idx="0">
                  <c:v>0.18</c:v>
                </c:pt>
                <c:pt idx="1">
                  <c:v>0.21</c:v>
                </c:pt>
                <c:pt idx="2">
                  <c:v>0.19</c:v>
                </c:pt>
                <c:pt idx="3">
                  <c:v>0.21</c:v>
                </c:pt>
                <c:pt idx="4">
                  <c:v>0.2</c:v>
                </c:pt>
                <c:pt idx="5">
                  <c:v>0.2</c:v>
                </c:pt>
                <c:pt idx="6">
                  <c:v>0.2</c:v>
                </c:pt>
                <c:pt idx="7">
                  <c:v>0.2</c:v>
                </c:pt>
                <c:pt idx="8">
                  <c:v>0.22</c:v>
                </c:pt>
                <c:pt idx="9">
                  <c:v>0.22</c:v>
                </c:pt>
                <c:pt idx="10">
                  <c:v>0.21</c:v>
                </c:pt>
                <c:pt idx="11">
                  <c:v>0.22</c:v>
                </c:pt>
                <c:pt idx="12">
                  <c:v>0.21</c:v>
                </c:pt>
                <c:pt idx="13">
                  <c:v>0.23</c:v>
                </c:pt>
                <c:pt idx="14">
                  <c:v>0.24</c:v>
                </c:pt>
                <c:pt idx="15">
                  <c:v>0.23</c:v>
                </c:pt>
                <c:pt idx="16">
                  <c:v>0.21</c:v>
                </c:pt>
                <c:pt idx="17">
                  <c:v>0.21</c:v>
                </c:pt>
                <c:pt idx="18">
                  <c:v>0.2</c:v>
                </c:pt>
                <c:pt idx="19">
                  <c:v>0.19</c:v>
                </c:pt>
                <c:pt idx="20">
                  <c:v>0.2</c:v>
                </c:pt>
                <c:pt idx="21">
                  <c:v>0.2</c:v>
                </c:pt>
                <c:pt idx="22">
                  <c:v>0.18</c:v>
                </c:pt>
                <c:pt idx="23">
                  <c:v>0.19</c:v>
                </c:pt>
                <c:pt idx="24">
                  <c:v>0.18</c:v>
                </c:pt>
                <c:pt idx="25">
                  <c:v>0.18</c:v>
                </c:pt>
                <c:pt idx="26">
                  <c:v>0.16</c:v>
                </c:pt>
                <c:pt idx="27">
                  <c:v>0.17</c:v>
                </c:pt>
                <c:pt idx="28">
                  <c:v>0.16</c:v>
                </c:pt>
                <c:pt idx="29">
                  <c:v>0.17</c:v>
                </c:pt>
                <c:pt idx="30">
                  <c:v>0.16</c:v>
                </c:pt>
                <c:pt idx="31">
                  <c:v>0.17</c:v>
                </c:pt>
                <c:pt idx="32">
                  <c:v>0.19</c:v>
                </c:pt>
                <c:pt idx="33">
                  <c:v>0.2</c:v>
                </c:pt>
                <c:pt idx="34">
                  <c:v>0.22</c:v>
                </c:pt>
                <c:pt idx="35">
                  <c:v>0.19</c:v>
                </c:pt>
                <c:pt idx="36">
                  <c:v>0.2</c:v>
                </c:pt>
                <c:pt idx="37">
                  <c:v>0.22</c:v>
                </c:pt>
                <c:pt idx="38">
                  <c:v>0.23</c:v>
                </c:pt>
                <c:pt idx="39">
                  <c:v>0.26</c:v>
                </c:pt>
                <c:pt idx="40">
                  <c:v>0.27</c:v>
                </c:pt>
                <c:pt idx="41">
                  <c:v>0.3</c:v>
                </c:pt>
                <c:pt idx="42">
                  <c:v>0.31</c:v>
                </c:pt>
                <c:pt idx="43">
                  <c:v>0.32</c:v>
                </c:pt>
                <c:pt idx="44">
                  <c:v>0.33</c:v>
                </c:pt>
                <c:pt idx="45">
                  <c:v>0.33</c:v>
                </c:pt>
                <c:pt idx="46">
                  <c:v>0.32</c:v>
                </c:pt>
                <c:pt idx="47">
                  <c:v>0.39</c:v>
                </c:pt>
                <c:pt idx="48">
                  <c:v>0.36</c:v>
                </c:pt>
                <c:pt idx="49">
                  <c:v>0.38</c:v>
                </c:pt>
                <c:pt idx="50">
                  <c:v>0.38</c:v>
                </c:pt>
                <c:pt idx="51">
                  <c:v>0.37</c:v>
                </c:pt>
                <c:pt idx="52">
                  <c:v>0.37</c:v>
                </c:pt>
                <c:pt idx="53">
                  <c:v>0.36</c:v>
                </c:pt>
                <c:pt idx="54">
                  <c:v>0.34</c:v>
                </c:pt>
                <c:pt idx="55">
                  <c:v>0.33</c:v>
                </c:pt>
                <c:pt idx="56">
                  <c:v>0.32</c:v>
                </c:pt>
                <c:pt idx="57">
                  <c:v>0.32</c:v>
                </c:pt>
                <c:pt idx="58">
                  <c:v>0.31</c:v>
                </c:pt>
                <c:pt idx="59">
                  <c:v>0.32</c:v>
                </c:pt>
                <c:pt idx="60">
                  <c:v>0.34</c:v>
                </c:pt>
                <c:pt idx="61">
                  <c:v>0.33</c:v>
                </c:pt>
                <c:pt idx="62">
                  <c:v>0.34</c:v>
                </c:pt>
                <c:pt idx="63">
                  <c:v>0.36</c:v>
                </c:pt>
                <c:pt idx="64">
                  <c:v>0.4</c:v>
                </c:pt>
                <c:pt idx="65">
                  <c:v>0.41</c:v>
                </c:pt>
                <c:pt idx="66">
                  <c:v>0.46</c:v>
                </c:pt>
                <c:pt idx="67">
                  <c:v>0.43</c:v>
                </c:pt>
              </c:numCache>
            </c:numRef>
          </c:val>
          <c:smooth val="0"/>
          <c:extLst>
            <c:ext xmlns:c16="http://schemas.microsoft.com/office/drawing/2014/chart" uri="{C3380CC4-5D6E-409C-BE32-E72D297353CC}">
              <c16:uniqueId val="{00000001-B130-A440-8C0D-9C7151C2F896}"/>
            </c:ext>
          </c:extLst>
        </c:ser>
        <c:ser>
          <c:idx val="2"/>
          <c:order val="2"/>
          <c:tx>
            <c:strRef>
              <c:f>'[1]Hist. Tm per Gm Data and Charts'!$BE$3</c:f>
              <c:strCache>
                <c:ptCount val="1"/>
                <c:pt idx="0">
                  <c:v>SO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Charts'!$BE$4:$BE$71</c:f>
              <c:numCache>
                <c:formatCode>General</c:formatCode>
                <c:ptCount val="68"/>
                <c:pt idx="0">
                  <c:v>4.13</c:v>
                </c:pt>
                <c:pt idx="1">
                  <c:v>4.3899999999999997</c:v>
                </c:pt>
                <c:pt idx="2">
                  <c:v>4.6399999999999997</c:v>
                </c:pt>
                <c:pt idx="3">
                  <c:v>4.84</c:v>
                </c:pt>
                <c:pt idx="4">
                  <c:v>4.95</c:v>
                </c:pt>
                <c:pt idx="5">
                  <c:v>5.09</c:v>
                </c:pt>
                <c:pt idx="6">
                  <c:v>5.18</c:v>
                </c:pt>
                <c:pt idx="7">
                  <c:v>5.23</c:v>
                </c:pt>
                <c:pt idx="8">
                  <c:v>5.42</c:v>
                </c:pt>
                <c:pt idx="9">
                  <c:v>5.8</c:v>
                </c:pt>
                <c:pt idx="10">
                  <c:v>5.91</c:v>
                </c:pt>
                <c:pt idx="11">
                  <c:v>5.94</c:v>
                </c:pt>
                <c:pt idx="12">
                  <c:v>5.82</c:v>
                </c:pt>
                <c:pt idx="13">
                  <c:v>5.99</c:v>
                </c:pt>
                <c:pt idx="14">
                  <c:v>5.89</c:v>
                </c:pt>
                <c:pt idx="15">
                  <c:v>5.77</c:v>
                </c:pt>
                <c:pt idx="16">
                  <c:v>5.75</c:v>
                </c:pt>
                <c:pt idx="17">
                  <c:v>5.41</c:v>
                </c:pt>
                <c:pt idx="18">
                  <c:v>5.57</c:v>
                </c:pt>
                <c:pt idx="19">
                  <c:v>5.24</c:v>
                </c:pt>
                <c:pt idx="20">
                  <c:v>5.01</c:v>
                </c:pt>
                <c:pt idx="21">
                  <c:v>4.9800000000000004</c:v>
                </c:pt>
                <c:pt idx="22">
                  <c:v>4.83</c:v>
                </c:pt>
                <c:pt idx="23">
                  <c:v>5.16</c:v>
                </c:pt>
                <c:pt idx="24">
                  <c:v>4.7699999999999996</c:v>
                </c:pt>
                <c:pt idx="25">
                  <c:v>4.7699999999999996</c:v>
                </c:pt>
                <c:pt idx="26">
                  <c:v>4.8</c:v>
                </c:pt>
                <c:pt idx="27">
                  <c:v>4.75</c:v>
                </c:pt>
                <c:pt idx="28">
                  <c:v>5.04</c:v>
                </c:pt>
                <c:pt idx="29">
                  <c:v>5.15</c:v>
                </c:pt>
                <c:pt idx="30">
                  <c:v>5.34</c:v>
                </c:pt>
                <c:pt idx="31">
                  <c:v>5.34</c:v>
                </c:pt>
                <c:pt idx="32">
                  <c:v>5.87</c:v>
                </c:pt>
                <c:pt idx="33">
                  <c:v>5.96</c:v>
                </c:pt>
                <c:pt idx="34">
                  <c:v>5.56</c:v>
                </c:pt>
                <c:pt idx="35">
                  <c:v>5.61</c:v>
                </c:pt>
                <c:pt idx="36">
                  <c:v>5.67</c:v>
                </c:pt>
                <c:pt idx="37">
                  <c:v>5.8</c:v>
                </c:pt>
                <c:pt idx="38">
                  <c:v>5.59</c:v>
                </c:pt>
                <c:pt idx="39">
                  <c:v>5.8</c:v>
                </c:pt>
                <c:pt idx="40">
                  <c:v>6.18</c:v>
                </c:pt>
                <c:pt idx="41">
                  <c:v>6.3</c:v>
                </c:pt>
                <c:pt idx="42">
                  <c:v>6.46</c:v>
                </c:pt>
                <c:pt idx="43">
                  <c:v>6.61</c:v>
                </c:pt>
                <c:pt idx="44">
                  <c:v>6.56</c:v>
                </c:pt>
                <c:pt idx="45">
                  <c:v>6.41</c:v>
                </c:pt>
                <c:pt idx="46">
                  <c:v>6.45</c:v>
                </c:pt>
                <c:pt idx="47">
                  <c:v>6.67</c:v>
                </c:pt>
                <c:pt idx="48">
                  <c:v>6.47</c:v>
                </c:pt>
                <c:pt idx="49">
                  <c:v>6.34</c:v>
                </c:pt>
                <c:pt idx="50">
                  <c:v>6.55</c:v>
                </c:pt>
                <c:pt idx="51">
                  <c:v>6.3</c:v>
                </c:pt>
                <c:pt idx="52">
                  <c:v>6.52</c:v>
                </c:pt>
                <c:pt idx="53">
                  <c:v>6.62</c:v>
                </c:pt>
                <c:pt idx="54">
                  <c:v>6.77</c:v>
                </c:pt>
                <c:pt idx="55">
                  <c:v>6.91</c:v>
                </c:pt>
                <c:pt idx="56">
                  <c:v>7.06</c:v>
                </c:pt>
                <c:pt idx="57">
                  <c:v>7.1</c:v>
                </c:pt>
                <c:pt idx="58">
                  <c:v>7.5</c:v>
                </c:pt>
                <c:pt idx="59">
                  <c:v>7.55</c:v>
                </c:pt>
                <c:pt idx="60">
                  <c:v>7.7</c:v>
                </c:pt>
                <c:pt idx="61">
                  <c:v>7.71</c:v>
                </c:pt>
                <c:pt idx="62">
                  <c:v>8.0299999999999994</c:v>
                </c:pt>
                <c:pt idx="63">
                  <c:v>8.25</c:v>
                </c:pt>
                <c:pt idx="64">
                  <c:v>8.48</c:v>
                </c:pt>
                <c:pt idx="65">
                  <c:v>8.81</c:v>
                </c:pt>
                <c:pt idx="66">
                  <c:v>8.68</c:v>
                </c:pt>
                <c:pt idx="67">
                  <c:v>8.93</c:v>
                </c:pt>
              </c:numCache>
            </c:numRef>
          </c:val>
          <c:smooth val="0"/>
          <c:extLst>
            <c:ext xmlns:c16="http://schemas.microsoft.com/office/drawing/2014/chart" uri="{C3380CC4-5D6E-409C-BE32-E72D297353CC}">
              <c16:uniqueId val="{00000002-B130-A440-8C0D-9C7151C2F896}"/>
            </c:ext>
          </c:extLst>
        </c:ser>
        <c:ser>
          <c:idx val="3"/>
          <c:order val="3"/>
          <c:tx>
            <c:strRef>
              <c:f>'[1]Hist. Tm per Gm Data and Charts'!$BF$3</c:f>
              <c:strCache>
                <c:ptCount val="1"/>
                <c:pt idx="0">
                  <c:v>HR</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Charts'!$BF$4:$BF$71</c:f>
              <c:numCache>
                <c:formatCode>General</c:formatCode>
                <c:ptCount val="68"/>
                <c:pt idx="0">
                  <c:v>0.78</c:v>
                </c:pt>
                <c:pt idx="1">
                  <c:v>0.9</c:v>
                </c:pt>
                <c:pt idx="2">
                  <c:v>0.93</c:v>
                </c:pt>
                <c:pt idx="3">
                  <c:v>0.89</c:v>
                </c:pt>
                <c:pt idx="4">
                  <c:v>0.91</c:v>
                </c:pt>
                <c:pt idx="5">
                  <c:v>0.91</c:v>
                </c:pt>
                <c:pt idx="6">
                  <c:v>0.86</c:v>
                </c:pt>
                <c:pt idx="7">
                  <c:v>0.95</c:v>
                </c:pt>
                <c:pt idx="8">
                  <c:v>0.93</c:v>
                </c:pt>
                <c:pt idx="9">
                  <c:v>0.84</c:v>
                </c:pt>
                <c:pt idx="10">
                  <c:v>0.85</c:v>
                </c:pt>
                <c:pt idx="11">
                  <c:v>0.83</c:v>
                </c:pt>
                <c:pt idx="12">
                  <c:v>0.85</c:v>
                </c:pt>
                <c:pt idx="13">
                  <c:v>0.71</c:v>
                </c:pt>
                <c:pt idx="14">
                  <c:v>0.61</c:v>
                </c:pt>
                <c:pt idx="15">
                  <c:v>0.8</c:v>
                </c:pt>
                <c:pt idx="16">
                  <c:v>0.88</c:v>
                </c:pt>
                <c:pt idx="17">
                  <c:v>0.74</c:v>
                </c:pt>
                <c:pt idx="18">
                  <c:v>0.68</c:v>
                </c:pt>
                <c:pt idx="19">
                  <c:v>0.8</c:v>
                </c:pt>
                <c:pt idx="20">
                  <c:v>0.68</c:v>
                </c:pt>
                <c:pt idx="21">
                  <c:v>0.7</c:v>
                </c:pt>
                <c:pt idx="22">
                  <c:v>0.57999999999999996</c:v>
                </c:pt>
                <c:pt idx="23">
                  <c:v>0.87</c:v>
                </c:pt>
                <c:pt idx="24">
                  <c:v>0.7</c:v>
                </c:pt>
                <c:pt idx="25">
                  <c:v>0.82</c:v>
                </c:pt>
                <c:pt idx="26">
                  <c:v>0.73</c:v>
                </c:pt>
                <c:pt idx="27">
                  <c:v>0.64</c:v>
                </c:pt>
                <c:pt idx="28">
                  <c:v>0.8</c:v>
                </c:pt>
                <c:pt idx="29">
                  <c:v>0.78</c:v>
                </c:pt>
                <c:pt idx="30">
                  <c:v>0.77</c:v>
                </c:pt>
                <c:pt idx="31">
                  <c:v>0.86</c:v>
                </c:pt>
                <c:pt idx="32">
                  <c:v>0.91</c:v>
                </c:pt>
                <c:pt idx="33">
                  <c:v>1.06</c:v>
                </c:pt>
                <c:pt idx="34">
                  <c:v>0.76</c:v>
                </c:pt>
                <c:pt idx="35">
                  <c:v>0.73</c:v>
                </c:pt>
                <c:pt idx="36">
                  <c:v>0.79</c:v>
                </c:pt>
                <c:pt idx="37">
                  <c:v>0.8</c:v>
                </c:pt>
                <c:pt idx="38">
                  <c:v>0.72</c:v>
                </c:pt>
                <c:pt idx="39">
                  <c:v>0.89</c:v>
                </c:pt>
                <c:pt idx="40">
                  <c:v>1.03</c:v>
                </c:pt>
                <c:pt idx="41">
                  <c:v>1.01</c:v>
                </c:pt>
                <c:pt idx="42">
                  <c:v>1.0900000000000001</c:v>
                </c:pt>
                <c:pt idx="43">
                  <c:v>1.02</c:v>
                </c:pt>
                <c:pt idx="44">
                  <c:v>1.04</c:v>
                </c:pt>
                <c:pt idx="45">
                  <c:v>1.1399999999999999</c:v>
                </c:pt>
                <c:pt idx="46">
                  <c:v>1.17</c:v>
                </c:pt>
                <c:pt idx="47">
                  <c:v>1.1200000000000001</c:v>
                </c:pt>
                <c:pt idx="48">
                  <c:v>1.04</c:v>
                </c:pt>
                <c:pt idx="49">
                  <c:v>1.07</c:v>
                </c:pt>
                <c:pt idx="50">
                  <c:v>1.1200000000000001</c:v>
                </c:pt>
                <c:pt idx="51">
                  <c:v>1.03</c:v>
                </c:pt>
                <c:pt idx="52">
                  <c:v>1.1100000000000001</c:v>
                </c:pt>
                <c:pt idx="53">
                  <c:v>1.02</c:v>
                </c:pt>
                <c:pt idx="54">
                  <c:v>1</c:v>
                </c:pt>
                <c:pt idx="55">
                  <c:v>1.04</c:v>
                </c:pt>
                <c:pt idx="56">
                  <c:v>0.95</c:v>
                </c:pt>
                <c:pt idx="57">
                  <c:v>0.94</c:v>
                </c:pt>
                <c:pt idx="58">
                  <c:v>1.02</c:v>
                </c:pt>
                <c:pt idx="59">
                  <c:v>0.96</c:v>
                </c:pt>
                <c:pt idx="60">
                  <c:v>0.86</c:v>
                </c:pt>
                <c:pt idx="61">
                  <c:v>1.01</c:v>
                </c:pt>
                <c:pt idx="62">
                  <c:v>1.1599999999999999</c:v>
                </c:pt>
                <c:pt idx="63">
                  <c:v>1.26</c:v>
                </c:pt>
                <c:pt idx="64">
                  <c:v>1.1499999999999999</c:v>
                </c:pt>
                <c:pt idx="65">
                  <c:v>1.39</c:v>
                </c:pt>
                <c:pt idx="66">
                  <c:v>1.28</c:v>
                </c:pt>
                <c:pt idx="67">
                  <c:v>1.17</c:v>
                </c:pt>
              </c:numCache>
            </c:numRef>
          </c:val>
          <c:smooth val="0"/>
          <c:extLst>
            <c:ext xmlns:c16="http://schemas.microsoft.com/office/drawing/2014/chart" uri="{C3380CC4-5D6E-409C-BE32-E72D297353CC}">
              <c16:uniqueId val="{00000003-B130-A440-8C0D-9C7151C2F896}"/>
            </c:ext>
          </c:extLst>
        </c:ser>
        <c:ser>
          <c:idx val="4"/>
          <c:order val="4"/>
          <c:tx>
            <c:strRef>
              <c:f>'[1]Hist. Tm per Gm Data and Charts'!$BI$3</c:f>
              <c:strCache>
                <c:ptCount val="1"/>
                <c:pt idx="0">
                  <c:v>BAbip</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val>
            <c:numRef>
              <c:f>'[1]Hist. Tm per Gm Data and Charts'!$BI$4:$BI$71</c:f>
              <c:numCache>
                <c:formatCode>General</c:formatCode>
                <c:ptCount val="68"/>
                <c:pt idx="0">
                  <c:v>0.27500000000000002</c:v>
                </c:pt>
                <c:pt idx="1">
                  <c:v>0.27200000000000002</c:v>
                </c:pt>
                <c:pt idx="2">
                  <c:v>0.27400000000000002</c:v>
                </c:pt>
                <c:pt idx="3">
                  <c:v>0.27500000000000002</c:v>
                </c:pt>
                <c:pt idx="4">
                  <c:v>0.27700000000000002</c:v>
                </c:pt>
                <c:pt idx="5">
                  <c:v>0.27500000000000002</c:v>
                </c:pt>
                <c:pt idx="6">
                  <c:v>0.27700000000000002</c:v>
                </c:pt>
                <c:pt idx="7">
                  <c:v>0.27900000000000003</c:v>
                </c:pt>
                <c:pt idx="8">
                  <c:v>0.28100000000000003</c:v>
                </c:pt>
                <c:pt idx="9">
                  <c:v>0.27300000000000002</c:v>
                </c:pt>
                <c:pt idx="10">
                  <c:v>0.27900000000000003</c:v>
                </c:pt>
                <c:pt idx="11">
                  <c:v>0.27400000000000002</c:v>
                </c:pt>
                <c:pt idx="12">
                  <c:v>0.27600000000000002</c:v>
                </c:pt>
                <c:pt idx="13">
                  <c:v>0.27400000000000002</c:v>
                </c:pt>
                <c:pt idx="14">
                  <c:v>0.26900000000000002</c:v>
                </c:pt>
                <c:pt idx="15">
                  <c:v>0.27600000000000002</c:v>
                </c:pt>
                <c:pt idx="16">
                  <c:v>0.28100000000000003</c:v>
                </c:pt>
                <c:pt idx="17">
                  <c:v>0.27600000000000002</c:v>
                </c:pt>
                <c:pt idx="18">
                  <c:v>0.27200000000000002</c:v>
                </c:pt>
                <c:pt idx="19">
                  <c:v>0.28100000000000003</c:v>
                </c:pt>
                <c:pt idx="20">
                  <c:v>0.28199999999999997</c:v>
                </c:pt>
                <c:pt idx="21">
                  <c:v>0.28199999999999997</c:v>
                </c:pt>
                <c:pt idx="22">
                  <c:v>0.28100000000000003</c:v>
                </c:pt>
                <c:pt idx="23">
                  <c:v>0.28699999999999998</c:v>
                </c:pt>
                <c:pt idx="24">
                  <c:v>0.28000000000000003</c:v>
                </c:pt>
                <c:pt idx="25">
                  <c:v>0.28599999999999998</c:v>
                </c:pt>
                <c:pt idx="26">
                  <c:v>0.28699999999999998</c:v>
                </c:pt>
                <c:pt idx="27">
                  <c:v>0.27900000000000003</c:v>
                </c:pt>
                <c:pt idx="28">
                  <c:v>0.28399999999999997</c:v>
                </c:pt>
                <c:pt idx="29">
                  <c:v>0.28499999999999998</c:v>
                </c:pt>
                <c:pt idx="30">
                  <c:v>0.28599999999999998</c:v>
                </c:pt>
                <c:pt idx="31">
                  <c:v>0.28100000000000003</c:v>
                </c:pt>
                <c:pt idx="32">
                  <c:v>0.28599999999999998</c:v>
                </c:pt>
                <c:pt idx="33">
                  <c:v>0.28899999999999998</c:v>
                </c:pt>
                <c:pt idx="34">
                  <c:v>0.28199999999999997</c:v>
                </c:pt>
                <c:pt idx="35">
                  <c:v>0.28299999999999997</c:v>
                </c:pt>
                <c:pt idx="36">
                  <c:v>0.28699999999999998</c:v>
                </c:pt>
                <c:pt idx="37">
                  <c:v>0.28499999999999998</c:v>
                </c:pt>
                <c:pt idx="38">
                  <c:v>0.28499999999999998</c:v>
                </c:pt>
                <c:pt idx="39">
                  <c:v>0.29399999999999998</c:v>
                </c:pt>
                <c:pt idx="40">
                  <c:v>0.3</c:v>
                </c:pt>
                <c:pt idx="41">
                  <c:v>0.29799999999999999</c:v>
                </c:pt>
                <c:pt idx="42">
                  <c:v>0.30099999999999999</c:v>
                </c:pt>
                <c:pt idx="43">
                  <c:v>0.30099999999999999</c:v>
                </c:pt>
                <c:pt idx="44">
                  <c:v>0.29899999999999999</c:v>
                </c:pt>
                <c:pt idx="45">
                  <c:v>0.30199999999999999</c:v>
                </c:pt>
                <c:pt idx="46">
                  <c:v>0.3</c:v>
                </c:pt>
                <c:pt idx="47">
                  <c:v>0.29599999999999999</c:v>
                </c:pt>
                <c:pt idx="48">
                  <c:v>0.29299999999999998</c:v>
                </c:pt>
                <c:pt idx="49">
                  <c:v>0.29399999999999998</c:v>
                </c:pt>
                <c:pt idx="50">
                  <c:v>0.29699999999999999</c:v>
                </c:pt>
                <c:pt idx="51">
                  <c:v>0.29499999999999998</c:v>
                </c:pt>
                <c:pt idx="52">
                  <c:v>0.30099999999999999</c:v>
                </c:pt>
                <c:pt idx="53">
                  <c:v>0.30199999999999999</c:v>
                </c:pt>
                <c:pt idx="54">
                  <c:v>0.3</c:v>
                </c:pt>
                <c:pt idx="55">
                  <c:v>0.29899999999999999</c:v>
                </c:pt>
                <c:pt idx="56">
                  <c:v>0.29699999999999999</c:v>
                </c:pt>
                <c:pt idx="57">
                  <c:v>0.29499999999999998</c:v>
                </c:pt>
                <c:pt idx="58">
                  <c:v>0.29699999999999999</c:v>
                </c:pt>
                <c:pt idx="59">
                  <c:v>0.29699999999999999</c:v>
                </c:pt>
                <c:pt idx="60">
                  <c:v>0.29799999999999999</c:v>
                </c:pt>
                <c:pt idx="61">
                  <c:v>0.29899999999999999</c:v>
                </c:pt>
                <c:pt idx="62">
                  <c:v>0.3</c:v>
                </c:pt>
                <c:pt idx="63">
                  <c:v>0.3</c:v>
                </c:pt>
                <c:pt idx="64">
                  <c:v>0.29499999999999998</c:v>
                </c:pt>
                <c:pt idx="65">
                  <c:v>0.29799999999999999</c:v>
                </c:pt>
                <c:pt idx="66">
                  <c:v>0.29199999999999998</c:v>
                </c:pt>
                <c:pt idx="67">
                  <c:v>0.28899999999999998</c:v>
                </c:pt>
              </c:numCache>
            </c:numRef>
          </c:val>
          <c:smooth val="0"/>
          <c:extLst>
            <c:ext xmlns:c16="http://schemas.microsoft.com/office/drawing/2014/chart" uri="{C3380CC4-5D6E-409C-BE32-E72D297353CC}">
              <c16:uniqueId val="{00000004-B130-A440-8C0D-9C7151C2F896}"/>
            </c:ext>
          </c:extLst>
        </c:ser>
        <c:dLbls>
          <c:showLegendKey val="0"/>
          <c:showVal val="0"/>
          <c:showCatName val="0"/>
          <c:showSerName val="0"/>
          <c:showPercent val="0"/>
          <c:showBubbleSize val="0"/>
        </c:dLbls>
        <c:smooth val="0"/>
        <c:axId val="1818799328"/>
        <c:axId val="1"/>
      </c:lineChart>
      <c:catAx>
        <c:axId val="1818799328"/>
        <c:scaling>
          <c:orientation val="minMax"/>
        </c:scaling>
        <c:delete val="1"/>
        <c:axPos val="b"/>
        <c:majorTickMark val="none"/>
        <c:minorTickMark val="none"/>
        <c:tickLblPos val="nextTo"/>
        <c:crossAx val="1"/>
        <c:crosses val="autoZero"/>
        <c:auto val="1"/>
        <c:lblAlgn val="ctr"/>
        <c:lblOffset val="100"/>
        <c:noMultiLvlLbl val="0"/>
      </c:catAx>
      <c:valAx>
        <c:axId val="1"/>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1879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Game Outcomes/Tm/Gm: 1954 - 2021</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Charts'!$BJ$3</c:f>
              <c:strCache>
                <c:ptCount val="1"/>
                <c:pt idx="0">
                  <c:v>R/G</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Charts'!$BJ$4:$BJ$71</c:f>
              <c:numCache>
                <c:formatCode>General</c:formatCode>
                <c:ptCount val="68"/>
                <c:pt idx="0">
                  <c:v>4.38</c:v>
                </c:pt>
                <c:pt idx="1">
                  <c:v>4.49</c:v>
                </c:pt>
                <c:pt idx="2">
                  <c:v>4.45</c:v>
                </c:pt>
                <c:pt idx="3">
                  <c:v>4.3099999999999996</c:v>
                </c:pt>
                <c:pt idx="4">
                  <c:v>4.28</c:v>
                </c:pt>
                <c:pt idx="5">
                  <c:v>4.38</c:v>
                </c:pt>
                <c:pt idx="6">
                  <c:v>4.3099999999999996</c:v>
                </c:pt>
                <c:pt idx="7">
                  <c:v>4.53</c:v>
                </c:pt>
                <c:pt idx="8">
                  <c:v>4.46</c:v>
                </c:pt>
                <c:pt idx="9">
                  <c:v>3.95</c:v>
                </c:pt>
                <c:pt idx="10">
                  <c:v>4.04</c:v>
                </c:pt>
                <c:pt idx="11">
                  <c:v>3.99</c:v>
                </c:pt>
                <c:pt idx="12">
                  <c:v>3.99</c:v>
                </c:pt>
                <c:pt idx="13">
                  <c:v>3.77</c:v>
                </c:pt>
                <c:pt idx="14">
                  <c:v>3.42</c:v>
                </c:pt>
                <c:pt idx="15">
                  <c:v>4.07</c:v>
                </c:pt>
                <c:pt idx="16">
                  <c:v>4.34</c:v>
                </c:pt>
                <c:pt idx="17">
                  <c:v>3.89</c:v>
                </c:pt>
                <c:pt idx="18">
                  <c:v>3.69</c:v>
                </c:pt>
                <c:pt idx="19">
                  <c:v>4.21</c:v>
                </c:pt>
                <c:pt idx="20">
                  <c:v>4.12</c:v>
                </c:pt>
                <c:pt idx="21">
                  <c:v>4.21</c:v>
                </c:pt>
                <c:pt idx="22">
                  <c:v>3.99</c:v>
                </c:pt>
                <c:pt idx="23">
                  <c:v>4.47</c:v>
                </c:pt>
                <c:pt idx="24">
                  <c:v>4.0999999999999996</c:v>
                </c:pt>
                <c:pt idx="25">
                  <c:v>4.46</c:v>
                </c:pt>
                <c:pt idx="26">
                  <c:v>4.29</c:v>
                </c:pt>
                <c:pt idx="27">
                  <c:v>4</c:v>
                </c:pt>
                <c:pt idx="28">
                  <c:v>4.3</c:v>
                </c:pt>
                <c:pt idx="29">
                  <c:v>4.3099999999999996</c:v>
                </c:pt>
                <c:pt idx="30">
                  <c:v>4.26</c:v>
                </c:pt>
                <c:pt idx="31">
                  <c:v>4.33</c:v>
                </c:pt>
                <c:pt idx="32">
                  <c:v>4.41</c:v>
                </c:pt>
                <c:pt idx="33">
                  <c:v>4.72</c:v>
                </c:pt>
                <c:pt idx="34">
                  <c:v>4.1399999999999997</c:v>
                </c:pt>
                <c:pt idx="35">
                  <c:v>4.13</c:v>
                </c:pt>
                <c:pt idx="36">
                  <c:v>4.26</c:v>
                </c:pt>
                <c:pt idx="37">
                  <c:v>4.3099999999999996</c:v>
                </c:pt>
                <c:pt idx="38">
                  <c:v>4.12</c:v>
                </c:pt>
                <c:pt idx="39">
                  <c:v>4.5999999999999996</c:v>
                </c:pt>
                <c:pt idx="40">
                  <c:v>4.92</c:v>
                </c:pt>
                <c:pt idx="41">
                  <c:v>4.8499999999999996</c:v>
                </c:pt>
                <c:pt idx="42">
                  <c:v>5.04</c:v>
                </c:pt>
                <c:pt idx="43">
                  <c:v>4.7699999999999996</c:v>
                </c:pt>
                <c:pt idx="44">
                  <c:v>4.79</c:v>
                </c:pt>
                <c:pt idx="45">
                  <c:v>5.08</c:v>
                </c:pt>
                <c:pt idx="46">
                  <c:v>5.14</c:v>
                </c:pt>
                <c:pt idx="47">
                  <c:v>4.78</c:v>
                </c:pt>
                <c:pt idx="48">
                  <c:v>4.62</c:v>
                </c:pt>
                <c:pt idx="49">
                  <c:v>4.7300000000000004</c:v>
                </c:pt>
                <c:pt idx="50">
                  <c:v>4.8099999999999996</c:v>
                </c:pt>
                <c:pt idx="51">
                  <c:v>4.59</c:v>
                </c:pt>
                <c:pt idx="52">
                  <c:v>4.8600000000000003</c:v>
                </c:pt>
                <c:pt idx="53">
                  <c:v>4.8</c:v>
                </c:pt>
                <c:pt idx="54">
                  <c:v>4.6500000000000004</c:v>
                </c:pt>
                <c:pt idx="55">
                  <c:v>4.6100000000000003</c:v>
                </c:pt>
                <c:pt idx="56">
                  <c:v>4.38</c:v>
                </c:pt>
                <c:pt idx="57">
                  <c:v>4.28</c:v>
                </c:pt>
                <c:pt idx="58">
                  <c:v>4.32</c:v>
                </c:pt>
                <c:pt idx="59">
                  <c:v>4.17</c:v>
                </c:pt>
                <c:pt idx="60">
                  <c:v>4.07</c:v>
                </c:pt>
                <c:pt idx="61">
                  <c:v>4.25</c:v>
                </c:pt>
                <c:pt idx="62">
                  <c:v>4.4800000000000004</c:v>
                </c:pt>
                <c:pt idx="63">
                  <c:v>4.6500000000000004</c:v>
                </c:pt>
                <c:pt idx="64">
                  <c:v>4.45</c:v>
                </c:pt>
                <c:pt idx="65">
                  <c:v>4.83</c:v>
                </c:pt>
                <c:pt idx="66">
                  <c:v>4.6500000000000004</c:v>
                </c:pt>
                <c:pt idx="67">
                  <c:v>4.41</c:v>
                </c:pt>
              </c:numCache>
            </c:numRef>
          </c:val>
          <c:smooth val="0"/>
          <c:extLst>
            <c:ext xmlns:c16="http://schemas.microsoft.com/office/drawing/2014/chart" uri="{C3380CC4-5D6E-409C-BE32-E72D297353CC}">
              <c16:uniqueId val="{00000000-F27C-A843-B028-7C3037846CC3}"/>
            </c:ext>
          </c:extLst>
        </c:ser>
        <c:ser>
          <c:idx val="1"/>
          <c:order val="1"/>
          <c:tx>
            <c:strRef>
              <c:f>'[1]Hist. Tm per Gm Data and Charts'!$BK$3</c:f>
              <c:strCache>
                <c:ptCount val="1"/>
                <c:pt idx="0">
                  <c:v>K/BB</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Charts'!$BK$4:$BK$71</c:f>
              <c:numCache>
                <c:formatCode>General</c:formatCode>
                <c:ptCount val="68"/>
                <c:pt idx="0">
                  <c:v>1.1299999999999999</c:v>
                </c:pt>
                <c:pt idx="1">
                  <c:v>1.2</c:v>
                </c:pt>
                <c:pt idx="2">
                  <c:v>1.28</c:v>
                </c:pt>
                <c:pt idx="3">
                  <c:v>1.46</c:v>
                </c:pt>
                <c:pt idx="4">
                  <c:v>1.5</c:v>
                </c:pt>
                <c:pt idx="5">
                  <c:v>1.54</c:v>
                </c:pt>
                <c:pt idx="6">
                  <c:v>1.53</c:v>
                </c:pt>
                <c:pt idx="7">
                  <c:v>1.51</c:v>
                </c:pt>
                <c:pt idx="8">
                  <c:v>1.61</c:v>
                </c:pt>
                <c:pt idx="9">
                  <c:v>1.96</c:v>
                </c:pt>
                <c:pt idx="10">
                  <c:v>2</c:v>
                </c:pt>
                <c:pt idx="11">
                  <c:v>1.92</c:v>
                </c:pt>
                <c:pt idx="12">
                  <c:v>2.02</c:v>
                </c:pt>
                <c:pt idx="13">
                  <c:v>2.0099999999999998</c:v>
                </c:pt>
                <c:pt idx="14">
                  <c:v>2.09</c:v>
                </c:pt>
                <c:pt idx="15">
                  <c:v>1.67</c:v>
                </c:pt>
                <c:pt idx="16">
                  <c:v>1.63</c:v>
                </c:pt>
                <c:pt idx="17">
                  <c:v>1.67</c:v>
                </c:pt>
                <c:pt idx="18">
                  <c:v>1.77</c:v>
                </c:pt>
                <c:pt idx="19">
                  <c:v>1.55</c:v>
                </c:pt>
                <c:pt idx="20">
                  <c:v>1.5</c:v>
                </c:pt>
                <c:pt idx="21">
                  <c:v>1.44</c:v>
                </c:pt>
                <c:pt idx="22">
                  <c:v>1.51</c:v>
                </c:pt>
                <c:pt idx="23">
                  <c:v>1.58</c:v>
                </c:pt>
                <c:pt idx="24">
                  <c:v>1.48</c:v>
                </c:pt>
                <c:pt idx="25">
                  <c:v>1.47</c:v>
                </c:pt>
                <c:pt idx="26">
                  <c:v>1.53</c:v>
                </c:pt>
                <c:pt idx="27">
                  <c:v>1.49</c:v>
                </c:pt>
                <c:pt idx="28">
                  <c:v>1.6</c:v>
                </c:pt>
                <c:pt idx="29">
                  <c:v>1.61</c:v>
                </c:pt>
                <c:pt idx="30">
                  <c:v>1.69</c:v>
                </c:pt>
                <c:pt idx="31">
                  <c:v>1.62</c:v>
                </c:pt>
                <c:pt idx="32">
                  <c:v>1.74</c:v>
                </c:pt>
                <c:pt idx="33">
                  <c:v>1.74</c:v>
                </c:pt>
                <c:pt idx="34">
                  <c:v>1.8</c:v>
                </c:pt>
                <c:pt idx="35">
                  <c:v>1.75</c:v>
                </c:pt>
                <c:pt idx="36">
                  <c:v>1.72</c:v>
                </c:pt>
                <c:pt idx="37">
                  <c:v>1.74</c:v>
                </c:pt>
                <c:pt idx="38">
                  <c:v>1.72</c:v>
                </c:pt>
                <c:pt idx="39">
                  <c:v>1.74</c:v>
                </c:pt>
                <c:pt idx="40">
                  <c:v>1.78</c:v>
                </c:pt>
                <c:pt idx="41">
                  <c:v>1.79</c:v>
                </c:pt>
                <c:pt idx="42">
                  <c:v>1.82</c:v>
                </c:pt>
                <c:pt idx="43">
                  <c:v>1.91</c:v>
                </c:pt>
                <c:pt idx="44">
                  <c:v>1.94</c:v>
                </c:pt>
                <c:pt idx="45">
                  <c:v>1.74</c:v>
                </c:pt>
                <c:pt idx="46">
                  <c:v>1.72</c:v>
                </c:pt>
                <c:pt idx="47">
                  <c:v>2.0499999999999998</c:v>
                </c:pt>
                <c:pt idx="48">
                  <c:v>1.93</c:v>
                </c:pt>
                <c:pt idx="49">
                  <c:v>1.94</c:v>
                </c:pt>
                <c:pt idx="50">
                  <c:v>1.96</c:v>
                </c:pt>
                <c:pt idx="51">
                  <c:v>2.02</c:v>
                </c:pt>
                <c:pt idx="52">
                  <c:v>2</c:v>
                </c:pt>
                <c:pt idx="53">
                  <c:v>2</c:v>
                </c:pt>
                <c:pt idx="54">
                  <c:v>2.0099999999999998</c:v>
                </c:pt>
                <c:pt idx="55">
                  <c:v>2.02</c:v>
                </c:pt>
                <c:pt idx="56">
                  <c:v>2.17</c:v>
                </c:pt>
                <c:pt idx="57">
                  <c:v>2.2999999999999998</c:v>
                </c:pt>
                <c:pt idx="58">
                  <c:v>2.48</c:v>
                </c:pt>
                <c:pt idx="59">
                  <c:v>2.5099999999999998</c:v>
                </c:pt>
                <c:pt idx="60">
                  <c:v>2.67</c:v>
                </c:pt>
                <c:pt idx="61">
                  <c:v>2.66</c:v>
                </c:pt>
                <c:pt idx="62">
                  <c:v>2.58</c:v>
                </c:pt>
                <c:pt idx="63">
                  <c:v>2.5299999999999998</c:v>
                </c:pt>
                <c:pt idx="64">
                  <c:v>2.63</c:v>
                </c:pt>
                <c:pt idx="65">
                  <c:v>2.69</c:v>
                </c:pt>
                <c:pt idx="66">
                  <c:v>2.56</c:v>
                </c:pt>
                <c:pt idx="67">
                  <c:v>2.72</c:v>
                </c:pt>
              </c:numCache>
            </c:numRef>
          </c:val>
          <c:smooth val="0"/>
          <c:extLst>
            <c:ext xmlns:c16="http://schemas.microsoft.com/office/drawing/2014/chart" uri="{C3380CC4-5D6E-409C-BE32-E72D297353CC}">
              <c16:uniqueId val="{00000001-F27C-A843-B028-7C3037846CC3}"/>
            </c:ext>
          </c:extLst>
        </c:ser>
        <c:ser>
          <c:idx val="2"/>
          <c:order val="2"/>
          <c:tx>
            <c:strRef>
              <c:f>'[1]Hist. Tm per Gm Data and Charts'!$BL$3</c:f>
              <c:strCache>
                <c:ptCount val="1"/>
                <c:pt idx="0">
                  <c:v>R/GD</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Charts'!$BL$4:$BL$71</c:f>
              <c:numCache>
                <c:formatCode>General</c:formatCode>
                <c:ptCount val="68"/>
                <c:pt idx="0">
                  <c:v>2.1</c:v>
                </c:pt>
                <c:pt idx="1">
                  <c:v>2.1</c:v>
                </c:pt>
                <c:pt idx="2">
                  <c:v>2.1</c:v>
                </c:pt>
                <c:pt idx="3">
                  <c:v>1.3</c:v>
                </c:pt>
                <c:pt idx="4">
                  <c:v>1.5</c:v>
                </c:pt>
                <c:pt idx="5">
                  <c:v>1.4</c:v>
                </c:pt>
                <c:pt idx="6">
                  <c:v>1.3</c:v>
                </c:pt>
                <c:pt idx="7">
                  <c:v>1.4</c:v>
                </c:pt>
                <c:pt idx="8">
                  <c:v>1.6</c:v>
                </c:pt>
                <c:pt idx="9">
                  <c:v>1.9</c:v>
                </c:pt>
                <c:pt idx="10">
                  <c:v>1.9</c:v>
                </c:pt>
                <c:pt idx="11">
                  <c:v>2.1</c:v>
                </c:pt>
                <c:pt idx="12">
                  <c:v>1.3</c:v>
                </c:pt>
                <c:pt idx="13">
                  <c:v>1.4</c:v>
                </c:pt>
                <c:pt idx="14">
                  <c:v>1.3</c:v>
                </c:pt>
                <c:pt idx="15">
                  <c:v>2</c:v>
                </c:pt>
                <c:pt idx="16">
                  <c:v>1.4</c:v>
                </c:pt>
                <c:pt idx="17">
                  <c:v>1.9</c:v>
                </c:pt>
                <c:pt idx="18">
                  <c:v>1.7</c:v>
                </c:pt>
                <c:pt idx="19">
                  <c:v>1.5</c:v>
                </c:pt>
                <c:pt idx="20">
                  <c:v>1.6</c:v>
                </c:pt>
                <c:pt idx="21">
                  <c:v>1.8</c:v>
                </c:pt>
                <c:pt idx="22">
                  <c:v>2</c:v>
                </c:pt>
                <c:pt idx="23">
                  <c:v>1.8</c:v>
                </c:pt>
                <c:pt idx="24">
                  <c:v>1.7</c:v>
                </c:pt>
                <c:pt idx="25">
                  <c:v>1.8</c:v>
                </c:pt>
                <c:pt idx="26">
                  <c:v>1.5</c:v>
                </c:pt>
                <c:pt idx="27">
                  <c:v>1.7</c:v>
                </c:pt>
                <c:pt idx="28">
                  <c:v>2.1</c:v>
                </c:pt>
                <c:pt idx="29">
                  <c:v>1.5</c:v>
                </c:pt>
                <c:pt idx="30">
                  <c:v>1.5</c:v>
                </c:pt>
                <c:pt idx="31">
                  <c:v>1.8</c:v>
                </c:pt>
                <c:pt idx="32">
                  <c:v>1.4</c:v>
                </c:pt>
                <c:pt idx="33">
                  <c:v>1.6</c:v>
                </c:pt>
                <c:pt idx="34">
                  <c:v>1.6</c:v>
                </c:pt>
                <c:pt idx="35">
                  <c:v>1.3</c:v>
                </c:pt>
                <c:pt idx="36">
                  <c:v>1.3</c:v>
                </c:pt>
                <c:pt idx="37">
                  <c:v>1.5</c:v>
                </c:pt>
                <c:pt idx="38">
                  <c:v>1.5</c:v>
                </c:pt>
                <c:pt idx="39">
                  <c:v>1.9</c:v>
                </c:pt>
                <c:pt idx="40">
                  <c:v>1.9</c:v>
                </c:pt>
                <c:pt idx="41">
                  <c:v>1.9</c:v>
                </c:pt>
                <c:pt idx="42">
                  <c:v>2.2000000000000002</c:v>
                </c:pt>
                <c:pt idx="43">
                  <c:v>1.7</c:v>
                </c:pt>
                <c:pt idx="44">
                  <c:v>2.2000000000000002</c:v>
                </c:pt>
                <c:pt idx="45">
                  <c:v>1.9</c:v>
                </c:pt>
                <c:pt idx="46">
                  <c:v>1.6</c:v>
                </c:pt>
                <c:pt idx="47">
                  <c:v>1.7</c:v>
                </c:pt>
                <c:pt idx="48">
                  <c:v>2</c:v>
                </c:pt>
                <c:pt idx="49">
                  <c:v>2.4</c:v>
                </c:pt>
                <c:pt idx="50">
                  <c:v>2.1</c:v>
                </c:pt>
                <c:pt idx="51">
                  <c:v>1.7</c:v>
                </c:pt>
                <c:pt idx="52">
                  <c:v>1.4</c:v>
                </c:pt>
                <c:pt idx="53">
                  <c:v>1.8</c:v>
                </c:pt>
                <c:pt idx="54">
                  <c:v>1.7</c:v>
                </c:pt>
                <c:pt idx="55">
                  <c:v>1.7</c:v>
                </c:pt>
                <c:pt idx="56">
                  <c:v>2.1</c:v>
                </c:pt>
                <c:pt idx="57">
                  <c:v>2</c:v>
                </c:pt>
                <c:pt idx="58">
                  <c:v>1.4</c:v>
                </c:pt>
                <c:pt idx="59">
                  <c:v>2.1</c:v>
                </c:pt>
                <c:pt idx="60">
                  <c:v>1.5</c:v>
                </c:pt>
                <c:pt idx="61">
                  <c:v>2</c:v>
                </c:pt>
                <c:pt idx="62">
                  <c:v>1.6</c:v>
                </c:pt>
                <c:pt idx="63">
                  <c:v>1.8</c:v>
                </c:pt>
                <c:pt idx="64">
                  <c:v>1.7</c:v>
                </c:pt>
                <c:pt idx="65">
                  <c:v>2.2000000000000002</c:v>
                </c:pt>
                <c:pt idx="66">
                  <c:v>2.1</c:v>
                </c:pt>
                <c:pt idx="67">
                  <c:v>2.1</c:v>
                </c:pt>
              </c:numCache>
            </c:numRef>
          </c:val>
          <c:smooth val="0"/>
          <c:extLst>
            <c:ext xmlns:c16="http://schemas.microsoft.com/office/drawing/2014/chart" uri="{C3380CC4-5D6E-409C-BE32-E72D297353CC}">
              <c16:uniqueId val="{00000002-F27C-A843-B028-7C3037846CC3}"/>
            </c:ext>
          </c:extLst>
        </c:ser>
        <c:ser>
          <c:idx val="3"/>
          <c:order val="3"/>
          <c:tx>
            <c:strRef>
              <c:f>'[1]Hist. Tm per Gm Data and Charts'!$BM$3</c:f>
              <c:strCache>
                <c:ptCount val="1"/>
                <c:pt idx="0">
                  <c:v>E/GD</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Charts'!$BM$4:$BM$71</c:f>
              <c:numCache>
                <c:formatCode>General</c:formatCode>
                <c:ptCount val="68"/>
                <c:pt idx="0">
                  <c:v>0.4</c:v>
                </c:pt>
                <c:pt idx="1">
                  <c:v>0.4</c:v>
                </c:pt>
                <c:pt idx="2">
                  <c:v>0.4</c:v>
                </c:pt>
                <c:pt idx="3">
                  <c:v>0.4</c:v>
                </c:pt>
                <c:pt idx="4">
                  <c:v>0.3</c:v>
                </c:pt>
                <c:pt idx="5">
                  <c:v>0.3</c:v>
                </c:pt>
                <c:pt idx="6">
                  <c:v>0.4</c:v>
                </c:pt>
                <c:pt idx="7">
                  <c:v>0.5</c:v>
                </c:pt>
                <c:pt idx="8">
                  <c:v>0.4</c:v>
                </c:pt>
                <c:pt idx="9">
                  <c:v>0.7</c:v>
                </c:pt>
                <c:pt idx="10">
                  <c:v>0.5</c:v>
                </c:pt>
                <c:pt idx="11">
                  <c:v>0.4</c:v>
                </c:pt>
                <c:pt idx="12">
                  <c:v>0.4</c:v>
                </c:pt>
                <c:pt idx="13">
                  <c:v>0.3</c:v>
                </c:pt>
                <c:pt idx="14">
                  <c:v>0.4</c:v>
                </c:pt>
                <c:pt idx="15">
                  <c:v>0.5</c:v>
                </c:pt>
                <c:pt idx="16">
                  <c:v>0.3</c:v>
                </c:pt>
                <c:pt idx="17">
                  <c:v>0.5</c:v>
                </c:pt>
                <c:pt idx="18">
                  <c:v>0.4</c:v>
                </c:pt>
                <c:pt idx="19">
                  <c:v>0.3</c:v>
                </c:pt>
                <c:pt idx="20">
                  <c:v>0.5</c:v>
                </c:pt>
                <c:pt idx="21">
                  <c:v>0.5</c:v>
                </c:pt>
                <c:pt idx="22">
                  <c:v>0.5</c:v>
                </c:pt>
                <c:pt idx="23">
                  <c:v>0.6</c:v>
                </c:pt>
                <c:pt idx="24">
                  <c:v>0.5</c:v>
                </c:pt>
                <c:pt idx="25">
                  <c:v>0.5</c:v>
                </c:pt>
                <c:pt idx="26">
                  <c:v>0.5</c:v>
                </c:pt>
                <c:pt idx="27">
                  <c:v>0.6</c:v>
                </c:pt>
                <c:pt idx="28">
                  <c:v>0.5</c:v>
                </c:pt>
                <c:pt idx="29">
                  <c:v>0.4</c:v>
                </c:pt>
                <c:pt idx="30">
                  <c:v>0.3</c:v>
                </c:pt>
                <c:pt idx="31">
                  <c:v>0.4</c:v>
                </c:pt>
                <c:pt idx="32">
                  <c:v>0.5</c:v>
                </c:pt>
                <c:pt idx="33">
                  <c:v>0.3</c:v>
                </c:pt>
                <c:pt idx="34">
                  <c:v>0.4</c:v>
                </c:pt>
                <c:pt idx="35">
                  <c:v>0.5</c:v>
                </c:pt>
                <c:pt idx="36">
                  <c:v>0.4</c:v>
                </c:pt>
                <c:pt idx="37">
                  <c:v>0.4</c:v>
                </c:pt>
                <c:pt idx="38">
                  <c:v>0.5</c:v>
                </c:pt>
                <c:pt idx="39">
                  <c:v>0.5</c:v>
                </c:pt>
                <c:pt idx="40">
                  <c:v>0.4</c:v>
                </c:pt>
                <c:pt idx="41">
                  <c:v>0.4</c:v>
                </c:pt>
                <c:pt idx="42">
                  <c:v>0.4</c:v>
                </c:pt>
                <c:pt idx="43">
                  <c:v>0.3</c:v>
                </c:pt>
                <c:pt idx="44">
                  <c:v>0.5</c:v>
                </c:pt>
                <c:pt idx="45">
                  <c:v>0.6</c:v>
                </c:pt>
                <c:pt idx="46">
                  <c:v>0.4</c:v>
                </c:pt>
                <c:pt idx="47">
                  <c:v>0.4</c:v>
                </c:pt>
                <c:pt idx="48">
                  <c:v>0.4</c:v>
                </c:pt>
                <c:pt idx="49">
                  <c:v>0.5</c:v>
                </c:pt>
                <c:pt idx="50">
                  <c:v>0.4</c:v>
                </c:pt>
                <c:pt idx="51">
                  <c:v>0.2</c:v>
                </c:pt>
                <c:pt idx="52">
                  <c:v>0.4</c:v>
                </c:pt>
                <c:pt idx="53">
                  <c:v>0.4</c:v>
                </c:pt>
                <c:pt idx="54">
                  <c:v>0.4</c:v>
                </c:pt>
                <c:pt idx="55">
                  <c:v>0.5</c:v>
                </c:pt>
                <c:pt idx="56">
                  <c:v>0.4</c:v>
                </c:pt>
                <c:pt idx="57">
                  <c:v>0.4</c:v>
                </c:pt>
                <c:pt idx="58">
                  <c:v>0.3</c:v>
                </c:pt>
                <c:pt idx="59">
                  <c:v>0.4</c:v>
                </c:pt>
                <c:pt idx="60">
                  <c:v>0.3</c:v>
                </c:pt>
                <c:pt idx="61">
                  <c:v>0.3</c:v>
                </c:pt>
                <c:pt idx="62">
                  <c:v>0.4</c:v>
                </c:pt>
                <c:pt idx="63">
                  <c:v>0.3</c:v>
                </c:pt>
                <c:pt idx="64">
                  <c:v>0.4</c:v>
                </c:pt>
                <c:pt idx="65">
                  <c:v>0.4</c:v>
                </c:pt>
                <c:pt idx="66">
                  <c:v>0.5</c:v>
                </c:pt>
                <c:pt idx="67">
                  <c:v>0.3</c:v>
                </c:pt>
              </c:numCache>
            </c:numRef>
          </c:val>
          <c:smooth val="0"/>
          <c:extLst>
            <c:ext xmlns:c16="http://schemas.microsoft.com/office/drawing/2014/chart" uri="{C3380CC4-5D6E-409C-BE32-E72D297353CC}">
              <c16:uniqueId val="{00000003-F27C-A843-B028-7C3037846CC3}"/>
            </c:ext>
          </c:extLst>
        </c:ser>
        <c:dLbls>
          <c:showLegendKey val="0"/>
          <c:showVal val="0"/>
          <c:showCatName val="0"/>
          <c:showSerName val="0"/>
          <c:showPercent val="0"/>
          <c:showBubbleSize val="0"/>
        </c:dLbls>
        <c:smooth val="0"/>
        <c:axId val="1873133424"/>
        <c:axId val="1"/>
      </c:lineChart>
      <c:catAx>
        <c:axId val="1873133424"/>
        <c:scaling>
          <c:orientation val="minMax"/>
        </c:scaling>
        <c:delete val="1"/>
        <c:axPos val="b"/>
        <c:majorTickMark val="none"/>
        <c:minorTickMark val="none"/>
        <c:tickLblPos val="nextTo"/>
        <c:crossAx val="1"/>
        <c:crosses val="autoZero"/>
        <c:auto val="1"/>
        <c:lblAlgn val="ctr"/>
        <c:lblOffset val="100"/>
        <c:noMultiLvlLbl val="0"/>
      </c:catAx>
      <c:valAx>
        <c:axId val="1"/>
        <c:scaling>
          <c:orientation val="minMax"/>
          <c:max val="1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73133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Game Outcomes/Tm/Gm: 1901 - 1953</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Charts'!$AW$3</c:f>
              <c:strCache>
                <c:ptCount val="1"/>
                <c:pt idx="0">
                  <c:v>R/G</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Charts'!$AW$4:$AW$56</c:f>
              <c:numCache>
                <c:formatCode>General</c:formatCode>
                <c:ptCount val="53"/>
                <c:pt idx="0">
                  <c:v>4.99</c:v>
                </c:pt>
                <c:pt idx="1">
                  <c:v>4.4400000000000004</c:v>
                </c:pt>
                <c:pt idx="2">
                  <c:v>4.4400000000000004</c:v>
                </c:pt>
                <c:pt idx="3">
                  <c:v>3.73</c:v>
                </c:pt>
                <c:pt idx="4">
                  <c:v>3.9</c:v>
                </c:pt>
                <c:pt idx="5">
                  <c:v>3.62</c:v>
                </c:pt>
                <c:pt idx="6">
                  <c:v>3.53</c:v>
                </c:pt>
                <c:pt idx="7">
                  <c:v>3.38</c:v>
                </c:pt>
                <c:pt idx="8">
                  <c:v>3.55</c:v>
                </c:pt>
                <c:pt idx="9">
                  <c:v>3.84</c:v>
                </c:pt>
                <c:pt idx="10">
                  <c:v>4.51</c:v>
                </c:pt>
                <c:pt idx="11">
                  <c:v>4.5199999999999996</c:v>
                </c:pt>
                <c:pt idx="12">
                  <c:v>4.04</c:v>
                </c:pt>
                <c:pt idx="13">
                  <c:v>3.87</c:v>
                </c:pt>
                <c:pt idx="14">
                  <c:v>3.81</c:v>
                </c:pt>
                <c:pt idx="15">
                  <c:v>3.56</c:v>
                </c:pt>
                <c:pt idx="16">
                  <c:v>3.58</c:v>
                </c:pt>
                <c:pt idx="17">
                  <c:v>3.63</c:v>
                </c:pt>
                <c:pt idx="18">
                  <c:v>3.87</c:v>
                </c:pt>
                <c:pt idx="19">
                  <c:v>4.4000000000000004</c:v>
                </c:pt>
                <c:pt idx="20">
                  <c:v>4.88</c:v>
                </c:pt>
                <c:pt idx="21">
                  <c:v>4.99</c:v>
                </c:pt>
                <c:pt idx="22">
                  <c:v>4.99</c:v>
                </c:pt>
                <c:pt idx="23">
                  <c:v>4.9000000000000004</c:v>
                </c:pt>
                <c:pt idx="24">
                  <c:v>5.24</c:v>
                </c:pt>
                <c:pt idx="25">
                  <c:v>4.83</c:v>
                </c:pt>
                <c:pt idx="26">
                  <c:v>4.84</c:v>
                </c:pt>
                <c:pt idx="27">
                  <c:v>4.83</c:v>
                </c:pt>
                <c:pt idx="28">
                  <c:v>5.31</c:v>
                </c:pt>
                <c:pt idx="29">
                  <c:v>5.51</c:v>
                </c:pt>
                <c:pt idx="30">
                  <c:v>4.84</c:v>
                </c:pt>
                <c:pt idx="31">
                  <c:v>4.88</c:v>
                </c:pt>
                <c:pt idx="32">
                  <c:v>4.55</c:v>
                </c:pt>
                <c:pt idx="33">
                  <c:v>4.8899999999999997</c:v>
                </c:pt>
                <c:pt idx="34">
                  <c:v>5.04</c:v>
                </c:pt>
                <c:pt idx="35">
                  <c:v>5.24</c:v>
                </c:pt>
                <c:pt idx="36">
                  <c:v>4.99</c:v>
                </c:pt>
                <c:pt idx="37">
                  <c:v>4.96</c:v>
                </c:pt>
                <c:pt idx="38">
                  <c:v>4.8600000000000003</c:v>
                </c:pt>
                <c:pt idx="39">
                  <c:v>4.75</c:v>
                </c:pt>
                <c:pt idx="40">
                  <c:v>4.5199999999999996</c:v>
                </c:pt>
                <c:pt idx="41">
                  <c:v>4.17</c:v>
                </c:pt>
                <c:pt idx="42">
                  <c:v>4.1100000000000003</c:v>
                </c:pt>
                <c:pt idx="43">
                  <c:v>4.2300000000000004</c:v>
                </c:pt>
                <c:pt idx="44">
                  <c:v>4.28</c:v>
                </c:pt>
                <c:pt idx="45">
                  <c:v>4.17</c:v>
                </c:pt>
                <c:pt idx="46">
                  <c:v>4.47</c:v>
                </c:pt>
                <c:pt idx="47">
                  <c:v>4.62</c:v>
                </c:pt>
                <c:pt idx="48">
                  <c:v>4.6100000000000003</c:v>
                </c:pt>
                <c:pt idx="49">
                  <c:v>4.8499999999999996</c:v>
                </c:pt>
                <c:pt idx="50">
                  <c:v>4.55</c:v>
                </c:pt>
                <c:pt idx="51">
                  <c:v>4.18</c:v>
                </c:pt>
                <c:pt idx="52">
                  <c:v>4.6100000000000003</c:v>
                </c:pt>
              </c:numCache>
            </c:numRef>
          </c:val>
          <c:smooth val="0"/>
          <c:extLst>
            <c:ext xmlns:c16="http://schemas.microsoft.com/office/drawing/2014/chart" uri="{C3380CC4-5D6E-409C-BE32-E72D297353CC}">
              <c16:uniqueId val="{00000000-ED24-364F-878B-E411DF9304C9}"/>
            </c:ext>
          </c:extLst>
        </c:ser>
        <c:ser>
          <c:idx val="1"/>
          <c:order val="1"/>
          <c:tx>
            <c:strRef>
              <c:f>'[1]Hist. Tm per Gm Data and Charts'!$AX$3</c:f>
              <c:strCache>
                <c:ptCount val="1"/>
                <c:pt idx="0">
                  <c:v>K/BB</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Charts'!$AX$4:$AX$56</c:f>
              <c:numCache>
                <c:formatCode>General</c:formatCode>
                <c:ptCount val="53"/>
                <c:pt idx="0">
                  <c:v>1.28</c:v>
                </c:pt>
                <c:pt idx="1">
                  <c:v>1.22</c:v>
                </c:pt>
                <c:pt idx="2">
                  <c:v>1.46</c:v>
                </c:pt>
                <c:pt idx="3">
                  <c:v>1.62</c:v>
                </c:pt>
                <c:pt idx="4">
                  <c:v>1.53</c:v>
                </c:pt>
                <c:pt idx="5">
                  <c:v>1.45</c:v>
                </c:pt>
                <c:pt idx="6">
                  <c:v>1.38</c:v>
                </c:pt>
                <c:pt idx="7">
                  <c:v>1.49</c:v>
                </c:pt>
                <c:pt idx="8">
                  <c:v>1.4</c:v>
                </c:pt>
                <c:pt idx="9">
                  <c:v>1.3</c:v>
                </c:pt>
                <c:pt idx="10">
                  <c:v>1.25</c:v>
                </c:pt>
                <c:pt idx="11">
                  <c:v>1.28</c:v>
                </c:pt>
                <c:pt idx="12">
                  <c:v>1.29</c:v>
                </c:pt>
                <c:pt idx="13">
                  <c:v>1.34</c:v>
                </c:pt>
                <c:pt idx="14">
                  <c:v>1.27</c:v>
                </c:pt>
                <c:pt idx="15">
                  <c:v>1.34</c:v>
                </c:pt>
                <c:pt idx="16">
                  <c:v>1.25</c:v>
                </c:pt>
                <c:pt idx="17">
                  <c:v>1.03</c:v>
                </c:pt>
                <c:pt idx="18">
                  <c:v>1.1499999999999999</c:v>
                </c:pt>
                <c:pt idx="19">
                  <c:v>1.1200000000000001</c:v>
                </c:pt>
                <c:pt idx="20">
                  <c:v>1.1200000000000001</c:v>
                </c:pt>
                <c:pt idx="21">
                  <c:v>1.06</c:v>
                </c:pt>
                <c:pt idx="22">
                  <c:v>1.01</c:v>
                </c:pt>
                <c:pt idx="23">
                  <c:v>1.05</c:v>
                </c:pt>
                <c:pt idx="24">
                  <c:v>0.96</c:v>
                </c:pt>
                <c:pt idx="25">
                  <c:v>0.97</c:v>
                </c:pt>
                <c:pt idx="26">
                  <c:v>1.02</c:v>
                </c:pt>
                <c:pt idx="27">
                  <c:v>1.03</c:v>
                </c:pt>
                <c:pt idx="28">
                  <c:v>0.96</c:v>
                </c:pt>
                <c:pt idx="29">
                  <c:v>1.1100000000000001</c:v>
                </c:pt>
                <c:pt idx="30">
                  <c:v>1.06</c:v>
                </c:pt>
                <c:pt idx="31">
                  <c:v>1.1200000000000001</c:v>
                </c:pt>
                <c:pt idx="32">
                  <c:v>1.0900000000000001</c:v>
                </c:pt>
                <c:pt idx="33">
                  <c:v>1.1299999999999999</c:v>
                </c:pt>
                <c:pt idx="34">
                  <c:v>1.06</c:v>
                </c:pt>
                <c:pt idx="35">
                  <c:v>1.01</c:v>
                </c:pt>
                <c:pt idx="36">
                  <c:v>1.1499999999999999</c:v>
                </c:pt>
                <c:pt idx="37">
                  <c:v>1.05</c:v>
                </c:pt>
                <c:pt idx="38">
                  <c:v>1.06</c:v>
                </c:pt>
                <c:pt idx="39">
                  <c:v>1.1399999999999999</c:v>
                </c:pt>
                <c:pt idx="40">
                  <c:v>1.05</c:v>
                </c:pt>
                <c:pt idx="41">
                  <c:v>1.06</c:v>
                </c:pt>
                <c:pt idx="42">
                  <c:v>1.08</c:v>
                </c:pt>
                <c:pt idx="43">
                  <c:v>1.08</c:v>
                </c:pt>
                <c:pt idx="44">
                  <c:v>1.05</c:v>
                </c:pt>
                <c:pt idx="45">
                  <c:v>1.1499999999999999</c:v>
                </c:pt>
                <c:pt idx="46">
                  <c:v>1.06</c:v>
                </c:pt>
                <c:pt idx="47">
                  <c:v>1.01</c:v>
                </c:pt>
                <c:pt idx="48">
                  <c:v>0.89</c:v>
                </c:pt>
                <c:pt idx="49">
                  <c:v>0.96</c:v>
                </c:pt>
                <c:pt idx="50">
                  <c:v>1.01</c:v>
                </c:pt>
                <c:pt idx="51">
                  <c:v>1.18</c:v>
                </c:pt>
                <c:pt idx="52">
                  <c:v>1.18</c:v>
                </c:pt>
              </c:numCache>
            </c:numRef>
          </c:val>
          <c:smooth val="0"/>
          <c:extLst>
            <c:ext xmlns:c16="http://schemas.microsoft.com/office/drawing/2014/chart" uri="{C3380CC4-5D6E-409C-BE32-E72D297353CC}">
              <c16:uniqueId val="{00000001-ED24-364F-878B-E411DF9304C9}"/>
            </c:ext>
          </c:extLst>
        </c:ser>
        <c:ser>
          <c:idx val="2"/>
          <c:order val="2"/>
          <c:tx>
            <c:strRef>
              <c:f>'[1]Hist. Tm per Gm Data and Charts'!$AY$3</c:f>
              <c:strCache>
                <c:ptCount val="1"/>
                <c:pt idx="0">
                  <c:v>R/GD</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Charts'!$AY$4:$AY$56</c:f>
              <c:numCache>
                <c:formatCode>General</c:formatCode>
                <c:ptCount val="53"/>
                <c:pt idx="0">
                  <c:v>2.2000000000000002</c:v>
                </c:pt>
                <c:pt idx="1">
                  <c:v>2.8</c:v>
                </c:pt>
                <c:pt idx="2">
                  <c:v>2.5</c:v>
                </c:pt>
                <c:pt idx="3">
                  <c:v>1.9</c:v>
                </c:pt>
                <c:pt idx="4">
                  <c:v>2</c:v>
                </c:pt>
                <c:pt idx="5">
                  <c:v>1.9</c:v>
                </c:pt>
                <c:pt idx="6">
                  <c:v>1.8</c:v>
                </c:pt>
                <c:pt idx="7">
                  <c:v>1.8</c:v>
                </c:pt>
                <c:pt idx="8">
                  <c:v>2.1</c:v>
                </c:pt>
                <c:pt idx="9">
                  <c:v>1.7</c:v>
                </c:pt>
                <c:pt idx="10">
                  <c:v>2.2000000000000002</c:v>
                </c:pt>
                <c:pt idx="11">
                  <c:v>1.8</c:v>
                </c:pt>
                <c:pt idx="12">
                  <c:v>2</c:v>
                </c:pt>
                <c:pt idx="13">
                  <c:v>1.8</c:v>
                </c:pt>
                <c:pt idx="14">
                  <c:v>1.8</c:v>
                </c:pt>
                <c:pt idx="15">
                  <c:v>1.4</c:v>
                </c:pt>
                <c:pt idx="16">
                  <c:v>1.2</c:v>
                </c:pt>
                <c:pt idx="17">
                  <c:v>1.2</c:v>
                </c:pt>
                <c:pt idx="18">
                  <c:v>1.6</c:v>
                </c:pt>
                <c:pt idx="19">
                  <c:v>2.2000000000000002</c:v>
                </c:pt>
                <c:pt idx="20">
                  <c:v>2.2000000000000002</c:v>
                </c:pt>
                <c:pt idx="21">
                  <c:v>1.7</c:v>
                </c:pt>
                <c:pt idx="22">
                  <c:v>2</c:v>
                </c:pt>
                <c:pt idx="23">
                  <c:v>2.2000000000000002</c:v>
                </c:pt>
                <c:pt idx="24">
                  <c:v>1.8</c:v>
                </c:pt>
                <c:pt idx="25">
                  <c:v>1.9</c:v>
                </c:pt>
                <c:pt idx="26">
                  <c:v>2.8</c:v>
                </c:pt>
                <c:pt idx="27">
                  <c:v>2</c:v>
                </c:pt>
                <c:pt idx="28">
                  <c:v>2.4</c:v>
                </c:pt>
                <c:pt idx="29">
                  <c:v>2.9</c:v>
                </c:pt>
                <c:pt idx="30">
                  <c:v>3.5</c:v>
                </c:pt>
                <c:pt idx="31">
                  <c:v>2.7</c:v>
                </c:pt>
                <c:pt idx="32">
                  <c:v>2.9</c:v>
                </c:pt>
                <c:pt idx="33">
                  <c:v>2.2999999999999998</c:v>
                </c:pt>
                <c:pt idx="34">
                  <c:v>2.2000000000000002</c:v>
                </c:pt>
                <c:pt idx="35">
                  <c:v>2.9</c:v>
                </c:pt>
                <c:pt idx="36">
                  <c:v>2.4</c:v>
                </c:pt>
                <c:pt idx="37">
                  <c:v>2.6</c:v>
                </c:pt>
                <c:pt idx="38">
                  <c:v>2.8</c:v>
                </c:pt>
                <c:pt idx="39">
                  <c:v>2.5</c:v>
                </c:pt>
                <c:pt idx="40">
                  <c:v>2.4</c:v>
                </c:pt>
                <c:pt idx="41">
                  <c:v>2.6</c:v>
                </c:pt>
                <c:pt idx="42">
                  <c:v>1.7</c:v>
                </c:pt>
                <c:pt idx="43">
                  <c:v>1.5</c:v>
                </c:pt>
                <c:pt idx="44">
                  <c:v>1.9</c:v>
                </c:pt>
                <c:pt idx="45">
                  <c:v>1.7</c:v>
                </c:pt>
                <c:pt idx="46">
                  <c:v>2.2000000000000002</c:v>
                </c:pt>
                <c:pt idx="47">
                  <c:v>2.2999999999999998</c:v>
                </c:pt>
                <c:pt idx="48">
                  <c:v>2</c:v>
                </c:pt>
                <c:pt idx="49">
                  <c:v>2.7</c:v>
                </c:pt>
                <c:pt idx="50">
                  <c:v>1.8</c:v>
                </c:pt>
                <c:pt idx="51">
                  <c:v>1.7</c:v>
                </c:pt>
                <c:pt idx="52">
                  <c:v>2.6</c:v>
                </c:pt>
              </c:numCache>
            </c:numRef>
          </c:val>
          <c:smooth val="0"/>
          <c:extLst>
            <c:ext xmlns:c16="http://schemas.microsoft.com/office/drawing/2014/chart" uri="{C3380CC4-5D6E-409C-BE32-E72D297353CC}">
              <c16:uniqueId val="{00000002-ED24-364F-878B-E411DF9304C9}"/>
            </c:ext>
          </c:extLst>
        </c:ser>
        <c:ser>
          <c:idx val="3"/>
          <c:order val="3"/>
          <c:tx>
            <c:strRef>
              <c:f>'[1]Hist. Tm per Gm Data and Charts'!$AZ$3</c:f>
              <c:strCache>
                <c:ptCount val="1"/>
                <c:pt idx="0">
                  <c:v>E/GD</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Charts'!$AZ$4:$AZ$56</c:f>
              <c:numCache>
                <c:formatCode>General</c:formatCode>
                <c:ptCount val="53"/>
                <c:pt idx="0">
                  <c:v>1.1000000000000001</c:v>
                </c:pt>
                <c:pt idx="1">
                  <c:v>0.8</c:v>
                </c:pt>
                <c:pt idx="2">
                  <c:v>1</c:v>
                </c:pt>
                <c:pt idx="3">
                  <c:v>1.1000000000000001</c:v>
                </c:pt>
                <c:pt idx="4">
                  <c:v>1.2</c:v>
                </c:pt>
                <c:pt idx="5">
                  <c:v>0.8</c:v>
                </c:pt>
                <c:pt idx="6">
                  <c:v>0.9</c:v>
                </c:pt>
                <c:pt idx="7">
                  <c:v>1</c:v>
                </c:pt>
                <c:pt idx="8">
                  <c:v>0.7</c:v>
                </c:pt>
                <c:pt idx="9">
                  <c:v>0.9</c:v>
                </c:pt>
                <c:pt idx="10">
                  <c:v>0.9</c:v>
                </c:pt>
                <c:pt idx="11">
                  <c:v>1.4</c:v>
                </c:pt>
                <c:pt idx="12">
                  <c:v>0.7</c:v>
                </c:pt>
                <c:pt idx="13">
                  <c:v>0.8</c:v>
                </c:pt>
                <c:pt idx="14">
                  <c:v>1</c:v>
                </c:pt>
                <c:pt idx="15">
                  <c:v>0.8</c:v>
                </c:pt>
                <c:pt idx="16">
                  <c:v>0.6</c:v>
                </c:pt>
                <c:pt idx="17">
                  <c:v>0.6</c:v>
                </c:pt>
                <c:pt idx="18">
                  <c:v>0.8</c:v>
                </c:pt>
                <c:pt idx="19">
                  <c:v>0.5</c:v>
                </c:pt>
                <c:pt idx="20">
                  <c:v>0.9</c:v>
                </c:pt>
                <c:pt idx="21">
                  <c:v>0.6</c:v>
                </c:pt>
                <c:pt idx="22">
                  <c:v>1</c:v>
                </c:pt>
                <c:pt idx="23">
                  <c:v>0.5</c:v>
                </c:pt>
                <c:pt idx="24">
                  <c:v>0.8</c:v>
                </c:pt>
                <c:pt idx="25">
                  <c:v>0.5</c:v>
                </c:pt>
                <c:pt idx="26">
                  <c:v>0.5</c:v>
                </c:pt>
                <c:pt idx="27">
                  <c:v>0.4</c:v>
                </c:pt>
                <c:pt idx="28">
                  <c:v>0.6</c:v>
                </c:pt>
                <c:pt idx="29">
                  <c:v>0.6</c:v>
                </c:pt>
                <c:pt idx="30">
                  <c:v>0.7</c:v>
                </c:pt>
                <c:pt idx="31">
                  <c:v>1</c:v>
                </c:pt>
                <c:pt idx="32">
                  <c:v>0.5</c:v>
                </c:pt>
                <c:pt idx="33">
                  <c:v>0.5</c:v>
                </c:pt>
                <c:pt idx="34">
                  <c:v>0.7</c:v>
                </c:pt>
                <c:pt idx="35">
                  <c:v>0.7</c:v>
                </c:pt>
                <c:pt idx="36">
                  <c:v>0.5</c:v>
                </c:pt>
                <c:pt idx="37">
                  <c:v>0.5</c:v>
                </c:pt>
                <c:pt idx="38">
                  <c:v>0.5</c:v>
                </c:pt>
                <c:pt idx="39">
                  <c:v>0.8</c:v>
                </c:pt>
                <c:pt idx="40">
                  <c:v>0.4</c:v>
                </c:pt>
                <c:pt idx="41">
                  <c:v>0.6</c:v>
                </c:pt>
                <c:pt idx="42">
                  <c:v>0.4</c:v>
                </c:pt>
                <c:pt idx="43">
                  <c:v>0.7</c:v>
                </c:pt>
                <c:pt idx="44">
                  <c:v>0.7</c:v>
                </c:pt>
                <c:pt idx="45">
                  <c:v>0.6</c:v>
                </c:pt>
                <c:pt idx="46">
                  <c:v>0.3</c:v>
                </c:pt>
                <c:pt idx="47">
                  <c:v>0.6</c:v>
                </c:pt>
                <c:pt idx="48">
                  <c:v>0.5</c:v>
                </c:pt>
                <c:pt idx="49">
                  <c:v>0.6</c:v>
                </c:pt>
                <c:pt idx="50">
                  <c:v>0.4</c:v>
                </c:pt>
                <c:pt idx="51">
                  <c:v>0.5</c:v>
                </c:pt>
                <c:pt idx="52">
                  <c:v>0.5</c:v>
                </c:pt>
              </c:numCache>
            </c:numRef>
          </c:val>
          <c:smooth val="0"/>
          <c:extLst>
            <c:ext xmlns:c16="http://schemas.microsoft.com/office/drawing/2014/chart" uri="{C3380CC4-5D6E-409C-BE32-E72D297353CC}">
              <c16:uniqueId val="{00000003-ED24-364F-878B-E411DF9304C9}"/>
            </c:ext>
          </c:extLst>
        </c:ser>
        <c:dLbls>
          <c:showLegendKey val="0"/>
          <c:showVal val="0"/>
          <c:showCatName val="0"/>
          <c:showSerName val="0"/>
          <c:showPercent val="0"/>
          <c:showBubbleSize val="0"/>
        </c:dLbls>
        <c:smooth val="0"/>
        <c:axId val="1873234608"/>
        <c:axId val="1"/>
      </c:lineChart>
      <c:catAx>
        <c:axId val="1873234608"/>
        <c:scaling>
          <c:orientation val="minMax"/>
        </c:scaling>
        <c:delete val="1"/>
        <c:axPos val="b"/>
        <c:majorTickMark val="none"/>
        <c:minorTickMark val="none"/>
        <c:tickLblPos val="nextTo"/>
        <c:crossAx val="1"/>
        <c:crosses val="autoZero"/>
        <c:auto val="1"/>
        <c:lblAlgn val="ctr"/>
        <c:lblOffset val="100"/>
        <c:noMultiLvlLbl val="0"/>
      </c:catAx>
      <c:valAx>
        <c:axId val="1"/>
        <c:scaling>
          <c:orientation val="minMax"/>
          <c:max val="1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73234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Event Outcomes/Tm/Gm: 1901 - 1953</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Charts'!$AP$3</c:f>
              <c:strCache>
                <c:ptCount val="1"/>
                <c:pt idx="0">
                  <c:v>BB</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Charts'!$AP$4:$AP$56</c:f>
              <c:numCache>
                <c:formatCode>General</c:formatCode>
                <c:ptCount val="53"/>
                <c:pt idx="0">
                  <c:v>2.46</c:v>
                </c:pt>
                <c:pt idx="1">
                  <c:v>2.44</c:v>
                </c:pt>
                <c:pt idx="2">
                  <c:v>2.44</c:v>
                </c:pt>
                <c:pt idx="3">
                  <c:v>2.2999999999999998</c:v>
                </c:pt>
                <c:pt idx="4">
                  <c:v>2.54</c:v>
                </c:pt>
                <c:pt idx="5">
                  <c:v>2.5499999999999998</c:v>
                </c:pt>
                <c:pt idx="6">
                  <c:v>2.56</c:v>
                </c:pt>
                <c:pt idx="7">
                  <c:v>2.46</c:v>
                </c:pt>
                <c:pt idx="8">
                  <c:v>2.68</c:v>
                </c:pt>
                <c:pt idx="9">
                  <c:v>3</c:v>
                </c:pt>
                <c:pt idx="10">
                  <c:v>3.2</c:v>
                </c:pt>
                <c:pt idx="11">
                  <c:v>3.11</c:v>
                </c:pt>
                <c:pt idx="12">
                  <c:v>2.97</c:v>
                </c:pt>
                <c:pt idx="13">
                  <c:v>2.97</c:v>
                </c:pt>
                <c:pt idx="14">
                  <c:v>2.98</c:v>
                </c:pt>
                <c:pt idx="15">
                  <c:v>2.84</c:v>
                </c:pt>
                <c:pt idx="16">
                  <c:v>2.76</c:v>
                </c:pt>
                <c:pt idx="17">
                  <c:v>2.82</c:v>
                </c:pt>
                <c:pt idx="18">
                  <c:v>2.67</c:v>
                </c:pt>
                <c:pt idx="19">
                  <c:v>2.82</c:v>
                </c:pt>
                <c:pt idx="20">
                  <c:v>2.76</c:v>
                </c:pt>
                <c:pt idx="21">
                  <c:v>2.9</c:v>
                </c:pt>
                <c:pt idx="22">
                  <c:v>3.01</c:v>
                </c:pt>
                <c:pt idx="23">
                  <c:v>2.9</c:v>
                </c:pt>
                <c:pt idx="24">
                  <c:v>3.09</c:v>
                </c:pt>
                <c:pt idx="25">
                  <c:v>3.15</c:v>
                </c:pt>
                <c:pt idx="26">
                  <c:v>2.98</c:v>
                </c:pt>
                <c:pt idx="27">
                  <c:v>2.98</c:v>
                </c:pt>
                <c:pt idx="28">
                  <c:v>3.22</c:v>
                </c:pt>
                <c:pt idx="29">
                  <c:v>3.04</c:v>
                </c:pt>
                <c:pt idx="30">
                  <c:v>3.11</c:v>
                </c:pt>
                <c:pt idx="31">
                  <c:v>2.97</c:v>
                </c:pt>
                <c:pt idx="32">
                  <c:v>2.94</c:v>
                </c:pt>
                <c:pt idx="33">
                  <c:v>3.16</c:v>
                </c:pt>
                <c:pt idx="34">
                  <c:v>3.2</c:v>
                </c:pt>
                <c:pt idx="35">
                  <c:v>3.38</c:v>
                </c:pt>
                <c:pt idx="36">
                  <c:v>3.32</c:v>
                </c:pt>
                <c:pt idx="37">
                  <c:v>3.45</c:v>
                </c:pt>
                <c:pt idx="38">
                  <c:v>3.37</c:v>
                </c:pt>
                <c:pt idx="39">
                  <c:v>3.31</c:v>
                </c:pt>
                <c:pt idx="40">
                  <c:v>3.45</c:v>
                </c:pt>
                <c:pt idx="41">
                  <c:v>3.34</c:v>
                </c:pt>
                <c:pt idx="42">
                  <c:v>3.32</c:v>
                </c:pt>
                <c:pt idx="43">
                  <c:v>3.12</c:v>
                </c:pt>
                <c:pt idx="44">
                  <c:v>3.31</c:v>
                </c:pt>
                <c:pt idx="45">
                  <c:v>3.46</c:v>
                </c:pt>
                <c:pt idx="46">
                  <c:v>3.64</c:v>
                </c:pt>
                <c:pt idx="47">
                  <c:v>3.8</c:v>
                </c:pt>
                <c:pt idx="48">
                  <c:v>4.04</c:v>
                </c:pt>
                <c:pt idx="49">
                  <c:v>4.0199999999999996</c:v>
                </c:pt>
                <c:pt idx="50">
                  <c:v>3.74</c:v>
                </c:pt>
                <c:pt idx="51">
                  <c:v>3.55</c:v>
                </c:pt>
                <c:pt idx="52">
                  <c:v>3.5</c:v>
                </c:pt>
              </c:numCache>
            </c:numRef>
          </c:val>
          <c:smooth val="0"/>
          <c:extLst>
            <c:ext xmlns:c16="http://schemas.microsoft.com/office/drawing/2014/chart" uri="{C3380CC4-5D6E-409C-BE32-E72D297353CC}">
              <c16:uniqueId val="{00000000-035A-F74E-8F1F-02B6CE204E84}"/>
            </c:ext>
          </c:extLst>
        </c:ser>
        <c:ser>
          <c:idx val="1"/>
          <c:order val="1"/>
          <c:tx>
            <c:strRef>
              <c:f>'[1]Hist. Tm per Gm Data and Charts'!$AQ$3</c:f>
              <c:strCache>
                <c:ptCount val="1"/>
                <c:pt idx="0">
                  <c:v>HBP</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Charts'!$AQ$4:$AQ$56</c:f>
              <c:numCache>
                <c:formatCode>General</c:formatCode>
                <c:ptCount val="53"/>
                <c:pt idx="0">
                  <c:v>0.39</c:v>
                </c:pt>
                <c:pt idx="1">
                  <c:v>0.35</c:v>
                </c:pt>
                <c:pt idx="2">
                  <c:v>0.34</c:v>
                </c:pt>
                <c:pt idx="3">
                  <c:v>0.32</c:v>
                </c:pt>
                <c:pt idx="4">
                  <c:v>0.34</c:v>
                </c:pt>
                <c:pt idx="5">
                  <c:v>0.31</c:v>
                </c:pt>
                <c:pt idx="6">
                  <c:v>0.31</c:v>
                </c:pt>
                <c:pt idx="7">
                  <c:v>0.31</c:v>
                </c:pt>
                <c:pt idx="8">
                  <c:v>0.31</c:v>
                </c:pt>
                <c:pt idx="9">
                  <c:v>0.32</c:v>
                </c:pt>
                <c:pt idx="10">
                  <c:v>0.34</c:v>
                </c:pt>
                <c:pt idx="11">
                  <c:v>0.28999999999999998</c:v>
                </c:pt>
                <c:pt idx="12">
                  <c:v>0.28000000000000003</c:v>
                </c:pt>
                <c:pt idx="13">
                  <c:v>0.27</c:v>
                </c:pt>
                <c:pt idx="14">
                  <c:v>0.27</c:v>
                </c:pt>
                <c:pt idx="15">
                  <c:v>0.25</c:v>
                </c:pt>
                <c:pt idx="16">
                  <c:v>0.23</c:v>
                </c:pt>
                <c:pt idx="17">
                  <c:v>0.23</c:v>
                </c:pt>
                <c:pt idx="18">
                  <c:v>0.24</c:v>
                </c:pt>
                <c:pt idx="19">
                  <c:v>0.24</c:v>
                </c:pt>
                <c:pt idx="20">
                  <c:v>0.27</c:v>
                </c:pt>
                <c:pt idx="21">
                  <c:v>0.26</c:v>
                </c:pt>
                <c:pt idx="22">
                  <c:v>0.25</c:v>
                </c:pt>
                <c:pt idx="23">
                  <c:v>0.25</c:v>
                </c:pt>
                <c:pt idx="24">
                  <c:v>0.19</c:v>
                </c:pt>
                <c:pt idx="25">
                  <c:v>0.25</c:v>
                </c:pt>
                <c:pt idx="26">
                  <c:v>0.21</c:v>
                </c:pt>
                <c:pt idx="27">
                  <c:v>0.23</c:v>
                </c:pt>
                <c:pt idx="28">
                  <c:v>0.18</c:v>
                </c:pt>
                <c:pt idx="29">
                  <c:v>0.16</c:v>
                </c:pt>
                <c:pt idx="30">
                  <c:v>0.16</c:v>
                </c:pt>
                <c:pt idx="31">
                  <c:v>0.16</c:v>
                </c:pt>
                <c:pt idx="32">
                  <c:v>0.16</c:v>
                </c:pt>
                <c:pt idx="33">
                  <c:v>0.14000000000000001</c:v>
                </c:pt>
                <c:pt idx="34">
                  <c:v>0.16</c:v>
                </c:pt>
                <c:pt idx="35">
                  <c:v>0.17</c:v>
                </c:pt>
                <c:pt idx="36">
                  <c:v>0.14000000000000001</c:v>
                </c:pt>
                <c:pt idx="37">
                  <c:v>0.15</c:v>
                </c:pt>
                <c:pt idx="38">
                  <c:v>0.15</c:v>
                </c:pt>
                <c:pt idx="39">
                  <c:v>0.15</c:v>
                </c:pt>
                <c:pt idx="40">
                  <c:v>0.13</c:v>
                </c:pt>
                <c:pt idx="41">
                  <c:v>0.14000000000000001</c:v>
                </c:pt>
                <c:pt idx="42">
                  <c:v>0.14000000000000001</c:v>
                </c:pt>
                <c:pt idx="43">
                  <c:v>0.14000000000000001</c:v>
                </c:pt>
                <c:pt idx="44">
                  <c:v>0.15</c:v>
                </c:pt>
                <c:pt idx="45">
                  <c:v>0.13</c:v>
                </c:pt>
                <c:pt idx="46">
                  <c:v>0.15</c:v>
                </c:pt>
                <c:pt idx="47">
                  <c:v>0.15</c:v>
                </c:pt>
                <c:pt idx="48">
                  <c:v>0.15</c:v>
                </c:pt>
                <c:pt idx="49">
                  <c:v>0.18</c:v>
                </c:pt>
                <c:pt idx="50">
                  <c:v>0.18</c:v>
                </c:pt>
                <c:pt idx="51">
                  <c:v>0.19</c:v>
                </c:pt>
                <c:pt idx="52">
                  <c:v>0.2</c:v>
                </c:pt>
              </c:numCache>
            </c:numRef>
          </c:val>
          <c:smooth val="0"/>
          <c:extLst>
            <c:ext xmlns:c16="http://schemas.microsoft.com/office/drawing/2014/chart" uri="{C3380CC4-5D6E-409C-BE32-E72D297353CC}">
              <c16:uniqueId val="{00000001-035A-F74E-8F1F-02B6CE204E84}"/>
            </c:ext>
          </c:extLst>
        </c:ser>
        <c:ser>
          <c:idx val="2"/>
          <c:order val="2"/>
          <c:tx>
            <c:strRef>
              <c:f>'[1]Hist. Tm per Gm Data and Charts'!$AR$3</c:f>
              <c:strCache>
                <c:ptCount val="1"/>
                <c:pt idx="0">
                  <c:v>SO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Charts'!$AR$4:$AR$56</c:f>
              <c:numCache>
                <c:formatCode>General</c:formatCode>
                <c:ptCount val="53"/>
                <c:pt idx="0">
                  <c:v>3.15</c:v>
                </c:pt>
                <c:pt idx="1">
                  <c:v>2.98</c:v>
                </c:pt>
                <c:pt idx="2">
                  <c:v>3.58</c:v>
                </c:pt>
                <c:pt idx="3">
                  <c:v>3.73</c:v>
                </c:pt>
                <c:pt idx="4">
                  <c:v>3.87</c:v>
                </c:pt>
                <c:pt idx="5">
                  <c:v>3.71</c:v>
                </c:pt>
                <c:pt idx="6">
                  <c:v>3.53</c:v>
                </c:pt>
                <c:pt idx="7">
                  <c:v>3.66</c:v>
                </c:pt>
                <c:pt idx="8">
                  <c:v>3.77</c:v>
                </c:pt>
                <c:pt idx="9">
                  <c:v>3.88</c:v>
                </c:pt>
                <c:pt idx="10">
                  <c:v>4</c:v>
                </c:pt>
                <c:pt idx="11">
                  <c:v>3.97</c:v>
                </c:pt>
                <c:pt idx="12">
                  <c:v>3.83</c:v>
                </c:pt>
                <c:pt idx="13">
                  <c:v>3.98</c:v>
                </c:pt>
                <c:pt idx="14">
                  <c:v>3.79</c:v>
                </c:pt>
                <c:pt idx="15">
                  <c:v>3.82</c:v>
                </c:pt>
                <c:pt idx="16">
                  <c:v>3.46</c:v>
                </c:pt>
                <c:pt idx="17">
                  <c:v>2.89</c:v>
                </c:pt>
                <c:pt idx="18">
                  <c:v>3.07</c:v>
                </c:pt>
                <c:pt idx="19">
                  <c:v>3.16</c:v>
                </c:pt>
                <c:pt idx="20">
                  <c:v>3.1</c:v>
                </c:pt>
                <c:pt idx="21">
                  <c:v>3.07</c:v>
                </c:pt>
                <c:pt idx="22">
                  <c:v>3.04</c:v>
                </c:pt>
                <c:pt idx="23">
                  <c:v>3.06</c:v>
                </c:pt>
                <c:pt idx="24">
                  <c:v>2.96</c:v>
                </c:pt>
                <c:pt idx="25">
                  <c:v>3.06</c:v>
                </c:pt>
                <c:pt idx="26">
                  <c:v>3.04</c:v>
                </c:pt>
                <c:pt idx="27">
                  <c:v>3.08</c:v>
                </c:pt>
                <c:pt idx="28">
                  <c:v>3.08</c:v>
                </c:pt>
                <c:pt idx="29">
                  <c:v>3.38</c:v>
                </c:pt>
                <c:pt idx="30">
                  <c:v>3.29</c:v>
                </c:pt>
                <c:pt idx="31">
                  <c:v>3.33</c:v>
                </c:pt>
                <c:pt idx="32">
                  <c:v>3.19</c:v>
                </c:pt>
                <c:pt idx="33">
                  <c:v>3.57</c:v>
                </c:pt>
                <c:pt idx="34">
                  <c:v>3.4</c:v>
                </c:pt>
                <c:pt idx="35">
                  <c:v>3.43</c:v>
                </c:pt>
                <c:pt idx="36">
                  <c:v>3.81</c:v>
                </c:pt>
                <c:pt idx="37">
                  <c:v>3.61</c:v>
                </c:pt>
                <c:pt idx="38">
                  <c:v>3.56</c:v>
                </c:pt>
                <c:pt idx="39">
                  <c:v>3.77</c:v>
                </c:pt>
                <c:pt idx="40">
                  <c:v>3.61</c:v>
                </c:pt>
                <c:pt idx="41">
                  <c:v>3.54</c:v>
                </c:pt>
                <c:pt idx="42">
                  <c:v>3.6</c:v>
                </c:pt>
                <c:pt idx="43">
                  <c:v>3.36</c:v>
                </c:pt>
                <c:pt idx="44">
                  <c:v>3.48</c:v>
                </c:pt>
                <c:pt idx="45">
                  <c:v>3.98</c:v>
                </c:pt>
                <c:pt idx="46">
                  <c:v>3.84</c:v>
                </c:pt>
                <c:pt idx="47">
                  <c:v>3.84</c:v>
                </c:pt>
                <c:pt idx="48">
                  <c:v>3.61</c:v>
                </c:pt>
                <c:pt idx="49">
                  <c:v>3.86</c:v>
                </c:pt>
                <c:pt idx="50">
                  <c:v>3.77</c:v>
                </c:pt>
                <c:pt idx="51">
                  <c:v>4.1900000000000004</c:v>
                </c:pt>
                <c:pt idx="52">
                  <c:v>4.12</c:v>
                </c:pt>
              </c:numCache>
            </c:numRef>
          </c:val>
          <c:smooth val="0"/>
          <c:extLst>
            <c:ext xmlns:c16="http://schemas.microsoft.com/office/drawing/2014/chart" uri="{C3380CC4-5D6E-409C-BE32-E72D297353CC}">
              <c16:uniqueId val="{00000002-035A-F74E-8F1F-02B6CE204E84}"/>
            </c:ext>
          </c:extLst>
        </c:ser>
        <c:ser>
          <c:idx val="3"/>
          <c:order val="3"/>
          <c:tx>
            <c:strRef>
              <c:f>'[1]Hist. Tm per Gm Data and Charts'!$AS$3</c:f>
              <c:strCache>
                <c:ptCount val="1"/>
                <c:pt idx="0">
                  <c:v>HR</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Charts'!$AS$4:$AS$56</c:f>
              <c:numCache>
                <c:formatCode>General</c:formatCode>
                <c:ptCount val="53"/>
                <c:pt idx="0">
                  <c:v>0.21</c:v>
                </c:pt>
                <c:pt idx="1">
                  <c:v>0.16</c:v>
                </c:pt>
                <c:pt idx="2">
                  <c:v>0.15</c:v>
                </c:pt>
                <c:pt idx="3">
                  <c:v>0.13</c:v>
                </c:pt>
                <c:pt idx="4">
                  <c:v>0.14000000000000001</c:v>
                </c:pt>
                <c:pt idx="5">
                  <c:v>0.11</c:v>
                </c:pt>
                <c:pt idx="6">
                  <c:v>0.1</c:v>
                </c:pt>
                <c:pt idx="7">
                  <c:v>0.11</c:v>
                </c:pt>
                <c:pt idx="8">
                  <c:v>0.1</c:v>
                </c:pt>
                <c:pt idx="9">
                  <c:v>0.14000000000000001</c:v>
                </c:pt>
                <c:pt idx="10">
                  <c:v>0.21</c:v>
                </c:pt>
                <c:pt idx="11">
                  <c:v>0.18</c:v>
                </c:pt>
                <c:pt idx="12">
                  <c:v>0.19</c:v>
                </c:pt>
                <c:pt idx="13">
                  <c:v>0.19</c:v>
                </c:pt>
                <c:pt idx="14">
                  <c:v>0.17</c:v>
                </c:pt>
                <c:pt idx="15">
                  <c:v>0.15</c:v>
                </c:pt>
                <c:pt idx="16">
                  <c:v>0.13</c:v>
                </c:pt>
                <c:pt idx="17">
                  <c:v>0.12</c:v>
                </c:pt>
                <c:pt idx="18">
                  <c:v>0.2</c:v>
                </c:pt>
                <c:pt idx="19">
                  <c:v>0.24</c:v>
                </c:pt>
                <c:pt idx="20">
                  <c:v>0.36</c:v>
                </c:pt>
                <c:pt idx="21">
                  <c:v>0.42</c:v>
                </c:pt>
                <c:pt idx="22">
                  <c:v>0.41</c:v>
                </c:pt>
                <c:pt idx="23">
                  <c:v>0.31</c:v>
                </c:pt>
                <c:pt idx="24">
                  <c:v>0.33</c:v>
                </c:pt>
                <c:pt idx="25">
                  <c:v>0.39</c:v>
                </c:pt>
                <c:pt idx="26">
                  <c:v>0.32</c:v>
                </c:pt>
                <c:pt idx="27">
                  <c:v>0.44</c:v>
                </c:pt>
                <c:pt idx="28">
                  <c:v>0.46</c:v>
                </c:pt>
                <c:pt idx="29">
                  <c:v>0.51</c:v>
                </c:pt>
                <c:pt idx="30">
                  <c:v>0.43</c:v>
                </c:pt>
                <c:pt idx="31">
                  <c:v>0.47</c:v>
                </c:pt>
                <c:pt idx="32">
                  <c:v>0.43</c:v>
                </c:pt>
                <c:pt idx="33">
                  <c:v>0.52</c:v>
                </c:pt>
                <c:pt idx="34">
                  <c:v>0.54</c:v>
                </c:pt>
                <c:pt idx="35">
                  <c:v>0.55000000000000004</c:v>
                </c:pt>
                <c:pt idx="36">
                  <c:v>0.55000000000000004</c:v>
                </c:pt>
                <c:pt idx="37">
                  <c:v>0.56999999999999995</c:v>
                </c:pt>
                <c:pt idx="38">
                  <c:v>0.51</c:v>
                </c:pt>
                <c:pt idx="39">
                  <c:v>0.54</c:v>
                </c:pt>
                <c:pt idx="40">
                  <c:v>0.46</c:v>
                </c:pt>
                <c:pt idx="41">
                  <c:v>0.37</c:v>
                </c:pt>
                <c:pt idx="42">
                  <c:v>0.34</c:v>
                </c:pt>
                <c:pt idx="43">
                  <c:v>0.36</c:v>
                </c:pt>
                <c:pt idx="44">
                  <c:v>0.39</c:v>
                </c:pt>
                <c:pt idx="45">
                  <c:v>0.42</c:v>
                </c:pt>
                <c:pt idx="46">
                  <c:v>0.57999999999999996</c:v>
                </c:pt>
                <c:pt idx="47">
                  <c:v>0.57999999999999996</c:v>
                </c:pt>
                <c:pt idx="48">
                  <c:v>0.69</c:v>
                </c:pt>
                <c:pt idx="49">
                  <c:v>0.84</c:v>
                </c:pt>
                <c:pt idx="50">
                  <c:v>0.75</c:v>
                </c:pt>
                <c:pt idx="51">
                  <c:v>0.69</c:v>
                </c:pt>
                <c:pt idx="52">
                  <c:v>0.84</c:v>
                </c:pt>
              </c:numCache>
            </c:numRef>
          </c:val>
          <c:smooth val="0"/>
          <c:extLst>
            <c:ext xmlns:c16="http://schemas.microsoft.com/office/drawing/2014/chart" uri="{C3380CC4-5D6E-409C-BE32-E72D297353CC}">
              <c16:uniqueId val="{00000003-035A-F74E-8F1F-02B6CE204E84}"/>
            </c:ext>
          </c:extLst>
        </c:ser>
        <c:ser>
          <c:idx val="4"/>
          <c:order val="4"/>
          <c:tx>
            <c:strRef>
              <c:f>'[1]Hist. Tm per Gm Data and Charts'!$AV$3</c:f>
              <c:strCache>
                <c:ptCount val="1"/>
                <c:pt idx="0">
                  <c:v>BAbip</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val>
            <c:numRef>
              <c:f>'[1]Hist. Tm per Gm Data and Charts'!$AV$4:$AV$56</c:f>
              <c:numCache>
                <c:formatCode>General</c:formatCode>
                <c:ptCount val="53"/>
                <c:pt idx="0">
                  <c:v>0.35199999999999998</c:v>
                </c:pt>
                <c:pt idx="1">
                  <c:v>0.33900000000000002</c:v>
                </c:pt>
                <c:pt idx="2">
                  <c:v>0.32</c:v>
                </c:pt>
                <c:pt idx="3">
                  <c:v>0.29699999999999999</c:v>
                </c:pt>
                <c:pt idx="4">
                  <c:v>0.315</c:v>
                </c:pt>
                <c:pt idx="5">
                  <c:v>0.316</c:v>
                </c:pt>
                <c:pt idx="6">
                  <c:v>0.32600000000000001</c:v>
                </c:pt>
                <c:pt idx="7">
                  <c:v>0.26700000000000002</c:v>
                </c:pt>
                <c:pt idx="8">
                  <c:v>0.27200000000000002</c:v>
                </c:pt>
                <c:pt idx="9">
                  <c:v>0.27900000000000003</c:v>
                </c:pt>
                <c:pt idx="10">
                  <c:v>0.29699999999999999</c:v>
                </c:pt>
                <c:pt idx="11">
                  <c:v>0.3</c:v>
                </c:pt>
                <c:pt idx="12">
                  <c:v>0.28399999999999997</c:v>
                </c:pt>
                <c:pt idx="13">
                  <c:v>0.27900000000000003</c:v>
                </c:pt>
                <c:pt idx="14">
                  <c:v>0.27700000000000002</c:v>
                </c:pt>
                <c:pt idx="15">
                  <c:v>0.27400000000000002</c:v>
                </c:pt>
                <c:pt idx="16">
                  <c:v>0.27200000000000002</c:v>
                </c:pt>
                <c:pt idx="17">
                  <c:v>0.27300000000000002</c:v>
                </c:pt>
                <c:pt idx="18">
                  <c:v>0.28199999999999997</c:v>
                </c:pt>
                <c:pt idx="19">
                  <c:v>0.34799999999999998</c:v>
                </c:pt>
                <c:pt idx="20">
                  <c:v>0.378</c:v>
                </c:pt>
                <c:pt idx="21">
                  <c:v>0.36599999999999999</c:v>
                </c:pt>
                <c:pt idx="22">
                  <c:v>0.39400000000000002</c:v>
                </c:pt>
                <c:pt idx="23">
                  <c:v>0.35899999999999999</c:v>
                </c:pt>
                <c:pt idx="24">
                  <c:v>0.30299999999999999</c:v>
                </c:pt>
                <c:pt idx="25">
                  <c:v>0.4</c:v>
                </c:pt>
                <c:pt idx="26">
                  <c:v>0.34499999999999997</c:v>
                </c:pt>
                <c:pt idx="27">
                  <c:v>0.38100000000000001</c:v>
                </c:pt>
                <c:pt idx="28">
                  <c:v>0.34899999999999998</c:v>
                </c:pt>
                <c:pt idx="29">
                  <c:v>0.30599999999999999</c:v>
                </c:pt>
                <c:pt idx="30">
                  <c:v>0.31900000000000001</c:v>
                </c:pt>
                <c:pt idx="31">
                  <c:v>0.32400000000000001</c:v>
                </c:pt>
                <c:pt idx="32">
                  <c:v>0.318</c:v>
                </c:pt>
                <c:pt idx="33">
                  <c:v>0.33</c:v>
                </c:pt>
                <c:pt idx="34">
                  <c:v>0.34</c:v>
                </c:pt>
                <c:pt idx="35">
                  <c:v>0.33700000000000002</c:v>
                </c:pt>
                <c:pt idx="36">
                  <c:v>0.35299999999999998</c:v>
                </c:pt>
                <c:pt idx="37">
                  <c:v>0.34300000000000003</c:v>
                </c:pt>
                <c:pt idx="38">
                  <c:v>0.28999999999999998</c:v>
                </c:pt>
                <c:pt idx="39">
                  <c:v>0.28399999999999997</c:v>
                </c:pt>
                <c:pt idx="40">
                  <c:v>0.28000000000000003</c:v>
                </c:pt>
                <c:pt idx="41">
                  <c:v>0.27</c:v>
                </c:pt>
                <c:pt idx="42">
                  <c:v>0.33100000000000002</c:v>
                </c:pt>
                <c:pt idx="43">
                  <c:v>0.27800000000000002</c:v>
                </c:pt>
                <c:pt idx="44">
                  <c:v>0.32400000000000001</c:v>
                </c:pt>
                <c:pt idx="45">
                  <c:v>0.27700000000000002</c:v>
                </c:pt>
                <c:pt idx="46">
                  <c:v>0.32900000000000001</c:v>
                </c:pt>
                <c:pt idx="47">
                  <c:v>0.32700000000000001</c:v>
                </c:pt>
                <c:pt idx="48">
                  <c:v>0.27700000000000002</c:v>
                </c:pt>
                <c:pt idx="49">
                  <c:v>0.28000000000000003</c:v>
                </c:pt>
                <c:pt idx="50">
                  <c:v>0.27500000000000002</c:v>
                </c:pt>
                <c:pt idx="51">
                  <c:v>0.27100000000000002</c:v>
                </c:pt>
                <c:pt idx="52">
                  <c:v>0.28000000000000003</c:v>
                </c:pt>
              </c:numCache>
            </c:numRef>
          </c:val>
          <c:smooth val="0"/>
          <c:extLst>
            <c:ext xmlns:c16="http://schemas.microsoft.com/office/drawing/2014/chart" uri="{C3380CC4-5D6E-409C-BE32-E72D297353CC}">
              <c16:uniqueId val="{00000004-035A-F74E-8F1F-02B6CE204E84}"/>
            </c:ext>
          </c:extLst>
        </c:ser>
        <c:dLbls>
          <c:showLegendKey val="0"/>
          <c:showVal val="0"/>
          <c:showCatName val="0"/>
          <c:showSerName val="0"/>
          <c:showPercent val="0"/>
          <c:showBubbleSize val="0"/>
        </c:dLbls>
        <c:smooth val="0"/>
        <c:axId val="1873456880"/>
        <c:axId val="1"/>
      </c:lineChart>
      <c:catAx>
        <c:axId val="1873456880"/>
        <c:scaling>
          <c:orientation val="minMax"/>
        </c:scaling>
        <c:delete val="1"/>
        <c:axPos val="b"/>
        <c:majorTickMark val="none"/>
        <c:minorTickMark val="none"/>
        <c:tickLblPos val="nextTo"/>
        <c:crossAx val="1"/>
        <c:crosses val="autoZero"/>
        <c:auto val="1"/>
        <c:lblAlgn val="ctr"/>
        <c:lblOffset val="100"/>
        <c:noMultiLvlLbl val="0"/>
      </c:catAx>
      <c:valAx>
        <c:axId val="1"/>
        <c:scaling>
          <c:orientation val="minMax"/>
          <c:max val="1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7345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Event Outcomes/Tm/Gm: 1901 - 2021</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Charts'!$AC$3</c:f>
              <c:strCache>
                <c:ptCount val="1"/>
                <c:pt idx="0">
                  <c:v>BB</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Charts'!$AC$4:$AC$124</c:f>
              <c:numCache>
                <c:formatCode>General</c:formatCode>
                <c:ptCount val="121"/>
                <c:pt idx="0">
                  <c:v>2.46</c:v>
                </c:pt>
                <c:pt idx="1">
                  <c:v>2.44</c:v>
                </c:pt>
                <c:pt idx="2">
                  <c:v>2.44</c:v>
                </c:pt>
                <c:pt idx="3">
                  <c:v>2.2999999999999998</c:v>
                </c:pt>
                <c:pt idx="4">
                  <c:v>2.54</c:v>
                </c:pt>
                <c:pt idx="5">
                  <c:v>2.5499999999999998</c:v>
                </c:pt>
                <c:pt idx="6">
                  <c:v>2.56</c:v>
                </c:pt>
                <c:pt idx="7">
                  <c:v>2.46</c:v>
                </c:pt>
                <c:pt idx="8">
                  <c:v>2.68</c:v>
                </c:pt>
                <c:pt idx="9">
                  <c:v>3</c:v>
                </c:pt>
                <c:pt idx="10">
                  <c:v>3.2</c:v>
                </c:pt>
                <c:pt idx="11">
                  <c:v>3.11</c:v>
                </c:pt>
                <c:pt idx="12">
                  <c:v>2.97</c:v>
                </c:pt>
                <c:pt idx="13">
                  <c:v>2.97</c:v>
                </c:pt>
                <c:pt idx="14">
                  <c:v>2.98</c:v>
                </c:pt>
                <c:pt idx="15">
                  <c:v>2.84</c:v>
                </c:pt>
                <c:pt idx="16">
                  <c:v>2.76</c:v>
                </c:pt>
                <c:pt idx="17">
                  <c:v>2.82</c:v>
                </c:pt>
                <c:pt idx="18">
                  <c:v>2.67</c:v>
                </c:pt>
                <c:pt idx="19">
                  <c:v>2.82</c:v>
                </c:pt>
                <c:pt idx="20">
                  <c:v>2.76</c:v>
                </c:pt>
                <c:pt idx="21">
                  <c:v>2.9</c:v>
                </c:pt>
                <c:pt idx="22">
                  <c:v>3.01</c:v>
                </c:pt>
                <c:pt idx="23">
                  <c:v>2.9</c:v>
                </c:pt>
                <c:pt idx="24">
                  <c:v>3.09</c:v>
                </c:pt>
                <c:pt idx="25">
                  <c:v>3.15</c:v>
                </c:pt>
                <c:pt idx="26">
                  <c:v>2.98</c:v>
                </c:pt>
                <c:pt idx="27">
                  <c:v>2.98</c:v>
                </c:pt>
                <c:pt idx="28">
                  <c:v>3.22</c:v>
                </c:pt>
                <c:pt idx="29">
                  <c:v>3.04</c:v>
                </c:pt>
                <c:pt idx="30">
                  <c:v>3.11</c:v>
                </c:pt>
                <c:pt idx="31">
                  <c:v>2.97</c:v>
                </c:pt>
                <c:pt idx="32">
                  <c:v>2.94</c:v>
                </c:pt>
                <c:pt idx="33">
                  <c:v>3.16</c:v>
                </c:pt>
                <c:pt idx="34">
                  <c:v>3.2</c:v>
                </c:pt>
                <c:pt idx="35">
                  <c:v>3.38</c:v>
                </c:pt>
                <c:pt idx="36">
                  <c:v>3.32</c:v>
                </c:pt>
                <c:pt idx="37">
                  <c:v>3.45</c:v>
                </c:pt>
                <c:pt idx="38">
                  <c:v>3.37</c:v>
                </c:pt>
                <c:pt idx="39">
                  <c:v>3.31</c:v>
                </c:pt>
                <c:pt idx="40">
                  <c:v>3.45</c:v>
                </c:pt>
                <c:pt idx="41">
                  <c:v>3.34</c:v>
                </c:pt>
                <c:pt idx="42">
                  <c:v>3.32</c:v>
                </c:pt>
                <c:pt idx="43">
                  <c:v>3.12</c:v>
                </c:pt>
                <c:pt idx="44">
                  <c:v>3.31</c:v>
                </c:pt>
                <c:pt idx="45">
                  <c:v>3.46</c:v>
                </c:pt>
                <c:pt idx="46">
                  <c:v>3.64</c:v>
                </c:pt>
                <c:pt idx="47">
                  <c:v>3.8</c:v>
                </c:pt>
                <c:pt idx="48">
                  <c:v>4.04</c:v>
                </c:pt>
                <c:pt idx="49">
                  <c:v>4.0199999999999996</c:v>
                </c:pt>
                <c:pt idx="50">
                  <c:v>3.74</c:v>
                </c:pt>
                <c:pt idx="51">
                  <c:v>3.55</c:v>
                </c:pt>
                <c:pt idx="52">
                  <c:v>3.5</c:v>
                </c:pt>
                <c:pt idx="53">
                  <c:v>3.65</c:v>
                </c:pt>
                <c:pt idx="54">
                  <c:v>3.67</c:v>
                </c:pt>
                <c:pt idx="55">
                  <c:v>3.63</c:v>
                </c:pt>
                <c:pt idx="56">
                  <c:v>3.31</c:v>
                </c:pt>
                <c:pt idx="57">
                  <c:v>3.29</c:v>
                </c:pt>
                <c:pt idx="58">
                  <c:v>3.31</c:v>
                </c:pt>
                <c:pt idx="59">
                  <c:v>3.39</c:v>
                </c:pt>
                <c:pt idx="60">
                  <c:v>3.46</c:v>
                </c:pt>
                <c:pt idx="61">
                  <c:v>3.37</c:v>
                </c:pt>
                <c:pt idx="62">
                  <c:v>2.96</c:v>
                </c:pt>
                <c:pt idx="63">
                  <c:v>2.96</c:v>
                </c:pt>
                <c:pt idx="64">
                  <c:v>3.09</c:v>
                </c:pt>
                <c:pt idx="65">
                  <c:v>2.89</c:v>
                </c:pt>
                <c:pt idx="66">
                  <c:v>2.98</c:v>
                </c:pt>
                <c:pt idx="67">
                  <c:v>2.82</c:v>
                </c:pt>
                <c:pt idx="68">
                  <c:v>3.45</c:v>
                </c:pt>
                <c:pt idx="69">
                  <c:v>3.53</c:v>
                </c:pt>
                <c:pt idx="70">
                  <c:v>3.23</c:v>
                </c:pt>
                <c:pt idx="71">
                  <c:v>3.15</c:v>
                </c:pt>
                <c:pt idx="72">
                  <c:v>3.37</c:v>
                </c:pt>
                <c:pt idx="73">
                  <c:v>3.33</c:v>
                </c:pt>
                <c:pt idx="74">
                  <c:v>3.46</c:v>
                </c:pt>
                <c:pt idx="75">
                  <c:v>3.2</c:v>
                </c:pt>
                <c:pt idx="76">
                  <c:v>3.27</c:v>
                </c:pt>
                <c:pt idx="77">
                  <c:v>3.23</c:v>
                </c:pt>
                <c:pt idx="78">
                  <c:v>3.24</c:v>
                </c:pt>
                <c:pt idx="79">
                  <c:v>3.13</c:v>
                </c:pt>
                <c:pt idx="80">
                  <c:v>3.18</c:v>
                </c:pt>
                <c:pt idx="81">
                  <c:v>3.16</c:v>
                </c:pt>
                <c:pt idx="82">
                  <c:v>3.2</c:v>
                </c:pt>
                <c:pt idx="83">
                  <c:v>3.16</c:v>
                </c:pt>
                <c:pt idx="84">
                  <c:v>3.29</c:v>
                </c:pt>
                <c:pt idx="85">
                  <c:v>3.38</c:v>
                </c:pt>
                <c:pt idx="86">
                  <c:v>3.42</c:v>
                </c:pt>
                <c:pt idx="87">
                  <c:v>3.09</c:v>
                </c:pt>
                <c:pt idx="88">
                  <c:v>3.21</c:v>
                </c:pt>
                <c:pt idx="89">
                  <c:v>3.29</c:v>
                </c:pt>
                <c:pt idx="90">
                  <c:v>3.32</c:v>
                </c:pt>
                <c:pt idx="91">
                  <c:v>3.25</c:v>
                </c:pt>
                <c:pt idx="92">
                  <c:v>3.33</c:v>
                </c:pt>
                <c:pt idx="93">
                  <c:v>3.48</c:v>
                </c:pt>
                <c:pt idx="94">
                  <c:v>3.53</c:v>
                </c:pt>
                <c:pt idx="95">
                  <c:v>3.55</c:v>
                </c:pt>
                <c:pt idx="96">
                  <c:v>3.46</c:v>
                </c:pt>
                <c:pt idx="97">
                  <c:v>3.38</c:v>
                </c:pt>
                <c:pt idx="98">
                  <c:v>3.68</c:v>
                </c:pt>
                <c:pt idx="99">
                  <c:v>3.75</c:v>
                </c:pt>
                <c:pt idx="100">
                  <c:v>3.25</c:v>
                </c:pt>
                <c:pt idx="101">
                  <c:v>3.35</c:v>
                </c:pt>
                <c:pt idx="102">
                  <c:v>3.27</c:v>
                </c:pt>
                <c:pt idx="103">
                  <c:v>3.34</c:v>
                </c:pt>
                <c:pt idx="104">
                  <c:v>3.13</c:v>
                </c:pt>
                <c:pt idx="105">
                  <c:v>3.26</c:v>
                </c:pt>
                <c:pt idx="106">
                  <c:v>3.31</c:v>
                </c:pt>
                <c:pt idx="107">
                  <c:v>3.36</c:v>
                </c:pt>
                <c:pt idx="108">
                  <c:v>3.42</c:v>
                </c:pt>
                <c:pt idx="109">
                  <c:v>3.25</c:v>
                </c:pt>
                <c:pt idx="110">
                  <c:v>3.09</c:v>
                </c:pt>
                <c:pt idx="111">
                  <c:v>3.03</c:v>
                </c:pt>
                <c:pt idx="112">
                  <c:v>3.01</c:v>
                </c:pt>
                <c:pt idx="113">
                  <c:v>2.88</c:v>
                </c:pt>
                <c:pt idx="114">
                  <c:v>2.9</c:v>
                </c:pt>
                <c:pt idx="115">
                  <c:v>3.11</c:v>
                </c:pt>
                <c:pt idx="116">
                  <c:v>3.26</c:v>
                </c:pt>
                <c:pt idx="117">
                  <c:v>3.23</c:v>
                </c:pt>
                <c:pt idx="118">
                  <c:v>3.27</c:v>
                </c:pt>
                <c:pt idx="119">
                  <c:v>3.39</c:v>
                </c:pt>
                <c:pt idx="120">
                  <c:v>3.28</c:v>
                </c:pt>
              </c:numCache>
            </c:numRef>
          </c:val>
          <c:smooth val="0"/>
          <c:extLst>
            <c:ext xmlns:c16="http://schemas.microsoft.com/office/drawing/2014/chart" uri="{C3380CC4-5D6E-409C-BE32-E72D297353CC}">
              <c16:uniqueId val="{00000000-45A2-444E-9765-8D8C9F9074AC}"/>
            </c:ext>
          </c:extLst>
        </c:ser>
        <c:ser>
          <c:idx val="1"/>
          <c:order val="1"/>
          <c:tx>
            <c:strRef>
              <c:f>'[1]Hist. Tm per Gm Data and Charts'!$AD$3</c:f>
              <c:strCache>
                <c:ptCount val="1"/>
                <c:pt idx="0">
                  <c:v>HBP</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Charts'!$AD$4:$AD$124</c:f>
              <c:numCache>
                <c:formatCode>General</c:formatCode>
                <c:ptCount val="121"/>
                <c:pt idx="0">
                  <c:v>0.39</c:v>
                </c:pt>
                <c:pt idx="1">
                  <c:v>0.35</c:v>
                </c:pt>
                <c:pt idx="2">
                  <c:v>0.34</c:v>
                </c:pt>
                <c:pt idx="3">
                  <c:v>0.32</c:v>
                </c:pt>
                <c:pt idx="4">
                  <c:v>0.34</c:v>
                </c:pt>
                <c:pt idx="5">
                  <c:v>0.31</c:v>
                </c:pt>
                <c:pt idx="6">
                  <c:v>0.31</c:v>
                </c:pt>
                <c:pt idx="7">
                  <c:v>0.31</c:v>
                </c:pt>
                <c:pt idx="8">
                  <c:v>0.31</c:v>
                </c:pt>
                <c:pt idx="9">
                  <c:v>0.32</c:v>
                </c:pt>
                <c:pt idx="10">
                  <c:v>0.34</c:v>
                </c:pt>
                <c:pt idx="11">
                  <c:v>0.28999999999999998</c:v>
                </c:pt>
                <c:pt idx="12">
                  <c:v>0.28000000000000003</c:v>
                </c:pt>
                <c:pt idx="13">
                  <c:v>0.27</c:v>
                </c:pt>
                <c:pt idx="14">
                  <c:v>0.27</c:v>
                </c:pt>
                <c:pt idx="15">
                  <c:v>0.25</c:v>
                </c:pt>
                <c:pt idx="16">
                  <c:v>0.23</c:v>
                </c:pt>
                <c:pt idx="17">
                  <c:v>0.23</c:v>
                </c:pt>
                <c:pt idx="18">
                  <c:v>0.24</c:v>
                </c:pt>
                <c:pt idx="19">
                  <c:v>0.24</c:v>
                </c:pt>
                <c:pt idx="20">
                  <c:v>0.27</c:v>
                </c:pt>
                <c:pt idx="21">
                  <c:v>0.26</c:v>
                </c:pt>
                <c:pt idx="22">
                  <c:v>0.25</c:v>
                </c:pt>
                <c:pt idx="23">
                  <c:v>0.25</c:v>
                </c:pt>
                <c:pt idx="24">
                  <c:v>0.19</c:v>
                </c:pt>
                <c:pt idx="25">
                  <c:v>0.25</c:v>
                </c:pt>
                <c:pt idx="26">
                  <c:v>0.21</c:v>
                </c:pt>
                <c:pt idx="27">
                  <c:v>0.23</c:v>
                </c:pt>
                <c:pt idx="28">
                  <c:v>0.18</c:v>
                </c:pt>
                <c:pt idx="29">
                  <c:v>0.16</c:v>
                </c:pt>
                <c:pt idx="30">
                  <c:v>0.16</c:v>
                </c:pt>
                <c:pt idx="31">
                  <c:v>0.16</c:v>
                </c:pt>
                <c:pt idx="32">
                  <c:v>0.16</c:v>
                </c:pt>
                <c:pt idx="33">
                  <c:v>0.14000000000000001</c:v>
                </c:pt>
                <c:pt idx="34">
                  <c:v>0.16</c:v>
                </c:pt>
                <c:pt idx="35">
                  <c:v>0.17</c:v>
                </c:pt>
                <c:pt idx="36">
                  <c:v>0.14000000000000001</c:v>
                </c:pt>
                <c:pt idx="37">
                  <c:v>0.15</c:v>
                </c:pt>
                <c:pt idx="38">
                  <c:v>0.15</c:v>
                </c:pt>
                <c:pt idx="39">
                  <c:v>0.15</c:v>
                </c:pt>
                <c:pt idx="40">
                  <c:v>0.13</c:v>
                </c:pt>
                <c:pt idx="41">
                  <c:v>0.14000000000000001</c:v>
                </c:pt>
                <c:pt idx="42">
                  <c:v>0.14000000000000001</c:v>
                </c:pt>
                <c:pt idx="43">
                  <c:v>0.14000000000000001</c:v>
                </c:pt>
                <c:pt idx="44">
                  <c:v>0.15</c:v>
                </c:pt>
                <c:pt idx="45">
                  <c:v>0.13</c:v>
                </c:pt>
                <c:pt idx="46">
                  <c:v>0.15</c:v>
                </c:pt>
                <c:pt idx="47">
                  <c:v>0.15</c:v>
                </c:pt>
                <c:pt idx="48">
                  <c:v>0.15</c:v>
                </c:pt>
                <c:pt idx="49">
                  <c:v>0.18</c:v>
                </c:pt>
                <c:pt idx="50">
                  <c:v>0.18</c:v>
                </c:pt>
                <c:pt idx="51">
                  <c:v>0.19</c:v>
                </c:pt>
                <c:pt idx="52">
                  <c:v>0.2</c:v>
                </c:pt>
                <c:pt idx="53">
                  <c:v>0.18</c:v>
                </c:pt>
                <c:pt idx="54">
                  <c:v>0.21</c:v>
                </c:pt>
                <c:pt idx="55">
                  <c:v>0.19</c:v>
                </c:pt>
                <c:pt idx="56">
                  <c:v>0.21</c:v>
                </c:pt>
                <c:pt idx="57">
                  <c:v>0.2</c:v>
                </c:pt>
                <c:pt idx="58">
                  <c:v>0.2</c:v>
                </c:pt>
                <c:pt idx="59">
                  <c:v>0.2</c:v>
                </c:pt>
                <c:pt idx="60">
                  <c:v>0.2</c:v>
                </c:pt>
                <c:pt idx="61">
                  <c:v>0.22</c:v>
                </c:pt>
                <c:pt idx="62">
                  <c:v>0.22</c:v>
                </c:pt>
                <c:pt idx="63">
                  <c:v>0.21</c:v>
                </c:pt>
                <c:pt idx="64">
                  <c:v>0.22</c:v>
                </c:pt>
                <c:pt idx="65">
                  <c:v>0.21</c:v>
                </c:pt>
                <c:pt idx="66">
                  <c:v>0.23</c:v>
                </c:pt>
                <c:pt idx="67">
                  <c:v>0.24</c:v>
                </c:pt>
                <c:pt idx="68">
                  <c:v>0.23</c:v>
                </c:pt>
                <c:pt idx="69">
                  <c:v>0.21</c:v>
                </c:pt>
                <c:pt idx="70">
                  <c:v>0.21</c:v>
                </c:pt>
                <c:pt idx="71">
                  <c:v>0.2</c:v>
                </c:pt>
                <c:pt idx="72">
                  <c:v>0.19</c:v>
                </c:pt>
                <c:pt idx="73">
                  <c:v>0.2</c:v>
                </c:pt>
                <c:pt idx="74">
                  <c:v>0.2</c:v>
                </c:pt>
                <c:pt idx="75">
                  <c:v>0.18</c:v>
                </c:pt>
                <c:pt idx="76">
                  <c:v>0.19</c:v>
                </c:pt>
                <c:pt idx="77">
                  <c:v>0.18</c:v>
                </c:pt>
                <c:pt idx="78">
                  <c:v>0.18</c:v>
                </c:pt>
                <c:pt idx="79">
                  <c:v>0.16</c:v>
                </c:pt>
                <c:pt idx="80">
                  <c:v>0.17</c:v>
                </c:pt>
                <c:pt idx="81">
                  <c:v>0.16</c:v>
                </c:pt>
                <c:pt idx="82">
                  <c:v>0.17</c:v>
                </c:pt>
                <c:pt idx="83">
                  <c:v>0.16</c:v>
                </c:pt>
                <c:pt idx="84">
                  <c:v>0.17</c:v>
                </c:pt>
                <c:pt idx="85">
                  <c:v>0.19</c:v>
                </c:pt>
                <c:pt idx="86">
                  <c:v>0.2</c:v>
                </c:pt>
                <c:pt idx="87">
                  <c:v>0.22</c:v>
                </c:pt>
                <c:pt idx="88">
                  <c:v>0.19</c:v>
                </c:pt>
                <c:pt idx="89">
                  <c:v>0.2</c:v>
                </c:pt>
                <c:pt idx="90">
                  <c:v>0.22</c:v>
                </c:pt>
                <c:pt idx="91">
                  <c:v>0.23</c:v>
                </c:pt>
                <c:pt idx="92">
                  <c:v>0.26</c:v>
                </c:pt>
                <c:pt idx="93">
                  <c:v>0.27</c:v>
                </c:pt>
                <c:pt idx="94">
                  <c:v>0.3</c:v>
                </c:pt>
                <c:pt idx="95">
                  <c:v>0.31</c:v>
                </c:pt>
                <c:pt idx="96">
                  <c:v>0.32</c:v>
                </c:pt>
                <c:pt idx="97">
                  <c:v>0.33</c:v>
                </c:pt>
                <c:pt idx="98">
                  <c:v>0.33</c:v>
                </c:pt>
                <c:pt idx="99">
                  <c:v>0.32</c:v>
                </c:pt>
                <c:pt idx="100">
                  <c:v>0.39</c:v>
                </c:pt>
                <c:pt idx="101">
                  <c:v>0.36</c:v>
                </c:pt>
                <c:pt idx="102">
                  <c:v>0.38</c:v>
                </c:pt>
                <c:pt idx="103">
                  <c:v>0.38</c:v>
                </c:pt>
                <c:pt idx="104">
                  <c:v>0.37</c:v>
                </c:pt>
                <c:pt idx="105">
                  <c:v>0.37</c:v>
                </c:pt>
                <c:pt idx="106">
                  <c:v>0.36</c:v>
                </c:pt>
                <c:pt idx="107">
                  <c:v>0.34</c:v>
                </c:pt>
                <c:pt idx="108">
                  <c:v>0.33</c:v>
                </c:pt>
                <c:pt idx="109">
                  <c:v>0.32</c:v>
                </c:pt>
                <c:pt idx="110">
                  <c:v>0.32</c:v>
                </c:pt>
                <c:pt idx="111">
                  <c:v>0.31</c:v>
                </c:pt>
                <c:pt idx="112">
                  <c:v>0.32</c:v>
                </c:pt>
                <c:pt idx="113">
                  <c:v>0.34</c:v>
                </c:pt>
                <c:pt idx="114">
                  <c:v>0.33</c:v>
                </c:pt>
                <c:pt idx="115">
                  <c:v>0.34</c:v>
                </c:pt>
                <c:pt idx="116">
                  <c:v>0.36</c:v>
                </c:pt>
                <c:pt idx="117">
                  <c:v>0.4</c:v>
                </c:pt>
                <c:pt idx="118">
                  <c:v>0.41</c:v>
                </c:pt>
                <c:pt idx="119">
                  <c:v>0.46</c:v>
                </c:pt>
                <c:pt idx="120">
                  <c:v>0.43</c:v>
                </c:pt>
              </c:numCache>
            </c:numRef>
          </c:val>
          <c:smooth val="0"/>
          <c:extLst>
            <c:ext xmlns:c16="http://schemas.microsoft.com/office/drawing/2014/chart" uri="{C3380CC4-5D6E-409C-BE32-E72D297353CC}">
              <c16:uniqueId val="{00000001-45A2-444E-9765-8D8C9F9074AC}"/>
            </c:ext>
          </c:extLst>
        </c:ser>
        <c:ser>
          <c:idx val="2"/>
          <c:order val="2"/>
          <c:tx>
            <c:strRef>
              <c:f>'[1]Hist. Tm per Gm Data and Charts'!$AE$3</c:f>
              <c:strCache>
                <c:ptCount val="1"/>
                <c:pt idx="0">
                  <c:v>SO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Charts'!$AE$4:$AE$124</c:f>
              <c:numCache>
                <c:formatCode>General</c:formatCode>
                <c:ptCount val="121"/>
                <c:pt idx="0">
                  <c:v>3.15</c:v>
                </c:pt>
                <c:pt idx="1">
                  <c:v>2.98</c:v>
                </c:pt>
                <c:pt idx="2">
                  <c:v>3.58</c:v>
                </c:pt>
                <c:pt idx="3">
                  <c:v>3.73</c:v>
                </c:pt>
                <c:pt idx="4">
                  <c:v>3.87</c:v>
                </c:pt>
                <c:pt idx="5">
                  <c:v>3.71</c:v>
                </c:pt>
                <c:pt idx="6">
                  <c:v>3.53</c:v>
                </c:pt>
                <c:pt idx="7">
                  <c:v>3.66</c:v>
                </c:pt>
                <c:pt idx="8">
                  <c:v>3.77</c:v>
                </c:pt>
                <c:pt idx="9">
                  <c:v>3.88</c:v>
                </c:pt>
                <c:pt idx="10">
                  <c:v>4</c:v>
                </c:pt>
                <c:pt idx="11">
                  <c:v>3.97</c:v>
                </c:pt>
                <c:pt idx="12">
                  <c:v>3.83</c:v>
                </c:pt>
                <c:pt idx="13">
                  <c:v>3.98</c:v>
                </c:pt>
                <c:pt idx="14">
                  <c:v>3.79</c:v>
                </c:pt>
                <c:pt idx="15">
                  <c:v>3.82</c:v>
                </c:pt>
                <c:pt idx="16">
                  <c:v>3.46</c:v>
                </c:pt>
                <c:pt idx="17">
                  <c:v>2.89</c:v>
                </c:pt>
                <c:pt idx="18">
                  <c:v>3.07</c:v>
                </c:pt>
                <c:pt idx="19">
                  <c:v>3.16</c:v>
                </c:pt>
                <c:pt idx="20">
                  <c:v>3.1</c:v>
                </c:pt>
                <c:pt idx="21">
                  <c:v>3.07</c:v>
                </c:pt>
                <c:pt idx="22">
                  <c:v>3.04</c:v>
                </c:pt>
                <c:pt idx="23">
                  <c:v>3.06</c:v>
                </c:pt>
                <c:pt idx="24">
                  <c:v>2.96</c:v>
                </c:pt>
                <c:pt idx="25">
                  <c:v>3.06</c:v>
                </c:pt>
                <c:pt idx="26">
                  <c:v>3.04</c:v>
                </c:pt>
                <c:pt idx="27">
                  <c:v>3.08</c:v>
                </c:pt>
                <c:pt idx="28">
                  <c:v>3.08</c:v>
                </c:pt>
                <c:pt idx="29">
                  <c:v>3.38</c:v>
                </c:pt>
                <c:pt idx="30">
                  <c:v>3.29</c:v>
                </c:pt>
                <c:pt idx="31">
                  <c:v>3.33</c:v>
                </c:pt>
                <c:pt idx="32">
                  <c:v>3.19</c:v>
                </c:pt>
                <c:pt idx="33">
                  <c:v>3.57</c:v>
                </c:pt>
                <c:pt idx="34">
                  <c:v>3.4</c:v>
                </c:pt>
                <c:pt idx="35">
                  <c:v>3.43</c:v>
                </c:pt>
                <c:pt idx="36">
                  <c:v>3.81</c:v>
                </c:pt>
                <c:pt idx="37">
                  <c:v>3.61</c:v>
                </c:pt>
                <c:pt idx="38">
                  <c:v>3.56</c:v>
                </c:pt>
                <c:pt idx="39">
                  <c:v>3.77</c:v>
                </c:pt>
                <c:pt idx="40">
                  <c:v>3.61</c:v>
                </c:pt>
                <c:pt idx="41">
                  <c:v>3.54</c:v>
                </c:pt>
                <c:pt idx="42">
                  <c:v>3.6</c:v>
                </c:pt>
                <c:pt idx="43">
                  <c:v>3.36</c:v>
                </c:pt>
                <c:pt idx="44">
                  <c:v>3.48</c:v>
                </c:pt>
                <c:pt idx="45">
                  <c:v>3.98</c:v>
                </c:pt>
                <c:pt idx="46">
                  <c:v>3.84</c:v>
                </c:pt>
                <c:pt idx="47">
                  <c:v>3.84</c:v>
                </c:pt>
                <c:pt idx="48">
                  <c:v>3.61</c:v>
                </c:pt>
                <c:pt idx="49">
                  <c:v>3.86</c:v>
                </c:pt>
                <c:pt idx="50">
                  <c:v>3.77</c:v>
                </c:pt>
                <c:pt idx="51">
                  <c:v>4.1900000000000004</c:v>
                </c:pt>
                <c:pt idx="52">
                  <c:v>4.12</c:v>
                </c:pt>
                <c:pt idx="53">
                  <c:v>4.13</c:v>
                </c:pt>
                <c:pt idx="54">
                  <c:v>4.3899999999999997</c:v>
                </c:pt>
                <c:pt idx="55">
                  <c:v>4.6399999999999997</c:v>
                </c:pt>
                <c:pt idx="56">
                  <c:v>4.84</c:v>
                </c:pt>
                <c:pt idx="57">
                  <c:v>4.95</c:v>
                </c:pt>
                <c:pt idx="58">
                  <c:v>5.09</c:v>
                </c:pt>
                <c:pt idx="59">
                  <c:v>5.18</c:v>
                </c:pt>
                <c:pt idx="60">
                  <c:v>5.23</c:v>
                </c:pt>
                <c:pt idx="61">
                  <c:v>5.42</c:v>
                </c:pt>
                <c:pt idx="62">
                  <c:v>5.8</c:v>
                </c:pt>
                <c:pt idx="63">
                  <c:v>5.91</c:v>
                </c:pt>
                <c:pt idx="64">
                  <c:v>5.94</c:v>
                </c:pt>
                <c:pt idx="65">
                  <c:v>5.82</c:v>
                </c:pt>
                <c:pt idx="66">
                  <c:v>5.99</c:v>
                </c:pt>
                <c:pt idx="67">
                  <c:v>5.89</c:v>
                </c:pt>
                <c:pt idx="68">
                  <c:v>5.77</c:v>
                </c:pt>
                <c:pt idx="69">
                  <c:v>5.75</c:v>
                </c:pt>
                <c:pt idx="70">
                  <c:v>5.41</c:v>
                </c:pt>
                <c:pt idx="71">
                  <c:v>5.57</c:v>
                </c:pt>
                <c:pt idx="72">
                  <c:v>5.24</c:v>
                </c:pt>
                <c:pt idx="73">
                  <c:v>5.01</c:v>
                </c:pt>
                <c:pt idx="74">
                  <c:v>4.9800000000000004</c:v>
                </c:pt>
                <c:pt idx="75">
                  <c:v>4.83</c:v>
                </c:pt>
                <c:pt idx="76">
                  <c:v>5.16</c:v>
                </c:pt>
                <c:pt idx="77">
                  <c:v>4.7699999999999996</c:v>
                </c:pt>
                <c:pt idx="78">
                  <c:v>4.7699999999999996</c:v>
                </c:pt>
                <c:pt idx="79">
                  <c:v>4.8</c:v>
                </c:pt>
                <c:pt idx="80">
                  <c:v>4.75</c:v>
                </c:pt>
                <c:pt idx="81">
                  <c:v>5.04</c:v>
                </c:pt>
                <c:pt idx="82">
                  <c:v>5.15</c:v>
                </c:pt>
                <c:pt idx="83">
                  <c:v>5.34</c:v>
                </c:pt>
                <c:pt idx="84">
                  <c:v>5.34</c:v>
                </c:pt>
                <c:pt idx="85">
                  <c:v>5.87</c:v>
                </c:pt>
                <c:pt idx="86">
                  <c:v>5.96</c:v>
                </c:pt>
                <c:pt idx="87">
                  <c:v>5.56</c:v>
                </c:pt>
                <c:pt idx="88">
                  <c:v>5.61</c:v>
                </c:pt>
                <c:pt idx="89">
                  <c:v>5.67</c:v>
                </c:pt>
                <c:pt idx="90">
                  <c:v>5.8</c:v>
                </c:pt>
                <c:pt idx="91">
                  <c:v>5.59</c:v>
                </c:pt>
                <c:pt idx="92">
                  <c:v>5.8</c:v>
                </c:pt>
                <c:pt idx="93">
                  <c:v>6.18</c:v>
                </c:pt>
                <c:pt idx="94">
                  <c:v>6.3</c:v>
                </c:pt>
                <c:pt idx="95">
                  <c:v>6.46</c:v>
                </c:pt>
                <c:pt idx="96">
                  <c:v>6.61</c:v>
                </c:pt>
                <c:pt idx="97">
                  <c:v>6.56</c:v>
                </c:pt>
                <c:pt idx="98">
                  <c:v>6.41</c:v>
                </c:pt>
                <c:pt idx="99">
                  <c:v>6.45</c:v>
                </c:pt>
                <c:pt idx="100">
                  <c:v>6.67</c:v>
                </c:pt>
                <c:pt idx="101">
                  <c:v>6.47</c:v>
                </c:pt>
                <c:pt idx="102">
                  <c:v>6.34</c:v>
                </c:pt>
                <c:pt idx="103">
                  <c:v>6.55</c:v>
                </c:pt>
                <c:pt idx="104">
                  <c:v>6.3</c:v>
                </c:pt>
                <c:pt idx="105">
                  <c:v>6.52</c:v>
                </c:pt>
                <c:pt idx="106">
                  <c:v>6.62</c:v>
                </c:pt>
                <c:pt idx="107">
                  <c:v>6.77</c:v>
                </c:pt>
                <c:pt idx="108">
                  <c:v>6.91</c:v>
                </c:pt>
                <c:pt idx="109">
                  <c:v>7.06</c:v>
                </c:pt>
                <c:pt idx="110">
                  <c:v>7.1</c:v>
                </c:pt>
                <c:pt idx="111">
                  <c:v>7.5</c:v>
                </c:pt>
                <c:pt idx="112">
                  <c:v>7.55</c:v>
                </c:pt>
                <c:pt idx="113">
                  <c:v>7.7</c:v>
                </c:pt>
                <c:pt idx="114">
                  <c:v>7.71</c:v>
                </c:pt>
                <c:pt idx="115">
                  <c:v>8.0299999999999994</c:v>
                </c:pt>
                <c:pt idx="116">
                  <c:v>8.25</c:v>
                </c:pt>
                <c:pt idx="117">
                  <c:v>8.48</c:v>
                </c:pt>
                <c:pt idx="118">
                  <c:v>8.81</c:v>
                </c:pt>
                <c:pt idx="119">
                  <c:v>8.68</c:v>
                </c:pt>
                <c:pt idx="120">
                  <c:v>8.93</c:v>
                </c:pt>
              </c:numCache>
            </c:numRef>
          </c:val>
          <c:smooth val="0"/>
          <c:extLst>
            <c:ext xmlns:c16="http://schemas.microsoft.com/office/drawing/2014/chart" uri="{C3380CC4-5D6E-409C-BE32-E72D297353CC}">
              <c16:uniqueId val="{00000002-45A2-444E-9765-8D8C9F9074AC}"/>
            </c:ext>
          </c:extLst>
        </c:ser>
        <c:ser>
          <c:idx val="3"/>
          <c:order val="3"/>
          <c:tx>
            <c:strRef>
              <c:f>'[1]Hist. Tm per Gm Data and Charts'!$AF$3</c:f>
              <c:strCache>
                <c:ptCount val="1"/>
                <c:pt idx="0">
                  <c:v>HR</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Charts'!$AF$4:$AF$124</c:f>
              <c:numCache>
                <c:formatCode>General</c:formatCode>
                <c:ptCount val="121"/>
                <c:pt idx="0">
                  <c:v>0.21</c:v>
                </c:pt>
                <c:pt idx="1">
                  <c:v>0.16</c:v>
                </c:pt>
                <c:pt idx="2">
                  <c:v>0.15</c:v>
                </c:pt>
                <c:pt idx="3">
                  <c:v>0.13</c:v>
                </c:pt>
                <c:pt idx="4">
                  <c:v>0.14000000000000001</c:v>
                </c:pt>
                <c:pt idx="5">
                  <c:v>0.11</c:v>
                </c:pt>
                <c:pt idx="6">
                  <c:v>0.1</c:v>
                </c:pt>
                <c:pt idx="7">
                  <c:v>0.11</c:v>
                </c:pt>
                <c:pt idx="8">
                  <c:v>0.1</c:v>
                </c:pt>
                <c:pt idx="9">
                  <c:v>0.14000000000000001</c:v>
                </c:pt>
                <c:pt idx="10">
                  <c:v>0.21</c:v>
                </c:pt>
                <c:pt idx="11">
                  <c:v>0.18</c:v>
                </c:pt>
                <c:pt idx="12">
                  <c:v>0.19</c:v>
                </c:pt>
                <c:pt idx="13">
                  <c:v>0.19</c:v>
                </c:pt>
                <c:pt idx="14">
                  <c:v>0.17</c:v>
                </c:pt>
                <c:pt idx="15">
                  <c:v>0.15</c:v>
                </c:pt>
                <c:pt idx="16">
                  <c:v>0.13</c:v>
                </c:pt>
                <c:pt idx="17">
                  <c:v>0.12</c:v>
                </c:pt>
                <c:pt idx="18">
                  <c:v>0.2</c:v>
                </c:pt>
                <c:pt idx="19">
                  <c:v>0.24</c:v>
                </c:pt>
                <c:pt idx="20">
                  <c:v>0.36</c:v>
                </c:pt>
                <c:pt idx="21">
                  <c:v>0.42</c:v>
                </c:pt>
                <c:pt idx="22">
                  <c:v>0.41</c:v>
                </c:pt>
                <c:pt idx="23">
                  <c:v>0.31</c:v>
                </c:pt>
                <c:pt idx="24">
                  <c:v>0.33</c:v>
                </c:pt>
                <c:pt idx="25">
                  <c:v>0.39</c:v>
                </c:pt>
                <c:pt idx="26">
                  <c:v>0.32</c:v>
                </c:pt>
                <c:pt idx="27">
                  <c:v>0.44</c:v>
                </c:pt>
                <c:pt idx="28">
                  <c:v>0.46</c:v>
                </c:pt>
                <c:pt idx="29">
                  <c:v>0.51</c:v>
                </c:pt>
                <c:pt idx="30">
                  <c:v>0.43</c:v>
                </c:pt>
                <c:pt idx="31">
                  <c:v>0.47</c:v>
                </c:pt>
                <c:pt idx="32">
                  <c:v>0.43</c:v>
                </c:pt>
                <c:pt idx="33">
                  <c:v>0.52</c:v>
                </c:pt>
                <c:pt idx="34">
                  <c:v>0.54</c:v>
                </c:pt>
                <c:pt idx="35">
                  <c:v>0.55000000000000004</c:v>
                </c:pt>
                <c:pt idx="36">
                  <c:v>0.55000000000000004</c:v>
                </c:pt>
                <c:pt idx="37">
                  <c:v>0.56999999999999995</c:v>
                </c:pt>
                <c:pt idx="38">
                  <c:v>0.51</c:v>
                </c:pt>
                <c:pt idx="39">
                  <c:v>0.54</c:v>
                </c:pt>
                <c:pt idx="40">
                  <c:v>0.46</c:v>
                </c:pt>
                <c:pt idx="41">
                  <c:v>0.37</c:v>
                </c:pt>
                <c:pt idx="42">
                  <c:v>0.34</c:v>
                </c:pt>
                <c:pt idx="43">
                  <c:v>0.36</c:v>
                </c:pt>
                <c:pt idx="44">
                  <c:v>0.39</c:v>
                </c:pt>
                <c:pt idx="45">
                  <c:v>0.42</c:v>
                </c:pt>
                <c:pt idx="46">
                  <c:v>0.57999999999999996</c:v>
                </c:pt>
                <c:pt idx="47">
                  <c:v>0.57999999999999996</c:v>
                </c:pt>
                <c:pt idx="48">
                  <c:v>0.69</c:v>
                </c:pt>
                <c:pt idx="49">
                  <c:v>0.84</c:v>
                </c:pt>
                <c:pt idx="50">
                  <c:v>0.75</c:v>
                </c:pt>
                <c:pt idx="51">
                  <c:v>0.69</c:v>
                </c:pt>
                <c:pt idx="52">
                  <c:v>0.84</c:v>
                </c:pt>
                <c:pt idx="53">
                  <c:v>0.78</c:v>
                </c:pt>
                <c:pt idx="54">
                  <c:v>0.9</c:v>
                </c:pt>
                <c:pt idx="55">
                  <c:v>0.93</c:v>
                </c:pt>
                <c:pt idx="56">
                  <c:v>0.89</c:v>
                </c:pt>
                <c:pt idx="57">
                  <c:v>0.91</c:v>
                </c:pt>
                <c:pt idx="58">
                  <c:v>0.91</c:v>
                </c:pt>
                <c:pt idx="59">
                  <c:v>0.86</c:v>
                </c:pt>
                <c:pt idx="60">
                  <c:v>0.95</c:v>
                </c:pt>
                <c:pt idx="61">
                  <c:v>0.93</c:v>
                </c:pt>
                <c:pt idx="62">
                  <c:v>0.84</c:v>
                </c:pt>
                <c:pt idx="63">
                  <c:v>0.85</c:v>
                </c:pt>
                <c:pt idx="64">
                  <c:v>0.83</c:v>
                </c:pt>
                <c:pt idx="65">
                  <c:v>0.85</c:v>
                </c:pt>
                <c:pt idx="66">
                  <c:v>0.71</c:v>
                </c:pt>
                <c:pt idx="67">
                  <c:v>0.61</c:v>
                </c:pt>
                <c:pt idx="68">
                  <c:v>0.8</c:v>
                </c:pt>
                <c:pt idx="69">
                  <c:v>0.88</c:v>
                </c:pt>
                <c:pt idx="70">
                  <c:v>0.74</c:v>
                </c:pt>
                <c:pt idx="71">
                  <c:v>0.68</c:v>
                </c:pt>
                <c:pt idx="72">
                  <c:v>0.8</c:v>
                </c:pt>
                <c:pt idx="73">
                  <c:v>0.68</c:v>
                </c:pt>
                <c:pt idx="74">
                  <c:v>0.7</c:v>
                </c:pt>
                <c:pt idx="75">
                  <c:v>0.57999999999999996</c:v>
                </c:pt>
                <c:pt idx="76">
                  <c:v>0.87</c:v>
                </c:pt>
                <c:pt idx="77">
                  <c:v>0.7</c:v>
                </c:pt>
                <c:pt idx="78">
                  <c:v>0.82</c:v>
                </c:pt>
                <c:pt idx="79">
                  <c:v>0.73</c:v>
                </c:pt>
                <c:pt idx="80">
                  <c:v>0.64</c:v>
                </c:pt>
                <c:pt idx="81">
                  <c:v>0.8</c:v>
                </c:pt>
                <c:pt idx="82">
                  <c:v>0.78</c:v>
                </c:pt>
                <c:pt idx="83">
                  <c:v>0.77</c:v>
                </c:pt>
                <c:pt idx="84">
                  <c:v>0.86</c:v>
                </c:pt>
                <c:pt idx="85">
                  <c:v>0.91</c:v>
                </c:pt>
                <c:pt idx="86">
                  <c:v>1.06</c:v>
                </c:pt>
                <c:pt idx="87">
                  <c:v>0.76</c:v>
                </c:pt>
                <c:pt idx="88">
                  <c:v>0.73</c:v>
                </c:pt>
                <c:pt idx="89">
                  <c:v>0.79</c:v>
                </c:pt>
                <c:pt idx="90">
                  <c:v>0.8</c:v>
                </c:pt>
                <c:pt idx="91">
                  <c:v>0.72</c:v>
                </c:pt>
                <c:pt idx="92">
                  <c:v>0.89</c:v>
                </c:pt>
                <c:pt idx="93">
                  <c:v>1.03</c:v>
                </c:pt>
                <c:pt idx="94">
                  <c:v>1.01</c:v>
                </c:pt>
                <c:pt idx="95">
                  <c:v>1.0900000000000001</c:v>
                </c:pt>
                <c:pt idx="96">
                  <c:v>1.02</c:v>
                </c:pt>
                <c:pt idx="97">
                  <c:v>1.04</c:v>
                </c:pt>
                <c:pt idx="98">
                  <c:v>1.1399999999999999</c:v>
                </c:pt>
                <c:pt idx="99">
                  <c:v>1.17</c:v>
                </c:pt>
                <c:pt idx="100">
                  <c:v>1.1200000000000001</c:v>
                </c:pt>
                <c:pt idx="101">
                  <c:v>1.04</c:v>
                </c:pt>
                <c:pt idx="102">
                  <c:v>1.07</c:v>
                </c:pt>
                <c:pt idx="103">
                  <c:v>1.1200000000000001</c:v>
                </c:pt>
                <c:pt idx="104">
                  <c:v>1.03</c:v>
                </c:pt>
                <c:pt idx="105">
                  <c:v>1.1100000000000001</c:v>
                </c:pt>
                <c:pt idx="106">
                  <c:v>1.02</c:v>
                </c:pt>
                <c:pt idx="107">
                  <c:v>1</c:v>
                </c:pt>
                <c:pt idx="108">
                  <c:v>1.04</c:v>
                </c:pt>
                <c:pt idx="109">
                  <c:v>0.95</c:v>
                </c:pt>
                <c:pt idx="110">
                  <c:v>0.94</c:v>
                </c:pt>
                <c:pt idx="111">
                  <c:v>1.02</c:v>
                </c:pt>
                <c:pt idx="112">
                  <c:v>0.96</c:v>
                </c:pt>
                <c:pt idx="113">
                  <c:v>0.86</c:v>
                </c:pt>
                <c:pt idx="114">
                  <c:v>1.01</c:v>
                </c:pt>
                <c:pt idx="115">
                  <c:v>1.1599999999999999</c:v>
                </c:pt>
                <c:pt idx="116">
                  <c:v>1.26</c:v>
                </c:pt>
                <c:pt idx="117">
                  <c:v>1.1499999999999999</c:v>
                </c:pt>
                <c:pt idx="118">
                  <c:v>1.39</c:v>
                </c:pt>
                <c:pt idx="119">
                  <c:v>1.28</c:v>
                </c:pt>
                <c:pt idx="120">
                  <c:v>1.17</c:v>
                </c:pt>
              </c:numCache>
            </c:numRef>
          </c:val>
          <c:smooth val="0"/>
          <c:extLst>
            <c:ext xmlns:c16="http://schemas.microsoft.com/office/drawing/2014/chart" uri="{C3380CC4-5D6E-409C-BE32-E72D297353CC}">
              <c16:uniqueId val="{00000003-45A2-444E-9765-8D8C9F9074AC}"/>
            </c:ext>
          </c:extLst>
        </c:ser>
        <c:ser>
          <c:idx val="4"/>
          <c:order val="4"/>
          <c:tx>
            <c:strRef>
              <c:f>'[1]Hist. Tm per Gm Data and Charts'!$AI$3</c:f>
              <c:strCache>
                <c:ptCount val="1"/>
                <c:pt idx="0">
                  <c:v>BAbip</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val>
            <c:numRef>
              <c:f>'[1]Hist. Tm per Gm Data and Charts'!$AI$4:$AI$124</c:f>
              <c:numCache>
                <c:formatCode>General</c:formatCode>
                <c:ptCount val="121"/>
                <c:pt idx="0">
                  <c:v>0.35199999999999998</c:v>
                </c:pt>
                <c:pt idx="1">
                  <c:v>0.33900000000000002</c:v>
                </c:pt>
                <c:pt idx="2">
                  <c:v>0.32</c:v>
                </c:pt>
                <c:pt idx="3">
                  <c:v>0.29699999999999999</c:v>
                </c:pt>
                <c:pt idx="4">
                  <c:v>0.315</c:v>
                </c:pt>
                <c:pt idx="5">
                  <c:v>0.316</c:v>
                </c:pt>
                <c:pt idx="6">
                  <c:v>0.32600000000000001</c:v>
                </c:pt>
                <c:pt idx="7">
                  <c:v>0.26700000000000002</c:v>
                </c:pt>
                <c:pt idx="8">
                  <c:v>0.27200000000000002</c:v>
                </c:pt>
                <c:pt idx="9">
                  <c:v>0.27900000000000003</c:v>
                </c:pt>
                <c:pt idx="10">
                  <c:v>0.29699999999999999</c:v>
                </c:pt>
                <c:pt idx="11">
                  <c:v>0.3</c:v>
                </c:pt>
                <c:pt idx="12">
                  <c:v>0.28399999999999997</c:v>
                </c:pt>
                <c:pt idx="13">
                  <c:v>0.27900000000000003</c:v>
                </c:pt>
                <c:pt idx="14">
                  <c:v>0.27700000000000002</c:v>
                </c:pt>
                <c:pt idx="15">
                  <c:v>0.27400000000000002</c:v>
                </c:pt>
                <c:pt idx="16">
                  <c:v>0.27200000000000002</c:v>
                </c:pt>
                <c:pt idx="17">
                  <c:v>0.27300000000000002</c:v>
                </c:pt>
                <c:pt idx="18">
                  <c:v>0.28199999999999997</c:v>
                </c:pt>
                <c:pt idx="19">
                  <c:v>0.34799999999999998</c:v>
                </c:pt>
                <c:pt idx="20">
                  <c:v>0.378</c:v>
                </c:pt>
                <c:pt idx="21">
                  <c:v>0.36599999999999999</c:v>
                </c:pt>
                <c:pt idx="22">
                  <c:v>0.39400000000000002</c:v>
                </c:pt>
                <c:pt idx="23">
                  <c:v>0.35899999999999999</c:v>
                </c:pt>
                <c:pt idx="24">
                  <c:v>0.30299999999999999</c:v>
                </c:pt>
                <c:pt idx="25">
                  <c:v>0.4</c:v>
                </c:pt>
                <c:pt idx="26">
                  <c:v>0.34499999999999997</c:v>
                </c:pt>
                <c:pt idx="27">
                  <c:v>0.38100000000000001</c:v>
                </c:pt>
                <c:pt idx="28">
                  <c:v>0.34899999999999998</c:v>
                </c:pt>
                <c:pt idx="29">
                  <c:v>0.30599999999999999</c:v>
                </c:pt>
                <c:pt idx="30">
                  <c:v>0.31900000000000001</c:v>
                </c:pt>
                <c:pt idx="31">
                  <c:v>0.32400000000000001</c:v>
                </c:pt>
                <c:pt idx="32">
                  <c:v>0.318</c:v>
                </c:pt>
                <c:pt idx="33">
                  <c:v>0.33</c:v>
                </c:pt>
                <c:pt idx="34">
                  <c:v>0.34</c:v>
                </c:pt>
                <c:pt idx="35">
                  <c:v>0.33700000000000002</c:v>
                </c:pt>
                <c:pt idx="36">
                  <c:v>0.35299999999999998</c:v>
                </c:pt>
                <c:pt idx="37">
                  <c:v>0.34300000000000003</c:v>
                </c:pt>
                <c:pt idx="38">
                  <c:v>0.28999999999999998</c:v>
                </c:pt>
                <c:pt idx="39">
                  <c:v>0.28399999999999997</c:v>
                </c:pt>
                <c:pt idx="40">
                  <c:v>0.28000000000000003</c:v>
                </c:pt>
                <c:pt idx="41">
                  <c:v>0.27</c:v>
                </c:pt>
                <c:pt idx="42">
                  <c:v>0.33100000000000002</c:v>
                </c:pt>
                <c:pt idx="43">
                  <c:v>0.27800000000000002</c:v>
                </c:pt>
                <c:pt idx="44">
                  <c:v>0.32400000000000001</c:v>
                </c:pt>
                <c:pt idx="45">
                  <c:v>0.27700000000000002</c:v>
                </c:pt>
                <c:pt idx="46">
                  <c:v>0.32900000000000001</c:v>
                </c:pt>
                <c:pt idx="47">
                  <c:v>0.32700000000000001</c:v>
                </c:pt>
                <c:pt idx="48">
                  <c:v>0.27700000000000002</c:v>
                </c:pt>
                <c:pt idx="49">
                  <c:v>0.28000000000000003</c:v>
                </c:pt>
                <c:pt idx="50">
                  <c:v>0.27500000000000002</c:v>
                </c:pt>
                <c:pt idx="51">
                  <c:v>0.27100000000000002</c:v>
                </c:pt>
                <c:pt idx="52">
                  <c:v>0.28000000000000003</c:v>
                </c:pt>
                <c:pt idx="53">
                  <c:v>0.27500000000000002</c:v>
                </c:pt>
                <c:pt idx="54">
                  <c:v>0.27200000000000002</c:v>
                </c:pt>
                <c:pt idx="55">
                  <c:v>0.27400000000000002</c:v>
                </c:pt>
                <c:pt idx="56">
                  <c:v>0.27500000000000002</c:v>
                </c:pt>
                <c:pt idx="57">
                  <c:v>0.27700000000000002</c:v>
                </c:pt>
                <c:pt idx="58">
                  <c:v>0.27500000000000002</c:v>
                </c:pt>
                <c:pt idx="59">
                  <c:v>0.27700000000000002</c:v>
                </c:pt>
                <c:pt idx="60">
                  <c:v>0.27900000000000003</c:v>
                </c:pt>
                <c:pt idx="61">
                  <c:v>0.28100000000000003</c:v>
                </c:pt>
                <c:pt idx="62">
                  <c:v>0.27300000000000002</c:v>
                </c:pt>
                <c:pt idx="63">
                  <c:v>0.27900000000000003</c:v>
                </c:pt>
                <c:pt idx="64">
                  <c:v>0.27400000000000002</c:v>
                </c:pt>
                <c:pt idx="65">
                  <c:v>0.27600000000000002</c:v>
                </c:pt>
                <c:pt idx="66">
                  <c:v>0.27400000000000002</c:v>
                </c:pt>
                <c:pt idx="67">
                  <c:v>0.26900000000000002</c:v>
                </c:pt>
                <c:pt idx="68">
                  <c:v>0.27600000000000002</c:v>
                </c:pt>
                <c:pt idx="69">
                  <c:v>0.28100000000000003</c:v>
                </c:pt>
                <c:pt idx="70">
                  <c:v>0.27600000000000002</c:v>
                </c:pt>
                <c:pt idx="71">
                  <c:v>0.27200000000000002</c:v>
                </c:pt>
                <c:pt idx="72">
                  <c:v>0.28100000000000003</c:v>
                </c:pt>
                <c:pt idx="73">
                  <c:v>0.28199999999999997</c:v>
                </c:pt>
                <c:pt idx="74">
                  <c:v>0.28199999999999997</c:v>
                </c:pt>
                <c:pt idx="75">
                  <c:v>0.28100000000000003</c:v>
                </c:pt>
                <c:pt idx="76">
                  <c:v>0.28699999999999998</c:v>
                </c:pt>
                <c:pt idx="77">
                  <c:v>0.28000000000000003</c:v>
                </c:pt>
                <c:pt idx="78">
                  <c:v>0.28599999999999998</c:v>
                </c:pt>
                <c:pt idx="79">
                  <c:v>0.28699999999999998</c:v>
                </c:pt>
                <c:pt idx="80">
                  <c:v>0.27900000000000003</c:v>
                </c:pt>
                <c:pt idx="81">
                  <c:v>0.28399999999999997</c:v>
                </c:pt>
                <c:pt idx="82">
                  <c:v>0.28499999999999998</c:v>
                </c:pt>
                <c:pt idx="83">
                  <c:v>0.28599999999999998</c:v>
                </c:pt>
                <c:pt idx="84">
                  <c:v>0.28100000000000003</c:v>
                </c:pt>
                <c:pt idx="85">
                  <c:v>0.28599999999999998</c:v>
                </c:pt>
                <c:pt idx="86">
                  <c:v>0.28899999999999998</c:v>
                </c:pt>
                <c:pt idx="87">
                  <c:v>0.28199999999999997</c:v>
                </c:pt>
                <c:pt idx="88">
                  <c:v>0.28299999999999997</c:v>
                </c:pt>
                <c:pt idx="89">
                  <c:v>0.28699999999999998</c:v>
                </c:pt>
                <c:pt idx="90">
                  <c:v>0.28499999999999998</c:v>
                </c:pt>
                <c:pt idx="91">
                  <c:v>0.28499999999999998</c:v>
                </c:pt>
                <c:pt idx="92">
                  <c:v>0.29399999999999998</c:v>
                </c:pt>
                <c:pt idx="93">
                  <c:v>0.3</c:v>
                </c:pt>
                <c:pt idx="94">
                  <c:v>0.29799999999999999</c:v>
                </c:pt>
                <c:pt idx="95">
                  <c:v>0.30099999999999999</c:v>
                </c:pt>
                <c:pt idx="96">
                  <c:v>0.30099999999999999</c:v>
                </c:pt>
                <c:pt idx="97">
                  <c:v>0.29899999999999999</c:v>
                </c:pt>
                <c:pt idx="98">
                  <c:v>0.30199999999999999</c:v>
                </c:pt>
                <c:pt idx="99">
                  <c:v>0.3</c:v>
                </c:pt>
                <c:pt idx="100">
                  <c:v>0.29599999999999999</c:v>
                </c:pt>
                <c:pt idx="101">
                  <c:v>0.29299999999999998</c:v>
                </c:pt>
                <c:pt idx="102">
                  <c:v>0.29399999999999998</c:v>
                </c:pt>
                <c:pt idx="103">
                  <c:v>0.29699999999999999</c:v>
                </c:pt>
                <c:pt idx="104">
                  <c:v>0.29499999999999998</c:v>
                </c:pt>
                <c:pt idx="105">
                  <c:v>0.30099999999999999</c:v>
                </c:pt>
                <c:pt idx="106">
                  <c:v>0.30199999999999999</c:v>
                </c:pt>
                <c:pt idx="107">
                  <c:v>0.3</c:v>
                </c:pt>
                <c:pt idx="108">
                  <c:v>0.29899999999999999</c:v>
                </c:pt>
                <c:pt idx="109">
                  <c:v>0.29699999999999999</c:v>
                </c:pt>
                <c:pt idx="110">
                  <c:v>0.29499999999999998</c:v>
                </c:pt>
                <c:pt idx="111">
                  <c:v>0.29699999999999999</c:v>
                </c:pt>
                <c:pt idx="112">
                  <c:v>0.29699999999999999</c:v>
                </c:pt>
                <c:pt idx="113">
                  <c:v>0.29799999999999999</c:v>
                </c:pt>
                <c:pt idx="114">
                  <c:v>0.29899999999999999</c:v>
                </c:pt>
                <c:pt idx="115">
                  <c:v>0.3</c:v>
                </c:pt>
                <c:pt idx="116">
                  <c:v>0.3</c:v>
                </c:pt>
                <c:pt idx="117">
                  <c:v>0.29499999999999998</c:v>
                </c:pt>
                <c:pt idx="118">
                  <c:v>0.29799999999999999</c:v>
                </c:pt>
                <c:pt idx="119">
                  <c:v>0.29199999999999998</c:v>
                </c:pt>
                <c:pt idx="120">
                  <c:v>0.28899999999999998</c:v>
                </c:pt>
              </c:numCache>
            </c:numRef>
          </c:val>
          <c:smooth val="0"/>
          <c:extLst>
            <c:ext xmlns:c16="http://schemas.microsoft.com/office/drawing/2014/chart" uri="{C3380CC4-5D6E-409C-BE32-E72D297353CC}">
              <c16:uniqueId val="{00000004-45A2-444E-9765-8D8C9F9074AC}"/>
            </c:ext>
          </c:extLst>
        </c:ser>
        <c:dLbls>
          <c:showLegendKey val="0"/>
          <c:showVal val="0"/>
          <c:showCatName val="0"/>
          <c:showSerName val="0"/>
          <c:showPercent val="0"/>
          <c:showBubbleSize val="0"/>
        </c:dLbls>
        <c:smooth val="0"/>
        <c:axId val="1818298416"/>
        <c:axId val="1"/>
      </c:lineChart>
      <c:catAx>
        <c:axId val="1818298416"/>
        <c:scaling>
          <c:orientation val="minMax"/>
        </c:scaling>
        <c:delete val="1"/>
        <c:axPos val="b"/>
        <c:majorTickMark val="none"/>
        <c:minorTickMark val="none"/>
        <c:tickLblPos val="nextTo"/>
        <c:crossAx val="1"/>
        <c:crosses val="autoZero"/>
        <c:auto val="1"/>
        <c:lblAlgn val="ctr"/>
        <c:lblOffset val="100"/>
        <c:noMultiLvlLbl val="0"/>
      </c:catAx>
      <c:valAx>
        <c:axId val="1"/>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1829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Game Outcomes/Tm/Gm: 1901 - 2021</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'[1]Hist. Tm per Gm Data and Charts'!$AJ$3</c:f>
              <c:strCache>
                <c:ptCount val="1"/>
                <c:pt idx="0">
                  <c:v>R/G</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val>
            <c:numRef>
              <c:f>'[1]Hist. Tm per Gm Data and Charts'!$AJ$4:$AJ$124</c:f>
              <c:numCache>
                <c:formatCode>General</c:formatCode>
                <c:ptCount val="121"/>
                <c:pt idx="0">
                  <c:v>4.99</c:v>
                </c:pt>
                <c:pt idx="1">
                  <c:v>4.4400000000000004</c:v>
                </c:pt>
                <c:pt idx="2">
                  <c:v>4.4400000000000004</c:v>
                </c:pt>
                <c:pt idx="3">
                  <c:v>3.73</c:v>
                </c:pt>
                <c:pt idx="4">
                  <c:v>3.9</c:v>
                </c:pt>
                <c:pt idx="5">
                  <c:v>3.62</c:v>
                </c:pt>
                <c:pt idx="6">
                  <c:v>3.53</c:v>
                </c:pt>
                <c:pt idx="7">
                  <c:v>3.38</c:v>
                </c:pt>
                <c:pt idx="8">
                  <c:v>3.55</c:v>
                </c:pt>
                <c:pt idx="9">
                  <c:v>3.84</c:v>
                </c:pt>
                <c:pt idx="10">
                  <c:v>4.51</c:v>
                </c:pt>
                <c:pt idx="11">
                  <c:v>4.5199999999999996</c:v>
                </c:pt>
                <c:pt idx="12">
                  <c:v>4.04</c:v>
                </c:pt>
                <c:pt idx="13">
                  <c:v>3.87</c:v>
                </c:pt>
                <c:pt idx="14">
                  <c:v>3.81</c:v>
                </c:pt>
                <c:pt idx="15">
                  <c:v>3.56</c:v>
                </c:pt>
                <c:pt idx="16">
                  <c:v>3.58</c:v>
                </c:pt>
                <c:pt idx="17">
                  <c:v>3.63</c:v>
                </c:pt>
                <c:pt idx="18">
                  <c:v>3.87</c:v>
                </c:pt>
                <c:pt idx="19">
                  <c:v>4.4000000000000004</c:v>
                </c:pt>
                <c:pt idx="20">
                  <c:v>4.88</c:v>
                </c:pt>
                <c:pt idx="21">
                  <c:v>4.99</c:v>
                </c:pt>
                <c:pt idx="22">
                  <c:v>4.99</c:v>
                </c:pt>
                <c:pt idx="23">
                  <c:v>4.9000000000000004</c:v>
                </c:pt>
                <c:pt idx="24">
                  <c:v>5.24</c:v>
                </c:pt>
                <c:pt idx="25">
                  <c:v>4.83</c:v>
                </c:pt>
                <c:pt idx="26">
                  <c:v>4.84</c:v>
                </c:pt>
                <c:pt idx="27">
                  <c:v>4.83</c:v>
                </c:pt>
                <c:pt idx="28">
                  <c:v>5.31</c:v>
                </c:pt>
                <c:pt idx="29">
                  <c:v>5.51</c:v>
                </c:pt>
                <c:pt idx="30">
                  <c:v>4.84</c:v>
                </c:pt>
                <c:pt idx="31">
                  <c:v>4.88</c:v>
                </c:pt>
                <c:pt idx="32">
                  <c:v>4.55</c:v>
                </c:pt>
                <c:pt idx="33">
                  <c:v>4.8899999999999997</c:v>
                </c:pt>
                <c:pt idx="34">
                  <c:v>5.04</c:v>
                </c:pt>
                <c:pt idx="35">
                  <c:v>5.24</c:v>
                </c:pt>
                <c:pt idx="36">
                  <c:v>4.99</c:v>
                </c:pt>
                <c:pt idx="37">
                  <c:v>4.96</c:v>
                </c:pt>
                <c:pt idx="38">
                  <c:v>4.8600000000000003</c:v>
                </c:pt>
                <c:pt idx="39">
                  <c:v>4.75</c:v>
                </c:pt>
                <c:pt idx="40">
                  <c:v>4.5199999999999996</c:v>
                </c:pt>
                <c:pt idx="41">
                  <c:v>4.17</c:v>
                </c:pt>
                <c:pt idx="42">
                  <c:v>4.1100000000000003</c:v>
                </c:pt>
                <c:pt idx="43">
                  <c:v>4.2300000000000004</c:v>
                </c:pt>
                <c:pt idx="44">
                  <c:v>4.28</c:v>
                </c:pt>
                <c:pt idx="45">
                  <c:v>4.17</c:v>
                </c:pt>
                <c:pt idx="46">
                  <c:v>4.47</c:v>
                </c:pt>
                <c:pt idx="47">
                  <c:v>4.62</c:v>
                </c:pt>
                <c:pt idx="48">
                  <c:v>4.6100000000000003</c:v>
                </c:pt>
                <c:pt idx="49">
                  <c:v>4.8499999999999996</c:v>
                </c:pt>
                <c:pt idx="50">
                  <c:v>4.55</c:v>
                </c:pt>
                <c:pt idx="51">
                  <c:v>4.18</c:v>
                </c:pt>
                <c:pt idx="52">
                  <c:v>4.6100000000000003</c:v>
                </c:pt>
                <c:pt idx="53">
                  <c:v>4.38</c:v>
                </c:pt>
                <c:pt idx="54">
                  <c:v>4.49</c:v>
                </c:pt>
                <c:pt idx="55">
                  <c:v>4.45</c:v>
                </c:pt>
                <c:pt idx="56">
                  <c:v>4.3099999999999996</c:v>
                </c:pt>
                <c:pt idx="57">
                  <c:v>4.28</c:v>
                </c:pt>
                <c:pt idx="58">
                  <c:v>4.38</c:v>
                </c:pt>
                <c:pt idx="59">
                  <c:v>4.3099999999999996</c:v>
                </c:pt>
                <c:pt idx="60">
                  <c:v>4.53</c:v>
                </c:pt>
                <c:pt idx="61">
                  <c:v>4.46</c:v>
                </c:pt>
                <c:pt idx="62">
                  <c:v>3.95</c:v>
                </c:pt>
                <c:pt idx="63">
                  <c:v>4.04</c:v>
                </c:pt>
                <c:pt idx="64">
                  <c:v>3.99</c:v>
                </c:pt>
                <c:pt idx="65">
                  <c:v>3.99</c:v>
                </c:pt>
                <c:pt idx="66">
                  <c:v>3.77</c:v>
                </c:pt>
                <c:pt idx="67">
                  <c:v>3.42</c:v>
                </c:pt>
                <c:pt idx="68">
                  <c:v>4.07</c:v>
                </c:pt>
                <c:pt idx="69">
                  <c:v>4.34</c:v>
                </c:pt>
                <c:pt idx="70">
                  <c:v>3.89</c:v>
                </c:pt>
                <c:pt idx="71">
                  <c:v>3.69</c:v>
                </c:pt>
                <c:pt idx="72">
                  <c:v>4.21</c:v>
                </c:pt>
                <c:pt idx="73">
                  <c:v>4.12</c:v>
                </c:pt>
                <c:pt idx="74">
                  <c:v>4.21</c:v>
                </c:pt>
                <c:pt idx="75">
                  <c:v>3.99</c:v>
                </c:pt>
                <c:pt idx="76">
                  <c:v>4.47</c:v>
                </c:pt>
                <c:pt idx="77">
                  <c:v>4.0999999999999996</c:v>
                </c:pt>
                <c:pt idx="78">
                  <c:v>4.46</c:v>
                </c:pt>
                <c:pt idx="79">
                  <c:v>4.29</c:v>
                </c:pt>
                <c:pt idx="80">
                  <c:v>4</c:v>
                </c:pt>
                <c:pt idx="81">
                  <c:v>4.3</c:v>
                </c:pt>
                <c:pt idx="82">
                  <c:v>4.3099999999999996</c:v>
                </c:pt>
                <c:pt idx="83">
                  <c:v>4.26</c:v>
                </c:pt>
                <c:pt idx="84">
                  <c:v>4.33</c:v>
                </c:pt>
                <c:pt idx="85">
                  <c:v>4.41</c:v>
                </c:pt>
                <c:pt idx="86">
                  <c:v>4.72</c:v>
                </c:pt>
                <c:pt idx="87">
                  <c:v>4.1399999999999997</c:v>
                </c:pt>
                <c:pt idx="88">
                  <c:v>4.13</c:v>
                </c:pt>
                <c:pt idx="89">
                  <c:v>4.26</c:v>
                </c:pt>
                <c:pt idx="90">
                  <c:v>4.3099999999999996</c:v>
                </c:pt>
                <c:pt idx="91">
                  <c:v>4.12</c:v>
                </c:pt>
                <c:pt idx="92">
                  <c:v>4.5999999999999996</c:v>
                </c:pt>
                <c:pt idx="93">
                  <c:v>4.92</c:v>
                </c:pt>
                <c:pt idx="94">
                  <c:v>4.8499999999999996</c:v>
                </c:pt>
                <c:pt idx="95">
                  <c:v>5.04</c:v>
                </c:pt>
                <c:pt idx="96">
                  <c:v>4.7699999999999996</c:v>
                </c:pt>
                <c:pt idx="97">
                  <c:v>4.79</c:v>
                </c:pt>
                <c:pt idx="98">
                  <c:v>5.08</c:v>
                </c:pt>
                <c:pt idx="99">
                  <c:v>5.14</c:v>
                </c:pt>
                <c:pt idx="100">
                  <c:v>4.78</c:v>
                </c:pt>
                <c:pt idx="101">
                  <c:v>4.62</c:v>
                </c:pt>
                <c:pt idx="102">
                  <c:v>4.7300000000000004</c:v>
                </c:pt>
                <c:pt idx="103">
                  <c:v>4.8099999999999996</c:v>
                </c:pt>
                <c:pt idx="104">
                  <c:v>4.59</c:v>
                </c:pt>
                <c:pt idx="105">
                  <c:v>4.8600000000000003</c:v>
                </c:pt>
                <c:pt idx="106">
                  <c:v>4.8</c:v>
                </c:pt>
                <c:pt idx="107">
                  <c:v>4.6500000000000004</c:v>
                </c:pt>
                <c:pt idx="108">
                  <c:v>4.6100000000000003</c:v>
                </c:pt>
                <c:pt idx="109">
                  <c:v>4.38</c:v>
                </c:pt>
                <c:pt idx="110">
                  <c:v>4.28</c:v>
                </c:pt>
                <c:pt idx="111">
                  <c:v>4.32</c:v>
                </c:pt>
                <c:pt idx="112">
                  <c:v>4.17</c:v>
                </c:pt>
                <c:pt idx="113">
                  <c:v>4.07</c:v>
                </c:pt>
                <c:pt idx="114">
                  <c:v>4.25</c:v>
                </c:pt>
                <c:pt idx="115">
                  <c:v>4.4800000000000004</c:v>
                </c:pt>
                <c:pt idx="116">
                  <c:v>4.6500000000000004</c:v>
                </c:pt>
                <c:pt idx="117">
                  <c:v>4.45</c:v>
                </c:pt>
                <c:pt idx="118">
                  <c:v>4.83</c:v>
                </c:pt>
                <c:pt idx="119">
                  <c:v>4.6500000000000004</c:v>
                </c:pt>
                <c:pt idx="120">
                  <c:v>4.41</c:v>
                </c:pt>
              </c:numCache>
            </c:numRef>
          </c:val>
          <c:smooth val="0"/>
          <c:extLst>
            <c:ext xmlns:c16="http://schemas.microsoft.com/office/drawing/2014/chart" uri="{C3380CC4-5D6E-409C-BE32-E72D297353CC}">
              <c16:uniqueId val="{00000000-6B8E-704D-A1A1-377BE574B1B2}"/>
            </c:ext>
          </c:extLst>
        </c:ser>
        <c:ser>
          <c:idx val="1"/>
          <c:order val="1"/>
          <c:tx>
            <c:strRef>
              <c:f>'[1]Hist. Tm per Gm Data and Charts'!$AK$3</c:f>
              <c:strCache>
                <c:ptCount val="1"/>
                <c:pt idx="0">
                  <c:v>K/BB</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val>
            <c:numRef>
              <c:f>'[1]Hist. Tm per Gm Data and Charts'!$AK$4:$AK$124</c:f>
              <c:numCache>
                <c:formatCode>General</c:formatCode>
                <c:ptCount val="121"/>
                <c:pt idx="0">
                  <c:v>1.28</c:v>
                </c:pt>
                <c:pt idx="1">
                  <c:v>1.22</c:v>
                </c:pt>
                <c:pt idx="2">
                  <c:v>1.46</c:v>
                </c:pt>
                <c:pt idx="3">
                  <c:v>1.62</c:v>
                </c:pt>
                <c:pt idx="4">
                  <c:v>1.53</c:v>
                </c:pt>
                <c:pt idx="5">
                  <c:v>1.45</c:v>
                </c:pt>
                <c:pt idx="6">
                  <c:v>1.38</c:v>
                </c:pt>
                <c:pt idx="7">
                  <c:v>1.49</c:v>
                </c:pt>
                <c:pt idx="8">
                  <c:v>1.4</c:v>
                </c:pt>
                <c:pt idx="9">
                  <c:v>1.3</c:v>
                </c:pt>
                <c:pt idx="10">
                  <c:v>1.25</c:v>
                </c:pt>
                <c:pt idx="11">
                  <c:v>1.28</c:v>
                </c:pt>
                <c:pt idx="12">
                  <c:v>1.29</c:v>
                </c:pt>
                <c:pt idx="13">
                  <c:v>1.34</c:v>
                </c:pt>
                <c:pt idx="14">
                  <c:v>1.27</c:v>
                </c:pt>
                <c:pt idx="15">
                  <c:v>1.34</c:v>
                </c:pt>
                <c:pt idx="16">
                  <c:v>1.25</c:v>
                </c:pt>
                <c:pt idx="17">
                  <c:v>1.03</c:v>
                </c:pt>
                <c:pt idx="18">
                  <c:v>1.1499999999999999</c:v>
                </c:pt>
                <c:pt idx="19">
                  <c:v>1.1200000000000001</c:v>
                </c:pt>
                <c:pt idx="20">
                  <c:v>1.1200000000000001</c:v>
                </c:pt>
                <c:pt idx="21">
                  <c:v>1.06</c:v>
                </c:pt>
                <c:pt idx="22">
                  <c:v>1.01</c:v>
                </c:pt>
                <c:pt idx="23">
                  <c:v>1.05</c:v>
                </c:pt>
                <c:pt idx="24">
                  <c:v>0.96</c:v>
                </c:pt>
                <c:pt idx="25">
                  <c:v>0.97</c:v>
                </c:pt>
                <c:pt idx="26">
                  <c:v>1.02</c:v>
                </c:pt>
                <c:pt idx="27">
                  <c:v>1.03</c:v>
                </c:pt>
                <c:pt idx="28">
                  <c:v>0.96</c:v>
                </c:pt>
                <c:pt idx="29">
                  <c:v>1.1100000000000001</c:v>
                </c:pt>
                <c:pt idx="30">
                  <c:v>1.06</c:v>
                </c:pt>
                <c:pt idx="31">
                  <c:v>1.1200000000000001</c:v>
                </c:pt>
                <c:pt idx="32">
                  <c:v>1.0900000000000001</c:v>
                </c:pt>
                <c:pt idx="33">
                  <c:v>1.1299999999999999</c:v>
                </c:pt>
                <c:pt idx="34">
                  <c:v>1.06</c:v>
                </c:pt>
                <c:pt idx="35">
                  <c:v>1.01</c:v>
                </c:pt>
                <c:pt idx="36">
                  <c:v>1.1499999999999999</c:v>
                </c:pt>
                <c:pt idx="37">
                  <c:v>1.05</c:v>
                </c:pt>
                <c:pt idx="38">
                  <c:v>1.06</c:v>
                </c:pt>
                <c:pt idx="39">
                  <c:v>1.1399999999999999</c:v>
                </c:pt>
                <c:pt idx="40">
                  <c:v>1.05</c:v>
                </c:pt>
                <c:pt idx="41">
                  <c:v>1.06</c:v>
                </c:pt>
                <c:pt idx="42">
                  <c:v>1.08</c:v>
                </c:pt>
                <c:pt idx="43">
                  <c:v>1.08</c:v>
                </c:pt>
                <c:pt idx="44">
                  <c:v>1.05</c:v>
                </c:pt>
                <c:pt idx="45">
                  <c:v>1.1499999999999999</c:v>
                </c:pt>
                <c:pt idx="46">
                  <c:v>1.06</c:v>
                </c:pt>
                <c:pt idx="47">
                  <c:v>1.01</c:v>
                </c:pt>
                <c:pt idx="48">
                  <c:v>0.89</c:v>
                </c:pt>
                <c:pt idx="49">
                  <c:v>0.96</c:v>
                </c:pt>
                <c:pt idx="50">
                  <c:v>1.01</c:v>
                </c:pt>
                <c:pt idx="51">
                  <c:v>1.18</c:v>
                </c:pt>
                <c:pt idx="52">
                  <c:v>1.18</c:v>
                </c:pt>
                <c:pt idx="53">
                  <c:v>1.1299999999999999</c:v>
                </c:pt>
                <c:pt idx="54">
                  <c:v>1.2</c:v>
                </c:pt>
                <c:pt idx="55">
                  <c:v>1.28</c:v>
                </c:pt>
                <c:pt idx="56">
                  <c:v>1.46</c:v>
                </c:pt>
                <c:pt idx="57">
                  <c:v>1.5</c:v>
                </c:pt>
                <c:pt idx="58">
                  <c:v>1.54</c:v>
                </c:pt>
                <c:pt idx="59">
                  <c:v>1.53</c:v>
                </c:pt>
                <c:pt idx="60">
                  <c:v>1.51</c:v>
                </c:pt>
                <c:pt idx="61">
                  <c:v>1.61</c:v>
                </c:pt>
                <c:pt idx="62">
                  <c:v>1.96</c:v>
                </c:pt>
                <c:pt idx="63">
                  <c:v>2</c:v>
                </c:pt>
                <c:pt idx="64">
                  <c:v>1.92</c:v>
                </c:pt>
                <c:pt idx="65">
                  <c:v>2.02</c:v>
                </c:pt>
                <c:pt idx="66">
                  <c:v>2.0099999999999998</c:v>
                </c:pt>
                <c:pt idx="67">
                  <c:v>2.09</c:v>
                </c:pt>
                <c:pt idx="68">
                  <c:v>1.67</c:v>
                </c:pt>
                <c:pt idx="69">
                  <c:v>1.63</c:v>
                </c:pt>
                <c:pt idx="70">
                  <c:v>1.67</c:v>
                </c:pt>
                <c:pt idx="71">
                  <c:v>1.77</c:v>
                </c:pt>
                <c:pt idx="72">
                  <c:v>1.55</c:v>
                </c:pt>
                <c:pt idx="73">
                  <c:v>1.5</c:v>
                </c:pt>
                <c:pt idx="74">
                  <c:v>1.44</c:v>
                </c:pt>
                <c:pt idx="75">
                  <c:v>1.51</c:v>
                </c:pt>
                <c:pt idx="76">
                  <c:v>1.58</c:v>
                </c:pt>
                <c:pt idx="77">
                  <c:v>1.48</c:v>
                </c:pt>
                <c:pt idx="78">
                  <c:v>1.47</c:v>
                </c:pt>
                <c:pt idx="79">
                  <c:v>1.53</c:v>
                </c:pt>
                <c:pt idx="80">
                  <c:v>1.49</c:v>
                </c:pt>
                <c:pt idx="81">
                  <c:v>1.6</c:v>
                </c:pt>
                <c:pt idx="82">
                  <c:v>1.61</c:v>
                </c:pt>
                <c:pt idx="83">
                  <c:v>1.69</c:v>
                </c:pt>
                <c:pt idx="84">
                  <c:v>1.62</c:v>
                </c:pt>
                <c:pt idx="85">
                  <c:v>1.74</c:v>
                </c:pt>
                <c:pt idx="86">
                  <c:v>1.74</c:v>
                </c:pt>
                <c:pt idx="87">
                  <c:v>1.8</c:v>
                </c:pt>
                <c:pt idx="88">
                  <c:v>1.75</c:v>
                </c:pt>
                <c:pt idx="89">
                  <c:v>1.72</c:v>
                </c:pt>
                <c:pt idx="90">
                  <c:v>1.74</c:v>
                </c:pt>
                <c:pt idx="91">
                  <c:v>1.72</c:v>
                </c:pt>
                <c:pt idx="92">
                  <c:v>1.74</c:v>
                </c:pt>
                <c:pt idx="93">
                  <c:v>1.78</c:v>
                </c:pt>
                <c:pt idx="94">
                  <c:v>1.79</c:v>
                </c:pt>
                <c:pt idx="95">
                  <c:v>1.82</c:v>
                </c:pt>
                <c:pt idx="96">
                  <c:v>1.91</c:v>
                </c:pt>
                <c:pt idx="97">
                  <c:v>1.94</c:v>
                </c:pt>
                <c:pt idx="98">
                  <c:v>1.74</c:v>
                </c:pt>
                <c:pt idx="99">
                  <c:v>1.72</c:v>
                </c:pt>
                <c:pt idx="100">
                  <c:v>2.0499999999999998</c:v>
                </c:pt>
                <c:pt idx="101">
                  <c:v>1.93</c:v>
                </c:pt>
                <c:pt idx="102">
                  <c:v>1.94</c:v>
                </c:pt>
                <c:pt idx="103">
                  <c:v>1.96</c:v>
                </c:pt>
                <c:pt idx="104">
                  <c:v>2.02</c:v>
                </c:pt>
                <c:pt idx="105">
                  <c:v>2</c:v>
                </c:pt>
                <c:pt idx="106">
                  <c:v>2</c:v>
                </c:pt>
                <c:pt idx="107">
                  <c:v>2.0099999999999998</c:v>
                </c:pt>
                <c:pt idx="108">
                  <c:v>2.02</c:v>
                </c:pt>
                <c:pt idx="109">
                  <c:v>2.17</c:v>
                </c:pt>
                <c:pt idx="110">
                  <c:v>2.2999999999999998</c:v>
                </c:pt>
                <c:pt idx="111">
                  <c:v>2.48</c:v>
                </c:pt>
                <c:pt idx="112">
                  <c:v>2.5099999999999998</c:v>
                </c:pt>
                <c:pt idx="113">
                  <c:v>2.67</c:v>
                </c:pt>
                <c:pt idx="114">
                  <c:v>2.66</c:v>
                </c:pt>
                <c:pt idx="115">
                  <c:v>2.58</c:v>
                </c:pt>
                <c:pt idx="116">
                  <c:v>2.5299999999999998</c:v>
                </c:pt>
                <c:pt idx="117">
                  <c:v>2.63</c:v>
                </c:pt>
                <c:pt idx="118">
                  <c:v>2.69</c:v>
                </c:pt>
                <c:pt idx="119">
                  <c:v>2.56</c:v>
                </c:pt>
                <c:pt idx="120">
                  <c:v>2.72</c:v>
                </c:pt>
              </c:numCache>
            </c:numRef>
          </c:val>
          <c:smooth val="0"/>
          <c:extLst>
            <c:ext xmlns:c16="http://schemas.microsoft.com/office/drawing/2014/chart" uri="{C3380CC4-5D6E-409C-BE32-E72D297353CC}">
              <c16:uniqueId val="{00000001-6B8E-704D-A1A1-377BE574B1B2}"/>
            </c:ext>
          </c:extLst>
        </c:ser>
        <c:ser>
          <c:idx val="2"/>
          <c:order val="2"/>
          <c:tx>
            <c:strRef>
              <c:f>'[1]Hist. Tm per Gm Data and Charts'!$AL$3</c:f>
              <c:strCache>
                <c:ptCount val="1"/>
                <c:pt idx="0">
                  <c:v>R/GD</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val>
            <c:numRef>
              <c:f>'[1]Hist. Tm per Gm Data and Charts'!$AL$4:$AL$124</c:f>
              <c:numCache>
                <c:formatCode>General</c:formatCode>
                <c:ptCount val="121"/>
                <c:pt idx="0">
                  <c:v>2.2000000000000002</c:v>
                </c:pt>
                <c:pt idx="1">
                  <c:v>2.8</c:v>
                </c:pt>
                <c:pt idx="2">
                  <c:v>2.5</c:v>
                </c:pt>
                <c:pt idx="3">
                  <c:v>1.9</c:v>
                </c:pt>
                <c:pt idx="4">
                  <c:v>2</c:v>
                </c:pt>
                <c:pt idx="5">
                  <c:v>1.9</c:v>
                </c:pt>
                <c:pt idx="6">
                  <c:v>1.8</c:v>
                </c:pt>
                <c:pt idx="7">
                  <c:v>1.8</c:v>
                </c:pt>
                <c:pt idx="8">
                  <c:v>2.1</c:v>
                </c:pt>
                <c:pt idx="9">
                  <c:v>1.7</c:v>
                </c:pt>
                <c:pt idx="10">
                  <c:v>2.2000000000000002</c:v>
                </c:pt>
                <c:pt idx="11">
                  <c:v>1.8</c:v>
                </c:pt>
                <c:pt idx="12">
                  <c:v>2</c:v>
                </c:pt>
                <c:pt idx="13">
                  <c:v>1.8</c:v>
                </c:pt>
                <c:pt idx="14">
                  <c:v>1.8</c:v>
                </c:pt>
                <c:pt idx="15">
                  <c:v>1.4</c:v>
                </c:pt>
                <c:pt idx="16">
                  <c:v>1.2</c:v>
                </c:pt>
                <c:pt idx="17">
                  <c:v>1.2</c:v>
                </c:pt>
                <c:pt idx="18">
                  <c:v>1.6</c:v>
                </c:pt>
                <c:pt idx="19">
                  <c:v>2.2000000000000002</c:v>
                </c:pt>
                <c:pt idx="20">
                  <c:v>2.2000000000000002</c:v>
                </c:pt>
                <c:pt idx="21">
                  <c:v>1.7</c:v>
                </c:pt>
                <c:pt idx="22">
                  <c:v>2</c:v>
                </c:pt>
                <c:pt idx="23">
                  <c:v>2.2000000000000002</c:v>
                </c:pt>
                <c:pt idx="24">
                  <c:v>1.8</c:v>
                </c:pt>
                <c:pt idx="25">
                  <c:v>1.9</c:v>
                </c:pt>
                <c:pt idx="26">
                  <c:v>2.8</c:v>
                </c:pt>
                <c:pt idx="27">
                  <c:v>2</c:v>
                </c:pt>
                <c:pt idx="28">
                  <c:v>2.4</c:v>
                </c:pt>
                <c:pt idx="29">
                  <c:v>2.9</c:v>
                </c:pt>
                <c:pt idx="30">
                  <c:v>3.5</c:v>
                </c:pt>
                <c:pt idx="31">
                  <c:v>2.7</c:v>
                </c:pt>
                <c:pt idx="32">
                  <c:v>2.9</c:v>
                </c:pt>
                <c:pt idx="33">
                  <c:v>2.2999999999999998</c:v>
                </c:pt>
                <c:pt idx="34">
                  <c:v>2.2000000000000002</c:v>
                </c:pt>
                <c:pt idx="35">
                  <c:v>2.9</c:v>
                </c:pt>
                <c:pt idx="36">
                  <c:v>2.4</c:v>
                </c:pt>
                <c:pt idx="37">
                  <c:v>2.6</c:v>
                </c:pt>
                <c:pt idx="38">
                  <c:v>2.8</c:v>
                </c:pt>
                <c:pt idx="39">
                  <c:v>2.5</c:v>
                </c:pt>
                <c:pt idx="40">
                  <c:v>2.4</c:v>
                </c:pt>
                <c:pt idx="41">
                  <c:v>2.6</c:v>
                </c:pt>
                <c:pt idx="42">
                  <c:v>1.7</c:v>
                </c:pt>
                <c:pt idx="43">
                  <c:v>1.5</c:v>
                </c:pt>
                <c:pt idx="44">
                  <c:v>1.9</c:v>
                </c:pt>
                <c:pt idx="45">
                  <c:v>1.7</c:v>
                </c:pt>
                <c:pt idx="46">
                  <c:v>2.2000000000000002</c:v>
                </c:pt>
                <c:pt idx="47">
                  <c:v>2.2999999999999998</c:v>
                </c:pt>
                <c:pt idx="48">
                  <c:v>2</c:v>
                </c:pt>
                <c:pt idx="49">
                  <c:v>2.7</c:v>
                </c:pt>
                <c:pt idx="50">
                  <c:v>1.8</c:v>
                </c:pt>
                <c:pt idx="51">
                  <c:v>1.7</c:v>
                </c:pt>
                <c:pt idx="52">
                  <c:v>2.6</c:v>
                </c:pt>
                <c:pt idx="53">
                  <c:v>2.1</c:v>
                </c:pt>
                <c:pt idx="54">
                  <c:v>2.1</c:v>
                </c:pt>
                <c:pt idx="55">
                  <c:v>2.1</c:v>
                </c:pt>
                <c:pt idx="56">
                  <c:v>1.3</c:v>
                </c:pt>
                <c:pt idx="57">
                  <c:v>1.5</c:v>
                </c:pt>
                <c:pt idx="58">
                  <c:v>1.4</c:v>
                </c:pt>
                <c:pt idx="59">
                  <c:v>1.3</c:v>
                </c:pt>
                <c:pt idx="60">
                  <c:v>1.4</c:v>
                </c:pt>
                <c:pt idx="61">
                  <c:v>1.6</c:v>
                </c:pt>
                <c:pt idx="62">
                  <c:v>1.9</c:v>
                </c:pt>
                <c:pt idx="63">
                  <c:v>1.9</c:v>
                </c:pt>
                <c:pt idx="64">
                  <c:v>2.1</c:v>
                </c:pt>
                <c:pt idx="65">
                  <c:v>1.3</c:v>
                </c:pt>
                <c:pt idx="66">
                  <c:v>1.4</c:v>
                </c:pt>
                <c:pt idx="67">
                  <c:v>1.3</c:v>
                </c:pt>
                <c:pt idx="68">
                  <c:v>2</c:v>
                </c:pt>
                <c:pt idx="69">
                  <c:v>1.4</c:v>
                </c:pt>
                <c:pt idx="70">
                  <c:v>1.9</c:v>
                </c:pt>
                <c:pt idx="71">
                  <c:v>1.7</c:v>
                </c:pt>
                <c:pt idx="72">
                  <c:v>1.5</c:v>
                </c:pt>
                <c:pt idx="73">
                  <c:v>1.6</c:v>
                </c:pt>
                <c:pt idx="74">
                  <c:v>1.8</c:v>
                </c:pt>
                <c:pt idx="75">
                  <c:v>2</c:v>
                </c:pt>
                <c:pt idx="76">
                  <c:v>1.8</c:v>
                </c:pt>
                <c:pt idx="77">
                  <c:v>1.7</c:v>
                </c:pt>
                <c:pt idx="78">
                  <c:v>1.8</c:v>
                </c:pt>
                <c:pt idx="79">
                  <c:v>1.5</c:v>
                </c:pt>
                <c:pt idx="80">
                  <c:v>1.7</c:v>
                </c:pt>
                <c:pt idx="81">
                  <c:v>2.1</c:v>
                </c:pt>
                <c:pt idx="82">
                  <c:v>1.5</c:v>
                </c:pt>
                <c:pt idx="83">
                  <c:v>1.5</c:v>
                </c:pt>
                <c:pt idx="84">
                  <c:v>1.8</c:v>
                </c:pt>
                <c:pt idx="85">
                  <c:v>1.4</c:v>
                </c:pt>
                <c:pt idx="86">
                  <c:v>1.6</c:v>
                </c:pt>
                <c:pt idx="87">
                  <c:v>1.6</c:v>
                </c:pt>
                <c:pt idx="88">
                  <c:v>1.3</c:v>
                </c:pt>
                <c:pt idx="89">
                  <c:v>1.3</c:v>
                </c:pt>
                <c:pt idx="90">
                  <c:v>1.5</c:v>
                </c:pt>
                <c:pt idx="91">
                  <c:v>1.5</c:v>
                </c:pt>
                <c:pt idx="92">
                  <c:v>1.9</c:v>
                </c:pt>
                <c:pt idx="93">
                  <c:v>1.9</c:v>
                </c:pt>
                <c:pt idx="94">
                  <c:v>1.9</c:v>
                </c:pt>
                <c:pt idx="95">
                  <c:v>2.2000000000000002</c:v>
                </c:pt>
                <c:pt idx="96">
                  <c:v>1.7</c:v>
                </c:pt>
                <c:pt idx="97">
                  <c:v>2.2000000000000002</c:v>
                </c:pt>
                <c:pt idx="98">
                  <c:v>1.9</c:v>
                </c:pt>
                <c:pt idx="99">
                  <c:v>1.6</c:v>
                </c:pt>
                <c:pt idx="100">
                  <c:v>1.7</c:v>
                </c:pt>
                <c:pt idx="101">
                  <c:v>2</c:v>
                </c:pt>
                <c:pt idx="102">
                  <c:v>2.4</c:v>
                </c:pt>
                <c:pt idx="103">
                  <c:v>2.1</c:v>
                </c:pt>
                <c:pt idx="104">
                  <c:v>1.7</c:v>
                </c:pt>
                <c:pt idx="105">
                  <c:v>1.4</c:v>
                </c:pt>
                <c:pt idx="106">
                  <c:v>1.8</c:v>
                </c:pt>
                <c:pt idx="107">
                  <c:v>1.7</c:v>
                </c:pt>
                <c:pt idx="108">
                  <c:v>1.7</c:v>
                </c:pt>
                <c:pt idx="109">
                  <c:v>2.1</c:v>
                </c:pt>
                <c:pt idx="110">
                  <c:v>2</c:v>
                </c:pt>
                <c:pt idx="111">
                  <c:v>1.4</c:v>
                </c:pt>
                <c:pt idx="112">
                  <c:v>2.1</c:v>
                </c:pt>
                <c:pt idx="113">
                  <c:v>1.5</c:v>
                </c:pt>
                <c:pt idx="114">
                  <c:v>2</c:v>
                </c:pt>
                <c:pt idx="115">
                  <c:v>1.6</c:v>
                </c:pt>
                <c:pt idx="116">
                  <c:v>1.8</c:v>
                </c:pt>
                <c:pt idx="117">
                  <c:v>1.7</c:v>
                </c:pt>
                <c:pt idx="118">
                  <c:v>2.2000000000000002</c:v>
                </c:pt>
                <c:pt idx="119">
                  <c:v>2.1</c:v>
                </c:pt>
                <c:pt idx="120">
                  <c:v>2.1</c:v>
                </c:pt>
              </c:numCache>
            </c:numRef>
          </c:val>
          <c:smooth val="0"/>
          <c:extLst>
            <c:ext xmlns:c16="http://schemas.microsoft.com/office/drawing/2014/chart" uri="{C3380CC4-5D6E-409C-BE32-E72D297353CC}">
              <c16:uniqueId val="{00000002-6B8E-704D-A1A1-377BE574B1B2}"/>
            </c:ext>
          </c:extLst>
        </c:ser>
        <c:ser>
          <c:idx val="3"/>
          <c:order val="3"/>
          <c:tx>
            <c:strRef>
              <c:f>'[1]Hist. Tm per Gm Data and Charts'!$AM$3</c:f>
              <c:strCache>
                <c:ptCount val="1"/>
                <c:pt idx="0">
                  <c:v>E/GD</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val>
            <c:numRef>
              <c:f>'[1]Hist. Tm per Gm Data and Charts'!$AM$4:$AM$124</c:f>
              <c:numCache>
                <c:formatCode>General</c:formatCode>
                <c:ptCount val="121"/>
                <c:pt idx="0">
                  <c:v>1.1000000000000001</c:v>
                </c:pt>
                <c:pt idx="1">
                  <c:v>0.8</c:v>
                </c:pt>
                <c:pt idx="2">
                  <c:v>1</c:v>
                </c:pt>
                <c:pt idx="3">
                  <c:v>1.1000000000000001</c:v>
                </c:pt>
                <c:pt idx="4">
                  <c:v>1.2</c:v>
                </c:pt>
                <c:pt idx="5">
                  <c:v>0.8</c:v>
                </c:pt>
                <c:pt idx="6">
                  <c:v>0.9</c:v>
                </c:pt>
                <c:pt idx="7">
                  <c:v>1</c:v>
                </c:pt>
                <c:pt idx="8">
                  <c:v>0.7</c:v>
                </c:pt>
                <c:pt idx="9">
                  <c:v>0.9</c:v>
                </c:pt>
                <c:pt idx="10">
                  <c:v>0.9</c:v>
                </c:pt>
                <c:pt idx="11">
                  <c:v>1.4</c:v>
                </c:pt>
                <c:pt idx="12">
                  <c:v>0.7</c:v>
                </c:pt>
                <c:pt idx="13">
                  <c:v>0.8</c:v>
                </c:pt>
                <c:pt idx="14">
                  <c:v>1</c:v>
                </c:pt>
                <c:pt idx="15">
                  <c:v>0.8</c:v>
                </c:pt>
                <c:pt idx="16">
                  <c:v>0.6</c:v>
                </c:pt>
                <c:pt idx="17">
                  <c:v>0.6</c:v>
                </c:pt>
                <c:pt idx="18">
                  <c:v>0.8</c:v>
                </c:pt>
                <c:pt idx="19">
                  <c:v>0.5</c:v>
                </c:pt>
                <c:pt idx="20">
                  <c:v>0.9</c:v>
                </c:pt>
                <c:pt idx="21">
                  <c:v>0.6</c:v>
                </c:pt>
                <c:pt idx="22">
                  <c:v>1</c:v>
                </c:pt>
                <c:pt idx="23">
                  <c:v>0.5</c:v>
                </c:pt>
                <c:pt idx="24">
                  <c:v>0.8</c:v>
                </c:pt>
                <c:pt idx="25">
                  <c:v>0.5</c:v>
                </c:pt>
                <c:pt idx="26">
                  <c:v>0.5</c:v>
                </c:pt>
                <c:pt idx="27">
                  <c:v>0.4</c:v>
                </c:pt>
                <c:pt idx="28">
                  <c:v>0.6</c:v>
                </c:pt>
                <c:pt idx="29">
                  <c:v>0.6</c:v>
                </c:pt>
                <c:pt idx="30">
                  <c:v>0.7</c:v>
                </c:pt>
                <c:pt idx="31">
                  <c:v>1</c:v>
                </c:pt>
                <c:pt idx="32">
                  <c:v>0.5</c:v>
                </c:pt>
                <c:pt idx="33">
                  <c:v>0.5</c:v>
                </c:pt>
                <c:pt idx="34">
                  <c:v>0.7</c:v>
                </c:pt>
                <c:pt idx="35">
                  <c:v>0.7</c:v>
                </c:pt>
                <c:pt idx="36">
                  <c:v>0.5</c:v>
                </c:pt>
                <c:pt idx="37">
                  <c:v>0.5</c:v>
                </c:pt>
                <c:pt idx="38">
                  <c:v>0.5</c:v>
                </c:pt>
                <c:pt idx="39">
                  <c:v>0.8</c:v>
                </c:pt>
                <c:pt idx="40">
                  <c:v>0.4</c:v>
                </c:pt>
                <c:pt idx="41">
                  <c:v>0.6</c:v>
                </c:pt>
                <c:pt idx="42">
                  <c:v>0.4</c:v>
                </c:pt>
                <c:pt idx="43">
                  <c:v>0.7</c:v>
                </c:pt>
                <c:pt idx="44">
                  <c:v>0.7</c:v>
                </c:pt>
                <c:pt idx="45">
                  <c:v>0.6</c:v>
                </c:pt>
                <c:pt idx="46">
                  <c:v>0.3</c:v>
                </c:pt>
                <c:pt idx="47">
                  <c:v>0.6</c:v>
                </c:pt>
                <c:pt idx="48">
                  <c:v>0.5</c:v>
                </c:pt>
                <c:pt idx="49">
                  <c:v>0.6</c:v>
                </c:pt>
                <c:pt idx="50">
                  <c:v>0.4</c:v>
                </c:pt>
                <c:pt idx="51">
                  <c:v>0.5</c:v>
                </c:pt>
                <c:pt idx="52">
                  <c:v>0.5</c:v>
                </c:pt>
                <c:pt idx="53">
                  <c:v>0.4</c:v>
                </c:pt>
                <c:pt idx="54">
                  <c:v>0.4</c:v>
                </c:pt>
                <c:pt idx="55">
                  <c:v>0.4</c:v>
                </c:pt>
                <c:pt idx="56">
                  <c:v>0.4</c:v>
                </c:pt>
                <c:pt idx="57">
                  <c:v>0.3</c:v>
                </c:pt>
                <c:pt idx="58">
                  <c:v>0.3</c:v>
                </c:pt>
                <c:pt idx="59">
                  <c:v>0.4</c:v>
                </c:pt>
                <c:pt idx="60">
                  <c:v>0.5</c:v>
                </c:pt>
                <c:pt idx="61">
                  <c:v>0.4</c:v>
                </c:pt>
                <c:pt idx="62">
                  <c:v>0.7</c:v>
                </c:pt>
                <c:pt idx="63">
                  <c:v>0.5</c:v>
                </c:pt>
                <c:pt idx="64">
                  <c:v>0.4</c:v>
                </c:pt>
                <c:pt idx="65">
                  <c:v>0.4</c:v>
                </c:pt>
                <c:pt idx="66">
                  <c:v>0.3</c:v>
                </c:pt>
                <c:pt idx="67">
                  <c:v>0.4</c:v>
                </c:pt>
                <c:pt idx="68">
                  <c:v>0.5</c:v>
                </c:pt>
                <c:pt idx="69">
                  <c:v>0.3</c:v>
                </c:pt>
                <c:pt idx="70">
                  <c:v>0.5</c:v>
                </c:pt>
                <c:pt idx="71">
                  <c:v>0.4</c:v>
                </c:pt>
                <c:pt idx="72">
                  <c:v>0.3</c:v>
                </c:pt>
                <c:pt idx="73">
                  <c:v>0.5</c:v>
                </c:pt>
                <c:pt idx="74">
                  <c:v>0.5</c:v>
                </c:pt>
                <c:pt idx="75">
                  <c:v>0.5</c:v>
                </c:pt>
                <c:pt idx="76">
                  <c:v>0.6</c:v>
                </c:pt>
                <c:pt idx="77">
                  <c:v>0.5</c:v>
                </c:pt>
                <c:pt idx="78">
                  <c:v>0.5</c:v>
                </c:pt>
                <c:pt idx="79">
                  <c:v>0.5</c:v>
                </c:pt>
                <c:pt idx="80">
                  <c:v>0.6</c:v>
                </c:pt>
                <c:pt idx="81">
                  <c:v>0.5</c:v>
                </c:pt>
                <c:pt idx="82">
                  <c:v>0.4</c:v>
                </c:pt>
                <c:pt idx="83">
                  <c:v>0.3</c:v>
                </c:pt>
                <c:pt idx="84">
                  <c:v>0.4</c:v>
                </c:pt>
                <c:pt idx="85">
                  <c:v>0.5</c:v>
                </c:pt>
                <c:pt idx="86">
                  <c:v>0.3</c:v>
                </c:pt>
                <c:pt idx="87">
                  <c:v>0.4</c:v>
                </c:pt>
                <c:pt idx="88">
                  <c:v>0.5</c:v>
                </c:pt>
                <c:pt idx="89">
                  <c:v>0.4</c:v>
                </c:pt>
                <c:pt idx="90">
                  <c:v>0.4</c:v>
                </c:pt>
                <c:pt idx="91">
                  <c:v>0.5</c:v>
                </c:pt>
                <c:pt idx="92">
                  <c:v>0.5</c:v>
                </c:pt>
                <c:pt idx="93">
                  <c:v>0.4</c:v>
                </c:pt>
                <c:pt idx="94">
                  <c:v>0.4</c:v>
                </c:pt>
                <c:pt idx="95">
                  <c:v>0.4</c:v>
                </c:pt>
                <c:pt idx="96">
                  <c:v>0.3</c:v>
                </c:pt>
                <c:pt idx="97">
                  <c:v>0.5</c:v>
                </c:pt>
                <c:pt idx="98">
                  <c:v>0.6</c:v>
                </c:pt>
                <c:pt idx="99">
                  <c:v>0.4</c:v>
                </c:pt>
                <c:pt idx="100">
                  <c:v>0.4</c:v>
                </c:pt>
                <c:pt idx="101">
                  <c:v>0.4</c:v>
                </c:pt>
                <c:pt idx="102">
                  <c:v>0.5</c:v>
                </c:pt>
                <c:pt idx="103">
                  <c:v>0.4</c:v>
                </c:pt>
                <c:pt idx="104">
                  <c:v>0.2</c:v>
                </c:pt>
                <c:pt idx="105">
                  <c:v>0.4</c:v>
                </c:pt>
                <c:pt idx="106">
                  <c:v>0.4</c:v>
                </c:pt>
                <c:pt idx="107">
                  <c:v>0.4</c:v>
                </c:pt>
                <c:pt idx="108">
                  <c:v>0.5</c:v>
                </c:pt>
                <c:pt idx="109">
                  <c:v>0.4</c:v>
                </c:pt>
                <c:pt idx="110">
                  <c:v>0.4</c:v>
                </c:pt>
                <c:pt idx="111">
                  <c:v>0.3</c:v>
                </c:pt>
                <c:pt idx="112">
                  <c:v>0.4</c:v>
                </c:pt>
                <c:pt idx="113">
                  <c:v>0.3</c:v>
                </c:pt>
                <c:pt idx="114">
                  <c:v>0.3</c:v>
                </c:pt>
                <c:pt idx="115">
                  <c:v>0.4</c:v>
                </c:pt>
                <c:pt idx="116">
                  <c:v>0.3</c:v>
                </c:pt>
                <c:pt idx="117">
                  <c:v>0.4</c:v>
                </c:pt>
                <c:pt idx="118">
                  <c:v>0.4</c:v>
                </c:pt>
                <c:pt idx="119">
                  <c:v>0.5</c:v>
                </c:pt>
                <c:pt idx="120">
                  <c:v>0.3</c:v>
                </c:pt>
              </c:numCache>
            </c:numRef>
          </c:val>
          <c:smooth val="0"/>
          <c:extLst>
            <c:ext xmlns:c16="http://schemas.microsoft.com/office/drawing/2014/chart" uri="{C3380CC4-5D6E-409C-BE32-E72D297353CC}">
              <c16:uniqueId val="{00000003-6B8E-704D-A1A1-377BE574B1B2}"/>
            </c:ext>
          </c:extLst>
        </c:ser>
        <c:dLbls>
          <c:showLegendKey val="0"/>
          <c:showVal val="0"/>
          <c:showCatName val="0"/>
          <c:showSerName val="0"/>
          <c:showPercent val="0"/>
          <c:showBubbleSize val="0"/>
        </c:dLbls>
        <c:smooth val="0"/>
        <c:axId val="1818843136"/>
        <c:axId val="1"/>
      </c:lineChart>
      <c:catAx>
        <c:axId val="1818843136"/>
        <c:scaling>
          <c:orientation val="minMax"/>
        </c:scaling>
        <c:delete val="1"/>
        <c:axPos val="b"/>
        <c:majorTickMark val="none"/>
        <c:minorTickMark val="none"/>
        <c:tickLblPos val="nextTo"/>
        <c:crossAx val="1"/>
        <c:crosses val="autoZero"/>
        <c:auto val="1"/>
        <c:lblAlgn val="ctr"/>
        <c:lblOffset val="100"/>
        <c:noMultiLvlLbl val="0"/>
      </c:catAx>
      <c:valAx>
        <c:axId val="1"/>
        <c:scaling>
          <c:orientation val="minMax"/>
          <c:max val="1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1884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pOR1 Line Fit Plot</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scatterChart>
        <c:scatterStyle val="lineMarker"/>
        <c:varyColors val="0"/>
        <c:ser>
          <c:idx val="0"/>
          <c:order val="0"/>
          <c:tx>
            <c:v>Model Runs</c:v>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xVal>
            <c:numRef>
              <c:f>'RA pOR1 v pOR2'!$B$2:$B$147</c:f>
              <c:numCache>
                <c:formatCode>#,##0.00</c:formatCode>
                <c:ptCount val="146"/>
                <c:pt idx="0">
                  <c:v>10118.98</c:v>
                </c:pt>
                <c:pt idx="1">
                  <c:v>8208.2900000000009</c:v>
                </c:pt>
                <c:pt idx="2">
                  <c:v>23068.925837639039</c:v>
                </c:pt>
                <c:pt idx="3">
                  <c:v>21255.188667336301</c:v>
                </c:pt>
                <c:pt idx="4">
                  <c:v>22139.918151593396</c:v>
                </c:pt>
                <c:pt idx="5">
                  <c:v>21378.631578751309</c:v>
                </c:pt>
                <c:pt idx="6">
                  <c:v>20224.057520564042</c:v>
                </c:pt>
                <c:pt idx="7">
                  <c:v>19265.948248465618</c:v>
                </c:pt>
                <c:pt idx="8">
                  <c:v>20060.791314958708</c:v>
                </c:pt>
                <c:pt idx="9">
                  <c:v>20872.427570882046</c:v>
                </c:pt>
                <c:pt idx="10">
                  <c:v>20990.372549875396</c:v>
                </c:pt>
                <c:pt idx="11">
                  <c:v>21232.54425397575</c:v>
                </c:pt>
                <c:pt idx="12">
                  <c:v>22536.285104208735</c:v>
                </c:pt>
                <c:pt idx="13">
                  <c:v>22664.903733184314</c:v>
                </c:pt>
                <c:pt idx="14">
                  <c:v>23312.721768655385</c:v>
                </c:pt>
                <c:pt idx="15">
                  <c:v>23880.564327868226</c:v>
                </c:pt>
                <c:pt idx="16">
                  <c:v>22846.898476247785</c:v>
                </c:pt>
                <c:pt idx="17">
                  <c:v>23853.349419179176</c:v>
                </c:pt>
                <c:pt idx="18">
                  <c:v>23434.116835541987</c:v>
                </c:pt>
                <c:pt idx="19">
                  <c:v>22757.480288728126</c:v>
                </c:pt>
                <c:pt idx="20">
                  <c:v>23672.073107050936</c:v>
                </c:pt>
                <c:pt idx="21">
                  <c:v>24851.522361250092</c:v>
                </c:pt>
                <c:pt idx="22">
                  <c:v>24800.539741540189</c:v>
                </c:pt>
                <c:pt idx="23">
                  <c:v>23321.802462963402</c:v>
                </c:pt>
                <c:pt idx="24">
                  <c:v>21653.370963025147</c:v>
                </c:pt>
                <c:pt idx="25">
                  <c:v>22512.606498627385</c:v>
                </c:pt>
                <c:pt idx="26">
                  <c:v>19461.568499513633</c:v>
                </c:pt>
                <c:pt idx="27">
                  <c:v>15668.884687896385</c:v>
                </c:pt>
                <c:pt idx="28">
                  <c:v>20695.671098823546</c:v>
                </c:pt>
                <c:pt idx="29">
                  <c:v>17599.576528120229</c:v>
                </c:pt>
                <c:pt idx="30">
                  <c:v>18013.684441820216</c:v>
                </c:pt>
                <c:pt idx="31">
                  <c:v>18115.189071179306</c:v>
                </c:pt>
                <c:pt idx="32">
                  <c:v>17407.297988038594</c:v>
                </c:pt>
                <c:pt idx="33">
                  <c:v>17589.810079195773</c:v>
                </c:pt>
                <c:pt idx="34">
                  <c:v>20242.408459977643</c:v>
                </c:pt>
                <c:pt idx="35">
                  <c:v>18708.440769770372</c:v>
                </c:pt>
                <c:pt idx="36">
                  <c:v>18435.801581655953</c:v>
                </c:pt>
                <c:pt idx="37">
                  <c:v>17965.501670631085</c:v>
                </c:pt>
                <c:pt idx="38">
                  <c:v>18368.661006654762</c:v>
                </c:pt>
                <c:pt idx="39">
                  <c:v>18422.897941897609</c:v>
                </c:pt>
                <c:pt idx="40">
                  <c:v>11253.123719881945</c:v>
                </c:pt>
                <c:pt idx="41">
                  <c:v>18254.677098759508</c:v>
                </c:pt>
                <c:pt idx="42">
                  <c:v>18797.215932068822</c:v>
                </c:pt>
                <c:pt idx="43">
                  <c:v>17791.150601086949</c:v>
                </c:pt>
                <c:pt idx="44">
                  <c:v>19194.344787728125</c:v>
                </c:pt>
                <c:pt idx="45">
                  <c:v>15574.571174359684</c:v>
                </c:pt>
                <c:pt idx="46">
                  <c:v>16450.01693006793</c:v>
                </c:pt>
                <c:pt idx="47">
                  <c:v>16051.43899325926</c:v>
                </c:pt>
                <c:pt idx="48">
                  <c:v>16385.126364599364</c:v>
                </c:pt>
                <c:pt idx="49">
                  <c:v>13785.960199513922</c:v>
                </c:pt>
                <c:pt idx="50">
                  <c:v>15038.42229940765</c:v>
                </c:pt>
                <c:pt idx="51">
                  <c:v>16698.942350153553</c:v>
                </c:pt>
                <c:pt idx="52">
                  <c:v>15835.675343964174</c:v>
                </c:pt>
                <c:pt idx="53">
                  <c:v>11231.948818435731</c:v>
                </c:pt>
                <c:pt idx="54">
                  <c:v>12042.278963193956</c:v>
                </c:pt>
                <c:pt idx="55">
                  <c:v>12815.592946937106</c:v>
                </c:pt>
                <c:pt idx="56">
                  <c:v>12872.899744423588</c:v>
                </c:pt>
                <c:pt idx="57">
                  <c:v>12984.590649174863</c:v>
                </c:pt>
                <c:pt idx="58">
                  <c:v>12895.94854855962</c:v>
                </c:pt>
                <c:pt idx="59">
                  <c:v>14443.408717521655</c:v>
                </c:pt>
                <c:pt idx="60">
                  <c:v>12880.685072291739</c:v>
                </c:pt>
                <c:pt idx="61">
                  <c:v>10589.777071905548</c:v>
                </c:pt>
                <c:pt idx="62">
                  <c:v>10943.957412476691</c:v>
                </c:pt>
                <c:pt idx="63">
                  <c:v>10696.207902506545</c:v>
                </c:pt>
                <c:pt idx="64">
                  <c:v>10855.09505616686</c:v>
                </c:pt>
                <c:pt idx="65">
                  <c:v>11245.645034464867</c:v>
                </c:pt>
                <c:pt idx="66">
                  <c:v>11250.616278039093</c:v>
                </c:pt>
                <c:pt idx="67">
                  <c:v>11044.45687887715</c:v>
                </c:pt>
                <c:pt idx="68">
                  <c:v>11380.91375947364</c:v>
                </c:pt>
                <c:pt idx="69">
                  <c:v>10337.420431348864</c:v>
                </c:pt>
                <c:pt idx="70">
                  <c:v>11309.282334719204</c:v>
                </c:pt>
                <c:pt idx="71">
                  <c:v>11917.158034676973</c:v>
                </c:pt>
                <c:pt idx="72">
                  <c:v>11208.100435630928</c:v>
                </c:pt>
                <c:pt idx="73">
                  <c:v>13630.790284222272</c:v>
                </c:pt>
                <c:pt idx="74">
                  <c:v>13453.12616026744</c:v>
                </c:pt>
                <c:pt idx="75">
                  <c:v>12378.252715630093</c:v>
                </c:pt>
                <c:pt idx="76">
                  <c:v>12441.156457494684</c:v>
                </c:pt>
                <c:pt idx="77">
                  <c:v>12075.280660373315</c:v>
                </c:pt>
                <c:pt idx="78">
                  <c:v>12740.328083555592</c:v>
                </c:pt>
                <c:pt idx="79">
                  <c:v>12119.911033584523</c:v>
                </c:pt>
                <c:pt idx="80">
                  <c:v>12895.746785112942</c:v>
                </c:pt>
                <c:pt idx="81">
                  <c:v>13875.663484686256</c:v>
                </c:pt>
                <c:pt idx="82">
                  <c:v>13380.895873886717</c:v>
                </c:pt>
                <c:pt idx="83">
                  <c:v>14545.764406778218</c:v>
                </c:pt>
                <c:pt idx="84">
                  <c:v>14792.887990272908</c:v>
                </c:pt>
                <c:pt idx="85">
                  <c:v>14502.924215649806</c:v>
                </c:pt>
                <c:pt idx="86">
                  <c:v>14341.877440735507</c:v>
                </c:pt>
                <c:pt idx="87">
                  <c:v>13439.814731643675</c:v>
                </c:pt>
                <c:pt idx="88">
                  <c:v>12439.936354056294</c:v>
                </c:pt>
                <c:pt idx="89">
                  <c:v>14831.560654232246</c:v>
                </c:pt>
                <c:pt idx="90">
                  <c:v>13040.497900619117</c:v>
                </c:pt>
                <c:pt idx="91">
                  <c:v>15679.167381347486</c:v>
                </c:pt>
                <c:pt idx="92">
                  <c:v>17744.086063989951</c:v>
                </c:pt>
                <c:pt idx="93">
                  <c:v>15835.803705756247</c:v>
                </c:pt>
                <c:pt idx="94">
                  <c:v>17295.453307747957</c:v>
                </c:pt>
                <c:pt idx="95">
                  <c:v>16813.996711437107</c:v>
                </c:pt>
                <c:pt idx="96">
                  <c:v>17738.144260527748</c:v>
                </c:pt>
                <c:pt idx="97">
                  <c:v>16664.714473819262</c:v>
                </c:pt>
                <c:pt idx="98">
                  <c:v>15554.671344209353</c:v>
                </c:pt>
                <c:pt idx="99">
                  <c:v>15210.717184351861</c:v>
                </c:pt>
                <c:pt idx="100">
                  <c:v>15490.914309766618</c:v>
                </c:pt>
                <c:pt idx="101">
                  <c:v>13256.856389870014</c:v>
                </c:pt>
                <c:pt idx="102">
                  <c:v>8901.9907674105743</c:v>
                </c:pt>
                <c:pt idx="103">
                  <c:v>7446.7812756256235</c:v>
                </c:pt>
                <c:pt idx="104">
                  <c:v>8647.2246791704492</c:v>
                </c:pt>
                <c:pt idx="105">
                  <c:v>8922.9154763181305</c:v>
                </c:pt>
                <c:pt idx="106">
                  <c:v>14006.365479669126</c:v>
                </c:pt>
                <c:pt idx="107">
                  <c:v>14474.542482062276</c:v>
                </c:pt>
                <c:pt idx="108">
                  <c:v>10154.104122195002</c:v>
                </c:pt>
                <c:pt idx="109">
                  <c:v>10727.810244901044</c:v>
                </c:pt>
                <c:pt idx="110">
                  <c:v>10786.503108746014</c:v>
                </c:pt>
                <c:pt idx="111">
                  <c:v>9405.0307943123498</c:v>
                </c:pt>
                <c:pt idx="112">
                  <c:v>8639.2933477905426</c:v>
                </c:pt>
                <c:pt idx="113">
                  <c:v>8456.4142511206192</c:v>
                </c:pt>
                <c:pt idx="114">
                  <c:v>8722.8352156321362</c:v>
                </c:pt>
                <c:pt idx="115">
                  <c:v>8911.687278266354</c:v>
                </c:pt>
                <c:pt idx="116">
                  <c:v>9568.3245846195787</c:v>
                </c:pt>
                <c:pt idx="117">
                  <c:v>9555.8127557551907</c:v>
                </c:pt>
                <c:pt idx="118">
                  <c:v>9729.7851382263761</c:v>
                </c:pt>
                <c:pt idx="119">
                  <c:v>9948.9096038149</c:v>
                </c:pt>
                <c:pt idx="120">
                  <c:v>10906.543790321992</c:v>
                </c:pt>
                <c:pt idx="121">
                  <c:v>5958.3418717688619</c:v>
                </c:pt>
                <c:pt idx="122">
                  <c:v>9742.560379229606</c:v>
                </c:pt>
                <c:pt idx="123">
                  <c:v>9183.9408191379553</c:v>
                </c:pt>
                <c:pt idx="124">
                  <c:v>9747.9846606102565</c:v>
                </c:pt>
                <c:pt idx="125">
                  <c:v>9422.9611811685245</c:v>
                </c:pt>
                <c:pt idx="126">
                  <c:v>10330.316845647119</c:v>
                </c:pt>
                <c:pt idx="127">
                  <c:v>11474.180885255595</c:v>
                </c:pt>
                <c:pt idx="128">
                  <c:v>9883.3673163922213</c:v>
                </c:pt>
                <c:pt idx="129">
                  <c:v>9291.5680553027123</c:v>
                </c:pt>
                <c:pt idx="130">
                  <c:v>12274.440531702247</c:v>
                </c:pt>
                <c:pt idx="131">
                  <c:v>19530.735327063096</c:v>
                </c:pt>
                <c:pt idx="132">
                  <c:v>12642.858434760929</c:v>
                </c:pt>
                <c:pt idx="133">
                  <c:v>10586.433281867165</c:v>
                </c:pt>
                <c:pt idx="134">
                  <c:v>13168.332516354185</c:v>
                </c:pt>
                <c:pt idx="135">
                  <c:v>11050.389871011252</c:v>
                </c:pt>
                <c:pt idx="136">
                  <c:v>9730.5001763225227</c:v>
                </c:pt>
                <c:pt idx="137">
                  <c:v>16841.626449072726</c:v>
                </c:pt>
                <c:pt idx="138">
                  <c:v>9376.4023840246609</c:v>
                </c:pt>
                <c:pt idx="139">
                  <c:v>6006.218752830986</c:v>
                </c:pt>
                <c:pt idx="140">
                  <c:v>3425.8836924533416</c:v>
                </c:pt>
                <c:pt idx="141">
                  <c:v>3492.9923282439549</c:v>
                </c:pt>
                <c:pt idx="142">
                  <c:v>3342.696690548376</c:v>
                </c:pt>
                <c:pt idx="143">
                  <c:v>1932.8827983027436</c:v>
                </c:pt>
                <c:pt idx="144">
                  <c:v>2160.4321011256798</c:v>
                </c:pt>
                <c:pt idx="145">
                  <c:v>3055.7475408520527</c:v>
                </c:pt>
              </c:numCache>
            </c:numRef>
          </c:xVal>
          <c:yVal>
            <c:numRef>
              <c:f>'RA pOR1 v pOR2'!$A$2:$A$147</c:f>
              <c:numCache>
                <c:formatCode>#,##0</c:formatCode>
                <c:ptCount val="146"/>
                <c:pt idx="0">
                  <c:v>10639</c:v>
                </c:pt>
                <c:pt idx="1">
                  <c:v>8344</c:v>
                </c:pt>
                <c:pt idx="2">
                  <c:v>23467</c:v>
                </c:pt>
                <c:pt idx="3">
                  <c:v>21630</c:v>
                </c:pt>
                <c:pt idx="4">
                  <c:v>22582</c:v>
                </c:pt>
                <c:pt idx="5">
                  <c:v>21744</c:v>
                </c:pt>
                <c:pt idx="6">
                  <c:v>20647</c:v>
                </c:pt>
                <c:pt idx="7">
                  <c:v>19761</c:v>
                </c:pt>
                <c:pt idx="8">
                  <c:v>20255</c:v>
                </c:pt>
                <c:pt idx="9">
                  <c:v>21017</c:v>
                </c:pt>
                <c:pt idx="10">
                  <c:v>20808</c:v>
                </c:pt>
                <c:pt idx="11">
                  <c:v>21308</c:v>
                </c:pt>
                <c:pt idx="12">
                  <c:v>22419</c:v>
                </c:pt>
                <c:pt idx="13">
                  <c:v>22585</c:v>
                </c:pt>
                <c:pt idx="14">
                  <c:v>23322</c:v>
                </c:pt>
                <c:pt idx="15">
                  <c:v>23599</c:v>
                </c:pt>
                <c:pt idx="16">
                  <c:v>22325</c:v>
                </c:pt>
                <c:pt idx="17">
                  <c:v>23376</c:v>
                </c:pt>
                <c:pt idx="18">
                  <c:v>22978</c:v>
                </c:pt>
                <c:pt idx="19">
                  <c:v>22408</c:v>
                </c:pt>
                <c:pt idx="20">
                  <c:v>23199</c:v>
                </c:pt>
                <c:pt idx="21">
                  <c:v>24971</c:v>
                </c:pt>
                <c:pt idx="22">
                  <c:v>24691</c:v>
                </c:pt>
                <c:pt idx="23">
                  <c:v>23297</c:v>
                </c:pt>
                <c:pt idx="24">
                  <c:v>21604</c:v>
                </c:pt>
                <c:pt idx="25">
                  <c:v>22831</c:v>
                </c:pt>
                <c:pt idx="26">
                  <c:v>19554</c:v>
                </c:pt>
                <c:pt idx="27">
                  <c:v>15752</c:v>
                </c:pt>
                <c:pt idx="28">
                  <c:v>20864</c:v>
                </c:pt>
                <c:pt idx="29">
                  <c:v>17341</c:v>
                </c:pt>
                <c:pt idx="30">
                  <c:v>18127</c:v>
                </c:pt>
                <c:pt idx="31">
                  <c:v>17919</c:v>
                </c:pt>
                <c:pt idx="32">
                  <c:v>17405</c:v>
                </c:pt>
                <c:pt idx="33">
                  <c:v>17380</c:v>
                </c:pt>
                <c:pt idx="34">
                  <c:v>19883</c:v>
                </c:pt>
                <c:pt idx="35">
                  <c:v>18545</c:v>
                </c:pt>
                <c:pt idx="36">
                  <c:v>18216</c:v>
                </c:pt>
                <c:pt idx="37">
                  <c:v>17921</c:v>
                </c:pt>
                <c:pt idx="38">
                  <c:v>18170</c:v>
                </c:pt>
                <c:pt idx="39">
                  <c:v>18110</c:v>
                </c:pt>
                <c:pt idx="40">
                  <c:v>11147</c:v>
                </c:pt>
                <c:pt idx="41">
                  <c:v>18053</c:v>
                </c:pt>
                <c:pt idx="42">
                  <c:v>18713</c:v>
                </c:pt>
                <c:pt idx="43">
                  <c:v>17251</c:v>
                </c:pt>
                <c:pt idx="44">
                  <c:v>18803</c:v>
                </c:pt>
                <c:pt idx="45">
                  <c:v>15492</c:v>
                </c:pt>
                <c:pt idx="46">
                  <c:v>16295</c:v>
                </c:pt>
                <c:pt idx="47">
                  <c:v>16046</c:v>
                </c:pt>
                <c:pt idx="48">
                  <c:v>16376</c:v>
                </c:pt>
                <c:pt idx="49">
                  <c:v>13706</c:v>
                </c:pt>
                <c:pt idx="50">
                  <c:v>15073</c:v>
                </c:pt>
                <c:pt idx="51">
                  <c:v>16880</c:v>
                </c:pt>
                <c:pt idx="52">
                  <c:v>15850</c:v>
                </c:pt>
                <c:pt idx="53">
                  <c:v>11109</c:v>
                </c:pt>
                <c:pt idx="54">
                  <c:v>12210</c:v>
                </c:pt>
                <c:pt idx="55">
                  <c:v>12900</c:v>
                </c:pt>
                <c:pt idx="56">
                  <c:v>12946</c:v>
                </c:pt>
                <c:pt idx="57">
                  <c:v>13124</c:v>
                </c:pt>
                <c:pt idx="58">
                  <c:v>12780</c:v>
                </c:pt>
                <c:pt idx="59">
                  <c:v>14461</c:v>
                </c:pt>
                <c:pt idx="60">
                  <c:v>12942</c:v>
                </c:pt>
                <c:pt idx="61">
                  <c:v>10664</c:v>
                </c:pt>
                <c:pt idx="62">
                  <c:v>10853</c:v>
                </c:pt>
                <c:pt idx="63">
                  <c:v>10578</c:v>
                </c:pt>
                <c:pt idx="64">
                  <c:v>10636</c:v>
                </c:pt>
                <c:pt idx="65">
                  <c:v>11031</c:v>
                </c:pt>
                <c:pt idx="66">
                  <c:v>11068</c:v>
                </c:pt>
                <c:pt idx="67">
                  <c:v>10827</c:v>
                </c:pt>
                <c:pt idx="68">
                  <c:v>11426</c:v>
                </c:pt>
                <c:pt idx="69">
                  <c:v>10349</c:v>
                </c:pt>
                <c:pt idx="70">
                  <c:v>11268</c:v>
                </c:pt>
                <c:pt idx="71">
                  <c:v>12013</c:v>
                </c:pt>
                <c:pt idx="72">
                  <c:v>11426</c:v>
                </c:pt>
                <c:pt idx="73">
                  <c:v>13326</c:v>
                </c:pt>
                <c:pt idx="74">
                  <c:v>13173</c:v>
                </c:pt>
                <c:pt idx="75">
                  <c:v>12168</c:v>
                </c:pt>
                <c:pt idx="76">
                  <c:v>12244</c:v>
                </c:pt>
                <c:pt idx="77">
                  <c:v>12046</c:v>
                </c:pt>
                <c:pt idx="78">
                  <c:v>12350</c:v>
                </c:pt>
                <c:pt idx="79">
                  <c:v>12010</c:v>
                </c:pt>
                <c:pt idx="80">
                  <c:v>12955</c:v>
                </c:pt>
                <c:pt idx="81">
                  <c:v>13743</c:v>
                </c:pt>
                <c:pt idx="82">
                  <c:v>13804</c:v>
                </c:pt>
                <c:pt idx="83">
                  <c:v>14519</c:v>
                </c:pt>
                <c:pt idx="84">
                  <c:v>14831</c:v>
                </c:pt>
                <c:pt idx="85">
                  <c:v>14635</c:v>
                </c:pt>
                <c:pt idx="86">
                  <c:v>14251</c:v>
                </c:pt>
                <c:pt idx="87">
                  <c:v>13445</c:v>
                </c:pt>
                <c:pt idx="88">
                  <c:v>12448</c:v>
                </c:pt>
                <c:pt idx="89">
                  <c:v>14791</c:v>
                </c:pt>
                <c:pt idx="90">
                  <c:v>12930</c:v>
                </c:pt>
                <c:pt idx="91">
                  <c:v>16711</c:v>
                </c:pt>
                <c:pt idx="92">
                  <c:v>18079</c:v>
                </c:pt>
                <c:pt idx="93">
                  <c:v>15656</c:v>
                </c:pt>
                <c:pt idx="94">
                  <c:v>17184</c:v>
                </c:pt>
                <c:pt idx="95">
                  <c:v>16527</c:v>
                </c:pt>
                <c:pt idx="96">
                  <c:v>18335</c:v>
                </c:pt>
                <c:pt idx="97">
                  <c:v>16835</c:v>
                </c:pt>
                <c:pt idx="98">
                  <c:v>16559</c:v>
                </c:pt>
                <c:pt idx="99">
                  <c:v>15198</c:v>
                </c:pt>
                <c:pt idx="100">
                  <c:v>15296</c:v>
                </c:pt>
                <c:pt idx="101">
                  <c:v>13084</c:v>
                </c:pt>
                <c:pt idx="102">
                  <c:v>8665</c:v>
                </c:pt>
                <c:pt idx="103">
                  <c:v>7385</c:v>
                </c:pt>
                <c:pt idx="104">
                  <c:v>8949</c:v>
                </c:pt>
                <c:pt idx="105">
                  <c:v>8889</c:v>
                </c:pt>
                <c:pt idx="106">
                  <c:v>14213</c:v>
                </c:pt>
                <c:pt idx="107">
                  <c:v>14531</c:v>
                </c:pt>
                <c:pt idx="108">
                  <c:v>9961</c:v>
                </c:pt>
                <c:pt idx="109">
                  <c:v>11164</c:v>
                </c:pt>
                <c:pt idx="110">
                  <c:v>11161</c:v>
                </c:pt>
                <c:pt idx="111">
                  <c:v>9577</c:v>
                </c:pt>
                <c:pt idx="112">
                  <c:v>8797</c:v>
                </c:pt>
                <c:pt idx="113">
                  <c:v>8417</c:v>
                </c:pt>
                <c:pt idx="114">
                  <c:v>8692</c:v>
                </c:pt>
                <c:pt idx="115">
                  <c:v>8874</c:v>
                </c:pt>
                <c:pt idx="116">
                  <c:v>9635</c:v>
                </c:pt>
                <c:pt idx="117">
                  <c:v>9302</c:v>
                </c:pt>
                <c:pt idx="118">
                  <c:v>9888</c:v>
                </c:pt>
                <c:pt idx="119">
                  <c:v>9897</c:v>
                </c:pt>
                <c:pt idx="120">
                  <c:v>11073</c:v>
                </c:pt>
                <c:pt idx="121">
                  <c:v>5932</c:v>
                </c:pt>
                <c:pt idx="122">
                  <c:v>9672</c:v>
                </c:pt>
                <c:pt idx="123">
                  <c:v>9129</c:v>
                </c:pt>
                <c:pt idx="124">
                  <c:v>9536</c:v>
                </c:pt>
                <c:pt idx="125">
                  <c:v>9560</c:v>
                </c:pt>
                <c:pt idx="126">
                  <c:v>10514</c:v>
                </c:pt>
                <c:pt idx="127">
                  <c:v>11796</c:v>
                </c:pt>
                <c:pt idx="128">
                  <c:v>10315</c:v>
                </c:pt>
                <c:pt idx="129">
                  <c:v>9388</c:v>
                </c:pt>
                <c:pt idx="130">
                  <c:v>12635</c:v>
                </c:pt>
                <c:pt idx="131">
                  <c:v>19383</c:v>
                </c:pt>
                <c:pt idx="132">
                  <c:v>12986</c:v>
                </c:pt>
                <c:pt idx="133">
                  <c:v>10628</c:v>
                </c:pt>
                <c:pt idx="134">
                  <c:v>13417</c:v>
                </c:pt>
                <c:pt idx="135">
                  <c:v>11512</c:v>
                </c:pt>
                <c:pt idx="136">
                  <c:v>9292</c:v>
                </c:pt>
                <c:pt idx="137">
                  <c:v>16742</c:v>
                </c:pt>
                <c:pt idx="138">
                  <c:v>9030</c:v>
                </c:pt>
                <c:pt idx="139">
                  <c:v>6092</c:v>
                </c:pt>
                <c:pt idx="140">
                  <c:v>3425</c:v>
                </c:pt>
                <c:pt idx="141">
                  <c:v>3191</c:v>
                </c:pt>
                <c:pt idx="142">
                  <c:v>3409</c:v>
                </c:pt>
                <c:pt idx="143">
                  <c:v>1904</c:v>
                </c:pt>
                <c:pt idx="144">
                  <c:v>2040</c:v>
                </c:pt>
                <c:pt idx="145">
                  <c:v>3066</c:v>
                </c:pt>
              </c:numCache>
            </c:numRef>
          </c:yVal>
          <c:smooth val="0"/>
          <c:extLst>
            <c:ext xmlns:c16="http://schemas.microsoft.com/office/drawing/2014/chart" uri="{C3380CC4-5D6E-409C-BE32-E72D297353CC}">
              <c16:uniqueId val="{00000000-BE67-984E-9F10-D8CCF339C641}"/>
            </c:ext>
          </c:extLst>
        </c:ser>
        <c:ser>
          <c:idx val="1"/>
          <c:order val="1"/>
          <c:tx>
            <c:v>pOR1 Runs</c:v>
          </c:tx>
          <c:spPr>
            <a:ln w="25400" cap="rnd">
              <a:noFill/>
            </a:ln>
            <a:effectLst>
              <a:glow rad="139700">
                <a:schemeClr val="accent2">
                  <a:satMod val="175000"/>
                  <a:alpha val="14000"/>
                </a:schemeClr>
              </a:glow>
            </a:effectLst>
          </c:spPr>
          <c:marker>
            <c:symbol val="circle"/>
            <c:size val="3"/>
            <c:spPr>
              <a:solidFill>
                <a:schemeClr val="accent2">
                  <a:lumMod val="60000"/>
                  <a:lumOff val="40000"/>
                </a:schemeClr>
              </a:solidFill>
              <a:ln>
                <a:noFill/>
              </a:ln>
              <a:effectLst>
                <a:glow rad="63500">
                  <a:schemeClr val="accent2">
                    <a:satMod val="175000"/>
                    <a:alpha val="25000"/>
                  </a:schemeClr>
                </a:glow>
              </a:effectLst>
            </c:spPr>
          </c:marker>
          <c:trendline>
            <c:spPr>
              <a:ln w="25400" cap="rnd">
                <a:solidFill>
                  <a:schemeClr val="accent2">
                    <a:alpha val="50000"/>
                  </a:schemeClr>
                </a:solidFill>
              </a:ln>
              <a:effectLst/>
            </c:spPr>
            <c:trendlineType val="linear"/>
            <c:forward val="2"/>
            <c:dispRSqr val="0"/>
            <c:dispEq val="0"/>
          </c:trendline>
          <c:xVal>
            <c:strRef>
              <c:f>'[1]pOR Test 5'!$E$9:$E$154</c:f>
              <c:strCache>
                <c:ptCount val="146"/>
                <c:pt idx="0">
                  <c:v>#REF!</c:v>
                </c:pt>
                <c:pt idx="1">
                  <c:v>#REF!</c:v>
                </c:pt>
                <c:pt idx="2">
                  <c:v>#REF!</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19">
                  <c:v>#REF!</c:v>
                </c:pt>
                <c:pt idx="20">
                  <c:v>#REF!</c:v>
                </c:pt>
                <c:pt idx="21">
                  <c:v>#REF!</c:v>
                </c:pt>
                <c:pt idx="22">
                  <c:v>#REF!</c:v>
                </c:pt>
                <c:pt idx="23">
                  <c:v>#REF!</c:v>
                </c:pt>
                <c:pt idx="24">
                  <c:v>#REF!</c:v>
                </c:pt>
                <c:pt idx="25">
                  <c:v>#REF!</c:v>
                </c:pt>
                <c:pt idx="26">
                  <c:v>#REF!</c:v>
                </c:pt>
                <c:pt idx="27">
                  <c:v>#REF!</c:v>
                </c:pt>
                <c:pt idx="28">
                  <c:v>#REF!</c:v>
                </c:pt>
                <c:pt idx="29">
                  <c:v>#REF!</c:v>
                </c:pt>
                <c:pt idx="30">
                  <c:v>#REF!</c:v>
                </c:pt>
                <c:pt idx="31">
                  <c:v>#REF!</c:v>
                </c:pt>
                <c:pt idx="32">
                  <c:v>#REF!</c:v>
                </c:pt>
                <c:pt idx="33">
                  <c:v>#REF!</c:v>
                </c:pt>
                <c:pt idx="34">
                  <c:v>#REF!</c:v>
                </c:pt>
                <c:pt idx="35">
                  <c:v>#REF!</c:v>
                </c:pt>
                <c:pt idx="36">
                  <c:v>#REF!</c:v>
                </c:pt>
                <c:pt idx="37">
                  <c:v>#REF!</c:v>
                </c:pt>
                <c:pt idx="38">
                  <c:v>#REF!</c:v>
                </c:pt>
                <c:pt idx="39">
                  <c:v>#REF!</c:v>
                </c:pt>
                <c:pt idx="40">
                  <c:v>#REF!</c:v>
                </c:pt>
                <c:pt idx="41">
                  <c:v>#REF!</c:v>
                </c:pt>
                <c:pt idx="42">
                  <c:v>#REF!</c:v>
                </c:pt>
                <c:pt idx="43">
                  <c:v>#REF!</c:v>
                </c:pt>
                <c:pt idx="44">
                  <c:v>#REF!</c:v>
                </c:pt>
                <c:pt idx="45">
                  <c:v>#REF!</c:v>
                </c:pt>
                <c:pt idx="46">
                  <c:v>#REF!</c:v>
                </c:pt>
                <c:pt idx="47">
                  <c:v>#REF!</c:v>
                </c:pt>
                <c:pt idx="48">
                  <c:v>#REF!</c:v>
                </c:pt>
                <c:pt idx="49">
                  <c:v>#REF!</c:v>
                </c:pt>
                <c:pt idx="50">
                  <c:v>#REF!</c:v>
                </c:pt>
                <c:pt idx="51">
                  <c:v>#REF!</c:v>
                </c:pt>
                <c:pt idx="52">
                  <c:v>#REF!</c:v>
                </c:pt>
                <c:pt idx="53">
                  <c:v>#REF!</c:v>
                </c:pt>
                <c:pt idx="54">
                  <c:v>#REF!</c:v>
                </c:pt>
                <c:pt idx="55">
                  <c:v>#REF!</c:v>
                </c:pt>
                <c:pt idx="56">
                  <c:v>#REF!</c:v>
                </c:pt>
                <c:pt idx="57">
                  <c:v>#REF!</c:v>
                </c:pt>
                <c:pt idx="58">
                  <c:v>#REF!</c:v>
                </c:pt>
                <c:pt idx="59">
                  <c:v>#REF!</c:v>
                </c:pt>
                <c:pt idx="60">
                  <c:v>#REF!</c:v>
                </c:pt>
                <c:pt idx="61">
                  <c:v>#REF!</c:v>
                </c:pt>
                <c:pt idx="62">
                  <c:v>#REF!</c:v>
                </c:pt>
                <c:pt idx="63">
                  <c:v>#REF!</c:v>
                </c:pt>
                <c:pt idx="64">
                  <c:v>#REF!</c:v>
                </c:pt>
                <c:pt idx="65">
                  <c:v>#REF!</c:v>
                </c:pt>
                <c:pt idx="66">
                  <c:v>#REF!</c:v>
                </c:pt>
                <c:pt idx="67">
                  <c:v>#REF!</c:v>
                </c:pt>
                <c:pt idx="68">
                  <c:v>#REF!</c:v>
                </c:pt>
                <c:pt idx="69">
                  <c:v>#REF!</c:v>
                </c:pt>
                <c:pt idx="70">
                  <c:v>#REF!</c:v>
                </c:pt>
                <c:pt idx="71">
                  <c:v>#REF!</c:v>
                </c:pt>
                <c:pt idx="72">
                  <c:v>#REF!</c:v>
                </c:pt>
                <c:pt idx="73">
                  <c:v>#REF!</c:v>
                </c:pt>
                <c:pt idx="74">
                  <c:v>#REF!</c:v>
                </c:pt>
                <c:pt idx="75">
                  <c:v>#REF!</c:v>
                </c:pt>
                <c:pt idx="76">
                  <c:v>#REF!</c:v>
                </c:pt>
                <c:pt idx="77">
                  <c:v>#REF!</c:v>
                </c:pt>
                <c:pt idx="78">
                  <c:v>#REF!</c:v>
                </c:pt>
                <c:pt idx="79">
                  <c:v>#REF!</c:v>
                </c:pt>
                <c:pt idx="80">
                  <c:v>#REF!</c:v>
                </c:pt>
                <c:pt idx="81">
                  <c:v>#REF!</c:v>
                </c:pt>
                <c:pt idx="82">
                  <c:v>#REF!</c:v>
                </c:pt>
                <c:pt idx="83">
                  <c:v>#REF!</c:v>
                </c:pt>
                <c:pt idx="84">
                  <c:v>#REF!</c:v>
                </c:pt>
                <c:pt idx="85">
                  <c:v>#REF!</c:v>
                </c:pt>
                <c:pt idx="86">
                  <c:v>#REF!</c:v>
                </c:pt>
                <c:pt idx="87">
                  <c:v>#REF!</c:v>
                </c:pt>
                <c:pt idx="88">
                  <c:v>#REF!</c:v>
                </c:pt>
                <c:pt idx="89">
                  <c:v>#REF!</c:v>
                </c:pt>
                <c:pt idx="90">
                  <c:v>#REF!</c:v>
                </c:pt>
                <c:pt idx="91">
                  <c:v>#REF!</c:v>
                </c:pt>
                <c:pt idx="92">
                  <c:v>#REF!</c:v>
                </c:pt>
                <c:pt idx="93">
                  <c:v>#REF!</c:v>
                </c:pt>
                <c:pt idx="94">
                  <c:v>#REF!</c:v>
                </c:pt>
                <c:pt idx="95">
                  <c:v>#REF!</c:v>
                </c:pt>
                <c:pt idx="96">
                  <c:v>#REF!</c:v>
                </c:pt>
                <c:pt idx="97">
                  <c:v>#REF!</c:v>
                </c:pt>
                <c:pt idx="98">
                  <c:v>#REF!</c:v>
                </c:pt>
                <c:pt idx="99">
                  <c:v>#REF!</c:v>
                </c:pt>
                <c:pt idx="100">
                  <c:v>#REF!</c:v>
                </c:pt>
                <c:pt idx="101">
                  <c:v>#REF!</c:v>
                </c:pt>
                <c:pt idx="102">
                  <c:v>#REF!</c:v>
                </c:pt>
                <c:pt idx="103">
                  <c:v>#REF!</c:v>
                </c:pt>
                <c:pt idx="104">
                  <c:v>#REF!</c:v>
                </c:pt>
                <c:pt idx="105">
                  <c:v>#REF!</c:v>
                </c:pt>
                <c:pt idx="106">
                  <c:v>#REF!</c:v>
                </c:pt>
                <c:pt idx="107">
                  <c:v>#REF!</c:v>
                </c:pt>
                <c:pt idx="108">
                  <c:v>#REF!</c:v>
                </c:pt>
                <c:pt idx="109">
                  <c:v>#REF!</c:v>
                </c:pt>
                <c:pt idx="110">
                  <c:v>#REF!</c:v>
                </c:pt>
                <c:pt idx="111">
                  <c:v>#REF!</c:v>
                </c:pt>
                <c:pt idx="112">
                  <c:v>#REF!</c:v>
                </c:pt>
                <c:pt idx="113">
                  <c:v>#REF!</c:v>
                </c:pt>
                <c:pt idx="114">
                  <c:v>#REF!</c:v>
                </c:pt>
                <c:pt idx="115">
                  <c:v>#REF!</c:v>
                </c:pt>
                <c:pt idx="116">
                  <c:v>#REF!</c:v>
                </c:pt>
                <c:pt idx="117">
                  <c:v>#REF!</c:v>
                </c:pt>
                <c:pt idx="118">
                  <c:v>#REF!</c:v>
                </c:pt>
                <c:pt idx="119">
                  <c:v>#REF!</c:v>
                </c:pt>
                <c:pt idx="120">
                  <c:v>#REF!</c:v>
                </c:pt>
                <c:pt idx="121">
                  <c:v>#REF!</c:v>
                </c:pt>
                <c:pt idx="122">
                  <c:v>#REF!</c:v>
                </c:pt>
                <c:pt idx="123">
                  <c:v>#REF!</c:v>
                </c:pt>
                <c:pt idx="124">
                  <c:v>#REF!</c:v>
                </c:pt>
                <c:pt idx="125">
                  <c:v>#REF!</c:v>
                </c:pt>
                <c:pt idx="126">
                  <c:v>#REF!</c:v>
                </c:pt>
                <c:pt idx="127">
                  <c:v>#REF!</c:v>
                </c:pt>
                <c:pt idx="128">
                  <c:v>#REF!</c:v>
                </c:pt>
                <c:pt idx="129">
                  <c:v>#REF!</c:v>
                </c:pt>
                <c:pt idx="130">
                  <c:v>#REF!</c:v>
                </c:pt>
                <c:pt idx="131">
                  <c:v>#REF!</c:v>
                </c:pt>
                <c:pt idx="132">
                  <c:v>#REF!</c:v>
                </c:pt>
                <c:pt idx="133">
                  <c:v>#REF!</c:v>
                </c:pt>
                <c:pt idx="134">
                  <c:v>#REF!</c:v>
                </c:pt>
                <c:pt idx="135">
                  <c:v>#REF!</c:v>
                </c:pt>
                <c:pt idx="136">
                  <c:v>#REF!</c:v>
                </c:pt>
                <c:pt idx="137">
                  <c:v>#REF!</c:v>
                </c:pt>
                <c:pt idx="138">
                  <c:v>#REF!</c:v>
                </c:pt>
                <c:pt idx="139">
                  <c:v>#REF!</c:v>
                </c:pt>
                <c:pt idx="140">
                  <c:v>#REF!</c:v>
                </c:pt>
                <c:pt idx="141">
                  <c:v>#REF!</c:v>
                </c:pt>
                <c:pt idx="142">
                  <c:v>#REF!</c:v>
                </c:pt>
                <c:pt idx="143">
                  <c:v>#REF!</c:v>
                </c:pt>
                <c:pt idx="144">
                  <c:v>#REF!</c:v>
                </c:pt>
                <c:pt idx="145">
                  <c:v>#REF!</c:v>
                </c:pt>
              </c:strCache>
            </c:strRef>
          </c:xVal>
          <c:yVal>
            <c:numRef>
              <c:f>'RA pOR1 v pOR2'!$E$25:$E$170</c:f>
              <c:numCache>
                <c:formatCode>General</c:formatCode>
                <c:ptCount val="146"/>
                <c:pt idx="0">
                  <c:v>10039.954167530421</c:v>
                </c:pt>
                <c:pt idx="1">
                  <c:v>8122.254455139665</c:v>
                </c:pt>
                <c:pt idx="2">
                  <c:v>23043.447050548377</c:v>
                </c:pt>
                <c:pt idx="3">
                  <c:v>21236.191287753838</c:v>
                </c:pt>
                <c:pt idx="4">
                  <c:v>22117.7591825503</c:v>
                </c:pt>
                <c:pt idx="5">
                  <c:v>21359.19307471819</c:v>
                </c:pt>
                <c:pt idx="6">
                  <c:v>20208.744898214354</c:v>
                </c:pt>
                <c:pt idx="7">
                  <c:v>19254.059438965734</c:v>
                </c:pt>
                <c:pt idx="8">
                  <c:v>20046.062125990753</c:v>
                </c:pt>
                <c:pt idx="9">
                  <c:v>20854.797991819429</c:v>
                </c:pt>
                <c:pt idx="10">
                  <c:v>20972.321493277377</c:v>
                </c:pt>
                <c:pt idx="11">
                  <c:v>21213.627794425789</c:v>
                </c:pt>
                <c:pt idx="12">
                  <c:v>22512.709713985798</c:v>
                </c:pt>
                <c:pt idx="13">
                  <c:v>22640.868723033425</c:v>
                </c:pt>
                <c:pt idx="14">
                  <c:v>23286.371774422019</c:v>
                </c:pt>
                <c:pt idx="15">
                  <c:v>23852.185142698589</c:v>
                </c:pt>
                <c:pt idx="16">
                  <c:v>22822.213106103474</c:v>
                </c:pt>
                <c:pt idx="17">
                  <c:v>23825.067486751777</c:v>
                </c:pt>
                <c:pt idx="18">
                  <c:v>23407.33303485041</c:v>
                </c:pt>
                <c:pt idx="19">
                  <c:v>22733.11445535102</c:v>
                </c:pt>
                <c:pt idx="20">
                  <c:v>23644.438967296988</c:v>
                </c:pt>
                <c:pt idx="21">
                  <c:v>24819.673448056601</c:v>
                </c:pt>
                <c:pt idx="22">
                  <c:v>24768.873015236608</c:v>
                </c:pt>
                <c:pt idx="23">
                  <c:v>23295.420018780158</c:v>
                </c:pt>
                <c:pt idx="24">
                  <c:v>21632.950675116623</c:v>
                </c:pt>
                <c:pt idx="25">
                  <c:v>22489.11572413296</c:v>
                </c:pt>
                <c:pt idx="26">
                  <c:v>19448.980639134352</c:v>
                </c:pt>
                <c:pt idx="27">
                  <c:v>15669.850020193158</c:v>
                </c:pt>
                <c:pt idx="28">
                  <c:v>20678.673160741706</c:v>
                </c:pt>
                <c:pt idx="29">
                  <c:v>17593.642514252555</c:v>
                </c:pt>
                <c:pt idx="30">
                  <c:v>18006.270609274838</c:v>
                </c:pt>
                <c:pt idx="31">
                  <c:v>18107.412510848659</c:v>
                </c:pt>
                <c:pt idx="32">
                  <c:v>17402.051083413513</c:v>
                </c:pt>
                <c:pt idx="33">
                  <c:v>17583.910965828803</c:v>
                </c:pt>
                <c:pt idx="34">
                  <c:v>20227.03026036657</c:v>
                </c:pt>
                <c:pt idx="35">
                  <c:v>18698.544218695501</c:v>
                </c:pt>
                <c:pt idx="36">
                  <c:v>18426.879309384982</c:v>
                </c:pt>
                <c:pt idx="37">
                  <c:v>17958.260019689562</c:v>
                </c:pt>
                <c:pt idx="38">
                  <c:v>18359.978661884888</c:v>
                </c:pt>
                <c:pt idx="39">
                  <c:v>18414.021780909454</c:v>
                </c:pt>
                <c:pt idx="40">
                  <c:v>11269.868817164026</c:v>
                </c:pt>
                <c:pt idx="41">
                  <c:v>18246.402076598744</c:v>
                </c:pt>
                <c:pt idx="42">
                  <c:v>18787.00214208366</c:v>
                </c:pt>
                <c:pt idx="43">
                  <c:v>17784.531995396803</c:v>
                </c:pt>
                <c:pt idx="44">
                  <c:v>19182.711853895144</c:v>
                </c:pt>
                <c:pt idx="45">
                  <c:v>15575.873536919038</c:v>
                </c:pt>
                <c:pt idx="46">
                  <c:v>16448.190878661375</c:v>
                </c:pt>
                <c:pt idx="47">
                  <c:v>16051.037264006174</c:v>
                </c:pt>
                <c:pt idx="48">
                  <c:v>16383.532200262845</c:v>
                </c:pt>
                <c:pt idx="49">
                  <c:v>13793.654180876389</c:v>
                </c:pt>
                <c:pt idx="50">
                  <c:v>15041.64059521275</c:v>
                </c:pt>
                <c:pt idx="51">
                  <c:v>16696.226761324961</c:v>
                </c:pt>
                <c:pt idx="52">
                  <c:v>15836.044648221034</c:v>
                </c:pt>
                <c:pt idx="53">
                  <c:v>11248.769584435124</c:v>
                </c:pt>
                <c:pt idx="54">
                  <c:v>12056.204006499704</c:v>
                </c:pt>
                <c:pt idx="55">
                  <c:v>12826.754545162445</c:v>
                </c:pt>
                <c:pt idx="56">
                  <c:v>12883.856556247909</c:v>
                </c:pt>
                <c:pt idx="57">
                  <c:v>12995.148332459225</c:v>
                </c:pt>
                <c:pt idx="58">
                  <c:v>12906.822995257047</c:v>
                </c:pt>
                <c:pt idx="59">
                  <c:v>14448.753300178158</c:v>
                </c:pt>
                <c:pt idx="60">
                  <c:v>12891.614063170819</c:v>
                </c:pt>
                <c:pt idx="61">
                  <c:v>10608.892644918693</c:v>
                </c:pt>
                <c:pt idx="62">
                  <c:v>10961.80731858053</c:v>
                </c:pt>
                <c:pt idx="63">
                  <c:v>10714.943143906128</c:v>
                </c:pt>
                <c:pt idx="64">
                  <c:v>10873.262512769641</c:v>
                </c:pt>
                <c:pt idx="65">
                  <c:v>11262.416856902395</c:v>
                </c:pt>
                <c:pt idx="66">
                  <c:v>11267.370335689111</c:v>
                </c:pt>
                <c:pt idx="67">
                  <c:v>11061.947649155378</c:v>
                </c:pt>
                <c:pt idx="68">
                  <c:v>11397.202197800034</c:v>
                </c:pt>
                <c:pt idx="69">
                  <c:v>10357.437803283943</c:v>
                </c:pt>
                <c:pt idx="70">
                  <c:v>11325.826748642188</c:v>
                </c:pt>
                <c:pt idx="71">
                  <c:v>11931.530198843891</c:v>
                </c:pt>
                <c:pt idx="72">
                  <c:v>11225.006424059404</c:v>
                </c:pt>
                <c:pt idx="73">
                  <c:v>13639.038766793892</c:v>
                </c:pt>
                <c:pt idx="74">
                  <c:v>13462.009527322762</c:v>
                </c:pt>
                <c:pt idx="75">
                  <c:v>12390.977153447211</c:v>
                </c:pt>
                <c:pt idx="76">
                  <c:v>12453.656108175335</c:v>
                </c:pt>
                <c:pt idx="77">
                  <c:v>12089.087771791586</c:v>
                </c:pt>
                <c:pt idx="78">
                  <c:v>12751.758641505974</c:v>
                </c:pt>
                <c:pt idx="79">
                  <c:v>12133.558657927841</c:v>
                </c:pt>
                <c:pt idx="80">
                  <c:v>12906.681263450932</c:v>
                </c:pt>
                <c:pt idx="81">
                  <c:v>13883.096299144907</c:v>
                </c:pt>
                <c:pt idx="82">
                  <c:v>13390.037356576504</c:v>
                </c:pt>
                <c:pt idx="83">
                  <c:v>14550.743220378588</c:v>
                </c:pt>
                <c:pt idx="84">
                  <c:v>14796.983705331912</c:v>
                </c:pt>
                <c:pt idx="85">
                  <c:v>14508.056119091956</c:v>
                </c:pt>
                <c:pt idx="86">
                  <c:v>14347.58484640212</c:v>
                </c:pt>
                <c:pt idx="87">
                  <c:v>13448.745667219309</c:v>
                </c:pt>
                <c:pt idx="88">
                  <c:v>12452.44036478851</c:v>
                </c:pt>
                <c:pt idx="89">
                  <c:v>14835.518172148548</c:v>
                </c:pt>
                <c:pt idx="90">
                  <c:v>13050.855798793924</c:v>
                </c:pt>
                <c:pt idx="91">
                  <c:v>15680.095968338694</c:v>
                </c:pt>
                <c:pt idx="92">
                  <c:v>17737.635643883201</c:v>
                </c:pt>
                <c:pt idx="93">
                  <c:v>15836.172551310987</c:v>
                </c:pt>
                <c:pt idx="94">
                  <c:v>17290.606081181228</c:v>
                </c:pt>
                <c:pt idx="95">
                  <c:v>16810.869974723755</c:v>
                </c:pt>
                <c:pt idx="96">
                  <c:v>17731.715073513751</c:v>
                </c:pt>
                <c:pt idx="97">
                  <c:v>16662.121198641344</c:v>
                </c:pt>
                <c:pt idx="98">
                  <c:v>15556.04481900628</c:v>
                </c:pt>
                <c:pt idx="99">
                  <c:v>15213.31978270135</c:v>
                </c:pt>
                <c:pt idx="100">
                  <c:v>15492.515620949382</c:v>
                </c:pt>
                <c:pt idx="101">
                  <c:v>13266.441128868479</c:v>
                </c:pt>
                <c:pt idx="102">
                  <c:v>8927.1376612817257</c:v>
                </c:pt>
                <c:pt idx="103">
                  <c:v>7477.1283748410151</c:v>
                </c:pt>
                <c:pt idx="104">
                  <c:v>8673.2819821483827</c:v>
                </c:pt>
                <c:pt idx="105">
                  <c:v>8947.9875955374519</c:v>
                </c:pt>
                <c:pt idx="106">
                  <c:v>14013.271840608395</c:v>
                </c:pt>
                <c:pt idx="107">
                  <c:v>14479.775807906844</c:v>
                </c:pt>
                <c:pt idx="108">
                  <c:v>10174.776576752844</c:v>
                </c:pt>
                <c:pt idx="109">
                  <c:v>10746.432555021152</c:v>
                </c:pt>
                <c:pt idx="110">
                  <c:v>10804.915679343421</c:v>
                </c:pt>
                <c:pt idx="111">
                  <c:v>9428.3800697299175</c:v>
                </c:pt>
                <c:pt idx="112">
                  <c:v>8665.3789934586948</c:v>
                </c:pt>
                <c:pt idx="113">
                  <c:v>8483.1534170284485</c:v>
                </c:pt>
                <c:pt idx="114">
                  <c:v>8748.6223236188962</c:v>
                </c:pt>
                <c:pt idx="115">
                  <c:v>8936.7995215611736</c:v>
                </c:pt>
                <c:pt idx="116">
                  <c:v>9591.0903280812126</c:v>
                </c:pt>
                <c:pt idx="117">
                  <c:v>9578.6232103595794</c:v>
                </c:pt>
                <c:pt idx="118">
                  <c:v>9751.9739008213437</c:v>
                </c:pt>
                <c:pt idx="119">
                  <c:v>9970.3153229900436</c:v>
                </c:pt>
                <c:pt idx="120">
                  <c:v>10924.527394370334</c:v>
                </c:pt>
                <c:pt idx="121">
                  <c:v>5994.0079237441196</c:v>
                </c:pt>
                <c:pt idx="122">
                  <c:v>9764.7034893759646</c:v>
                </c:pt>
                <c:pt idx="123">
                  <c:v>9208.0801617430661</c:v>
                </c:pt>
                <c:pt idx="124">
                  <c:v>9770.1083870340772</c:v>
                </c:pt>
                <c:pt idx="125">
                  <c:v>9446.2463821733854</c:v>
                </c:pt>
                <c:pt idx="126">
                  <c:v>10350.359602315144</c:v>
                </c:pt>
                <c:pt idx="127">
                  <c:v>11490.136032596278</c:v>
                </c:pt>
                <c:pt idx="128">
                  <c:v>9905.0072515721768</c:v>
                </c:pt>
                <c:pt idx="129">
                  <c:v>9315.3227909272828</c:v>
                </c:pt>
                <c:pt idx="130">
                  <c:v>12287.535943373443</c:v>
                </c:pt>
                <c:pt idx="131">
                  <c:v>19517.900298349428</c:v>
                </c:pt>
                <c:pt idx="132">
                  <c:v>12654.63730145409</c:v>
                </c:pt>
                <c:pt idx="133">
                  <c:v>10605.560803946699</c:v>
                </c:pt>
                <c:pt idx="134">
                  <c:v>13178.233596280019</c:v>
                </c:pt>
                <c:pt idx="135">
                  <c:v>11067.859439684089</c:v>
                </c:pt>
                <c:pt idx="136">
                  <c:v>9752.6863837218643</c:v>
                </c:pt>
                <c:pt idx="137">
                  <c:v>16838.400977221841</c:v>
                </c:pt>
                <c:pt idx="138">
                  <c:v>9399.8539633462478</c:v>
                </c:pt>
                <c:pt idx="139">
                  <c:v>6041.7137163037496</c:v>
                </c:pt>
                <c:pt idx="140">
                  <c:v>3470.5995084883352</c:v>
                </c:pt>
                <c:pt idx="141">
                  <c:v>3537.4683309129327</c:v>
                </c:pt>
                <c:pt idx="142">
                  <c:v>3387.7097761478685</c:v>
                </c:pt>
                <c:pt idx="143">
                  <c:v>1982.9338676277594</c:v>
                </c:pt>
                <c:pt idx="144">
                  <c:v>2209.6700207926579</c:v>
                </c:pt>
                <c:pt idx="145">
                  <c:v>3101.7860420430457</c:v>
                </c:pt>
              </c:numCache>
            </c:numRef>
          </c:yVal>
          <c:smooth val="0"/>
          <c:extLst>
            <c:ext xmlns:c16="http://schemas.microsoft.com/office/drawing/2014/chart" uri="{C3380CC4-5D6E-409C-BE32-E72D297353CC}">
              <c16:uniqueId val="{00000001-BE67-984E-9F10-D8CCF339C641}"/>
            </c:ext>
          </c:extLst>
        </c:ser>
        <c:dLbls>
          <c:showLegendKey val="0"/>
          <c:showVal val="0"/>
          <c:showCatName val="0"/>
          <c:showSerName val="0"/>
          <c:showPercent val="0"/>
          <c:showBubbleSize val="0"/>
        </c:dLbls>
        <c:axId val="1623449679"/>
        <c:axId val="1550172751"/>
      </c:scatterChart>
      <c:valAx>
        <c:axId val="1623449679"/>
        <c:scaling>
          <c:orientation val="minMax"/>
          <c:max val="25000"/>
          <c:min val="0"/>
        </c:scaling>
        <c:delete val="0"/>
        <c:axPos val="b"/>
        <c:majorGridlines>
          <c:spPr>
            <a:ln w="9525" cap="flat" cmpd="sng" algn="ctr">
              <a:solidFill>
                <a:schemeClr val="dk1">
                  <a:lumMod val="65000"/>
                  <a:lumOff val="35000"/>
                  <a:alpha val="7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pOR1 Predicted Runs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550172751"/>
        <c:crosses val="autoZero"/>
        <c:crossBetween val="midCat"/>
      </c:valAx>
      <c:valAx>
        <c:axId val="1550172751"/>
        <c:scaling>
          <c:orientation val="minMax"/>
          <c:max val="25000"/>
          <c:min val="0"/>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Model Predicted Runs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623449679"/>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pOR2 Line Fit  Plot</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scatterChart>
        <c:scatterStyle val="lineMarker"/>
        <c:varyColors val="0"/>
        <c:ser>
          <c:idx val="0"/>
          <c:order val="0"/>
          <c:tx>
            <c:v>Model Runs</c:v>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xVal>
            <c:numRef>
              <c:f>'RA pOR1 v pOR2'!$P$2:$P$147</c:f>
              <c:numCache>
                <c:formatCode>0.00</c:formatCode>
                <c:ptCount val="146"/>
                <c:pt idx="0">
                  <c:v>10218.389910143513</c:v>
                </c:pt>
                <c:pt idx="1">
                  <c:v>8203.2704982026626</c:v>
                </c:pt>
                <c:pt idx="2">
                  <c:v>23070.131589175464</c:v>
                </c:pt>
                <c:pt idx="3">
                  <c:v>21238.196611504904</c:v>
                </c:pt>
                <c:pt idx="4">
                  <c:v>22210.60533894449</c:v>
                </c:pt>
                <c:pt idx="5">
                  <c:v>21441.001563010086</c:v>
                </c:pt>
                <c:pt idx="6">
                  <c:v>20292.159713080695</c:v>
                </c:pt>
                <c:pt idx="7">
                  <c:v>19386.232487159705</c:v>
                </c:pt>
                <c:pt idx="8">
                  <c:v>20169.040532579402</c:v>
                </c:pt>
                <c:pt idx="9">
                  <c:v>20944.038885295275</c:v>
                </c:pt>
                <c:pt idx="10">
                  <c:v>21041.393480939114</c:v>
                </c:pt>
                <c:pt idx="11">
                  <c:v>21363.488409560232</c:v>
                </c:pt>
                <c:pt idx="12">
                  <c:v>22682.872160057541</c:v>
                </c:pt>
                <c:pt idx="13">
                  <c:v>22809.861353336415</c:v>
                </c:pt>
                <c:pt idx="14">
                  <c:v>23486.848450872676</c:v>
                </c:pt>
                <c:pt idx="15">
                  <c:v>24007.688135511737</c:v>
                </c:pt>
                <c:pt idx="16">
                  <c:v>22903.332221246725</c:v>
                </c:pt>
                <c:pt idx="17">
                  <c:v>23919.440916540283</c:v>
                </c:pt>
                <c:pt idx="18">
                  <c:v>23485.907660886336</c:v>
                </c:pt>
                <c:pt idx="19">
                  <c:v>22848.912819846875</c:v>
                </c:pt>
                <c:pt idx="20">
                  <c:v>23666.513339610734</c:v>
                </c:pt>
                <c:pt idx="21">
                  <c:v>24966.231878432965</c:v>
                </c:pt>
                <c:pt idx="22">
                  <c:v>24889.060559227677</c:v>
                </c:pt>
                <c:pt idx="23">
                  <c:v>23391.433971290971</c:v>
                </c:pt>
                <c:pt idx="24">
                  <c:v>21691.269597815786</c:v>
                </c:pt>
                <c:pt idx="25">
                  <c:v>22629.30939158567</c:v>
                </c:pt>
                <c:pt idx="26">
                  <c:v>19537.019983080449</c:v>
                </c:pt>
                <c:pt idx="27">
                  <c:v>15738.742945746986</c:v>
                </c:pt>
                <c:pt idx="28">
                  <c:v>20749.129836459251</c:v>
                </c:pt>
                <c:pt idx="29">
                  <c:v>17649.367387135069</c:v>
                </c:pt>
                <c:pt idx="30">
                  <c:v>18039.248074694209</c:v>
                </c:pt>
                <c:pt idx="31">
                  <c:v>18142.773603039783</c:v>
                </c:pt>
                <c:pt idx="32">
                  <c:v>17446.877494436951</c:v>
                </c:pt>
                <c:pt idx="33">
                  <c:v>17629.445321865591</c:v>
                </c:pt>
                <c:pt idx="34">
                  <c:v>20205.632818956612</c:v>
                </c:pt>
                <c:pt idx="35">
                  <c:v>18668.639701343374</c:v>
                </c:pt>
                <c:pt idx="36">
                  <c:v>18438.513115120251</c:v>
                </c:pt>
                <c:pt idx="37">
                  <c:v>17984.157471266939</c:v>
                </c:pt>
                <c:pt idx="38">
                  <c:v>18395.774262490424</c:v>
                </c:pt>
                <c:pt idx="39">
                  <c:v>18398.278056664338</c:v>
                </c:pt>
                <c:pt idx="40">
                  <c:v>11325.828961595242</c:v>
                </c:pt>
                <c:pt idx="41">
                  <c:v>18318.303593418015</c:v>
                </c:pt>
                <c:pt idx="42">
                  <c:v>18830.465435571961</c:v>
                </c:pt>
                <c:pt idx="43">
                  <c:v>17802.183836498145</c:v>
                </c:pt>
                <c:pt idx="44">
                  <c:v>19205.037333929751</c:v>
                </c:pt>
                <c:pt idx="45">
                  <c:v>15613.304640815315</c:v>
                </c:pt>
                <c:pt idx="46">
                  <c:v>16543.651341757606</c:v>
                </c:pt>
                <c:pt idx="47">
                  <c:v>16101.078403500997</c:v>
                </c:pt>
                <c:pt idx="48">
                  <c:v>16390.438849372396</c:v>
                </c:pt>
                <c:pt idx="49">
                  <c:v>13762.749767934802</c:v>
                </c:pt>
                <c:pt idx="50">
                  <c:v>15088.0617868052</c:v>
                </c:pt>
                <c:pt idx="51">
                  <c:v>16726.344138518612</c:v>
                </c:pt>
                <c:pt idx="52">
                  <c:v>15788.47074481088</c:v>
                </c:pt>
                <c:pt idx="53">
                  <c:v>11147.960540766133</c:v>
                </c:pt>
                <c:pt idx="54">
                  <c:v>11965.151106169924</c:v>
                </c:pt>
                <c:pt idx="55">
                  <c:v>12725.931759898198</c:v>
                </c:pt>
                <c:pt idx="56">
                  <c:v>12819.265195096476</c:v>
                </c:pt>
                <c:pt idx="57">
                  <c:v>12956.787511774617</c:v>
                </c:pt>
                <c:pt idx="58">
                  <c:v>12758.474008412059</c:v>
                </c:pt>
                <c:pt idx="59">
                  <c:v>14376.373772865882</c:v>
                </c:pt>
                <c:pt idx="60">
                  <c:v>12777.573863705591</c:v>
                </c:pt>
                <c:pt idx="61">
                  <c:v>10551.884747675727</c:v>
                </c:pt>
                <c:pt idx="62">
                  <c:v>10829.645534406749</c:v>
                </c:pt>
                <c:pt idx="63">
                  <c:v>10596.741910384839</c:v>
                </c:pt>
                <c:pt idx="64">
                  <c:v>10742.194518239907</c:v>
                </c:pt>
                <c:pt idx="65">
                  <c:v>11174.213005751735</c:v>
                </c:pt>
                <c:pt idx="66">
                  <c:v>11129.239263231022</c:v>
                </c:pt>
                <c:pt idx="67">
                  <c:v>10951.201315110638</c:v>
                </c:pt>
                <c:pt idx="68">
                  <c:v>11299.083076668778</c:v>
                </c:pt>
                <c:pt idx="69">
                  <c:v>10277.926484870241</c:v>
                </c:pt>
                <c:pt idx="70">
                  <c:v>11245.893096459025</c:v>
                </c:pt>
                <c:pt idx="71">
                  <c:v>11943.933009766262</c:v>
                </c:pt>
                <c:pt idx="72">
                  <c:v>11228.504974458841</c:v>
                </c:pt>
                <c:pt idx="73">
                  <c:v>13562.483327688071</c:v>
                </c:pt>
                <c:pt idx="74">
                  <c:v>13424.476497591393</c:v>
                </c:pt>
                <c:pt idx="75">
                  <c:v>12191.772710201998</c:v>
                </c:pt>
                <c:pt idx="76">
                  <c:v>12389.994306852845</c:v>
                </c:pt>
                <c:pt idx="77">
                  <c:v>11954.349512218958</c:v>
                </c:pt>
                <c:pt idx="78">
                  <c:v>12584.330644892338</c:v>
                </c:pt>
                <c:pt idx="79">
                  <c:v>11974.603901015069</c:v>
                </c:pt>
                <c:pt idx="80">
                  <c:v>12798.145127067964</c:v>
                </c:pt>
                <c:pt idx="81">
                  <c:v>13750.01942051321</c:v>
                </c:pt>
                <c:pt idx="82">
                  <c:v>13382.671498778325</c:v>
                </c:pt>
                <c:pt idx="83">
                  <c:v>14526.323960264432</c:v>
                </c:pt>
                <c:pt idx="84">
                  <c:v>14781.389543856079</c:v>
                </c:pt>
                <c:pt idx="85">
                  <c:v>14409.741772544801</c:v>
                </c:pt>
                <c:pt idx="86">
                  <c:v>14322.112113988913</c:v>
                </c:pt>
                <c:pt idx="87">
                  <c:v>13260.528452590386</c:v>
                </c:pt>
                <c:pt idx="88">
                  <c:v>12353.811177768333</c:v>
                </c:pt>
                <c:pt idx="89">
                  <c:v>14706.072958771256</c:v>
                </c:pt>
                <c:pt idx="90">
                  <c:v>12892.458724946127</c:v>
                </c:pt>
                <c:pt idx="91">
                  <c:v>15751.378136559664</c:v>
                </c:pt>
                <c:pt idx="92">
                  <c:v>17673.738015675339</c:v>
                </c:pt>
                <c:pt idx="93">
                  <c:v>15979.890558519226</c:v>
                </c:pt>
                <c:pt idx="94">
                  <c:v>17256.722922927249</c:v>
                </c:pt>
                <c:pt idx="95">
                  <c:v>17046.641374739273</c:v>
                </c:pt>
                <c:pt idx="96">
                  <c:v>17669.187179410605</c:v>
                </c:pt>
                <c:pt idx="97">
                  <c:v>16703.727277208411</c:v>
                </c:pt>
                <c:pt idx="98">
                  <c:v>15662.192643157736</c:v>
                </c:pt>
                <c:pt idx="99">
                  <c:v>15236.371946455898</c:v>
                </c:pt>
                <c:pt idx="100">
                  <c:v>15635.556349947503</c:v>
                </c:pt>
                <c:pt idx="101">
                  <c:v>13368.246055118361</c:v>
                </c:pt>
                <c:pt idx="102">
                  <c:v>8885.5387712989941</c:v>
                </c:pt>
                <c:pt idx="103">
                  <c:v>7490.9348041610338</c:v>
                </c:pt>
                <c:pt idx="104">
                  <c:v>8798.1829883560185</c:v>
                </c:pt>
                <c:pt idx="105">
                  <c:v>9089.1725766669369</c:v>
                </c:pt>
                <c:pt idx="106">
                  <c:v>14082.269924660475</c:v>
                </c:pt>
                <c:pt idx="107">
                  <c:v>14660.063468388551</c:v>
                </c:pt>
                <c:pt idx="108">
                  <c:v>10157.084212744787</c:v>
                </c:pt>
                <c:pt idx="109">
                  <c:v>10850.76463035278</c:v>
                </c:pt>
                <c:pt idx="110">
                  <c:v>10991.150575712734</c:v>
                </c:pt>
                <c:pt idx="111">
                  <c:v>9559.8461463874046</c:v>
                </c:pt>
                <c:pt idx="112">
                  <c:v>8750.605360350819</c:v>
                </c:pt>
                <c:pt idx="113">
                  <c:v>8429.4402875312335</c:v>
                </c:pt>
                <c:pt idx="114">
                  <c:v>8722.7347693818956</c:v>
                </c:pt>
                <c:pt idx="115">
                  <c:v>8872.5034034488544</c:v>
                </c:pt>
                <c:pt idx="116">
                  <c:v>9561.9432589519201</c:v>
                </c:pt>
                <c:pt idx="117">
                  <c:v>9412.8907391823814</c:v>
                </c:pt>
                <c:pt idx="118">
                  <c:v>9677.8201261822469</c:v>
                </c:pt>
                <c:pt idx="119">
                  <c:v>9893.9343572333346</c:v>
                </c:pt>
                <c:pt idx="120">
                  <c:v>10926.202180373801</c:v>
                </c:pt>
                <c:pt idx="121">
                  <c:v>5945.6309641579464</c:v>
                </c:pt>
                <c:pt idx="122">
                  <c:v>9699.9540109683403</c:v>
                </c:pt>
                <c:pt idx="123">
                  <c:v>9097.0494765741805</c:v>
                </c:pt>
                <c:pt idx="124">
                  <c:v>9676.7937781529345</c:v>
                </c:pt>
                <c:pt idx="125">
                  <c:v>9458.6937829213402</c:v>
                </c:pt>
                <c:pt idx="126">
                  <c:v>10297.880375129727</c:v>
                </c:pt>
                <c:pt idx="127">
                  <c:v>11524.101672470391</c:v>
                </c:pt>
                <c:pt idx="128">
                  <c:v>9964.6040668852384</c:v>
                </c:pt>
                <c:pt idx="129">
                  <c:v>9269.6443075215593</c:v>
                </c:pt>
                <c:pt idx="130">
                  <c:v>12362.91551960118</c:v>
                </c:pt>
                <c:pt idx="131">
                  <c:v>19465.260047580992</c:v>
                </c:pt>
                <c:pt idx="132">
                  <c:v>12705.678057667232</c:v>
                </c:pt>
                <c:pt idx="133">
                  <c:v>10533.099228581928</c:v>
                </c:pt>
                <c:pt idx="134">
                  <c:v>13144.426324951877</c:v>
                </c:pt>
                <c:pt idx="135">
                  <c:v>10963.338019437964</c:v>
                </c:pt>
                <c:pt idx="136">
                  <c:v>9625.6337531936497</c:v>
                </c:pt>
                <c:pt idx="137">
                  <c:v>16620.392446996259</c:v>
                </c:pt>
                <c:pt idx="138">
                  <c:v>9306.4013656999978</c:v>
                </c:pt>
                <c:pt idx="139">
                  <c:v>5938.7924990557813</c:v>
                </c:pt>
                <c:pt idx="140">
                  <c:v>3407.2589592655831</c:v>
                </c:pt>
                <c:pt idx="141">
                  <c:v>3454.7764441289305</c:v>
                </c:pt>
                <c:pt idx="142">
                  <c:v>3310.5990247230989</c:v>
                </c:pt>
                <c:pt idx="143">
                  <c:v>1916.0664220266449</c:v>
                </c:pt>
                <c:pt idx="144">
                  <c:v>2123.8651996968847</c:v>
                </c:pt>
                <c:pt idx="145">
                  <c:v>3012.9106649216633</c:v>
                </c:pt>
              </c:numCache>
            </c:numRef>
          </c:xVal>
          <c:yVal>
            <c:numRef>
              <c:f>'RA pOR1 v pOR2'!$O$2:$O$147</c:f>
              <c:numCache>
                <c:formatCode>#,##0</c:formatCode>
                <c:ptCount val="146"/>
                <c:pt idx="0">
                  <c:v>10639</c:v>
                </c:pt>
                <c:pt idx="1">
                  <c:v>8344</c:v>
                </c:pt>
                <c:pt idx="2">
                  <c:v>23467</c:v>
                </c:pt>
                <c:pt idx="3">
                  <c:v>21630</c:v>
                </c:pt>
                <c:pt idx="4">
                  <c:v>22582</c:v>
                </c:pt>
                <c:pt idx="5">
                  <c:v>21744</c:v>
                </c:pt>
                <c:pt idx="6">
                  <c:v>20647</c:v>
                </c:pt>
                <c:pt idx="7">
                  <c:v>19761</c:v>
                </c:pt>
                <c:pt idx="8">
                  <c:v>20255</c:v>
                </c:pt>
                <c:pt idx="9">
                  <c:v>21017</c:v>
                </c:pt>
                <c:pt idx="10">
                  <c:v>20808</c:v>
                </c:pt>
                <c:pt idx="11">
                  <c:v>21308</c:v>
                </c:pt>
                <c:pt idx="12">
                  <c:v>22419</c:v>
                </c:pt>
                <c:pt idx="13">
                  <c:v>22585</c:v>
                </c:pt>
                <c:pt idx="14">
                  <c:v>23322</c:v>
                </c:pt>
                <c:pt idx="15">
                  <c:v>23599</c:v>
                </c:pt>
                <c:pt idx="16">
                  <c:v>22325</c:v>
                </c:pt>
                <c:pt idx="17">
                  <c:v>23376</c:v>
                </c:pt>
                <c:pt idx="18">
                  <c:v>22978</c:v>
                </c:pt>
                <c:pt idx="19">
                  <c:v>22408</c:v>
                </c:pt>
                <c:pt idx="20">
                  <c:v>23199</c:v>
                </c:pt>
                <c:pt idx="21">
                  <c:v>24971</c:v>
                </c:pt>
                <c:pt idx="22">
                  <c:v>24691</c:v>
                </c:pt>
                <c:pt idx="23">
                  <c:v>23297</c:v>
                </c:pt>
                <c:pt idx="24">
                  <c:v>21604</c:v>
                </c:pt>
                <c:pt idx="25">
                  <c:v>22831</c:v>
                </c:pt>
                <c:pt idx="26">
                  <c:v>19554</c:v>
                </c:pt>
                <c:pt idx="27">
                  <c:v>15752</c:v>
                </c:pt>
                <c:pt idx="28">
                  <c:v>20864</c:v>
                </c:pt>
                <c:pt idx="29">
                  <c:v>17341</c:v>
                </c:pt>
                <c:pt idx="30">
                  <c:v>18127</c:v>
                </c:pt>
                <c:pt idx="31">
                  <c:v>17919</c:v>
                </c:pt>
                <c:pt idx="32">
                  <c:v>17405</c:v>
                </c:pt>
                <c:pt idx="33">
                  <c:v>17380</c:v>
                </c:pt>
                <c:pt idx="34">
                  <c:v>19883</c:v>
                </c:pt>
                <c:pt idx="35">
                  <c:v>18545</c:v>
                </c:pt>
                <c:pt idx="36">
                  <c:v>18216</c:v>
                </c:pt>
                <c:pt idx="37">
                  <c:v>17921</c:v>
                </c:pt>
                <c:pt idx="38">
                  <c:v>18170</c:v>
                </c:pt>
                <c:pt idx="39">
                  <c:v>18110</c:v>
                </c:pt>
                <c:pt idx="40">
                  <c:v>11147</c:v>
                </c:pt>
                <c:pt idx="41">
                  <c:v>18053</c:v>
                </c:pt>
                <c:pt idx="42">
                  <c:v>18713</c:v>
                </c:pt>
                <c:pt idx="43">
                  <c:v>17251</c:v>
                </c:pt>
                <c:pt idx="44">
                  <c:v>18803</c:v>
                </c:pt>
                <c:pt idx="45">
                  <c:v>15492</c:v>
                </c:pt>
                <c:pt idx="46">
                  <c:v>16295</c:v>
                </c:pt>
                <c:pt idx="47">
                  <c:v>16046</c:v>
                </c:pt>
                <c:pt idx="48">
                  <c:v>16376</c:v>
                </c:pt>
                <c:pt idx="49">
                  <c:v>13706</c:v>
                </c:pt>
                <c:pt idx="50">
                  <c:v>15073</c:v>
                </c:pt>
                <c:pt idx="51">
                  <c:v>16880</c:v>
                </c:pt>
                <c:pt idx="52">
                  <c:v>15850</c:v>
                </c:pt>
                <c:pt idx="53">
                  <c:v>11109</c:v>
                </c:pt>
                <c:pt idx="54">
                  <c:v>12210</c:v>
                </c:pt>
                <c:pt idx="55">
                  <c:v>12900</c:v>
                </c:pt>
                <c:pt idx="56">
                  <c:v>12946</c:v>
                </c:pt>
                <c:pt idx="57">
                  <c:v>13124</c:v>
                </c:pt>
                <c:pt idx="58">
                  <c:v>12780</c:v>
                </c:pt>
                <c:pt idx="59">
                  <c:v>14461</c:v>
                </c:pt>
                <c:pt idx="60">
                  <c:v>12942</c:v>
                </c:pt>
                <c:pt idx="61">
                  <c:v>10664</c:v>
                </c:pt>
                <c:pt idx="62">
                  <c:v>10853</c:v>
                </c:pt>
                <c:pt idx="63">
                  <c:v>10578</c:v>
                </c:pt>
                <c:pt idx="64">
                  <c:v>10636</c:v>
                </c:pt>
                <c:pt idx="65">
                  <c:v>11031</c:v>
                </c:pt>
                <c:pt idx="66">
                  <c:v>11068</c:v>
                </c:pt>
                <c:pt idx="67">
                  <c:v>10827</c:v>
                </c:pt>
                <c:pt idx="68">
                  <c:v>11426</c:v>
                </c:pt>
                <c:pt idx="69">
                  <c:v>10349</c:v>
                </c:pt>
                <c:pt idx="70">
                  <c:v>11268</c:v>
                </c:pt>
                <c:pt idx="71">
                  <c:v>12013</c:v>
                </c:pt>
                <c:pt idx="72">
                  <c:v>11426</c:v>
                </c:pt>
                <c:pt idx="73">
                  <c:v>13326</c:v>
                </c:pt>
                <c:pt idx="74">
                  <c:v>13173</c:v>
                </c:pt>
                <c:pt idx="75">
                  <c:v>12168</c:v>
                </c:pt>
                <c:pt idx="76">
                  <c:v>12244</c:v>
                </c:pt>
                <c:pt idx="77">
                  <c:v>12046</c:v>
                </c:pt>
                <c:pt idx="78">
                  <c:v>12350</c:v>
                </c:pt>
                <c:pt idx="79">
                  <c:v>12010</c:v>
                </c:pt>
                <c:pt idx="80">
                  <c:v>12955</c:v>
                </c:pt>
                <c:pt idx="81">
                  <c:v>13743</c:v>
                </c:pt>
                <c:pt idx="82">
                  <c:v>13804</c:v>
                </c:pt>
                <c:pt idx="83">
                  <c:v>14519</c:v>
                </c:pt>
                <c:pt idx="84">
                  <c:v>14831</c:v>
                </c:pt>
                <c:pt idx="85">
                  <c:v>14635</c:v>
                </c:pt>
                <c:pt idx="86">
                  <c:v>14251</c:v>
                </c:pt>
                <c:pt idx="87">
                  <c:v>13445</c:v>
                </c:pt>
                <c:pt idx="88">
                  <c:v>12448</c:v>
                </c:pt>
                <c:pt idx="89">
                  <c:v>14791</c:v>
                </c:pt>
                <c:pt idx="90">
                  <c:v>12930</c:v>
                </c:pt>
                <c:pt idx="91">
                  <c:v>16711</c:v>
                </c:pt>
                <c:pt idx="92">
                  <c:v>18079</c:v>
                </c:pt>
                <c:pt idx="93">
                  <c:v>15656</c:v>
                </c:pt>
                <c:pt idx="94">
                  <c:v>17184</c:v>
                </c:pt>
                <c:pt idx="95">
                  <c:v>16527</c:v>
                </c:pt>
                <c:pt idx="96">
                  <c:v>18335</c:v>
                </c:pt>
                <c:pt idx="97">
                  <c:v>16835</c:v>
                </c:pt>
                <c:pt idx="98">
                  <c:v>16559</c:v>
                </c:pt>
                <c:pt idx="99">
                  <c:v>15198</c:v>
                </c:pt>
                <c:pt idx="100">
                  <c:v>15296</c:v>
                </c:pt>
                <c:pt idx="101">
                  <c:v>13084</c:v>
                </c:pt>
                <c:pt idx="102">
                  <c:v>8665</c:v>
                </c:pt>
                <c:pt idx="103">
                  <c:v>7385</c:v>
                </c:pt>
                <c:pt idx="104">
                  <c:v>8949</c:v>
                </c:pt>
                <c:pt idx="105">
                  <c:v>8889</c:v>
                </c:pt>
                <c:pt idx="106">
                  <c:v>14213</c:v>
                </c:pt>
                <c:pt idx="107">
                  <c:v>14531</c:v>
                </c:pt>
                <c:pt idx="108">
                  <c:v>9961</c:v>
                </c:pt>
                <c:pt idx="109">
                  <c:v>11164</c:v>
                </c:pt>
                <c:pt idx="110">
                  <c:v>11161</c:v>
                </c:pt>
                <c:pt idx="111">
                  <c:v>9577</c:v>
                </c:pt>
                <c:pt idx="112">
                  <c:v>8797</c:v>
                </c:pt>
                <c:pt idx="113">
                  <c:v>8417</c:v>
                </c:pt>
                <c:pt idx="114">
                  <c:v>8692</c:v>
                </c:pt>
                <c:pt idx="115">
                  <c:v>8874</c:v>
                </c:pt>
                <c:pt idx="116">
                  <c:v>9635</c:v>
                </c:pt>
                <c:pt idx="117">
                  <c:v>9302</c:v>
                </c:pt>
                <c:pt idx="118">
                  <c:v>9888</c:v>
                </c:pt>
                <c:pt idx="119">
                  <c:v>9897</c:v>
                </c:pt>
                <c:pt idx="120">
                  <c:v>11073</c:v>
                </c:pt>
                <c:pt idx="121">
                  <c:v>5932</c:v>
                </c:pt>
                <c:pt idx="122">
                  <c:v>9672</c:v>
                </c:pt>
                <c:pt idx="123">
                  <c:v>9129</c:v>
                </c:pt>
                <c:pt idx="124">
                  <c:v>9536</c:v>
                </c:pt>
                <c:pt idx="125">
                  <c:v>9560</c:v>
                </c:pt>
                <c:pt idx="126">
                  <c:v>10514</c:v>
                </c:pt>
                <c:pt idx="127">
                  <c:v>11796</c:v>
                </c:pt>
                <c:pt idx="128">
                  <c:v>10315</c:v>
                </c:pt>
                <c:pt idx="129">
                  <c:v>9388</c:v>
                </c:pt>
                <c:pt idx="130">
                  <c:v>12635</c:v>
                </c:pt>
                <c:pt idx="131">
                  <c:v>19383</c:v>
                </c:pt>
                <c:pt idx="132">
                  <c:v>12986</c:v>
                </c:pt>
                <c:pt idx="133">
                  <c:v>10628</c:v>
                </c:pt>
                <c:pt idx="134">
                  <c:v>13417</c:v>
                </c:pt>
                <c:pt idx="135">
                  <c:v>11512</c:v>
                </c:pt>
                <c:pt idx="136">
                  <c:v>9292</c:v>
                </c:pt>
                <c:pt idx="137">
                  <c:v>16742</c:v>
                </c:pt>
                <c:pt idx="138">
                  <c:v>9030</c:v>
                </c:pt>
                <c:pt idx="139">
                  <c:v>6092</c:v>
                </c:pt>
                <c:pt idx="140">
                  <c:v>3425</c:v>
                </c:pt>
                <c:pt idx="141">
                  <c:v>3191</c:v>
                </c:pt>
                <c:pt idx="142">
                  <c:v>3409</c:v>
                </c:pt>
                <c:pt idx="143">
                  <c:v>1904</c:v>
                </c:pt>
                <c:pt idx="144">
                  <c:v>2040</c:v>
                </c:pt>
                <c:pt idx="145">
                  <c:v>3066</c:v>
                </c:pt>
              </c:numCache>
            </c:numRef>
          </c:yVal>
          <c:smooth val="0"/>
          <c:extLst>
            <c:ext xmlns:c16="http://schemas.microsoft.com/office/drawing/2014/chart" uri="{C3380CC4-5D6E-409C-BE32-E72D297353CC}">
              <c16:uniqueId val="{00000000-7D9B-5F4D-8713-EB23989D2646}"/>
            </c:ext>
          </c:extLst>
        </c:ser>
        <c:ser>
          <c:idx val="1"/>
          <c:order val="1"/>
          <c:tx>
            <c:v>pOR2 Runs</c:v>
          </c:tx>
          <c:spPr>
            <a:ln w="25400" cap="rnd">
              <a:noFill/>
            </a:ln>
            <a:effectLst>
              <a:glow rad="139700">
                <a:schemeClr val="accent2">
                  <a:satMod val="175000"/>
                  <a:alpha val="14000"/>
                </a:schemeClr>
              </a:glow>
            </a:effectLst>
          </c:spPr>
          <c:marker>
            <c:symbol val="circle"/>
            <c:size val="3"/>
            <c:spPr>
              <a:solidFill>
                <a:schemeClr val="accent2">
                  <a:lumMod val="60000"/>
                  <a:lumOff val="40000"/>
                </a:schemeClr>
              </a:solidFill>
              <a:ln>
                <a:noFill/>
              </a:ln>
              <a:effectLst>
                <a:glow rad="63500">
                  <a:schemeClr val="accent2">
                    <a:satMod val="175000"/>
                    <a:alpha val="25000"/>
                  </a:schemeClr>
                </a:glow>
              </a:effectLst>
            </c:spPr>
          </c:marker>
          <c:trendline>
            <c:spPr>
              <a:ln w="25400" cap="rnd">
                <a:solidFill>
                  <a:schemeClr val="accent2">
                    <a:alpha val="50000"/>
                  </a:schemeClr>
                </a:solidFill>
              </a:ln>
              <a:effectLst/>
            </c:spPr>
            <c:trendlineType val="linear"/>
            <c:forward val="2"/>
            <c:dispRSqr val="0"/>
            <c:dispEq val="0"/>
          </c:trendline>
          <c:xVal>
            <c:numRef>
              <c:f>'RA pOR1 v pOR2'!$P$2:$P$147</c:f>
              <c:numCache>
                <c:formatCode>0.00</c:formatCode>
                <c:ptCount val="146"/>
                <c:pt idx="0">
                  <c:v>10218.389910143513</c:v>
                </c:pt>
                <c:pt idx="1">
                  <c:v>8203.2704982026626</c:v>
                </c:pt>
                <c:pt idx="2">
                  <c:v>23070.131589175464</c:v>
                </c:pt>
                <c:pt idx="3">
                  <c:v>21238.196611504904</c:v>
                </c:pt>
                <c:pt idx="4">
                  <c:v>22210.60533894449</c:v>
                </c:pt>
                <c:pt idx="5">
                  <c:v>21441.001563010086</c:v>
                </c:pt>
                <c:pt idx="6">
                  <c:v>20292.159713080695</c:v>
                </c:pt>
                <c:pt idx="7">
                  <c:v>19386.232487159705</c:v>
                </c:pt>
                <c:pt idx="8">
                  <c:v>20169.040532579402</c:v>
                </c:pt>
                <c:pt idx="9">
                  <c:v>20944.038885295275</c:v>
                </c:pt>
                <c:pt idx="10">
                  <c:v>21041.393480939114</c:v>
                </c:pt>
                <c:pt idx="11">
                  <c:v>21363.488409560232</c:v>
                </c:pt>
                <c:pt idx="12">
                  <c:v>22682.872160057541</c:v>
                </c:pt>
                <c:pt idx="13">
                  <c:v>22809.861353336415</c:v>
                </c:pt>
                <c:pt idx="14">
                  <c:v>23486.848450872676</c:v>
                </c:pt>
                <c:pt idx="15">
                  <c:v>24007.688135511737</c:v>
                </c:pt>
                <c:pt idx="16">
                  <c:v>22903.332221246725</c:v>
                </c:pt>
                <c:pt idx="17">
                  <c:v>23919.440916540283</c:v>
                </c:pt>
                <c:pt idx="18">
                  <c:v>23485.907660886336</c:v>
                </c:pt>
                <c:pt idx="19">
                  <c:v>22848.912819846875</c:v>
                </c:pt>
                <c:pt idx="20">
                  <c:v>23666.513339610734</c:v>
                </c:pt>
                <c:pt idx="21">
                  <c:v>24966.231878432965</c:v>
                </c:pt>
                <c:pt idx="22">
                  <c:v>24889.060559227677</c:v>
                </c:pt>
                <c:pt idx="23">
                  <c:v>23391.433971290971</c:v>
                </c:pt>
                <c:pt idx="24">
                  <c:v>21691.269597815786</c:v>
                </c:pt>
                <c:pt idx="25">
                  <c:v>22629.30939158567</c:v>
                </c:pt>
                <c:pt idx="26">
                  <c:v>19537.019983080449</c:v>
                </c:pt>
                <c:pt idx="27">
                  <c:v>15738.742945746986</c:v>
                </c:pt>
                <c:pt idx="28">
                  <c:v>20749.129836459251</c:v>
                </c:pt>
                <c:pt idx="29">
                  <c:v>17649.367387135069</c:v>
                </c:pt>
                <c:pt idx="30">
                  <c:v>18039.248074694209</c:v>
                </c:pt>
                <c:pt idx="31">
                  <c:v>18142.773603039783</c:v>
                </c:pt>
                <c:pt idx="32">
                  <c:v>17446.877494436951</c:v>
                </c:pt>
                <c:pt idx="33">
                  <c:v>17629.445321865591</c:v>
                </c:pt>
                <c:pt idx="34">
                  <c:v>20205.632818956612</c:v>
                </c:pt>
                <c:pt idx="35">
                  <c:v>18668.639701343374</c:v>
                </c:pt>
                <c:pt idx="36">
                  <c:v>18438.513115120251</c:v>
                </c:pt>
                <c:pt idx="37">
                  <c:v>17984.157471266939</c:v>
                </c:pt>
                <c:pt idx="38">
                  <c:v>18395.774262490424</c:v>
                </c:pt>
                <c:pt idx="39">
                  <c:v>18398.278056664338</c:v>
                </c:pt>
                <c:pt idx="40">
                  <c:v>11325.828961595242</c:v>
                </c:pt>
                <c:pt idx="41">
                  <c:v>18318.303593418015</c:v>
                </c:pt>
                <c:pt idx="42">
                  <c:v>18830.465435571961</c:v>
                </c:pt>
                <c:pt idx="43">
                  <c:v>17802.183836498145</c:v>
                </c:pt>
                <c:pt idx="44">
                  <c:v>19205.037333929751</c:v>
                </c:pt>
                <c:pt idx="45">
                  <c:v>15613.304640815315</c:v>
                </c:pt>
                <c:pt idx="46">
                  <c:v>16543.651341757606</c:v>
                </c:pt>
                <c:pt idx="47">
                  <c:v>16101.078403500997</c:v>
                </c:pt>
                <c:pt idx="48">
                  <c:v>16390.438849372396</c:v>
                </c:pt>
                <c:pt idx="49">
                  <c:v>13762.749767934802</c:v>
                </c:pt>
                <c:pt idx="50">
                  <c:v>15088.0617868052</c:v>
                </c:pt>
                <c:pt idx="51">
                  <c:v>16726.344138518612</c:v>
                </c:pt>
                <c:pt idx="52">
                  <c:v>15788.47074481088</c:v>
                </c:pt>
                <c:pt idx="53">
                  <c:v>11147.960540766133</c:v>
                </c:pt>
                <c:pt idx="54">
                  <c:v>11965.151106169924</c:v>
                </c:pt>
                <c:pt idx="55">
                  <c:v>12725.931759898198</c:v>
                </c:pt>
                <c:pt idx="56">
                  <c:v>12819.265195096476</c:v>
                </c:pt>
                <c:pt idx="57">
                  <c:v>12956.787511774617</c:v>
                </c:pt>
                <c:pt idx="58">
                  <c:v>12758.474008412059</c:v>
                </c:pt>
                <c:pt idx="59">
                  <c:v>14376.373772865882</c:v>
                </c:pt>
                <c:pt idx="60">
                  <c:v>12777.573863705591</c:v>
                </c:pt>
                <c:pt idx="61">
                  <c:v>10551.884747675727</c:v>
                </c:pt>
                <c:pt idx="62">
                  <c:v>10829.645534406749</c:v>
                </c:pt>
                <c:pt idx="63">
                  <c:v>10596.741910384839</c:v>
                </c:pt>
                <c:pt idx="64">
                  <c:v>10742.194518239907</c:v>
                </c:pt>
                <c:pt idx="65">
                  <c:v>11174.213005751735</c:v>
                </c:pt>
                <c:pt idx="66">
                  <c:v>11129.239263231022</c:v>
                </c:pt>
                <c:pt idx="67">
                  <c:v>10951.201315110638</c:v>
                </c:pt>
                <c:pt idx="68">
                  <c:v>11299.083076668778</c:v>
                </c:pt>
                <c:pt idx="69">
                  <c:v>10277.926484870241</c:v>
                </c:pt>
                <c:pt idx="70">
                  <c:v>11245.893096459025</c:v>
                </c:pt>
                <c:pt idx="71">
                  <c:v>11943.933009766262</c:v>
                </c:pt>
                <c:pt idx="72">
                  <c:v>11228.504974458841</c:v>
                </c:pt>
                <c:pt idx="73">
                  <c:v>13562.483327688071</c:v>
                </c:pt>
                <c:pt idx="74">
                  <c:v>13424.476497591393</c:v>
                </c:pt>
                <c:pt idx="75">
                  <c:v>12191.772710201998</c:v>
                </c:pt>
                <c:pt idx="76">
                  <c:v>12389.994306852845</c:v>
                </c:pt>
                <c:pt idx="77">
                  <c:v>11954.349512218958</c:v>
                </c:pt>
                <c:pt idx="78">
                  <c:v>12584.330644892338</c:v>
                </c:pt>
                <c:pt idx="79">
                  <c:v>11974.603901015069</c:v>
                </c:pt>
                <c:pt idx="80">
                  <c:v>12798.145127067964</c:v>
                </c:pt>
                <c:pt idx="81">
                  <c:v>13750.01942051321</c:v>
                </c:pt>
                <c:pt idx="82">
                  <c:v>13382.671498778325</c:v>
                </c:pt>
                <c:pt idx="83">
                  <c:v>14526.323960264432</c:v>
                </c:pt>
                <c:pt idx="84">
                  <c:v>14781.389543856079</c:v>
                </c:pt>
                <c:pt idx="85">
                  <c:v>14409.741772544801</c:v>
                </c:pt>
                <c:pt idx="86">
                  <c:v>14322.112113988913</c:v>
                </c:pt>
                <c:pt idx="87">
                  <c:v>13260.528452590386</c:v>
                </c:pt>
                <c:pt idx="88">
                  <c:v>12353.811177768333</c:v>
                </c:pt>
                <c:pt idx="89">
                  <c:v>14706.072958771256</c:v>
                </c:pt>
                <c:pt idx="90">
                  <c:v>12892.458724946127</c:v>
                </c:pt>
                <c:pt idx="91">
                  <c:v>15751.378136559664</c:v>
                </c:pt>
                <c:pt idx="92">
                  <c:v>17673.738015675339</c:v>
                </c:pt>
                <c:pt idx="93">
                  <c:v>15979.890558519226</c:v>
                </c:pt>
                <c:pt idx="94">
                  <c:v>17256.722922927249</c:v>
                </c:pt>
                <c:pt idx="95">
                  <c:v>17046.641374739273</c:v>
                </c:pt>
                <c:pt idx="96">
                  <c:v>17669.187179410605</c:v>
                </c:pt>
                <c:pt idx="97">
                  <c:v>16703.727277208411</c:v>
                </c:pt>
                <c:pt idx="98">
                  <c:v>15662.192643157736</c:v>
                </c:pt>
                <c:pt idx="99">
                  <c:v>15236.371946455898</c:v>
                </c:pt>
                <c:pt idx="100">
                  <c:v>15635.556349947503</c:v>
                </c:pt>
                <c:pt idx="101">
                  <c:v>13368.246055118361</c:v>
                </c:pt>
                <c:pt idx="102">
                  <c:v>8885.5387712989941</c:v>
                </c:pt>
                <c:pt idx="103">
                  <c:v>7490.9348041610338</c:v>
                </c:pt>
                <c:pt idx="104">
                  <c:v>8798.1829883560185</c:v>
                </c:pt>
                <c:pt idx="105">
                  <c:v>9089.1725766669369</c:v>
                </c:pt>
                <c:pt idx="106">
                  <c:v>14082.269924660475</c:v>
                </c:pt>
                <c:pt idx="107">
                  <c:v>14660.063468388551</c:v>
                </c:pt>
                <c:pt idx="108">
                  <c:v>10157.084212744787</c:v>
                </c:pt>
                <c:pt idx="109">
                  <c:v>10850.76463035278</c:v>
                </c:pt>
                <c:pt idx="110">
                  <c:v>10991.150575712734</c:v>
                </c:pt>
                <c:pt idx="111">
                  <c:v>9559.8461463874046</c:v>
                </c:pt>
                <c:pt idx="112">
                  <c:v>8750.605360350819</c:v>
                </c:pt>
                <c:pt idx="113">
                  <c:v>8429.4402875312335</c:v>
                </c:pt>
                <c:pt idx="114">
                  <c:v>8722.7347693818956</c:v>
                </c:pt>
                <c:pt idx="115">
                  <c:v>8872.5034034488544</c:v>
                </c:pt>
                <c:pt idx="116">
                  <c:v>9561.9432589519201</c:v>
                </c:pt>
                <c:pt idx="117">
                  <c:v>9412.8907391823814</c:v>
                </c:pt>
                <c:pt idx="118">
                  <c:v>9677.8201261822469</c:v>
                </c:pt>
                <c:pt idx="119">
                  <c:v>9893.9343572333346</c:v>
                </c:pt>
                <c:pt idx="120">
                  <c:v>10926.202180373801</c:v>
                </c:pt>
                <c:pt idx="121">
                  <c:v>5945.6309641579464</c:v>
                </c:pt>
                <c:pt idx="122">
                  <c:v>9699.9540109683403</c:v>
                </c:pt>
                <c:pt idx="123">
                  <c:v>9097.0494765741805</c:v>
                </c:pt>
                <c:pt idx="124">
                  <c:v>9676.7937781529345</c:v>
                </c:pt>
                <c:pt idx="125">
                  <c:v>9458.6937829213402</c:v>
                </c:pt>
                <c:pt idx="126">
                  <c:v>10297.880375129727</c:v>
                </c:pt>
                <c:pt idx="127">
                  <c:v>11524.101672470391</c:v>
                </c:pt>
                <c:pt idx="128">
                  <c:v>9964.6040668852384</c:v>
                </c:pt>
                <c:pt idx="129">
                  <c:v>9269.6443075215593</c:v>
                </c:pt>
                <c:pt idx="130">
                  <c:v>12362.91551960118</c:v>
                </c:pt>
                <c:pt idx="131">
                  <c:v>19465.260047580992</c:v>
                </c:pt>
                <c:pt idx="132">
                  <c:v>12705.678057667232</c:v>
                </c:pt>
                <c:pt idx="133">
                  <c:v>10533.099228581928</c:v>
                </c:pt>
                <c:pt idx="134">
                  <c:v>13144.426324951877</c:v>
                </c:pt>
                <c:pt idx="135">
                  <c:v>10963.338019437964</c:v>
                </c:pt>
                <c:pt idx="136">
                  <c:v>9625.6337531936497</c:v>
                </c:pt>
                <c:pt idx="137">
                  <c:v>16620.392446996259</c:v>
                </c:pt>
                <c:pt idx="138">
                  <c:v>9306.4013656999978</c:v>
                </c:pt>
                <c:pt idx="139">
                  <c:v>5938.7924990557813</c:v>
                </c:pt>
                <c:pt idx="140">
                  <c:v>3407.2589592655831</c:v>
                </c:pt>
                <c:pt idx="141">
                  <c:v>3454.7764441289305</c:v>
                </c:pt>
                <c:pt idx="142">
                  <c:v>3310.5990247230989</c:v>
                </c:pt>
                <c:pt idx="143">
                  <c:v>1916.0664220266449</c:v>
                </c:pt>
                <c:pt idx="144">
                  <c:v>2123.8651996968847</c:v>
                </c:pt>
                <c:pt idx="145">
                  <c:v>3012.9106649216633</c:v>
                </c:pt>
              </c:numCache>
            </c:numRef>
          </c:xVal>
          <c:yVal>
            <c:numRef>
              <c:f>'RA pOR1 v pOR2'!$S$25:$S$170</c:f>
              <c:numCache>
                <c:formatCode>General</c:formatCode>
                <c:ptCount val="146"/>
                <c:pt idx="0">
                  <c:v>10089.48947437461</c:v>
                </c:pt>
                <c:pt idx="1">
                  <c:v>8150.7972379564762</c:v>
                </c:pt>
                <c:pt idx="2">
                  <c:v>22987.795021046579</c:v>
                </c:pt>
                <c:pt idx="3">
                  <c:v>21173.793801620515</c:v>
                </c:pt>
                <c:pt idx="4">
                  <c:v>22136.683117484194</c:v>
                </c:pt>
                <c:pt idx="5">
                  <c:v>21374.613390645362</c:v>
                </c:pt>
                <c:pt idx="6">
                  <c:v>20237.018147308954</c:v>
                </c:pt>
                <c:pt idx="7">
                  <c:v>19339.959511187713</c:v>
                </c:pt>
                <c:pt idx="8">
                  <c:v>20115.104244093855</c:v>
                </c:pt>
                <c:pt idx="9">
                  <c:v>20882.51573741412</c:v>
                </c:pt>
                <c:pt idx="10">
                  <c:v>20978.917278608125</c:v>
                </c:pt>
                <c:pt idx="11">
                  <c:v>21297.859053513595</c:v>
                </c:pt>
                <c:pt idx="12">
                  <c:v>22604.32667461683</c:v>
                </c:pt>
                <c:pt idx="13">
                  <c:v>22730.072705054394</c:v>
                </c:pt>
                <c:pt idx="14">
                  <c:v>23400.432426024432</c:v>
                </c:pt>
                <c:pt idx="15">
                  <c:v>23916.173341819456</c:v>
                </c:pt>
                <c:pt idx="16">
                  <c:v>22822.628538332778</c:v>
                </c:pt>
                <c:pt idx="17">
                  <c:v>23828.790020480876</c:v>
                </c:pt>
                <c:pt idx="18">
                  <c:v>23399.500845917471</c:v>
                </c:pt>
                <c:pt idx="19">
                  <c:v>22768.741876577304</c:v>
                </c:pt>
                <c:pt idx="20">
                  <c:v>23578.338482315419</c:v>
                </c:pt>
                <c:pt idx="21">
                  <c:v>24865.333404663688</c:v>
                </c:pt>
                <c:pt idx="22">
                  <c:v>24788.917555384411</c:v>
                </c:pt>
                <c:pt idx="23">
                  <c:v>23305.952008093773</c:v>
                </c:pt>
                <c:pt idx="24">
                  <c:v>21622.43142231927</c:v>
                </c:pt>
                <c:pt idx="25">
                  <c:v>22551.288259766887</c:v>
                </c:pt>
                <c:pt idx="26">
                  <c:v>19489.270870383574</c:v>
                </c:pt>
                <c:pt idx="27">
                  <c:v>15728.177129926602</c:v>
                </c:pt>
                <c:pt idx="28">
                  <c:v>20689.514753986579</c:v>
                </c:pt>
                <c:pt idx="29">
                  <c:v>17620.09748124297</c:v>
                </c:pt>
                <c:pt idx="30">
                  <c:v>18006.16142526039</c:v>
                </c:pt>
                <c:pt idx="31">
                  <c:v>18108.673488706765</c:v>
                </c:pt>
                <c:pt idx="32">
                  <c:v>17419.589866751703</c:v>
                </c:pt>
                <c:pt idx="33">
                  <c:v>17600.370443366184</c:v>
                </c:pt>
                <c:pt idx="34">
                  <c:v>20151.338309668747</c:v>
                </c:pt>
                <c:pt idx="35">
                  <c:v>18629.391612005289</c:v>
                </c:pt>
                <c:pt idx="36">
                  <c:v>18401.517853864636</c:v>
                </c:pt>
                <c:pt idx="37">
                  <c:v>17951.610132221016</c:v>
                </c:pt>
                <c:pt idx="38">
                  <c:v>18359.197393950737</c:v>
                </c:pt>
                <c:pt idx="39">
                  <c:v>18361.676677189513</c:v>
                </c:pt>
                <c:pt idx="40">
                  <c:v>11358.463441369495</c:v>
                </c:pt>
                <c:pt idx="41">
                  <c:v>18282.485125294894</c:v>
                </c:pt>
                <c:pt idx="42">
                  <c:v>18789.633150489615</c:v>
                </c:pt>
                <c:pt idx="43">
                  <c:v>17771.417931407348</c:v>
                </c:pt>
                <c:pt idx="44">
                  <c:v>19160.538170954787</c:v>
                </c:pt>
                <c:pt idx="45">
                  <c:v>15603.966805388704</c:v>
                </c:pt>
                <c:pt idx="46">
                  <c:v>16525.205861670223</c:v>
                </c:pt>
                <c:pt idx="47">
                  <c:v>16086.965498628888</c:v>
                </c:pt>
                <c:pt idx="48">
                  <c:v>16373.493245553529</c:v>
                </c:pt>
                <c:pt idx="49">
                  <c:v>13771.527970529696</c:v>
                </c:pt>
                <c:pt idx="50">
                  <c:v>15083.865825123168</c:v>
                </c:pt>
                <c:pt idx="51">
                  <c:v>16706.110184227691</c:v>
                </c:pt>
                <c:pt idx="52">
                  <c:v>15777.418117866022</c:v>
                </c:pt>
                <c:pt idx="53">
                  <c:v>11182.336266434679</c:v>
                </c:pt>
                <c:pt idx="54">
                  <c:v>11991.526931067827</c:v>
                </c:pt>
                <c:pt idx="55">
                  <c:v>12744.859909803619</c:v>
                </c:pt>
                <c:pt idx="56">
                  <c:v>12837.279655769813</c:v>
                </c:pt>
                <c:pt idx="57">
                  <c:v>12973.455695418153</c:v>
                </c:pt>
                <c:pt idx="58">
                  <c:v>12777.083585428871</c:v>
                </c:pt>
                <c:pt idx="59">
                  <c:v>14379.144892954253</c:v>
                </c:pt>
                <c:pt idx="60">
                  <c:v>12795.996462368088</c:v>
                </c:pt>
                <c:pt idx="61">
                  <c:v>10592.095767336132</c:v>
                </c:pt>
                <c:pt idx="62">
                  <c:v>10867.137410178449</c:v>
                </c:pt>
                <c:pt idx="63">
                  <c:v>10636.513800097202</c:v>
                </c:pt>
                <c:pt idx="64">
                  <c:v>10780.542497203745</c:v>
                </c:pt>
                <c:pt idx="65">
                  <c:v>11208.331732473203</c:v>
                </c:pt>
                <c:pt idx="66">
                  <c:v>11163.798261160557</c:v>
                </c:pt>
                <c:pt idx="67">
                  <c:v>10987.503218524731</c:v>
                </c:pt>
                <c:pt idx="68">
                  <c:v>11331.97938573291</c:v>
                </c:pt>
                <c:pt idx="69">
                  <c:v>10320.819423547488</c:v>
                </c:pt>
                <c:pt idx="70">
                  <c:v>11279.310109728131</c:v>
                </c:pt>
                <c:pt idx="71">
                  <c:v>11970.516549575421</c:v>
                </c:pt>
                <c:pt idx="72">
                  <c:v>11262.092209040426</c:v>
                </c:pt>
                <c:pt idx="73">
                  <c:v>13573.222041964684</c:v>
                </c:pt>
                <c:pt idx="74">
                  <c:v>13436.56623205006</c:v>
                </c:pt>
                <c:pt idx="75">
                  <c:v>12215.930019099482</c:v>
                </c:pt>
                <c:pt idx="76">
                  <c:v>12412.21112209935</c:v>
                </c:pt>
                <c:pt idx="77">
                  <c:v>11980.831079502335</c:v>
                </c:pt>
                <c:pt idx="78">
                  <c:v>12604.645001292323</c:v>
                </c:pt>
                <c:pt idx="79">
                  <c:v>12000.887187619008</c:v>
                </c:pt>
                <c:pt idx="80">
                  <c:v>12816.366343002132</c:v>
                </c:pt>
                <c:pt idx="81">
                  <c:v>13758.922247058086</c:v>
                </c:pt>
                <c:pt idx="82">
                  <c:v>13395.170483975289</c:v>
                </c:pt>
                <c:pt idx="83">
                  <c:v>14527.627140473769</c:v>
                </c:pt>
                <c:pt idx="84">
                  <c:v>14780.195755249177</c:v>
                </c:pt>
                <c:pt idx="85">
                  <c:v>14412.186236039661</c:v>
                </c:pt>
                <c:pt idx="86">
                  <c:v>14325.414429498578</c:v>
                </c:pt>
                <c:pt idx="87">
                  <c:v>13274.223159190282</c:v>
                </c:pt>
                <c:pt idx="88">
                  <c:v>12376.382208364968</c:v>
                </c:pt>
                <c:pt idx="89">
                  <c:v>14705.616483139527</c:v>
                </c:pt>
                <c:pt idx="90">
                  <c:v>12909.756656329188</c:v>
                </c:pt>
                <c:pt idx="91">
                  <c:v>15740.688628326521</c:v>
                </c:pt>
                <c:pt idx="92">
                  <c:v>17644.229533105667</c:v>
                </c:pt>
                <c:pt idx="93">
                  <c:v>15966.964024091791</c:v>
                </c:pt>
                <c:pt idx="94">
                  <c:v>17231.296816614813</c:v>
                </c:pt>
                <c:pt idx="95">
                  <c:v>17023.271865272662</c:v>
                </c:pt>
                <c:pt idx="96">
                  <c:v>17639.723247329006</c:v>
                </c:pt>
                <c:pt idx="97">
                  <c:v>16683.7147310613</c:v>
                </c:pt>
                <c:pt idx="98">
                  <c:v>15652.376217810765</c:v>
                </c:pt>
                <c:pt idx="99">
                  <c:v>15230.724099974026</c:v>
                </c:pt>
                <c:pt idx="100">
                  <c:v>15626.000681040463</c:v>
                </c:pt>
                <c:pt idx="101">
                  <c:v>13380.886258438413</c:v>
                </c:pt>
                <c:pt idx="102">
                  <c:v>8942.0625128934626</c:v>
                </c:pt>
                <c:pt idx="103">
                  <c:v>7561.1110447242518</c:v>
                </c:pt>
                <c:pt idx="104">
                  <c:v>8855.5619008553786</c:v>
                </c:pt>
                <c:pt idx="105">
                  <c:v>9143.7028417022539</c:v>
                </c:pt>
                <c:pt idx="106">
                  <c:v>14087.920179312454</c:v>
                </c:pt>
                <c:pt idx="107">
                  <c:v>14660.057403435985</c:v>
                </c:pt>
                <c:pt idx="108">
                  <c:v>10201.160138875426</c:v>
                </c:pt>
                <c:pt idx="109">
                  <c:v>10888.04976037987</c:v>
                </c:pt>
                <c:pt idx="110">
                  <c:v>11027.061395168927</c:v>
                </c:pt>
                <c:pt idx="111">
                  <c:v>9609.7687446035798</c:v>
                </c:pt>
                <c:pt idx="112">
                  <c:v>8808.4500348389465</c:v>
                </c:pt>
                <c:pt idx="113">
                  <c:v>8490.4290128960165</c:v>
                </c:pt>
                <c:pt idx="114">
                  <c:v>8780.8522834886007</c:v>
                </c:pt>
                <c:pt idx="115">
                  <c:v>8929.1547549959141</c:v>
                </c:pt>
                <c:pt idx="116">
                  <c:v>9611.8453274494077</c:v>
                </c:pt>
                <c:pt idx="117">
                  <c:v>9464.2519598265681</c:v>
                </c:pt>
                <c:pt idx="118">
                  <c:v>9726.5878161409946</c:v>
                </c:pt>
                <c:pt idx="119">
                  <c:v>9940.5863932960074</c:v>
                </c:pt>
                <c:pt idx="120">
                  <c:v>10962.74881323744</c:v>
                </c:pt>
                <c:pt idx="121">
                  <c:v>6030.934982627421</c:v>
                </c:pt>
                <c:pt idx="122">
                  <c:v>9748.5050208900757</c:v>
                </c:pt>
                <c:pt idx="123">
                  <c:v>9151.5026305655065</c:v>
                </c:pt>
                <c:pt idx="124">
                  <c:v>9725.5715155629605</c:v>
                </c:pt>
                <c:pt idx="125">
                  <c:v>9509.6066138992501</c:v>
                </c:pt>
                <c:pt idx="126">
                  <c:v>10340.57797486301</c:v>
                </c:pt>
                <c:pt idx="127">
                  <c:v>11554.795158210109</c:v>
                </c:pt>
                <c:pt idx="128">
                  <c:v>10010.564280637866</c:v>
                </c:pt>
                <c:pt idx="129">
                  <c:v>9322.407841515349</c:v>
                </c:pt>
                <c:pt idx="130">
                  <c:v>12385.39742309047</c:v>
                </c:pt>
                <c:pt idx="131">
                  <c:v>19418.213429978416</c:v>
                </c:pt>
                <c:pt idx="132">
                  <c:v>12724.804481530949</c:v>
                </c:pt>
                <c:pt idx="133">
                  <c:v>10573.49414939714</c:v>
                </c:pt>
                <c:pt idx="134">
                  <c:v>13159.257615281065</c:v>
                </c:pt>
                <c:pt idx="135">
                  <c:v>10999.521110381122</c:v>
                </c:pt>
                <c:pt idx="136">
                  <c:v>9674.9123225276162</c:v>
                </c:pt>
                <c:pt idx="137">
                  <c:v>16601.195708569721</c:v>
                </c:pt>
                <c:pt idx="138">
                  <c:v>9358.8050658551492</c:v>
                </c:pt>
                <c:pt idx="139">
                  <c:v>6024.1634627942749</c:v>
                </c:pt>
                <c:pt idx="140">
                  <c:v>3517.4124131272542</c:v>
                </c:pt>
                <c:pt idx="141">
                  <c:v>3564.4647247741323</c:v>
                </c:pt>
                <c:pt idx="142">
                  <c:v>3421.6987326380759</c:v>
                </c:pt>
                <c:pt idx="143">
                  <c:v>2040.8179302869726</c:v>
                </c:pt>
                <c:pt idx="144">
                  <c:v>2246.5824583317271</c:v>
                </c:pt>
                <c:pt idx="145">
                  <c:v>3126.9245980367441</c:v>
                </c:pt>
              </c:numCache>
            </c:numRef>
          </c:yVal>
          <c:smooth val="0"/>
          <c:extLst>
            <c:ext xmlns:c16="http://schemas.microsoft.com/office/drawing/2014/chart" uri="{C3380CC4-5D6E-409C-BE32-E72D297353CC}">
              <c16:uniqueId val="{00000001-7D9B-5F4D-8713-EB23989D2646}"/>
            </c:ext>
          </c:extLst>
        </c:ser>
        <c:dLbls>
          <c:showLegendKey val="0"/>
          <c:showVal val="0"/>
          <c:showCatName val="0"/>
          <c:showSerName val="0"/>
          <c:showPercent val="0"/>
          <c:showBubbleSize val="0"/>
        </c:dLbls>
        <c:axId val="1471508287"/>
        <c:axId val="1471497263"/>
      </c:scatterChart>
      <c:valAx>
        <c:axId val="1471508287"/>
        <c:scaling>
          <c:orientation val="minMax"/>
          <c:max val="25000"/>
          <c:min val="0"/>
        </c:scaling>
        <c:delete val="0"/>
        <c:axPos val="b"/>
        <c:majorGridlines>
          <c:spPr>
            <a:ln w="9525" cap="flat" cmpd="sng" algn="ctr">
              <a:solidFill>
                <a:schemeClr val="dk1">
                  <a:lumMod val="65000"/>
                  <a:lumOff val="35000"/>
                  <a:alpha val="7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pOR2</a:t>
                </a:r>
                <a:r>
                  <a:rPr lang="en-US" baseline="0"/>
                  <a:t> Predicted Runs</a:t>
                </a:r>
                <a:endParaRPr lang="en-US"/>
              </a:p>
            </c:rich>
          </c:tx>
          <c:overlay val="0"/>
          <c:spPr>
            <a:noFill/>
            <a:ln>
              <a:noFill/>
            </a:ln>
            <a:effectLst/>
          </c:spPr>
          <c:txPr>
            <a:bodyPr rot="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1497263"/>
        <c:crosses val="autoZero"/>
        <c:crossBetween val="midCat"/>
      </c:valAx>
      <c:valAx>
        <c:axId val="1471497263"/>
        <c:scaling>
          <c:orientation val="minMax"/>
          <c:max val="25000"/>
          <c:min val="0"/>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Model Predicted Runs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1508287"/>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pOR2 Residual Plot</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2">
                    <a:alpha val="50000"/>
                  </a:schemeClr>
                </a:solidFill>
              </a:ln>
              <a:effectLst/>
            </c:spPr>
            <c:trendlineType val="linear"/>
            <c:forward val="2"/>
            <c:dispRSqr val="0"/>
            <c:dispEq val="0"/>
          </c:trendline>
          <c:xVal>
            <c:numRef>
              <c:f>'RA pOR1 v pOR2'!$P$2:$P$147</c:f>
              <c:numCache>
                <c:formatCode>0.00</c:formatCode>
                <c:ptCount val="146"/>
                <c:pt idx="0">
                  <c:v>10218.389910143513</c:v>
                </c:pt>
                <c:pt idx="1">
                  <c:v>8203.2704982026626</c:v>
                </c:pt>
                <c:pt idx="2">
                  <c:v>23070.131589175464</c:v>
                </c:pt>
                <c:pt idx="3">
                  <c:v>21238.196611504904</c:v>
                </c:pt>
                <c:pt idx="4">
                  <c:v>22210.60533894449</c:v>
                </c:pt>
                <c:pt idx="5">
                  <c:v>21441.001563010086</c:v>
                </c:pt>
                <c:pt idx="6">
                  <c:v>20292.159713080695</c:v>
                </c:pt>
                <c:pt idx="7">
                  <c:v>19386.232487159705</c:v>
                </c:pt>
                <c:pt idx="8">
                  <c:v>20169.040532579402</c:v>
                </c:pt>
                <c:pt idx="9">
                  <c:v>20944.038885295275</c:v>
                </c:pt>
                <c:pt idx="10">
                  <c:v>21041.393480939114</c:v>
                </c:pt>
                <c:pt idx="11">
                  <c:v>21363.488409560232</c:v>
                </c:pt>
                <c:pt idx="12">
                  <c:v>22682.872160057541</c:v>
                </c:pt>
                <c:pt idx="13">
                  <c:v>22809.861353336415</c:v>
                </c:pt>
                <c:pt idx="14">
                  <c:v>23486.848450872676</c:v>
                </c:pt>
                <c:pt idx="15">
                  <c:v>24007.688135511737</c:v>
                </c:pt>
                <c:pt idx="16">
                  <c:v>22903.332221246725</c:v>
                </c:pt>
                <c:pt idx="17">
                  <c:v>23919.440916540283</c:v>
                </c:pt>
                <c:pt idx="18">
                  <c:v>23485.907660886336</c:v>
                </c:pt>
                <c:pt idx="19">
                  <c:v>22848.912819846875</c:v>
                </c:pt>
                <c:pt idx="20">
                  <c:v>23666.513339610734</c:v>
                </c:pt>
                <c:pt idx="21">
                  <c:v>24966.231878432965</c:v>
                </c:pt>
                <c:pt idx="22">
                  <c:v>24889.060559227677</c:v>
                </c:pt>
                <c:pt idx="23">
                  <c:v>23391.433971290971</c:v>
                </c:pt>
                <c:pt idx="24">
                  <c:v>21691.269597815786</c:v>
                </c:pt>
                <c:pt idx="25">
                  <c:v>22629.30939158567</c:v>
                </c:pt>
                <c:pt idx="26">
                  <c:v>19537.019983080449</c:v>
                </c:pt>
                <c:pt idx="27">
                  <c:v>15738.742945746986</c:v>
                </c:pt>
                <c:pt idx="28">
                  <c:v>20749.129836459251</c:v>
                </c:pt>
                <c:pt idx="29">
                  <c:v>17649.367387135069</c:v>
                </c:pt>
                <c:pt idx="30">
                  <c:v>18039.248074694209</c:v>
                </c:pt>
                <c:pt idx="31">
                  <c:v>18142.773603039783</c:v>
                </c:pt>
                <c:pt idx="32">
                  <c:v>17446.877494436951</c:v>
                </c:pt>
                <c:pt idx="33">
                  <c:v>17629.445321865591</c:v>
                </c:pt>
                <c:pt idx="34">
                  <c:v>20205.632818956612</c:v>
                </c:pt>
                <c:pt idx="35">
                  <c:v>18668.639701343374</c:v>
                </c:pt>
                <c:pt idx="36">
                  <c:v>18438.513115120251</c:v>
                </c:pt>
                <c:pt idx="37">
                  <c:v>17984.157471266939</c:v>
                </c:pt>
                <c:pt idx="38">
                  <c:v>18395.774262490424</c:v>
                </c:pt>
                <c:pt idx="39">
                  <c:v>18398.278056664338</c:v>
                </c:pt>
                <c:pt idx="40">
                  <c:v>11325.828961595242</c:v>
                </c:pt>
                <c:pt idx="41">
                  <c:v>18318.303593418015</c:v>
                </c:pt>
                <c:pt idx="42">
                  <c:v>18830.465435571961</c:v>
                </c:pt>
                <c:pt idx="43">
                  <c:v>17802.183836498145</c:v>
                </c:pt>
                <c:pt idx="44">
                  <c:v>19205.037333929751</c:v>
                </c:pt>
                <c:pt idx="45">
                  <c:v>15613.304640815315</c:v>
                </c:pt>
                <c:pt idx="46">
                  <c:v>16543.651341757606</c:v>
                </c:pt>
                <c:pt idx="47">
                  <c:v>16101.078403500997</c:v>
                </c:pt>
                <c:pt idx="48">
                  <c:v>16390.438849372396</c:v>
                </c:pt>
                <c:pt idx="49">
                  <c:v>13762.749767934802</c:v>
                </c:pt>
                <c:pt idx="50">
                  <c:v>15088.0617868052</c:v>
                </c:pt>
                <c:pt idx="51">
                  <c:v>16726.344138518612</c:v>
                </c:pt>
                <c:pt idx="52">
                  <c:v>15788.47074481088</c:v>
                </c:pt>
                <c:pt idx="53">
                  <c:v>11147.960540766133</c:v>
                </c:pt>
                <c:pt idx="54">
                  <c:v>11965.151106169924</c:v>
                </c:pt>
                <c:pt idx="55">
                  <c:v>12725.931759898198</c:v>
                </c:pt>
                <c:pt idx="56">
                  <c:v>12819.265195096476</c:v>
                </c:pt>
                <c:pt idx="57">
                  <c:v>12956.787511774617</c:v>
                </c:pt>
                <c:pt idx="58">
                  <c:v>12758.474008412059</c:v>
                </c:pt>
                <c:pt idx="59">
                  <c:v>14376.373772865882</c:v>
                </c:pt>
                <c:pt idx="60">
                  <c:v>12777.573863705591</c:v>
                </c:pt>
                <c:pt idx="61">
                  <c:v>10551.884747675727</c:v>
                </c:pt>
                <c:pt idx="62">
                  <c:v>10829.645534406749</c:v>
                </c:pt>
                <c:pt idx="63">
                  <c:v>10596.741910384839</c:v>
                </c:pt>
                <c:pt idx="64">
                  <c:v>10742.194518239907</c:v>
                </c:pt>
                <c:pt idx="65">
                  <c:v>11174.213005751735</c:v>
                </c:pt>
                <c:pt idx="66">
                  <c:v>11129.239263231022</c:v>
                </c:pt>
                <c:pt idx="67">
                  <c:v>10951.201315110638</c:v>
                </c:pt>
                <c:pt idx="68">
                  <c:v>11299.083076668778</c:v>
                </c:pt>
                <c:pt idx="69">
                  <c:v>10277.926484870241</c:v>
                </c:pt>
                <c:pt idx="70">
                  <c:v>11245.893096459025</c:v>
                </c:pt>
                <c:pt idx="71">
                  <c:v>11943.933009766262</c:v>
                </c:pt>
                <c:pt idx="72">
                  <c:v>11228.504974458841</c:v>
                </c:pt>
                <c:pt idx="73">
                  <c:v>13562.483327688071</c:v>
                </c:pt>
                <c:pt idx="74">
                  <c:v>13424.476497591393</c:v>
                </c:pt>
                <c:pt idx="75">
                  <c:v>12191.772710201998</c:v>
                </c:pt>
                <c:pt idx="76">
                  <c:v>12389.994306852845</c:v>
                </c:pt>
                <c:pt idx="77">
                  <c:v>11954.349512218958</c:v>
                </c:pt>
                <c:pt idx="78">
                  <c:v>12584.330644892338</c:v>
                </c:pt>
                <c:pt idx="79">
                  <c:v>11974.603901015069</c:v>
                </c:pt>
                <c:pt idx="80">
                  <c:v>12798.145127067964</c:v>
                </c:pt>
                <c:pt idx="81">
                  <c:v>13750.01942051321</c:v>
                </c:pt>
                <c:pt idx="82">
                  <c:v>13382.671498778325</c:v>
                </c:pt>
                <c:pt idx="83">
                  <c:v>14526.323960264432</c:v>
                </c:pt>
                <c:pt idx="84">
                  <c:v>14781.389543856079</c:v>
                </c:pt>
                <c:pt idx="85">
                  <c:v>14409.741772544801</c:v>
                </c:pt>
                <c:pt idx="86">
                  <c:v>14322.112113988913</c:v>
                </c:pt>
                <c:pt idx="87">
                  <c:v>13260.528452590386</c:v>
                </c:pt>
                <c:pt idx="88">
                  <c:v>12353.811177768333</c:v>
                </c:pt>
                <c:pt idx="89">
                  <c:v>14706.072958771256</c:v>
                </c:pt>
                <c:pt idx="90">
                  <c:v>12892.458724946127</c:v>
                </c:pt>
                <c:pt idx="91">
                  <c:v>15751.378136559664</c:v>
                </c:pt>
                <c:pt idx="92">
                  <c:v>17673.738015675339</c:v>
                </c:pt>
                <c:pt idx="93">
                  <c:v>15979.890558519226</c:v>
                </c:pt>
                <c:pt idx="94">
                  <c:v>17256.722922927249</c:v>
                </c:pt>
                <c:pt idx="95">
                  <c:v>17046.641374739273</c:v>
                </c:pt>
                <c:pt idx="96">
                  <c:v>17669.187179410605</c:v>
                </c:pt>
                <c:pt idx="97">
                  <c:v>16703.727277208411</c:v>
                </c:pt>
                <c:pt idx="98">
                  <c:v>15662.192643157736</c:v>
                </c:pt>
                <c:pt idx="99">
                  <c:v>15236.371946455898</c:v>
                </c:pt>
                <c:pt idx="100">
                  <c:v>15635.556349947503</c:v>
                </c:pt>
                <c:pt idx="101">
                  <c:v>13368.246055118361</c:v>
                </c:pt>
                <c:pt idx="102">
                  <c:v>8885.5387712989941</c:v>
                </c:pt>
                <c:pt idx="103">
                  <c:v>7490.9348041610338</c:v>
                </c:pt>
                <c:pt idx="104">
                  <c:v>8798.1829883560185</c:v>
                </c:pt>
                <c:pt idx="105">
                  <c:v>9089.1725766669369</c:v>
                </c:pt>
                <c:pt idx="106">
                  <c:v>14082.269924660475</c:v>
                </c:pt>
                <c:pt idx="107">
                  <c:v>14660.063468388551</c:v>
                </c:pt>
                <c:pt idx="108">
                  <c:v>10157.084212744787</c:v>
                </c:pt>
                <c:pt idx="109">
                  <c:v>10850.76463035278</c:v>
                </c:pt>
                <c:pt idx="110">
                  <c:v>10991.150575712734</c:v>
                </c:pt>
                <c:pt idx="111">
                  <c:v>9559.8461463874046</c:v>
                </c:pt>
                <c:pt idx="112">
                  <c:v>8750.605360350819</c:v>
                </c:pt>
                <c:pt idx="113">
                  <c:v>8429.4402875312335</c:v>
                </c:pt>
                <c:pt idx="114">
                  <c:v>8722.7347693818956</c:v>
                </c:pt>
                <c:pt idx="115">
                  <c:v>8872.5034034488544</c:v>
                </c:pt>
                <c:pt idx="116">
                  <c:v>9561.9432589519201</c:v>
                </c:pt>
                <c:pt idx="117">
                  <c:v>9412.8907391823814</c:v>
                </c:pt>
                <c:pt idx="118">
                  <c:v>9677.8201261822469</c:v>
                </c:pt>
                <c:pt idx="119">
                  <c:v>9893.9343572333346</c:v>
                </c:pt>
                <c:pt idx="120">
                  <c:v>10926.202180373801</c:v>
                </c:pt>
                <c:pt idx="121">
                  <c:v>5945.6309641579464</c:v>
                </c:pt>
                <c:pt idx="122">
                  <c:v>9699.9540109683403</c:v>
                </c:pt>
                <c:pt idx="123">
                  <c:v>9097.0494765741805</c:v>
                </c:pt>
                <c:pt idx="124">
                  <c:v>9676.7937781529345</c:v>
                </c:pt>
                <c:pt idx="125">
                  <c:v>9458.6937829213402</c:v>
                </c:pt>
                <c:pt idx="126">
                  <c:v>10297.880375129727</c:v>
                </c:pt>
                <c:pt idx="127">
                  <c:v>11524.101672470391</c:v>
                </c:pt>
                <c:pt idx="128">
                  <c:v>9964.6040668852384</c:v>
                </c:pt>
                <c:pt idx="129">
                  <c:v>9269.6443075215593</c:v>
                </c:pt>
                <c:pt idx="130">
                  <c:v>12362.91551960118</c:v>
                </c:pt>
                <c:pt idx="131">
                  <c:v>19465.260047580992</c:v>
                </c:pt>
                <c:pt idx="132">
                  <c:v>12705.678057667232</c:v>
                </c:pt>
                <c:pt idx="133">
                  <c:v>10533.099228581928</c:v>
                </c:pt>
                <c:pt idx="134">
                  <c:v>13144.426324951877</c:v>
                </c:pt>
                <c:pt idx="135">
                  <c:v>10963.338019437964</c:v>
                </c:pt>
                <c:pt idx="136">
                  <c:v>9625.6337531936497</c:v>
                </c:pt>
                <c:pt idx="137">
                  <c:v>16620.392446996259</c:v>
                </c:pt>
                <c:pt idx="138">
                  <c:v>9306.4013656999978</c:v>
                </c:pt>
                <c:pt idx="139">
                  <c:v>5938.7924990557813</c:v>
                </c:pt>
                <c:pt idx="140">
                  <c:v>3407.2589592655831</c:v>
                </c:pt>
                <c:pt idx="141">
                  <c:v>3454.7764441289305</c:v>
                </c:pt>
                <c:pt idx="142">
                  <c:v>3310.5990247230989</c:v>
                </c:pt>
                <c:pt idx="143">
                  <c:v>1916.0664220266449</c:v>
                </c:pt>
                <c:pt idx="144">
                  <c:v>2123.8651996968847</c:v>
                </c:pt>
                <c:pt idx="145">
                  <c:v>3012.9106649216633</c:v>
                </c:pt>
              </c:numCache>
            </c:numRef>
          </c:xVal>
          <c:yVal>
            <c:numRef>
              <c:f>'RA pOR1 v pOR2'!$T$25:$T$170</c:f>
              <c:numCache>
                <c:formatCode>General</c:formatCode>
                <c:ptCount val="146"/>
                <c:pt idx="0">
                  <c:v>549.51052562539007</c:v>
                </c:pt>
                <c:pt idx="1">
                  <c:v>193.20276204352376</c:v>
                </c:pt>
                <c:pt idx="2">
                  <c:v>479.20497895342123</c:v>
                </c:pt>
                <c:pt idx="3">
                  <c:v>456.2061983794847</c:v>
                </c:pt>
                <c:pt idx="4">
                  <c:v>445.31688251580636</c:v>
                </c:pt>
                <c:pt idx="5">
                  <c:v>369.38660935463849</c:v>
                </c:pt>
                <c:pt idx="6">
                  <c:v>409.98185269104579</c:v>
                </c:pt>
                <c:pt idx="7">
                  <c:v>421.04048881228664</c:v>
                </c:pt>
                <c:pt idx="8">
                  <c:v>139.8957559061455</c:v>
                </c:pt>
                <c:pt idx="9">
                  <c:v>134.48426258588006</c:v>
                </c:pt>
                <c:pt idx="10">
                  <c:v>-170.91727860812534</c:v>
                </c:pt>
                <c:pt idx="11">
                  <c:v>10.140946486404573</c:v>
                </c:pt>
                <c:pt idx="12">
                  <c:v>-185.32667461683013</c:v>
                </c:pt>
                <c:pt idx="13">
                  <c:v>-145.07270505439374</c:v>
                </c:pt>
                <c:pt idx="14">
                  <c:v>-78.432426024432061</c:v>
                </c:pt>
                <c:pt idx="15">
                  <c:v>-317.17334181945625</c:v>
                </c:pt>
                <c:pt idx="16">
                  <c:v>-497.62853833277768</c:v>
                </c:pt>
                <c:pt idx="17">
                  <c:v>-452.79002048087568</c:v>
                </c:pt>
                <c:pt idx="18">
                  <c:v>-421.50084591747145</c:v>
                </c:pt>
                <c:pt idx="19">
                  <c:v>-360.74187657730363</c:v>
                </c:pt>
                <c:pt idx="20">
                  <c:v>-379.33848231541924</c:v>
                </c:pt>
                <c:pt idx="21">
                  <c:v>105.66659533631173</c:v>
                </c:pt>
                <c:pt idx="22">
                  <c:v>-97.917555384410662</c:v>
                </c:pt>
                <c:pt idx="23">
                  <c:v>-8.9520080937727471</c:v>
                </c:pt>
                <c:pt idx="24">
                  <c:v>-18.431422319270496</c:v>
                </c:pt>
                <c:pt idx="25">
                  <c:v>279.71174023311323</c:v>
                </c:pt>
                <c:pt idx="26">
                  <c:v>64.72912961642578</c:v>
                </c:pt>
                <c:pt idx="27">
                  <c:v>23.822870073398008</c:v>
                </c:pt>
                <c:pt idx="28">
                  <c:v>174.48524601342069</c:v>
                </c:pt>
                <c:pt idx="29">
                  <c:v>-279.09748124297039</c:v>
                </c:pt>
                <c:pt idx="30">
                  <c:v>120.83857473960961</c:v>
                </c:pt>
                <c:pt idx="31">
                  <c:v>-189.67348870676506</c:v>
                </c:pt>
                <c:pt idx="32">
                  <c:v>-14.589866751703084</c:v>
                </c:pt>
                <c:pt idx="33">
                  <c:v>-220.37044336618419</c:v>
                </c:pt>
                <c:pt idx="34">
                  <c:v>-268.33830966874666</c:v>
                </c:pt>
                <c:pt idx="35">
                  <c:v>-84.391612005289062</c:v>
                </c:pt>
                <c:pt idx="36">
                  <c:v>-185.51785386463598</c:v>
                </c:pt>
                <c:pt idx="37">
                  <c:v>-30.610132221016102</c:v>
                </c:pt>
                <c:pt idx="38">
                  <c:v>-189.19739395073702</c:v>
                </c:pt>
                <c:pt idx="39">
                  <c:v>-251.6766771895127</c:v>
                </c:pt>
                <c:pt idx="40">
                  <c:v>-211.46344136949483</c:v>
                </c:pt>
                <c:pt idx="41">
                  <c:v>-229.48512529489381</c:v>
                </c:pt>
                <c:pt idx="42">
                  <c:v>-76.633150489615218</c:v>
                </c:pt>
                <c:pt idx="43">
                  <c:v>-520.41793140734808</c:v>
                </c:pt>
                <c:pt idx="44">
                  <c:v>-357.53817095478735</c:v>
                </c:pt>
                <c:pt idx="45">
                  <c:v>-111.96680538870351</c:v>
                </c:pt>
                <c:pt idx="46">
                  <c:v>-230.20586167022338</c:v>
                </c:pt>
                <c:pt idx="47">
                  <c:v>-40.965498628887872</c:v>
                </c:pt>
                <c:pt idx="48">
                  <c:v>2.5067544464709499</c:v>
                </c:pt>
                <c:pt idx="49">
                  <c:v>-65.527970529696177</c:v>
                </c:pt>
                <c:pt idx="50">
                  <c:v>-10.865825123168179</c:v>
                </c:pt>
                <c:pt idx="51">
                  <c:v>173.88981577230879</c:v>
                </c:pt>
                <c:pt idx="52">
                  <c:v>72.58188213397807</c:v>
                </c:pt>
                <c:pt idx="53">
                  <c:v>-73.336266434678691</c:v>
                </c:pt>
                <c:pt idx="54">
                  <c:v>218.47306893217319</c:v>
                </c:pt>
                <c:pt idx="55">
                  <c:v>155.1400901963807</c:v>
                </c:pt>
                <c:pt idx="56">
                  <c:v>108.72034423018704</c:v>
                </c:pt>
                <c:pt idx="57">
                  <c:v>150.54430458184652</c:v>
                </c:pt>
                <c:pt idx="58">
                  <c:v>2.9164145711292804</c:v>
                </c:pt>
                <c:pt idx="59">
                  <c:v>81.85510704574699</c:v>
                </c:pt>
                <c:pt idx="60">
                  <c:v>146.00353763191197</c:v>
                </c:pt>
                <c:pt idx="61">
                  <c:v>71.904232663868243</c:v>
                </c:pt>
                <c:pt idx="62">
                  <c:v>-14.1374101784495</c:v>
                </c:pt>
                <c:pt idx="63">
                  <c:v>-58.513800097201965</c:v>
                </c:pt>
                <c:pt idx="64">
                  <c:v>-144.54249720374537</c:v>
                </c:pt>
                <c:pt idx="65">
                  <c:v>-177.33173247320337</c:v>
                </c:pt>
                <c:pt idx="66">
                  <c:v>-95.798261160556649</c:v>
                </c:pt>
                <c:pt idx="67">
                  <c:v>-160.50321852473098</c:v>
                </c:pt>
                <c:pt idx="68">
                  <c:v>94.020614267090423</c:v>
                </c:pt>
                <c:pt idx="69">
                  <c:v>28.180576452512469</c:v>
                </c:pt>
                <c:pt idx="70">
                  <c:v>-11.310109728130556</c:v>
                </c:pt>
                <c:pt idx="71">
                  <c:v>42.483450424579132</c:v>
                </c:pt>
                <c:pt idx="72">
                  <c:v>163.90779095957441</c:v>
                </c:pt>
                <c:pt idx="73">
                  <c:v>-247.22204196468374</c:v>
                </c:pt>
                <c:pt idx="74">
                  <c:v>-263.56623205005963</c:v>
                </c:pt>
                <c:pt idx="75">
                  <c:v>-47.930019099481797</c:v>
                </c:pt>
                <c:pt idx="76">
                  <c:v>-168.21112209935018</c:v>
                </c:pt>
                <c:pt idx="77">
                  <c:v>65.168920497664658</c:v>
                </c:pt>
                <c:pt idx="78">
                  <c:v>-254.64500129232329</c:v>
                </c:pt>
                <c:pt idx="79">
                  <c:v>9.1128123809921817</c:v>
                </c:pt>
                <c:pt idx="80">
                  <c:v>138.63365699786846</c:v>
                </c:pt>
                <c:pt idx="81">
                  <c:v>-15.922247058086214</c:v>
                </c:pt>
                <c:pt idx="82">
                  <c:v>408.82951602471076</c:v>
                </c:pt>
                <c:pt idx="83">
                  <c:v>-8.6271404737690318</c:v>
                </c:pt>
                <c:pt idx="84">
                  <c:v>50.804244750823273</c:v>
                </c:pt>
                <c:pt idx="85">
                  <c:v>222.8137639603392</c:v>
                </c:pt>
                <c:pt idx="86">
                  <c:v>-74.414429498578102</c:v>
                </c:pt>
                <c:pt idx="87">
                  <c:v>170.77684080971812</c:v>
                </c:pt>
                <c:pt idx="88">
                  <c:v>71.617791635031608</c:v>
                </c:pt>
                <c:pt idx="89">
                  <c:v>85.38351686047281</c:v>
                </c:pt>
                <c:pt idx="90">
                  <c:v>20.243343670812465</c:v>
                </c:pt>
                <c:pt idx="91">
                  <c:v>970.31137167347879</c:v>
                </c:pt>
                <c:pt idx="92">
                  <c:v>434.77046689433337</c:v>
                </c:pt>
                <c:pt idx="93">
                  <c:v>-310.96402409179063</c:v>
                </c:pt>
                <c:pt idx="94">
                  <c:v>-47.296816614812997</c:v>
                </c:pt>
                <c:pt idx="95">
                  <c:v>-496.27186527266167</c:v>
                </c:pt>
                <c:pt idx="96">
                  <c:v>695.27675267099403</c:v>
                </c:pt>
                <c:pt idx="97">
                  <c:v>151.28526893870003</c:v>
                </c:pt>
                <c:pt idx="98">
                  <c:v>906.6237821892355</c:v>
                </c:pt>
                <c:pt idx="99">
                  <c:v>-32.724099974026103</c:v>
                </c:pt>
                <c:pt idx="100">
                  <c:v>-330.00068104046295</c:v>
                </c:pt>
                <c:pt idx="101">
                  <c:v>-296.88625843841328</c:v>
                </c:pt>
                <c:pt idx="102">
                  <c:v>-277.06251289346255</c:v>
                </c:pt>
                <c:pt idx="103">
                  <c:v>-176.11104472425177</c:v>
                </c:pt>
                <c:pt idx="104">
                  <c:v>93.438099144621447</c:v>
                </c:pt>
                <c:pt idx="105">
                  <c:v>-254.70284170225386</c:v>
                </c:pt>
                <c:pt idx="106">
                  <c:v>125.07982068754609</c:v>
                </c:pt>
                <c:pt idx="107">
                  <c:v>-129.05740343598518</c:v>
                </c:pt>
                <c:pt idx="108">
                  <c:v>-240.16013887542613</c:v>
                </c:pt>
                <c:pt idx="109">
                  <c:v>275.95023962012965</c:v>
                </c:pt>
                <c:pt idx="110">
                  <c:v>133.93860483107346</c:v>
                </c:pt>
                <c:pt idx="111">
                  <c:v>-32.768744603579762</c:v>
                </c:pt>
                <c:pt idx="112">
                  <c:v>-11.450034838946522</c:v>
                </c:pt>
                <c:pt idx="113">
                  <c:v>-73.429012896016502</c:v>
                </c:pt>
                <c:pt idx="114">
                  <c:v>-88.852283488600733</c:v>
                </c:pt>
                <c:pt idx="115">
                  <c:v>-55.154754995914118</c:v>
                </c:pt>
                <c:pt idx="116">
                  <c:v>23.154672550592295</c:v>
                </c:pt>
                <c:pt idx="117">
                  <c:v>-162.25195982656805</c:v>
                </c:pt>
                <c:pt idx="118">
                  <c:v>161.41218385900538</c:v>
                </c:pt>
                <c:pt idx="119">
                  <c:v>-43.586393296007373</c:v>
                </c:pt>
                <c:pt idx="120">
                  <c:v>110.25118676255988</c:v>
                </c:pt>
                <c:pt idx="121">
                  <c:v>-98.93498262742105</c:v>
                </c:pt>
                <c:pt idx="122">
                  <c:v>-76.505020890075684</c:v>
                </c:pt>
                <c:pt idx="123">
                  <c:v>-22.502630565506479</c:v>
                </c:pt>
                <c:pt idx="124">
                  <c:v>-189.57151556296049</c:v>
                </c:pt>
                <c:pt idx="125">
                  <c:v>50.393386100749922</c:v>
                </c:pt>
                <c:pt idx="126">
                  <c:v>173.42202513698976</c:v>
                </c:pt>
                <c:pt idx="127">
                  <c:v>241.20484178989136</c:v>
                </c:pt>
                <c:pt idx="128">
                  <c:v>304.43571936213448</c:v>
                </c:pt>
                <c:pt idx="129">
                  <c:v>65.592158484651009</c:v>
                </c:pt>
                <c:pt idx="130">
                  <c:v>249.6025769095304</c:v>
                </c:pt>
                <c:pt idx="131">
                  <c:v>-35.213429978415661</c:v>
                </c:pt>
                <c:pt idx="132">
                  <c:v>261.19551846905051</c:v>
                </c:pt>
                <c:pt idx="133">
                  <c:v>54.505850602859937</c:v>
                </c:pt>
                <c:pt idx="134">
                  <c:v>257.74238471893477</c:v>
                </c:pt>
                <c:pt idx="135">
                  <c:v>512.47888961887838</c:v>
                </c:pt>
                <c:pt idx="136">
                  <c:v>-382.9123225276162</c:v>
                </c:pt>
                <c:pt idx="137">
                  <c:v>140.80429143027868</c:v>
                </c:pt>
                <c:pt idx="138">
                  <c:v>-328.80506585514922</c:v>
                </c:pt>
                <c:pt idx="139">
                  <c:v>67.836537205725108</c:v>
                </c:pt>
                <c:pt idx="140">
                  <c:v>-92.41241312725424</c:v>
                </c:pt>
                <c:pt idx="141">
                  <c:v>-373.46472477413226</c:v>
                </c:pt>
                <c:pt idx="142">
                  <c:v>-12.698732638075853</c:v>
                </c:pt>
                <c:pt idx="143">
                  <c:v>-136.81793028697257</c:v>
                </c:pt>
                <c:pt idx="144">
                  <c:v>-206.58245833172714</c:v>
                </c:pt>
                <c:pt idx="145">
                  <c:v>-60.924598036744101</c:v>
                </c:pt>
              </c:numCache>
            </c:numRef>
          </c:yVal>
          <c:smooth val="0"/>
          <c:extLst>
            <c:ext xmlns:c16="http://schemas.microsoft.com/office/drawing/2014/chart" uri="{C3380CC4-5D6E-409C-BE32-E72D297353CC}">
              <c16:uniqueId val="{00000000-69FE-AE4A-8601-249C66B254C0}"/>
            </c:ext>
          </c:extLst>
        </c:ser>
        <c:dLbls>
          <c:showLegendKey val="0"/>
          <c:showVal val="0"/>
          <c:showCatName val="0"/>
          <c:showSerName val="0"/>
          <c:showPercent val="0"/>
          <c:showBubbleSize val="0"/>
        </c:dLbls>
        <c:axId val="1471915455"/>
        <c:axId val="1471917103"/>
      </c:scatterChart>
      <c:valAx>
        <c:axId val="1471915455"/>
        <c:scaling>
          <c:orientation val="minMax"/>
          <c:max val="25000"/>
          <c:min val="0"/>
        </c:scaling>
        <c:delete val="0"/>
        <c:axPos val="b"/>
        <c:majorGridlines>
          <c:spPr>
            <a:ln w="9525" cap="flat" cmpd="sng" algn="ctr">
              <a:solidFill>
                <a:schemeClr val="dk1">
                  <a:lumMod val="65000"/>
                  <a:lumOff val="35000"/>
                  <a:alpha val="7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pOR2 Predicted Runs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1917103"/>
        <c:crosses val="autoZero"/>
        <c:crossBetween val="midCat"/>
      </c:valAx>
      <c:valAx>
        <c:axId val="1471917103"/>
        <c:scaling>
          <c:orientation val="minMax"/>
          <c:max val="2000"/>
          <c:min val="-1000"/>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Residuals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4719154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pOR1</a:t>
            </a:r>
            <a:r>
              <a:rPr lang="en-US" baseline="0"/>
              <a:t> </a:t>
            </a:r>
            <a:r>
              <a:rPr lang="en-US"/>
              <a:t>Residual Plot</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2">
                    <a:alpha val="50000"/>
                  </a:schemeClr>
                </a:solidFill>
              </a:ln>
              <a:effectLst/>
            </c:spPr>
            <c:trendlineType val="linear"/>
            <c:forward val="2"/>
            <c:dispRSqr val="0"/>
            <c:dispEq val="0"/>
          </c:trendline>
          <c:xVal>
            <c:strRef>
              <c:f>'[1]pOR Test 5'!$E$9:$E$154</c:f>
              <c:strCache>
                <c:ptCount val="146"/>
                <c:pt idx="0">
                  <c:v>#REF!</c:v>
                </c:pt>
                <c:pt idx="1">
                  <c:v>#REF!</c:v>
                </c:pt>
                <c:pt idx="2">
                  <c:v>#REF!</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19">
                  <c:v>#REF!</c:v>
                </c:pt>
                <c:pt idx="20">
                  <c:v>#REF!</c:v>
                </c:pt>
                <c:pt idx="21">
                  <c:v>#REF!</c:v>
                </c:pt>
                <c:pt idx="22">
                  <c:v>#REF!</c:v>
                </c:pt>
                <c:pt idx="23">
                  <c:v>#REF!</c:v>
                </c:pt>
                <c:pt idx="24">
                  <c:v>#REF!</c:v>
                </c:pt>
                <c:pt idx="25">
                  <c:v>#REF!</c:v>
                </c:pt>
                <c:pt idx="26">
                  <c:v>#REF!</c:v>
                </c:pt>
                <c:pt idx="27">
                  <c:v>#REF!</c:v>
                </c:pt>
                <c:pt idx="28">
                  <c:v>#REF!</c:v>
                </c:pt>
                <c:pt idx="29">
                  <c:v>#REF!</c:v>
                </c:pt>
                <c:pt idx="30">
                  <c:v>#REF!</c:v>
                </c:pt>
                <c:pt idx="31">
                  <c:v>#REF!</c:v>
                </c:pt>
                <c:pt idx="32">
                  <c:v>#REF!</c:v>
                </c:pt>
                <c:pt idx="33">
                  <c:v>#REF!</c:v>
                </c:pt>
                <c:pt idx="34">
                  <c:v>#REF!</c:v>
                </c:pt>
                <c:pt idx="35">
                  <c:v>#REF!</c:v>
                </c:pt>
                <c:pt idx="36">
                  <c:v>#REF!</c:v>
                </c:pt>
                <c:pt idx="37">
                  <c:v>#REF!</c:v>
                </c:pt>
                <c:pt idx="38">
                  <c:v>#REF!</c:v>
                </c:pt>
                <c:pt idx="39">
                  <c:v>#REF!</c:v>
                </c:pt>
                <c:pt idx="40">
                  <c:v>#REF!</c:v>
                </c:pt>
                <c:pt idx="41">
                  <c:v>#REF!</c:v>
                </c:pt>
                <c:pt idx="42">
                  <c:v>#REF!</c:v>
                </c:pt>
                <c:pt idx="43">
                  <c:v>#REF!</c:v>
                </c:pt>
                <c:pt idx="44">
                  <c:v>#REF!</c:v>
                </c:pt>
                <c:pt idx="45">
                  <c:v>#REF!</c:v>
                </c:pt>
                <c:pt idx="46">
                  <c:v>#REF!</c:v>
                </c:pt>
                <c:pt idx="47">
                  <c:v>#REF!</c:v>
                </c:pt>
                <c:pt idx="48">
                  <c:v>#REF!</c:v>
                </c:pt>
                <c:pt idx="49">
                  <c:v>#REF!</c:v>
                </c:pt>
                <c:pt idx="50">
                  <c:v>#REF!</c:v>
                </c:pt>
                <c:pt idx="51">
                  <c:v>#REF!</c:v>
                </c:pt>
                <c:pt idx="52">
                  <c:v>#REF!</c:v>
                </c:pt>
                <c:pt idx="53">
                  <c:v>#REF!</c:v>
                </c:pt>
                <c:pt idx="54">
                  <c:v>#REF!</c:v>
                </c:pt>
                <c:pt idx="55">
                  <c:v>#REF!</c:v>
                </c:pt>
                <c:pt idx="56">
                  <c:v>#REF!</c:v>
                </c:pt>
                <c:pt idx="57">
                  <c:v>#REF!</c:v>
                </c:pt>
                <c:pt idx="58">
                  <c:v>#REF!</c:v>
                </c:pt>
                <c:pt idx="59">
                  <c:v>#REF!</c:v>
                </c:pt>
                <c:pt idx="60">
                  <c:v>#REF!</c:v>
                </c:pt>
                <c:pt idx="61">
                  <c:v>#REF!</c:v>
                </c:pt>
                <c:pt idx="62">
                  <c:v>#REF!</c:v>
                </c:pt>
                <c:pt idx="63">
                  <c:v>#REF!</c:v>
                </c:pt>
                <c:pt idx="64">
                  <c:v>#REF!</c:v>
                </c:pt>
                <c:pt idx="65">
                  <c:v>#REF!</c:v>
                </c:pt>
                <c:pt idx="66">
                  <c:v>#REF!</c:v>
                </c:pt>
                <c:pt idx="67">
                  <c:v>#REF!</c:v>
                </c:pt>
                <c:pt idx="68">
                  <c:v>#REF!</c:v>
                </c:pt>
                <c:pt idx="69">
                  <c:v>#REF!</c:v>
                </c:pt>
                <c:pt idx="70">
                  <c:v>#REF!</c:v>
                </c:pt>
                <c:pt idx="71">
                  <c:v>#REF!</c:v>
                </c:pt>
                <c:pt idx="72">
                  <c:v>#REF!</c:v>
                </c:pt>
                <c:pt idx="73">
                  <c:v>#REF!</c:v>
                </c:pt>
                <c:pt idx="74">
                  <c:v>#REF!</c:v>
                </c:pt>
                <c:pt idx="75">
                  <c:v>#REF!</c:v>
                </c:pt>
                <c:pt idx="76">
                  <c:v>#REF!</c:v>
                </c:pt>
                <c:pt idx="77">
                  <c:v>#REF!</c:v>
                </c:pt>
                <c:pt idx="78">
                  <c:v>#REF!</c:v>
                </c:pt>
                <c:pt idx="79">
                  <c:v>#REF!</c:v>
                </c:pt>
                <c:pt idx="80">
                  <c:v>#REF!</c:v>
                </c:pt>
                <c:pt idx="81">
                  <c:v>#REF!</c:v>
                </c:pt>
                <c:pt idx="82">
                  <c:v>#REF!</c:v>
                </c:pt>
                <c:pt idx="83">
                  <c:v>#REF!</c:v>
                </c:pt>
                <c:pt idx="84">
                  <c:v>#REF!</c:v>
                </c:pt>
                <c:pt idx="85">
                  <c:v>#REF!</c:v>
                </c:pt>
                <c:pt idx="86">
                  <c:v>#REF!</c:v>
                </c:pt>
                <c:pt idx="87">
                  <c:v>#REF!</c:v>
                </c:pt>
                <c:pt idx="88">
                  <c:v>#REF!</c:v>
                </c:pt>
                <c:pt idx="89">
                  <c:v>#REF!</c:v>
                </c:pt>
                <c:pt idx="90">
                  <c:v>#REF!</c:v>
                </c:pt>
                <c:pt idx="91">
                  <c:v>#REF!</c:v>
                </c:pt>
                <c:pt idx="92">
                  <c:v>#REF!</c:v>
                </c:pt>
                <c:pt idx="93">
                  <c:v>#REF!</c:v>
                </c:pt>
                <c:pt idx="94">
                  <c:v>#REF!</c:v>
                </c:pt>
                <c:pt idx="95">
                  <c:v>#REF!</c:v>
                </c:pt>
                <c:pt idx="96">
                  <c:v>#REF!</c:v>
                </c:pt>
                <c:pt idx="97">
                  <c:v>#REF!</c:v>
                </c:pt>
                <c:pt idx="98">
                  <c:v>#REF!</c:v>
                </c:pt>
                <c:pt idx="99">
                  <c:v>#REF!</c:v>
                </c:pt>
                <c:pt idx="100">
                  <c:v>#REF!</c:v>
                </c:pt>
                <c:pt idx="101">
                  <c:v>#REF!</c:v>
                </c:pt>
                <c:pt idx="102">
                  <c:v>#REF!</c:v>
                </c:pt>
                <c:pt idx="103">
                  <c:v>#REF!</c:v>
                </c:pt>
                <c:pt idx="104">
                  <c:v>#REF!</c:v>
                </c:pt>
                <c:pt idx="105">
                  <c:v>#REF!</c:v>
                </c:pt>
                <c:pt idx="106">
                  <c:v>#REF!</c:v>
                </c:pt>
                <c:pt idx="107">
                  <c:v>#REF!</c:v>
                </c:pt>
                <c:pt idx="108">
                  <c:v>#REF!</c:v>
                </c:pt>
                <c:pt idx="109">
                  <c:v>#REF!</c:v>
                </c:pt>
                <c:pt idx="110">
                  <c:v>#REF!</c:v>
                </c:pt>
                <c:pt idx="111">
                  <c:v>#REF!</c:v>
                </c:pt>
                <c:pt idx="112">
                  <c:v>#REF!</c:v>
                </c:pt>
                <c:pt idx="113">
                  <c:v>#REF!</c:v>
                </c:pt>
                <c:pt idx="114">
                  <c:v>#REF!</c:v>
                </c:pt>
                <c:pt idx="115">
                  <c:v>#REF!</c:v>
                </c:pt>
                <c:pt idx="116">
                  <c:v>#REF!</c:v>
                </c:pt>
                <c:pt idx="117">
                  <c:v>#REF!</c:v>
                </c:pt>
                <c:pt idx="118">
                  <c:v>#REF!</c:v>
                </c:pt>
                <c:pt idx="119">
                  <c:v>#REF!</c:v>
                </c:pt>
                <c:pt idx="120">
                  <c:v>#REF!</c:v>
                </c:pt>
                <c:pt idx="121">
                  <c:v>#REF!</c:v>
                </c:pt>
                <c:pt idx="122">
                  <c:v>#REF!</c:v>
                </c:pt>
                <c:pt idx="123">
                  <c:v>#REF!</c:v>
                </c:pt>
                <c:pt idx="124">
                  <c:v>#REF!</c:v>
                </c:pt>
                <c:pt idx="125">
                  <c:v>#REF!</c:v>
                </c:pt>
                <c:pt idx="126">
                  <c:v>#REF!</c:v>
                </c:pt>
                <c:pt idx="127">
                  <c:v>#REF!</c:v>
                </c:pt>
                <c:pt idx="128">
                  <c:v>#REF!</c:v>
                </c:pt>
                <c:pt idx="129">
                  <c:v>#REF!</c:v>
                </c:pt>
                <c:pt idx="130">
                  <c:v>#REF!</c:v>
                </c:pt>
                <c:pt idx="131">
                  <c:v>#REF!</c:v>
                </c:pt>
                <c:pt idx="132">
                  <c:v>#REF!</c:v>
                </c:pt>
                <c:pt idx="133">
                  <c:v>#REF!</c:v>
                </c:pt>
                <c:pt idx="134">
                  <c:v>#REF!</c:v>
                </c:pt>
                <c:pt idx="135">
                  <c:v>#REF!</c:v>
                </c:pt>
                <c:pt idx="136">
                  <c:v>#REF!</c:v>
                </c:pt>
                <c:pt idx="137">
                  <c:v>#REF!</c:v>
                </c:pt>
                <c:pt idx="138">
                  <c:v>#REF!</c:v>
                </c:pt>
                <c:pt idx="139">
                  <c:v>#REF!</c:v>
                </c:pt>
                <c:pt idx="140">
                  <c:v>#REF!</c:v>
                </c:pt>
                <c:pt idx="141">
                  <c:v>#REF!</c:v>
                </c:pt>
                <c:pt idx="142">
                  <c:v>#REF!</c:v>
                </c:pt>
                <c:pt idx="143">
                  <c:v>#REF!</c:v>
                </c:pt>
                <c:pt idx="144">
                  <c:v>#REF!</c:v>
                </c:pt>
                <c:pt idx="145">
                  <c:v>#REF!</c:v>
                </c:pt>
              </c:strCache>
            </c:strRef>
          </c:xVal>
          <c:yVal>
            <c:numRef>
              <c:f>'RA pOR1 v pOR2'!$F$25:$F$170</c:f>
              <c:numCache>
                <c:formatCode>General</c:formatCode>
                <c:ptCount val="146"/>
                <c:pt idx="0">
                  <c:v>599.04583246957918</c:v>
                </c:pt>
                <c:pt idx="1">
                  <c:v>221.74554486033503</c:v>
                </c:pt>
                <c:pt idx="2">
                  <c:v>423.55294945162314</c:v>
                </c:pt>
                <c:pt idx="3">
                  <c:v>393.80871224616203</c:v>
                </c:pt>
                <c:pt idx="4">
                  <c:v>464.24081744969953</c:v>
                </c:pt>
                <c:pt idx="5">
                  <c:v>384.80692528180953</c:v>
                </c:pt>
                <c:pt idx="6">
                  <c:v>438.25510178564582</c:v>
                </c:pt>
                <c:pt idx="7">
                  <c:v>506.94056103426556</c:v>
                </c:pt>
                <c:pt idx="8">
                  <c:v>208.93787400924703</c:v>
                </c:pt>
                <c:pt idx="9">
                  <c:v>162.20200818057128</c:v>
                </c:pt>
                <c:pt idx="10">
                  <c:v>-164.32149327737716</c:v>
                </c:pt>
                <c:pt idx="11">
                  <c:v>94.372205574210966</c:v>
                </c:pt>
                <c:pt idx="12">
                  <c:v>-93.709713985797862</c:v>
                </c:pt>
                <c:pt idx="13">
                  <c:v>-55.86872303342534</c:v>
                </c:pt>
                <c:pt idx="14">
                  <c:v>35.628225577980629</c:v>
                </c:pt>
                <c:pt idx="15">
                  <c:v>-253.18514269858861</c:v>
                </c:pt>
                <c:pt idx="16">
                  <c:v>-497.21310610347427</c:v>
                </c:pt>
                <c:pt idx="17">
                  <c:v>-449.06748675177732</c:v>
                </c:pt>
                <c:pt idx="18">
                  <c:v>-429.3330348504096</c:v>
                </c:pt>
                <c:pt idx="19">
                  <c:v>-325.1144553510203</c:v>
                </c:pt>
                <c:pt idx="20">
                  <c:v>-445.43896729698827</c:v>
                </c:pt>
                <c:pt idx="21">
                  <c:v>151.32655194339895</c:v>
                </c:pt>
                <c:pt idx="22">
                  <c:v>-77.873015236607898</c:v>
                </c:pt>
                <c:pt idx="23">
                  <c:v>1.5799812198420113</c:v>
                </c:pt>
                <c:pt idx="24">
                  <c:v>-28.950675116622733</c:v>
                </c:pt>
                <c:pt idx="25">
                  <c:v>341.88427586703983</c:v>
                </c:pt>
                <c:pt idx="26">
                  <c:v>105.0193608656482</c:v>
                </c:pt>
                <c:pt idx="27">
                  <c:v>82.149979806841657</c:v>
                </c:pt>
                <c:pt idx="28">
                  <c:v>185.32683925829406</c:v>
                </c:pt>
                <c:pt idx="29">
                  <c:v>-252.64251425255497</c:v>
                </c:pt>
                <c:pt idx="30">
                  <c:v>120.72939072516238</c:v>
                </c:pt>
                <c:pt idx="31">
                  <c:v>-188.41251084865871</c:v>
                </c:pt>
                <c:pt idx="32">
                  <c:v>2.9489165864870301</c:v>
                </c:pt>
                <c:pt idx="33">
                  <c:v>-203.91096582880346</c:v>
                </c:pt>
                <c:pt idx="34">
                  <c:v>-344.03026036656956</c:v>
                </c:pt>
                <c:pt idx="35">
                  <c:v>-153.5442186955006</c:v>
                </c:pt>
                <c:pt idx="36">
                  <c:v>-210.87930938498175</c:v>
                </c:pt>
                <c:pt idx="37">
                  <c:v>-37.260019689561886</c:v>
                </c:pt>
                <c:pt idx="38">
                  <c:v>-189.97866188488842</c:v>
                </c:pt>
                <c:pt idx="39">
                  <c:v>-304.02178090945381</c:v>
                </c:pt>
                <c:pt idx="40">
                  <c:v>-122.86881716402604</c:v>
                </c:pt>
                <c:pt idx="41">
                  <c:v>-193.40207659874432</c:v>
                </c:pt>
                <c:pt idx="42">
                  <c:v>-74.002142083660146</c:v>
                </c:pt>
                <c:pt idx="43">
                  <c:v>-533.53199539680281</c:v>
                </c:pt>
                <c:pt idx="44">
                  <c:v>-379.71185389514358</c:v>
                </c:pt>
                <c:pt idx="45">
                  <c:v>-83.873536919038088</c:v>
                </c:pt>
                <c:pt idx="46">
                  <c:v>-153.19087866137488</c:v>
                </c:pt>
                <c:pt idx="47">
                  <c:v>-5.0372640061741549</c:v>
                </c:pt>
                <c:pt idx="48">
                  <c:v>-7.5322002628454356</c:v>
                </c:pt>
                <c:pt idx="49">
                  <c:v>-87.654180876388637</c:v>
                </c:pt>
                <c:pt idx="50">
                  <c:v>31.359404787250241</c:v>
                </c:pt>
                <c:pt idx="51">
                  <c:v>183.77323867503947</c:v>
                </c:pt>
                <c:pt idx="52">
                  <c:v>13.95535177896636</c:v>
                </c:pt>
                <c:pt idx="53">
                  <c:v>-139.76958443512376</c:v>
                </c:pt>
                <c:pt idx="54">
                  <c:v>153.79599350029639</c:v>
                </c:pt>
                <c:pt idx="55">
                  <c:v>73.245454837555371</c:v>
                </c:pt>
                <c:pt idx="56">
                  <c:v>62.143443752091116</c:v>
                </c:pt>
                <c:pt idx="57">
                  <c:v>128.85166754077545</c:v>
                </c:pt>
                <c:pt idx="58">
                  <c:v>-126.8229952570473</c:v>
                </c:pt>
                <c:pt idx="59">
                  <c:v>12.246699821842412</c:v>
                </c:pt>
                <c:pt idx="60">
                  <c:v>50.385936829181446</c:v>
                </c:pt>
                <c:pt idx="61">
                  <c:v>55.107355081307105</c:v>
                </c:pt>
                <c:pt idx="62">
                  <c:v>-108.80731858052968</c:v>
                </c:pt>
                <c:pt idx="63">
                  <c:v>-136.94314390612817</c:v>
                </c:pt>
                <c:pt idx="64">
                  <c:v>-237.26251276964103</c:v>
                </c:pt>
                <c:pt idx="65">
                  <c:v>-231.41685690239501</c:v>
                </c:pt>
                <c:pt idx="66">
                  <c:v>-199.37033568911102</c:v>
                </c:pt>
                <c:pt idx="67">
                  <c:v>-234.9476491553778</c:v>
                </c:pt>
                <c:pt idx="68">
                  <c:v>28.7978021999661</c:v>
                </c:pt>
                <c:pt idx="69">
                  <c:v>-8.4378032839431398</c:v>
                </c:pt>
                <c:pt idx="70">
                  <c:v>-57.82674864218825</c:v>
                </c:pt>
                <c:pt idx="71">
                  <c:v>81.469801156108588</c:v>
                </c:pt>
                <c:pt idx="72">
                  <c:v>200.9935759405962</c:v>
                </c:pt>
                <c:pt idx="73">
                  <c:v>-313.03876679389214</c:v>
                </c:pt>
                <c:pt idx="74">
                  <c:v>-289.00952732276164</c:v>
                </c:pt>
                <c:pt idx="75">
                  <c:v>-222.97715344721109</c:v>
                </c:pt>
                <c:pt idx="76">
                  <c:v>-209.65610817533525</c:v>
                </c:pt>
                <c:pt idx="77">
                  <c:v>-43.08777179158642</c:v>
                </c:pt>
                <c:pt idx="78">
                  <c:v>-401.75864150597408</c:v>
                </c:pt>
                <c:pt idx="79">
                  <c:v>-123.55865792784061</c:v>
                </c:pt>
                <c:pt idx="80">
                  <c:v>48.31873654906849</c:v>
                </c:pt>
                <c:pt idx="81">
                  <c:v>-140.09629914490688</c:v>
                </c:pt>
                <c:pt idx="82">
                  <c:v>413.96264342349605</c:v>
                </c:pt>
                <c:pt idx="83">
                  <c:v>-31.743220378588376</c:v>
                </c:pt>
                <c:pt idx="84">
                  <c:v>34.016294668088449</c:v>
                </c:pt>
                <c:pt idx="85">
                  <c:v>126.94388090804387</c:v>
                </c:pt>
                <c:pt idx="86">
                  <c:v>-96.584846402120093</c:v>
                </c:pt>
                <c:pt idx="87">
                  <c:v>-3.7456672193093254</c:v>
                </c:pt>
                <c:pt idx="88">
                  <c:v>-4.4403647885101236</c:v>
                </c:pt>
                <c:pt idx="89">
                  <c:v>-44.518172148547819</c:v>
                </c:pt>
                <c:pt idx="90">
                  <c:v>-120.8557987939239</c:v>
                </c:pt>
                <c:pt idx="91">
                  <c:v>1030.9040316613064</c:v>
                </c:pt>
                <c:pt idx="92">
                  <c:v>341.36435611679917</c:v>
                </c:pt>
                <c:pt idx="93">
                  <c:v>-180.17255131098682</c:v>
                </c:pt>
                <c:pt idx="94">
                  <c:v>-106.60608118122764</c:v>
                </c:pt>
                <c:pt idx="95">
                  <c:v>-283.86997472375515</c:v>
                </c:pt>
                <c:pt idx="96">
                  <c:v>603.28492648624888</c:v>
                </c:pt>
                <c:pt idx="97">
                  <c:v>172.87880135865635</c:v>
                </c:pt>
                <c:pt idx="98">
                  <c:v>1002.9551809937202</c:v>
                </c:pt>
                <c:pt idx="99">
                  <c:v>-15.31978270135005</c:v>
                </c:pt>
                <c:pt idx="100">
                  <c:v>-196.51562094938163</c:v>
                </c:pt>
                <c:pt idx="101">
                  <c:v>-182.4411288684787</c:v>
                </c:pt>
                <c:pt idx="102">
                  <c:v>-262.13766128172574</c:v>
                </c:pt>
                <c:pt idx="103">
                  <c:v>-92.128374841015102</c:v>
                </c:pt>
                <c:pt idx="104">
                  <c:v>275.71801785161733</c:v>
                </c:pt>
                <c:pt idx="105">
                  <c:v>-58.987595537451853</c:v>
                </c:pt>
                <c:pt idx="106">
                  <c:v>199.728159391605</c:v>
                </c:pt>
                <c:pt idx="107">
                  <c:v>51.22419209315558</c:v>
                </c:pt>
                <c:pt idx="108">
                  <c:v>-213.77657675284354</c:v>
                </c:pt>
                <c:pt idx="109">
                  <c:v>417.56744497884756</c:v>
                </c:pt>
                <c:pt idx="110">
                  <c:v>356.08432065657871</c:v>
                </c:pt>
                <c:pt idx="111">
                  <c:v>148.61993027008248</c:v>
                </c:pt>
                <c:pt idx="112">
                  <c:v>131.62100654130518</c:v>
                </c:pt>
                <c:pt idx="113">
                  <c:v>-66.15341702844853</c:v>
                </c:pt>
                <c:pt idx="114">
                  <c:v>-56.622323618896189</c:v>
                </c:pt>
                <c:pt idx="115">
                  <c:v>-62.799521561173606</c:v>
                </c:pt>
                <c:pt idx="116">
                  <c:v>43.909671918787353</c:v>
                </c:pt>
                <c:pt idx="117">
                  <c:v>-276.62321035957939</c:v>
                </c:pt>
                <c:pt idx="118">
                  <c:v>136.0260991786563</c:v>
                </c:pt>
                <c:pt idx="119">
                  <c:v>-73.315322990043569</c:v>
                </c:pt>
                <c:pt idx="120">
                  <c:v>148.47260562966585</c:v>
                </c:pt>
                <c:pt idx="121">
                  <c:v>-62.00792374411958</c:v>
                </c:pt>
                <c:pt idx="122">
                  <c:v>-92.703489375964637</c:v>
                </c:pt>
                <c:pt idx="123">
                  <c:v>-79.080161743066128</c:v>
                </c:pt>
                <c:pt idx="124">
                  <c:v>-234.10838703407717</c:v>
                </c:pt>
                <c:pt idx="125">
                  <c:v>113.75361782661457</c:v>
                </c:pt>
                <c:pt idx="126">
                  <c:v>163.640397684856</c:v>
                </c:pt>
                <c:pt idx="127">
                  <c:v>305.8639674037222</c:v>
                </c:pt>
                <c:pt idx="128">
                  <c:v>409.99274842782324</c:v>
                </c:pt>
                <c:pt idx="129">
                  <c:v>72.677209072717233</c:v>
                </c:pt>
                <c:pt idx="130">
                  <c:v>347.46405662655707</c:v>
                </c:pt>
                <c:pt idx="131">
                  <c:v>-134.90029834942834</c:v>
                </c:pt>
                <c:pt idx="132">
                  <c:v>331.36269854591046</c:v>
                </c:pt>
                <c:pt idx="133">
                  <c:v>22.439196053301202</c:v>
                </c:pt>
                <c:pt idx="134">
                  <c:v>238.7664037199811</c:v>
                </c:pt>
                <c:pt idx="135">
                  <c:v>444.14056031591099</c:v>
                </c:pt>
                <c:pt idx="136">
                  <c:v>-460.68638372186433</c:v>
                </c:pt>
                <c:pt idx="137">
                  <c:v>-96.400977221841458</c:v>
                </c:pt>
                <c:pt idx="138">
                  <c:v>-369.85396334624784</c:v>
                </c:pt>
                <c:pt idx="139">
                  <c:v>50.286283696250393</c:v>
                </c:pt>
                <c:pt idx="140">
                  <c:v>-45.599508488335232</c:v>
                </c:pt>
                <c:pt idx="141">
                  <c:v>-346.46833091293274</c:v>
                </c:pt>
                <c:pt idx="142">
                  <c:v>21.290223852131476</c:v>
                </c:pt>
                <c:pt idx="143">
                  <c:v>-78.933867627759355</c:v>
                </c:pt>
                <c:pt idx="144">
                  <c:v>-169.67002079265785</c:v>
                </c:pt>
                <c:pt idx="145">
                  <c:v>-35.786042043045654</c:v>
                </c:pt>
              </c:numCache>
            </c:numRef>
          </c:yVal>
          <c:smooth val="0"/>
          <c:extLst>
            <c:ext xmlns:c16="http://schemas.microsoft.com/office/drawing/2014/chart" uri="{C3380CC4-5D6E-409C-BE32-E72D297353CC}">
              <c16:uniqueId val="{00000001-AC7F-4249-8E3B-5E83ECD01AF9}"/>
            </c:ext>
          </c:extLst>
        </c:ser>
        <c:dLbls>
          <c:showLegendKey val="0"/>
          <c:showVal val="0"/>
          <c:showCatName val="0"/>
          <c:showSerName val="0"/>
          <c:showPercent val="0"/>
          <c:showBubbleSize val="0"/>
        </c:dLbls>
        <c:axId val="1957833952"/>
        <c:axId val="120347343"/>
      </c:scatterChart>
      <c:valAx>
        <c:axId val="1957833952"/>
        <c:scaling>
          <c:orientation val="minMax"/>
          <c:max val="25000"/>
          <c:min val="0"/>
        </c:scaling>
        <c:delete val="0"/>
        <c:axPos val="b"/>
        <c:majorGridlines>
          <c:spPr>
            <a:ln w="9525" cap="flat" cmpd="sng" algn="ctr">
              <a:solidFill>
                <a:schemeClr val="dk1">
                  <a:lumMod val="65000"/>
                  <a:lumOff val="35000"/>
                  <a:alpha val="7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pOR1 Predicted Runs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20347343"/>
        <c:crosses val="autoZero"/>
        <c:crossBetween val="midCat"/>
      </c:valAx>
      <c:valAx>
        <c:axId val="120347343"/>
        <c:scaling>
          <c:orientation val="minMax"/>
          <c:max val="2000"/>
          <c:min val="-1000"/>
        </c:scaling>
        <c:delete val="0"/>
        <c:axPos val="l"/>
        <c:majorGridlines>
          <c:spPr>
            <a:ln w="9525" cap="flat" cmpd="sng" algn="ctr">
              <a:solidFill>
                <a:schemeClr val="dk1">
                  <a:lumMod val="65000"/>
                  <a:lumOff val="35000"/>
                  <a:alpha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r>
                  <a:rPr lang="en-US"/>
                  <a:t>Residuals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9578339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League Average bEFT/pEFT since 1876</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'pOR2 Algorithm Data as Calc. %'!$CW$1</c:f>
              <c:strCache>
                <c:ptCount val="1"/>
                <c:pt idx="0">
                  <c:v>bEFT</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'pOR2 Algorithm Data as Calc. %'!$CV$2:$CV$147</c:f>
              <c:numCache>
                <c:formatCode>0</c:formatCode>
                <c:ptCount val="146"/>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pt idx="40">
                  <c:v>1916</c:v>
                </c:pt>
                <c:pt idx="41">
                  <c:v>1917</c:v>
                </c:pt>
                <c:pt idx="42">
                  <c:v>1918</c:v>
                </c:pt>
                <c:pt idx="43">
                  <c:v>1919</c:v>
                </c:pt>
                <c:pt idx="44">
                  <c:v>1920</c:v>
                </c:pt>
                <c:pt idx="45">
                  <c:v>1921</c:v>
                </c:pt>
                <c:pt idx="46">
                  <c:v>1922</c:v>
                </c:pt>
                <c:pt idx="47">
                  <c:v>1923</c:v>
                </c:pt>
                <c:pt idx="48">
                  <c:v>1924</c:v>
                </c:pt>
                <c:pt idx="49">
                  <c:v>1925</c:v>
                </c:pt>
                <c:pt idx="50">
                  <c:v>1926</c:v>
                </c:pt>
                <c:pt idx="51">
                  <c:v>1927</c:v>
                </c:pt>
                <c:pt idx="52">
                  <c:v>1928</c:v>
                </c:pt>
                <c:pt idx="53">
                  <c:v>1929</c:v>
                </c:pt>
                <c:pt idx="54">
                  <c:v>1930</c:v>
                </c:pt>
                <c:pt idx="55">
                  <c:v>1931</c:v>
                </c:pt>
                <c:pt idx="56">
                  <c:v>1932</c:v>
                </c:pt>
                <c:pt idx="57">
                  <c:v>1933</c:v>
                </c:pt>
                <c:pt idx="58">
                  <c:v>1934</c:v>
                </c:pt>
                <c:pt idx="59">
                  <c:v>1935</c:v>
                </c:pt>
                <c:pt idx="60">
                  <c:v>1936</c:v>
                </c:pt>
                <c:pt idx="61">
                  <c:v>1937</c:v>
                </c:pt>
                <c:pt idx="62">
                  <c:v>1938</c:v>
                </c:pt>
                <c:pt idx="63">
                  <c:v>1939</c:v>
                </c:pt>
                <c:pt idx="64">
                  <c:v>1940</c:v>
                </c:pt>
                <c:pt idx="65">
                  <c:v>1941</c:v>
                </c:pt>
                <c:pt idx="66">
                  <c:v>1942</c:v>
                </c:pt>
                <c:pt idx="67">
                  <c:v>1943</c:v>
                </c:pt>
                <c:pt idx="68">
                  <c:v>1944</c:v>
                </c:pt>
                <c:pt idx="69">
                  <c:v>1945</c:v>
                </c:pt>
                <c:pt idx="70">
                  <c:v>1946</c:v>
                </c:pt>
                <c:pt idx="71">
                  <c:v>1947</c:v>
                </c:pt>
                <c:pt idx="72">
                  <c:v>1948</c:v>
                </c:pt>
                <c:pt idx="73">
                  <c:v>1949</c:v>
                </c:pt>
                <c:pt idx="74">
                  <c:v>1950</c:v>
                </c:pt>
                <c:pt idx="75">
                  <c:v>1951</c:v>
                </c:pt>
                <c:pt idx="76">
                  <c:v>1952</c:v>
                </c:pt>
                <c:pt idx="77">
                  <c:v>1953</c:v>
                </c:pt>
                <c:pt idx="78">
                  <c:v>1954</c:v>
                </c:pt>
                <c:pt idx="79">
                  <c:v>1955</c:v>
                </c:pt>
                <c:pt idx="80">
                  <c:v>1956</c:v>
                </c:pt>
                <c:pt idx="81">
                  <c:v>1957</c:v>
                </c:pt>
                <c:pt idx="82">
                  <c:v>1958</c:v>
                </c:pt>
                <c:pt idx="83">
                  <c:v>1959</c:v>
                </c:pt>
                <c:pt idx="84">
                  <c:v>1960</c:v>
                </c:pt>
                <c:pt idx="85">
                  <c:v>1961</c:v>
                </c:pt>
                <c:pt idx="86">
                  <c:v>1962</c:v>
                </c:pt>
                <c:pt idx="87">
                  <c:v>1963</c:v>
                </c:pt>
                <c:pt idx="88">
                  <c:v>1964</c:v>
                </c:pt>
                <c:pt idx="89">
                  <c:v>1965</c:v>
                </c:pt>
                <c:pt idx="90">
                  <c:v>1966</c:v>
                </c:pt>
                <c:pt idx="91">
                  <c:v>1967</c:v>
                </c:pt>
                <c:pt idx="92">
                  <c:v>1968</c:v>
                </c:pt>
                <c:pt idx="93">
                  <c:v>1969</c:v>
                </c:pt>
                <c:pt idx="94">
                  <c:v>1970</c:v>
                </c:pt>
                <c:pt idx="95">
                  <c:v>1971</c:v>
                </c:pt>
                <c:pt idx="96">
                  <c:v>1972</c:v>
                </c:pt>
                <c:pt idx="97">
                  <c:v>1973</c:v>
                </c:pt>
                <c:pt idx="98">
                  <c:v>1974</c:v>
                </c:pt>
                <c:pt idx="99">
                  <c:v>1975</c:v>
                </c:pt>
                <c:pt idx="100">
                  <c:v>1976</c:v>
                </c:pt>
                <c:pt idx="101">
                  <c:v>1977</c:v>
                </c:pt>
                <c:pt idx="102">
                  <c:v>1978</c:v>
                </c:pt>
                <c:pt idx="103">
                  <c:v>1979</c:v>
                </c:pt>
                <c:pt idx="104">
                  <c:v>1980</c:v>
                </c:pt>
                <c:pt idx="105">
                  <c:v>1981</c:v>
                </c:pt>
                <c:pt idx="106">
                  <c:v>1982</c:v>
                </c:pt>
                <c:pt idx="107">
                  <c:v>1983</c:v>
                </c:pt>
                <c:pt idx="108">
                  <c:v>1984</c:v>
                </c:pt>
                <c:pt idx="109">
                  <c:v>1985</c:v>
                </c:pt>
                <c:pt idx="110">
                  <c:v>1986</c:v>
                </c:pt>
                <c:pt idx="111">
                  <c:v>1987</c:v>
                </c:pt>
                <c:pt idx="112">
                  <c:v>1988</c:v>
                </c:pt>
                <c:pt idx="113">
                  <c:v>1989</c:v>
                </c:pt>
                <c:pt idx="114">
                  <c:v>1990</c:v>
                </c:pt>
                <c:pt idx="115">
                  <c:v>1991</c:v>
                </c:pt>
                <c:pt idx="116">
                  <c:v>1992</c:v>
                </c:pt>
                <c:pt idx="117">
                  <c:v>1993</c:v>
                </c:pt>
                <c:pt idx="118">
                  <c:v>1994</c:v>
                </c:pt>
                <c:pt idx="119">
                  <c:v>1995</c:v>
                </c:pt>
                <c:pt idx="120">
                  <c:v>1996</c:v>
                </c:pt>
                <c:pt idx="121">
                  <c:v>1997</c:v>
                </c:pt>
                <c:pt idx="122">
                  <c:v>1998</c:v>
                </c:pt>
                <c:pt idx="123">
                  <c:v>1999</c:v>
                </c:pt>
                <c:pt idx="124">
                  <c:v>2000</c:v>
                </c:pt>
                <c:pt idx="125">
                  <c:v>2001</c:v>
                </c:pt>
                <c:pt idx="126">
                  <c:v>2002</c:v>
                </c:pt>
                <c:pt idx="127">
                  <c:v>2003</c:v>
                </c:pt>
                <c:pt idx="128">
                  <c:v>2004</c:v>
                </c:pt>
                <c:pt idx="129">
                  <c:v>2005</c:v>
                </c:pt>
                <c:pt idx="130">
                  <c:v>2006</c:v>
                </c:pt>
                <c:pt idx="131">
                  <c:v>2007</c:v>
                </c:pt>
                <c:pt idx="132">
                  <c:v>2008</c:v>
                </c:pt>
                <c:pt idx="133">
                  <c:v>2009</c:v>
                </c:pt>
                <c:pt idx="134">
                  <c:v>2010</c:v>
                </c:pt>
                <c:pt idx="135">
                  <c:v>2011</c:v>
                </c:pt>
                <c:pt idx="136">
                  <c:v>2012</c:v>
                </c:pt>
                <c:pt idx="137">
                  <c:v>2013</c:v>
                </c:pt>
                <c:pt idx="138">
                  <c:v>2014</c:v>
                </c:pt>
                <c:pt idx="139">
                  <c:v>2015</c:v>
                </c:pt>
                <c:pt idx="140">
                  <c:v>2016</c:v>
                </c:pt>
                <c:pt idx="141">
                  <c:v>2017</c:v>
                </c:pt>
                <c:pt idx="142">
                  <c:v>2018</c:v>
                </c:pt>
                <c:pt idx="143">
                  <c:v>2019</c:v>
                </c:pt>
                <c:pt idx="144">
                  <c:v>2020</c:v>
                </c:pt>
                <c:pt idx="145">
                  <c:v>2021</c:v>
                </c:pt>
              </c:numCache>
            </c:numRef>
          </c:cat>
          <c:val>
            <c:numRef>
              <c:f>'pOR2 Algorithm Data as Calc. %'!$CW$2:$CW$147</c:f>
              <c:numCache>
                <c:formatCode>0.0000</c:formatCode>
                <c:ptCount val="146"/>
                <c:pt idx="0">
                  <c:v>0.48685965490632321</c:v>
                </c:pt>
                <c:pt idx="1">
                  <c:v>0.49398457508101623</c:v>
                </c:pt>
                <c:pt idx="2">
                  <c:v>0.48007593004432203</c:v>
                </c:pt>
                <c:pt idx="3">
                  <c:v>0.48130024462012838</c:v>
                </c:pt>
                <c:pt idx="4">
                  <c:v>0.47392161822311341</c:v>
                </c:pt>
                <c:pt idx="5">
                  <c:v>0.48900900128074209</c:v>
                </c:pt>
                <c:pt idx="6">
                  <c:v>0.48317933258292595</c:v>
                </c:pt>
                <c:pt idx="7">
                  <c:v>0.49393456404645147</c:v>
                </c:pt>
                <c:pt idx="8">
                  <c:v>0.48217808885616392</c:v>
                </c:pt>
                <c:pt idx="9">
                  <c:v>0.4816277289753475</c:v>
                </c:pt>
                <c:pt idx="10">
                  <c:v>0.48758926393448088</c:v>
                </c:pt>
                <c:pt idx="11">
                  <c:v>0.51271213457079279</c:v>
                </c:pt>
                <c:pt idx="12">
                  <c:v>0.47373407607967699</c:v>
                </c:pt>
                <c:pt idx="13">
                  <c:v>0.50349715664001438</c:v>
                </c:pt>
                <c:pt idx="14">
                  <c:v>0.50392163666387491</c:v>
                </c:pt>
                <c:pt idx="15">
                  <c:v>0.49505576995576023</c:v>
                </c:pt>
                <c:pt idx="16">
                  <c:v>0.48439903456170252</c:v>
                </c:pt>
                <c:pt idx="17">
                  <c:v>0.52184078346325546</c:v>
                </c:pt>
                <c:pt idx="18">
                  <c:v>0.55215213814008957</c:v>
                </c:pt>
                <c:pt idx="19">
                  <c:v>0.53227695555507937</c:v>
                </c:pt>
                <c:pt idx="20">
                  <c:v>0.52405687171180659</c:v>
                </c:pt>
                <c:pt idx="21">
                  <c:v>0.52337562524146364</c:v>
                </c:pt>
                <c:pt idx="22">
                  <c:v>0.49952844054411033</c:v>
                </c:pt>
                <c:pt idx="23">
                  <c:v>0.5115407365757817</c:v>
                </c:pt>
                <c:pt idx="24">
                  <c:v>0.50937491781238453</c:v>
                </c:pt>
                <c:pt idx="25">
                  <c:v>0.50130609024344219</c:v>
                </c:pt>
                <c:pt idx="26">
                  <c:v>0.49243596405638135</c:v>
                </c:pt>
                <c:pt idx="27">
                  <c:v>0.49061748265342675</c:v>
                </c:pt>
                <c:pt idx="28">
                  <c:v>0.47323774423076287</c:v>
                </c:pt>
                <c:pt idx="29">
                  <c:v>0.47533486733551461</c:v>
                </c:pt>
                <c:pt idx="30">
                  <c:v>0.47130471264640916</c:v>
                </c:pt>
                <c:pt idx="31">
                  <c:v>0.46888567659520358</c:v>
                </c:pt>
                <c:pt idx="32">
                  <c:v>0.46367954077353862</c:v>
                </c:pt>
                <c:pt idx="33">
                  <c:v>0.46917124428951512</c:v>
                </c:pt>
                <c:pt idx="34">
                  <c:v>0.47809605698328461</c:v>
                </c:pt>
                <c:pt idx="35">
                  <c:v>0.49750809511779714</c:v>
                </c:pt>
                <c:pt idx="36">
                  <c:v>0.49909007797183869</c:v>
                </c:pt>
                <c:pt idx="37">
                  <c:v>0.48927851686602314</c:v>
                </c:pt>
                <c:pt idx="38">
                  <c:v>0.48388956461768978</c:v>
                </c:pt>
                <c:pt idx="39">
                  <c:v>0.48079334959461006</c:v>
                </c:pt>
                <c:pt idx="40">
                  <c:v>0.47636667820745016</c:v>
                </c:pt>
                <c:pt idx="41">
                  <c:v>0.47622276365894073</c:v>
                </c:pt>
                <c:pt idx="42">
                  <c:v>0.48000942767198529</c:v>
                </c:pt>
                <c:pt idx="43">
                  <c:v>0.49076011226365784</c:v>
                </c:pt>
                <c:pt idx="44">
                  <c:v>0.50296232575682487</c:v>
                </c:pt>
                <c:pt idx="45">
                  <c:v>0.51899963518545589</c:v>
                </c:pt>
                <c:pt idx="46">
                  <c:v>0.52135546155012125</c:v>
                </c:pt>
                <c:pt idx="47">
                  <c:v>0.51857654981284551</c:v>
                </c:pt>
                <c:pt idx="48">
                  <c:v>0.51729641436758367</c:v>
                </c:pt>
                <c:pt idx="49">
                  <c:v>0.52654411571415638</c:v>
                </c:pt>
                <c:pt idx="50">
                  <c:v>0.51697727054090559</c:v>
                </c:pt>
                <c:pt idx="51">
                  <c:v>0.51825750903710377</c:v>
                </c:pt>
                <c:pt idx="52">
                  <c:v>0.51821669110505475</c:v>
                </c:pt>
                <c:pt idx="53">
                  <c:v>0.53026088845616937</c:v>
                </c:pt>
                <c:pt idx="54">
                  <c:v>0.53385773813702453</c:v>
                </c:pt>
                <c:pt idx="55">
                  <c:v>0.51442415955659426</c:v>
                </c:pt>
                <c:pt idx="56">
                  <c:v>0.51406932544279926</c:v>
                </c:pt>
                <c:pt idx="57">
                  <c:v>0.50647576013087325</c:v>
                </c:pt>
                <c:pt idx="58">
                  <c:v>0.51606520504414666</c:v>
                </c:pt>
                <c:pt idx="59">
                  <c:v>0.51951049758998025</c:v>
                </c:pt>
                <c:pt idx="60">
                  <c:v>0.52377060272980458</c:v>
                </c:pt>
                <c:pt idx="61">
                  <c:v>0.51807254624943533</c:v>
                </c:pt>
                <c:pt idx="62">
                  <c:v>0.51543656254916836</c:v>
                </c:pt>
                <c:pt idx="63">
                  <c:v>0.51457939931200158</c:v>
                </c:pt>
                <c:pt idx="64">
                  <c:v>0.51018325229582429</c:v>
                </c:pt>
                <c:pt idx="65">
                  <c:v>0.50222816971669493</c:v>
                </c:pt>
                <c:pt idx="66">
                  <c:v>0.49048719066568286</c:v>
                </c:pt>
                <c:pt idx="67">
                  <c:v>0.49091515970578198</c:v>
                </c:pt>
                <c:pt idx="68">
                  <c:v>0.49634593530151783</c:v>
                </c:pt>
                <c:pt idx="69">
                  <c:v>0.49608275285891962</c:v>
                </c:pt>
                <c:pt idx="70">
                  <c:v>0.49454800679936112</c:v>
                </c:pt>
                <c:pt idx="71">
                  <c:v>0.50406238787869873</c:v>
                </c:pt>
                <c:pt idx="72">
                  <c:v>0.50659867468097752</c:v>
                </c:pt>
                <c:pt idx="73">
                  <c:v>0.50746439256236064</c:v>
                </c:pt>
                <c:pt idx="74">
                  <c:v>0.51462900564033187</c:v>
                </c:pt>
                <c:pt idx="75">
                  <c:v>0.50582421254955223</c:v>
                </c:pt>
                <c:pt idx="76">
                  <c:v>0.4949950763693427</c:v>
                </c:pt>
                <c:pt idx="77">
                  <c:v>0.50965690661220697</c:v>
                </c:pt>
                <c:pt idx="78">
                  <c:v>0.50531801326780912</c:v>
                </c:pt>
                <c:pt idx="79">
                  <c:v>0.50543971012495481</c:v>
                </c:pt>
                <c:pt idx="80">
                  <c:v>0.50580843709598278</c:v>
                </c:pt>
                <c:pt idx="81">
                  <c:v>0.50164068939188633</c:v>
                </c:pt>
                <c:pt idx="82">
                  <c:v>0.50273242391561124</c:v>
                </c:pt>
                <c:pt idx="83">
                  <c:v>0.50158035467695794</c:v>
                </c:pt>
                <c:pt idx="84">
                  <c:v>0.49943678075569836</c:v>
                </c:pt>
                <c:pt idx="85">
                  <c:v>0.50516715341360174</c:v>
                </c:pt>
                <c:pt idx="86">
                  <c:v>0.50230222565755145</c:v>
                </c:pt>
                <c:pt idx="87">
                  <c:v>0.48732161176928512</c:v>
                </c:pt>
                <c:pt idx="88">
                  <c:v>0.4911647523489443</c:v>
                </c:pt>
                <c:pt idx="89">
                  <c:v>0.48741328673620937</c:v>
                </c:pt>
                <c:pt idx="90">
                  <c:v>0.48960590688548028</c:v>
                </c:pt>
                <c:pt idx="91">
                  <c:v>0.48066113385670894</c:v>
                </c:pt>
                <c:pt idx="92">
                  <c:v>0.47142750069086198</c:v>
                </c:pt>
                <c:pt idx="93">
                  <c:v>0.48955316953179939</c:v>
                </c:pt>
                <c:pt idx="94">
                  <c:v>0.49798807928243966</c:v>
                </c:pt>
                <c:pt idx="95">
                  <c:v>0.48805842038226888</c:v>
                </c:pt>
                <c:pt idx="96">
                  <c:v>0.48113465042878695</c:v>
                </c:pt>
                <c:pt idx="97">
                  <c:v>0.49709002292795729</c:v>
                </c:pt>
                <c:pt idx="98">
                  <c:v>0.49408164694303425</c:v>
                </c:pt>
                <c:pt idx="99">
                  <c:v>0.4966821005652618</c:v>
                </c:pt>
                <c:pt idx="100">
                  <c:v>0.49050019856495747</c:v>
                </c:pt>
                <c:pt idx="101">
                  <c:v>0.50771548667119137</c:v>
                </c:pt>
                <c:pt idx="102">
                  <c:v>0.49759437451465427</c:v>
                </c:pt>
                <c:pt idx="103">
                  <c:v>0.50755613483654871</c:v>
                </c:pt>
                <c:pt idx="104">
                  <c:v>0.5032695536324755</c:v>
                </c:pt>
                <c:pt idx="105">
                  <c:v>0.49311491610210267</c:v>
                </c:pt>
                <c:pt idx="106">
                  <c:v>0.50185028784907326</c:v>
                </c:pt>
                <c:pt idx="107">
                  <c:v>0.5021078697908582</c:v>
                </c:pt>
                <c:pt idx="108">
                  <c:v>0.49956068189503655</c:v>
                </c:pt>
                <c:pt idx="109">
                  <c:v>0.50103077825508813</c:v>
                </c:pt>
                <c:pt idx="110">
                  <c:v>0.50220401920002544</c:v>
                </c:pt>
                <c:pt idx="111">
                  <c:v>0.51159826171656642</c:v>
                </c:pt>
                <c:pt idx="112">
                  <c:v>0.494107531217572</c:v>
                </c:pt>
                <c:pt idx="113">
                  <c:v>0.49361609613527646</c:v>
                </c:pt>
                <c:pt idx="114">
                  <c:v>0.49896749620266445</c:v>
                </c:pt>
                <c:pt idx="115">
                  <c:v>0.4978215201151362</c:v>
                </c:pt>
                <c:pt idx="116">
                  <c:v>0.49512816723670278</c:v>
                </c:pt>
                <c:pt idx="117">
                  <c:v>0.50839896295502185</c:v>
                </c:pt>
                <c:pt idx="118">
                  <c:v>0.51774531443247651</c:v>
                </c:pt>
                <c:pt idx="119">
                  <c:v>0.51419648990370825</c:v>
                </c:pt>
                <c:pt idx="120">
                  <c:v>0.51857663949672994</c:v>
                </c:pt>
                <c:pt idx="121">
                  <c:v>0.51391877895732563</c:v>
                </c:pt>
                <c:pt idx="122">
                  <c:v>0.5139200647635136</c:v>
                </c:pt>
                <c:pt idx="123">
                  <c:v>0.52210807287794903</c:v>
                </c:pt>
                <c:pt idx="124">
                  <c:v>0.52302012251810015</c:v>
                </c:pt>
                <c:pt idx="125">
                  <c:v>0.5143747140635897</c:v>
                </c:pt>
                <c:pt idx="126">
                  <c:v>0.51034267790140064</c:v>
                </c:pt>
                <c:pt idx="127">
                  <c:v>0.51356976234485685</c:v>
                </c:pt>
                <c:pt idx="128">
                  <c:v>0.51610193501819113</c:v>
                </c:pt>
                <c:pt idx="129">
                  <c:v>0.51200351148826784</c:v>
                </c:pt>
                <c:pt idx="130">
                  <c:v>0.5188695653063693</c:v>
                </c:pt>
                <c:pt idx="131">
                  <c:v>0.51537786469259717</c:v>
                </c:pt>
                <c:pt idx="132">
                  <c:v>0.51111891250350883</c:v>
                </c:pt>
                <c:pt idx="133">
                  <c:v>0.51081270358514419</c:v>
                </c:pt>
                <c:pt idx="134">
                  <c:v>0.50267654560689667</c:v>
                </c:pt>
                <c:pt idx="135">
                  <c:v>0.4995601864933118</c:v>
                </c:pt>
                <c:pt idx="136">
                  <c:v>0.50064466991861556</c:v>
                </c:pt>
                <c:pt idx="137">
                  <c:v>0.49681065291028043</c:v>
                </c:pt>
                <c:pt idx="138">
                  <c:v>0.49189039004259416</c:v>
                </c:pt>
                <c:pt idx="139">
                  <c:v>0.49952293001129688</c:v>
                </c:pt>
                <c:pt idx="140">
                  <c:v>0.5047201151257299</c:v>
                </c:pt>
                <c:pt idx="141">
                  <c:v>0.50785569475147618</c:v>
                </c:pt>
                <c:pt idx="142">
                  <c:v>0.49875879096784409</c:v>
                </c:pt>
                <c:pt idx="143">
                  <c:v>0.50909707321406639</c:v>
                </c:pt>
                <c:pt idx="144">
                  <c:v>0.50289091567086719</c:v>
                </c:pt>
                <c:pt idx="145">
                  <c:v>0.49432270800276457</c:v>
                </c:pt>
              </c:numCache>
            </c:numRef>
          </c:val>
          <c:smooth val="0"/>
          <c:extLst>
            <c:ext xmlns:c16="http://schemas.microsoft.com/office/drawing/2014/chart" uri="{C3380CC4-5D6E-409C-BE32-E72D297353CC}">
              <c16:uniqueId val="{00000000-712C-2545-AEE1-A52AE96EA5A9}"/>
            </c:ext>
          </c:extLst>
        </c:ser>
        <c:ser>
          <c:idx val="1"/>
          <c:order val="1"/>
          <c:tx>
            <c:strRef>
              <c:f>'pOR2 Algorithm Data as Calc. %'!$CX$1</c:f>
              <c:strCache>
                <c:ptCount val="1"/>
                <c:pt idx="0">
                  <c:v>pEFT</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numRef>
              <c:f>'pOR2 Algorithm Data as Calc. %'!$CV$2:$CV$147</c:f>
              <c:numCache>
                <c:formatCode>0</c:formatCode>
                <c:ptCount val="146"/>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pt idx="40">
                  <c:v>1916</c:v>
                </c:pt>
                <c:pt idx="41">
                  <c:v>1917</c:v>
                </c:pt>
                <c:pt idx="42">
                  <c:v>1918</c:v>
                </c:pt>
                <c:pt idx="43">
                  <c:v>1919</c:v>
                </c:pt>
                <c:pt idx="44">
                  <c:v>1920</c:v>
                </c:pt>
                <c:pt idx="45">
                  <c:v>1921</c:v>
                </c:pt>
                <c:pt idx="46">
                  <c:v>1922</c:v>
                </c:pt>
                <c:pt idx="47">
                  <c:v>1923</c:v>
                </c:pt>
                <c:pt idx="48">
                  <c:v>1924</c:v>
                </c:pt>
                <c:pt idx="49">
                  <c:v>1925</c:v>
                </c:pt>
                <c:pt idx="50">
                  <c:v>1926</c:v>
                </c:pt>
                <c:pt idx="51">
                  <c:v>1927</c:v>
                </c:pt>
                <c:pt idx="52">
                  <c:v>1928</c:v>
                </c:pt>
                <c:pt idx="53">
                  <c:v>1929</c:v>
                </c:pt>
                <c:pt idx="54">
                  <c:v>1930</c:v>
                </c:pt>
                <c:pt idx="55">
                  <c:v>1931</c:v>
                </c:pt>
                <c:pt idx="56">
                  <c:v>1932</c:v>
                </c:pt>
                <c:pt idx="57">
                  <c:v>1933</c:v>
                </c:pt>
                <c:pt idx="58">
                  <c:v>1934</c:v>
                </c:pt>
                <c:pt idx="59">
                  <c:v>1935</c:v>
                </c:pt>
                <c:pt idx="60">
                  <c:v>1936</c:v>
                </c:pt>
                <c:pt idx="61">
                  <c:v>1937</c:v>
                </c:pt>
                <c:pt idx="62">
                  <c:v>1938</c:v>
                </c:pt>
                <c:pt idx="63">
                  <c:v>1939</c:v>
                </c:pt>
                <c:pt idx="64">
                  <c:v>1940</c:v>
                </c:pt>
                <c:pt idx="65">
                  <c:v>1941</c:v>
                </c:pt>
                <c:pt idx="66">
                  <c:v>1942</c:v>
                </c:pt>
                <c:pt idx="67">
                  <c:v>1943</c:v>
                </c:pt>
                <c:pt idx="68">
                  <c:v>1944</c:v>
                </c:pt>
                <c:pt idx="69">
                  <c:v>1945</c:v>
                </c:pt>
                <c:pt idx="70">
                  <c:v>1946</c:v>
                </c:pt>
                <c:pt idx="71">
                  <c:v>1947</c:v>
                </c:pt>
                <c:pt idx="72">
                  <c:v>1948</c:v>
                </c:pt>
                <c:pt idx="73">
                  <c:v>1949</c:v>
                </c:pt>
                <c:pt idx="74">
                  <c:v>1950</c:v>
                </c:pt>
                <c:pt idx="75">
                  <c:v>1951</c:v>
                </c:pt>
                <c:pt idx="76">
                  <c:v>1952</c:v>
                </c:pt>
                <c:pt idx="77">
                  <c:v>1953</c:v>
                </c:pt>
                <c:pt idx="78">
                  <c:v>1954</c:v>
                </c:pt>
                <c:pt idx="79">
                  <c:v>1955</c:v>
                </c:pt>
                <c:pt idx="80">
                  <c:v>1956</c:v>
                </c:pt>
                <c:pt idx="81">
                  <c:v>1957</c:v>
                </c:pt>
                <c:pt idx="82">
                  <c:v>1958</c:v>
                </c:pt>
                <c:pt idx="83">
                  <c:v>1959</c:v>
                </c:pt>
                <c:pt idx="84">
                  <c:v>1960</c:v>
                </c:pt>
                <c:pt idx="85">
                  <c:v>1961</c:v>
                </c:pt>
                <c:pt idx="86">
                  <c:v>1962</c:v>
                </c:pt>
                <c:pt idx="87">
                  <c:v>1963</c:v>
                </c:pt>
                <c:pt idx="88">
                  <c:v>1964</c:v>
                </c:pt>
                <c:pt idx="89">
                  <c:v>1965</c:v>
                </c:pt>
                <c:pt idx="90">
                  <c:v>1966</c:v>
                </c:pt>
                <c:pt idx="91">
                  <c:v>1967</c:v>
                </c:pt>
                <c:pt idx="92">
                  <c:v>1968</c:v>
                </c:pt>
                <c:pt idx="93">
                  <c:v>1969</c:v>
                </c:pt>
                <c:pt idx="94">
                  <c:v>1970</c:v>
                </c:pt>
                <c:pt idx="95">
                  <c:v>1971</c:v>
                </c:pt>
                <c:pt idx="96">
                  <c:v>1972</c:v>
                </c:pt>
                <c:pt idx="97">
                  <c:v>1973</c:v>
                </c:pt>
                <c:pt idx="98">
                  <c:v>1974</c:v>
                </c:pt>
                <c:pt idx="99">
                  <c:v>1975</c:v>
                </c:pt>
                <c:pt idx="100">
                  <c:v>1976</c:v>
                </c:pt>
                <c:pt idx="101">
                  <c:v>1977</c:v>
                </c:pt>
                <c:pt idx="102">
                  <c:v>1978</c:v>
                </c:pt>
                <c:pt idx="103">
                  <c:v>1979</c:v>
                </c:pt>
                <c:pt idx="104">
                  <c:v>1980</c:v>
                </c:pt>
                <c:pt idx="105">
                  <c:v>1981</c:v>
                </c:pt>
                <c:pt idx="106">
                  <c:v>1982</c:v>
                </c:pt>
                <c:pt idx="107">
                  <c:v>1983</c:v>
                </c:pt>
                <c:pt idx="108">
                  <c:v>1984</c:v>
                </c:pt>
                <c:pt idx="109">
                  <c:v>1985</c:v>
                </c:pt>
                <c:pt idx="110">
                  <c:v>1986</c:v>
                </c:pt>
                <c:pt idx="111">
                  <c:v>1987</c:v>
                </c:pt>
                <c:pt idx="112">
                  <c:v>1988</c:v>
                </c:pt>
                <c:pt idx="113">
                  <c:v>1989</c:v>
                </c:pt>
                <c:pt idx="114">
                  <c:v>1990</c:v>
                </c:pt>
                <c:pt idx="115">
                  <c:v>1991</c:v>
                </c:pt>
                <c:pt idx="116">
                  <c:v>1992</c:v>
                </c:pt>
                <c:pt idx="117">
                  <c:v>1993</c:v>
                </c:pt>
                <c:pt idx="118">
                  <c:v>1994</c:v>
                </c:pt>
                <c:pt idx="119">
                  <c:v>1995</c:v>
                </c:pt>
                <c:pt idx="120">
                  <c:v>1996</c:v>
                </c:pt>
                <c:pt idx="121">
                  <c:v>1997</c:v>
                </c:pt>
                <c:pt idx="122">
                  <c:v>1998</c:v>
                </c:pt>
                <c:pt idx="123">
                  <c:v>1999</c:v>
                </c:pt>
                <c:pt idx="124">
                  <c:v>2000</c:v>
                </c:pt>
                <c:pt idx="125">
                  <c:v>2001</c:v>
                </c:pt>
                <c:pt idx="126">
                  <c:v>2002</c:v>
                </c:pt>
                <c:pt idx="127">
                  <c:v>2003</c:v>
                </c:pt>
                <c:pt idx="128">
                  <c:v>2004</c:v>
                </c:pt>
                <c:pt idx="129">
                  <c:v>2005</c:v>
                </c:pt>
                <c:pt idx="130">
                  <c:v>2006</c:v>
                </c:pt>
                <c:pt idx="131">
                  <c:v>2007</c:v>
                </c:pt>
                <c:pt idx="132">
                  <c:v>2008</c:v>
                </c:pt>
                <c:pt idx="133">
                  <c:v>2009</c:v>
                </c:pt>
                <c:pt idx="134">
                  <c:v>2010</c:v>
                </c:pt>
                <c:pt idx="135">
                  <c:v>2011</c:v>
                </c:pt>
                <c:pt idx="136">
                  <c:v>2012</c:v>
                </c:pt>
                <c:pt idx="137">
                  <c:v>2013</c:v>
                </c:pt>
                <c:pt idx="138">
                  <c:v>2014</c:v>
                </c:pt>
                <c:pt idx="139">
                  <c:v>2015</c:v>
                </c:pt>
                <c:pt idx="140">
                  <c:v>2016</c:v>
                </c:pt>
                <c:pt idx="141">
                  <c:v>2017</c:v>
                </c:pt>
                <c:pt idx="142">
                  <c:v>2018</c:v>
                </c:pt>
                <c:pt idx="143">
                  <c:v>2019</c:v>
                </c:pt>
                <c:pt idx="144">
                  <c:v>2020</c:v>
                </c:pt>
                <c:pt idx="145">
                  <c:v>2021</c:v>
                </c:pt>
              </c:numCache>
            </c:numRef>
          </c:cat>
          <c:val>
            <c:numRef>
              <c:f>'pOR2 Algorithm Data as Calc. %'!$CX$2:$CX$147</c:f>
              <c:numCache>
                <c:formatCode>0.0000</c:formatCode>
                <c:ptCount val="146"/>
                <c:pt idx="0">
                  <c:v>0.73709615256431549</c:v>
                </c:pt>
                <c:pt idx="1">
                  <c:v>0.73199801154923716</c:v>
                </c:pt>
                <c:pt idx="2">
                  <c:v>0.74195015585221391</c:v>
                </c:pt>
                <c:pt idx="3">
                  <c:v>0.74107411398771028</c:v>
                </c:pt>
                <c:pt idx="4">
                  <c:v>0.74635379108545152</c:v>
                </c:pt>
                <c:pt idx="5">
                  <c:v>0.73555821661017595</c:v>
                </c:pt>
                <c:pt idx="6">
                  <c:v>0.73972955781315786</c:v>
                </c:pt>
                <c:pt idx="7">
                  <c:v>0.73203379627387555</c:v>
                </c:pt>
                <c:pt idx="8">
                  <c:v>0.74044598432522257</c:v>
                </c:pt>
                <c:pt idx="9">
                  <c:v>0.74083978695215047</c:v>
                </c:pt>
                <c:pt idx="10">
                  <c:v>0.73657409061551871</c:v>
                </c:pt>
                <c:pt idx="11">
                  <c:v>0.71859775767884793</c:v>
                </c:pt>
                <c:pt idx="12">
                  <c:v>0.74648798434938524</c:v>
                </c:pt>
                <c:pt idx="13">
                  <c:v>0.72519141147286603</c:v>
                </c:pt>
                <c:pt idx="14">
                  <c:v>0.72488768048828467</c:v>
                </c:pt>
                <c:pt idx="15">
                  <c:v>0.7312315324319737</c:v>
                </c:pt>
                <c:pt idx="16">
                  <c:v>0.73885681643055845</c:v>
                </c:pt>
                <c:pt idx="17">
                  <c:v>0.71206587546966704</c:v>
                </c:pt>
                <c:pt idx="18">
                  <c:v>0.69037699240688866</c:v>
                </c:pt>
                <c:pt idx="19">
                  <c:v>0.70459841258205191</c:v>
                </c:pt>
                <c:pt idx="20">
                  <c:v>0.71048018326316353</c:v>
                </c:pt>
                <c:pt idx="21">
                  <c:v>0.71096764003273816</c:v>
                </c:pt>
                <c:pt idx="22">
                  <c:v>0.72803117301540177</c:v>
                </c:pt>
                <c:pt idx="23">
                  <c:v>0.71943593579410026</c:v>
                </c:pt>
                <c:pt idx="24">
                  <c:v>0.72098565834511485</c:v>
                </c:pt>
                <c:pt idx="25">
                  <c:v>0.72675919962897784</c:v>
                </c:pt>
                <c:pt idx="26">
                  <c:v>0.73310609938566496</c:v>
                </c:pt>
                <c:pt idx="27">
                  <c:v>0.73440728934965749</c:v>
                </c:pt>
                <c:pt idx="28">
                  <c:v>0.74684312794313734</c:v>
                </c:pt>
                <c:pt idx="29">
                  <c:v>0.7453425596487756</c:v>
                </c:pt>
                <c:pt idx="30">
                  <c:v>0.74822628275217506</c:v>
                </c:pt>
                <c:pt idx="31">
                  <c:v>0.74995719153532281</c:v>
                </c:pt>
                <c:pt idx="32">
                  <c:v>0.75368237215654188</c:v>
                </c:pt>
                <c:pt idx="33">
                  <c:v>0.74975285740395647</c:v>
                </c:pt>
                <c:pt idx="34">
                  <c:v>0.74336682745128324</c:v>
                </c:pt>
                <c:pt idx="35">
                  <c:v>0.72947680407230797</c:v>
                </c:pt>
                <c:pt idx="36">
                  <c:v>0.72834483747119627</c:v>
                </c:pt>
                <c:pt idx="37">
                  <c:v>0.7353653683500081</c:v>
                </c:pt>
                <c:pt idx="38">
                  <c:v>0.73922136081194612</c:v>
                </c:pt>
                <c:pt idx="39">
                  <c:v>0.74143681592072497</c:v>
                </c:pt>
                <c:pt idx="40">
                  <c:v>0.74460426122619106</c:v>
                </c:pt>
                <c:pt idx="41">
                  <c:v>0.74470723735005395</c:v>
                </c:pt>
                <c:pt idx="42">
                  <c:v>0.74199774073228253</c:v>
                </c:pt>
                <c:pt idx="43">
                  <c:v>0.73430523264613579</c:v>
                </c:pt>
                <c:pt idx="44">
                  <c:v>0.72557410253393984</c:v>
                </c:pt>
                <c:pt idx="45">
                  <c:v>0.7140988209918383</c:v>
                </c:pt>
                <c:pt idx="46">
                  <c:v>0.71241314105162468</c:v>
                </c:pt>
                <c:pt idx="47">
                  <c:v>0.714401554052434</c:v>
                </c:pt>
                <c:pt idx="48">
                  <c:v>0.71531753779096408</c:v>
                </c:pt>
                <c:pt idx="49">
                  <c:v>0.70870046919592034</c:v>
                </c:pt>
                <c:pt idx="50">
                  <c:v>0.71554589687325609</c:v>
                </c:pt>
                <c:pt idx="51">
                  <c:v>0.7146298393980115</c:v>
                </c:pt>
                <c:pt idx="52">
                  <c:v>0.71465904612151532</c:v>
                </c:pt>
                <c:pt idx="53">
                  <c:v>0.70604098233919954</c:v>
                </c:pt>
                <c:pt idx="54">
                  <c:v>0.70346730481953124</c:v>
                </c:pt>
                <c:pt idx="55">
                  <c:v>0.71737274117551186</c:v>
                </c:pt>
                <c:pt idx="56">
                  <c:v>0.717626637963789</c:v>
                </c:pt>
                <c:pt idx="57">
                  <c:v>0.72306011171762985</c:v>
                </c:pt>
                <c:pt idx="58">
                  <c:v>0.7161985130996078</c:v>
                </c:pt>
                <c:pt idx="59">
                  <c:v>0.71373328025401805</c:v>
                </c:pt>
                <c:pt idx="60">
                  <c:v>0.7106850191915256</c:v>
                </c:pt>
                <c:pt idx="61">
                  <c:v>0.71476218703854</c:v>
                </c:pt>
                <c:pt idx="62">
                  <c:v>0.7166483298005516</c:v>
                </c:pt>
                <c:pt idx="63">
                  <c:v>0.71726166145183656</c:v>
                </c:pt>
                <c:pt idx="64">
                  <c:v>0.72040726545328093</c:v>
                </c:pt>
                <c:pt idx="65">
                  <c:v>0.72609941803613298</c:v>
                </c:pt>
                <c:pt idx="66">
                  <c:v>0.73450051803297833</c:v>
                </c:pt>
                <c:pt idx="67">
                  <c:v>0.73419429052964957</c:v>
                </c:pt>
                <c:pt idx="68">
                  <c:v>0.73030837193274412</c:v>
                </c:pt>
                <c:pt idx="69">
                  <c:v>0.73049668859765549</c:v>
                </c:pt>
                <c:pt idx="70">
                  <c:v>0.7315948555443893</c:v>
                </c:pt>
                <c:pt idx="71">
                  <c:v>0.72478696784538887</c:v>
                </c:pt>
                <c:pt idx="72">
                  <c:v>0.72297216186080715</c:v>
                </c:pt>
                <c:pt idx="73">
                  <c:v>0.72235270904865589</c:v>
                </c:pt>
                <c:pt idx="74">
                  <c:v>0.71722616630931313</c:v>
                </c:pt>
                <c:pt idx="75">
                  <c:v>0.72352631784572174</c:v>
                </c:pt>
                <c:pt idx="76">
                  <c:v>0.7312749609132313</c:v>
                </c:pt>
                <c:pt idx="77">
                  <c:v>0.72078388504367175</c:v>
                </c:pt>
                <c:pt idx="78">
                  <c:v>0.72388852194861464</c:v>
                </c:pt>
                <c:pt idx="79">
                  <c:v>0.72380144339564689</c:v>
                </c:pt>
                <c:pt idx="80">
                  <c:v>0.72353760575981785</c:v>
                </c:pt>
                <c:pt idx="81">
                  <c:v>0.72651978169860543</c:v>
                </c:pt>
                <c:pt idx="82">
                  <c:v>0.72573860571115389</c:v>
                </c:pt>
                <c:pt idx="83">
                  <c:v>0.72656295339418475</c:v>
                </c:pt>
                <c:pt idx="84">
                  <c:v>0.72809675894693204</c:v>
                </c:pt>
                <c:pt idx="85">
                  <c:v>0.72399646769276393</c:v>
                </c:pt>
                <c:pt idx="86">
                  <c:v>0.72604642830147847</c:v>
                </c:pt>
                <c:pt idx="87">
                  <c:v>0.73676560553045156</c:v>
                </c:pt>
                <c:pt idx="88">
                  <c:v>0.73401569786335041</c:v>
                </c:pt>
                <c:pt idx="89">
                  <c:v>0.73670000873814045</c:v>
                </c:pt>
                <c:pt idx="90">
                  <c:v>0.73513110881513655</c:v>
                </c:pt>
                <c:pt idx="91">
                  <c:v>0.74153142111765424</c:v>
                </c:pt>
                <c:pt idx="92">
                  <c:v>0.74813842341477355</c:v>
                </c:pt>
                <c:pt idx="93">
                  <c:v>0.73516884432083129</c:v>
                </c:pt>
                <c:pt idx="94">
                  <c:v>0.72913335784465139</c:v>
                </c:pt>
                <c:pt idx="95">
                  <c:v>0.73623839201535035</c:v>
                </c:pt>
                <c:pt idx="96">
                  <c:v>0.74119260268906262</c:v>
                </c:pt>
                <c:pt idx="97">
                  <c:v>0.72977595001724849</c:v>
                </c:pt>
                <c:pt idx="98">
                  <c:v>0.73192855308106808</c:v>
                </c:pt>
                <c:pt idx="99">
                  <c:v>0.73006783338958614</c:v>
                </c:pt>
                <c:pt idx="100">
                  <c:v>0.73449121040521737</c:v>
                </c:pt>
                <c:pt idx="101">
                  <c:v>0.72217304202874744</c:v>
                </c:pt>
                <c:pt idx="102">
                  <c:v>0.72941506800775024</c:v>
                </c:pt>
                <c:pt idx="103">
                  <c:v>0.72228706409553578</c:v>
                </c:pt>
                <c:pt idx="104">
                  <c:v>0.72535426975049422</c:v>
                </c:pt>
                <c:pt idx="105">
                  <c:v>0.73262028436083693</c:v>
                </c:pt>
                <c:pt idx="106">
                  <c:v>0.72636980633536186</c:v>
                </c:pt>
                <c:pt idx="107">
                  <c:v>0.72618549703364887</c:v>
                </c:pt>
                <c:pt idx="108">
                  <c:v>0.72800810314942299</c:v>
                </c:pt>
                <c:pt idx="109">
                  <c:v>0.72695619542757717</c:v>
                </c:pt>
                <c:pt idx="110">
                  <c:v>0.72611669861423755</c:v>
                </c:pt>
                <c:pt idx="111">
                  <c:v>0.71939477445159494</c:v>
                </c:pt>
                <c:pt idx="112">
                  <c:v>0.73191003193578763</c:v>
                </c:pt>
                <c:pt idx="113">
                  <c:v>0.73226167171390011</c:v>
                </c:pt>
                <c:pt idx="114">
                  <c:v>0.72843254921109013</c:v>
                </c:pt>
                <c:pt idx="115">
                  <c:v>0.72925253702160331</c:v>
                </c:pt>
                <c:pt idx="116">
                  <c:v>0.73117972952916166</c:v>
                </c:pt>
                <c:pt idx="117">
                  <c:v>0.72168398974605574</c:v>
                </c:pt>
                <c:pt idx="118">
                  <c:v>0.71499633337373703</c:v>
                </c:pt>
                <c:pt idx="119">
                  <c:v>0.71753564714032358</c:v>
                </c:pt>
                <c:pt idx="120">
                  <c:v>0.71440148988033403</c:v>
                </c:pt>
                <c:pt idx="121">
                  <c:v>0.71773435948114661</c:v>
                </c:pt>
                <c:pt idx="122">
                  <c:v>0.71773343943978418</c:v>
                </c:pt>
                <c:pt idx="123">
                  <c:v>0.71187462011598812</c:v>
                </c:pt>
                <c:pt idx="124">
                  <c:v>0.71122201523561956</c:v>
                </c:pt>
                <c:pt idx="125">
                  <c:v>0.71740812123447617</c:v>
                </c:pt>
                <c:pt idx="126">
                  <c:v>0.72029319060069097</c:v>
                </c:pt>
                <c:pt idx="127">
                  <c:v>0.71798409363442051</c:v>
                </c:pt>
                <c:pt idx="128">
                  <c:v>0.71617223145959363</c:v>
                </c:pt>
                <c:pt idx="129">
                  <c:v>0.71910480341587735</c:v>
                </c:pt>
                <c:pt idx="130">
                  <c:v>0.71419189074829004</c:v>
                </c:pt>
                <c:pt idx="131">
                  <c:v>0.71669033026410023</c:v>
                </c:pt>
                <c:pt idx="132">
                  <c:v>0.71973776634816589</c:v>
                </c:pt>
                <c:pt idx="133">
                  <c:v>0.71995687003039988</c:v>
                </c:pt>
                <c:pt idx="134">
                  <c:v>0.72577858868507172</c:v>
                </c:pt>
                <c:pt idx="135">
                  <c:v>0.72800845762747923</c:v>
                </c:pt>
                <c:pt idx="136">
                  <c:v>0.72723247006619351</c:v>
                </c:pt>
                <c:pt idx="137">
                  <c:v>0.72997584948427152</c:v>
                </c:pt>
                <c:pt idx="138">
                  <c:v>0.73349647754966563</c:v>
                </c:pt>
                <c:pt idx="139">
                  <c:v>0.7280351160032057</c:v>
                </c:pt>
                <c:pt idx="140">
                  <c:v>0.72431633994042866</c:v>
                </c:pt>
                <c:pt idx="141">
                  <c:v>0.72207271801848205</c:v>
                </c:pt>
                <c:pt idx="142">
                  <c:v>0.7285818854410564</c:v>
                </c:pt>
                <c:pt idx="143">
                  <c:v>0.72118446631878674</c:v>
                </c:pt>
                <c:pt idx="144">
                  <c:v>0.72562519906262868</c:v>
                </c:pt>
                <c:pt idx="145">
                  <c:v>0.73175606507480029</c:v>
                </c:pt>
              </c:numCache>
            </c:numRef>
          </c:val>
          <c:smooth val="0"/>
          <c:extLst>
            <c:ext xmlns:c16="http://schemas.microsoft.com/office/drawing/2014/chart" uri="{C3380CC4-5D6E-409C-BE32-E72D297353CC}">
              <c16:uniqueId val="{00000001-712C-2545-AEE1-A52AE96EA5A9}"/>
            </c:ext>
          </c:extLst>
        </c:ser>
        <c:dLbls>
          <c:showLegendKey val="0"/>
          <c:showVal val="0"/>
          <c:showCatName val="0"/>
          <c:showSerName val="0"/>
          <c:showPercent val="0"/>
          <c:showBubbleSize val="0"/>
        </c:dLbls>
        <c:smooth val="0"/>
        <c:axId val="1917347152"/>
        <c:axId val="1917360112"/>
      </c:lineChart>
      <c:catAx>
        <c:axId val="1917347152"/>
        <c:scaling>
          <c:orientation val="minMax"/>
        </c:scaling>
        <c:delete val="0"/>
        <c:axPos val="b"/>
        <c:numFmt formatCode="0"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917360112"/>
        <c:crosses val="autoZero"/>
        <c:auto val="1"/>
        <c:lblAlgn val="ctr"/>
        <c:lblOffset val="100"/>
        <c:noMultiLvlLbl val="0"/>
      </c:catAx>
      <c:valAx>
        <c:axId val="1917360112"/>
        <c:scaling>
          <c:orientation val="minMax"/>
          <c:max val="0.8"/>
          <c:min val="0.4"/>
        </c:scaling>
        <c:delete val="0"/>
        <c:axPos val="l"/>
        <c:majorGridlines>
          <c:spPr>
            <a:ln w="9525" cap="flat" cmpd="sng" algn="ctr">
              <a:solidFill>
                <a:schemeClr val="lt1">
                  <a:lumMod val="95000"/>
                  <a:alpha val="10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917347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Babip since 1876</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'pOR2 Algorithm Data as Calc. %'!$DI$1</c:f>
              <c:strCache>
                <c:ptCount val="1"/>
                <c:pt idx="0">
                  <c:v>Babip</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'pOR2 Algorithm Data as Calc. %'!$DH$2:$DH$147</c:f>
              <c:numCache>
                <c:formatCode>0</c:formatCode>
                <c:ptCount val="146"/>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pt idx="40">
                  <c:v>1916</c:v>
                </c:pt>
                <c:pt idx="41">
                  <c:v>1917</c:v>
                </c:pt>
                <c:pt idx="42">
                  <c:v>1918</c:v>
                </c:pt>
                <c:pt idx="43">
                  <c:v>1919</c:v>
                </c:pt>
                <c:pt idx="44">
                  <c:v>1920</c:v>
                </c:pt>
                <c:pt idx="45">
                  <c:v>1921</c:v>
                </c:pt>
                <c:pt idx="46">
                  <c:v>1922</c:v>
                </c:pt>
                <c:pt idx="47">
                  <c:v>1923</c:v>
                </c:pt>
                <c:pt idx="48">
                  <c:v>1924</c:v>
                </c:pt>
                <c:pt idx="49">
                  <c:v>1925</c:v>
                </c:pt>
                <c:pt idx="50">
                  <c:v>1926</c:v>
                </c:pt>
                <c:pt idx="51">
                  <c:v>1927</c:v>
                </c:pt>
                <c:pt idx="52">
                  <c:v>1928</c:v>
                </c:pt>
                <c:pt idx="53">
                  <c:v>1929</c:v>
                </c:pt>
                <c:pt idx="54">
                  <c:v>1930</c:v>
                </c:pt>
                <c:pt idx="55">
                  <c:v>1931</c:v>
                </c:pt>
                <c:pt idx="56">
                  <c:v>1932</c:v>
                </c:pt>
                <c:pt idx="57">
                  <c:v>1933</c:v>
                </c:pt>
                <c:pt idx="58">
                  <c:v>1934</c:v>
                </c:pt>
                <c:pt idx="59">
                  <c:v>1935</c:v>
                </c:pt>
                <c:pt idx="60">
                  <c:v>1936</c:v>
                </c:pt>
                <c:pt idx="61">
                  <c:v>1937</c:v>
                </c:pt>
                <c:pt idx="62">
                  <c:v>1938</c:v>
                </c:pt>
                <c:pt idx="63">
                  <c:v>1939</c:v>
                </c:pt>
                <c:pt idx="64">
                  <c:v>1940</c:v>
                </c:pt>
                <c:pt idx="65">
                  <c:v>1941</c:v>
                </c:pt>
                <c:pt idx="66">
                  <c:v>1942</c:v>
                </c:pt>
                <c:pt idx="67">
                  <c:v>1943</c:v>
                </c:pt>
                <c:pt idx="68">
                  <c:v>1944</c:v>
                </c:pt>
                <c:pt idx="69">
                  <c:v>1945</c:v>
                </c:pt>
                <c:pt idx="70">
                  <c:v>1946</c:v>
                </c:pt>
                <c:pt idx="71">
                  <c:v>1947</c:v>
                </c:pt>
                <c:pt idx="72">
                  <c:v>1948</c:v>
                </c:pt>
                <c:pt idx="73">
                  <c:v>1949</c:v>
                </c:pt>
                <c:pt idx="74">
                  <c:v>1950</c:v>
                </c:pt>
                <c:pt idx="75">
                  <c:v>1951</c:v>
                </c:pt>
                <c:pt idx="76">
                  <c:v>1952</c:v>
                </c:pt>
                <c:pt idx="77">
                  <c:v>1953</c:v>
                </c:pt>
                <c:pt idx="78">
                  <c:v>1954</c:v>
                </c:pt>
                <c:pt idx="79">
                  <c:v>1955</c:v>
                </c:pt>
                <c:pt idx="80">
                  <c:v>1956</c:v>
                </c:pt>
                <c:pt idx="81">
                  <c:v>1957</c:v>
                </c:pt>
                <c:pt idx="82">
                  <c:v>1958</c:v>
                </c:pt>
                <c:pt idx="83">
                  <c:v>1959</c:v>
                </c:pt>
                <c:pt idx="84">
                  <c:v>1960</c:v>
                </c:pt>
                <c:pt idx="85">
                  <c:v>1961</c:v>
                </c:pt>
                <c:pt idx="86">
                  <c:v>1962</c:v>
                </c:pt>
                <c:pt idx="87">
                  <c:v>1963</c:v>
                </c:pt>
                <c:pt idx="88">
                  <c:v>1964</c:v>
                </c:pt>
                <c:pt idx="89">
                  <c:v>1965</c:v>
                </c:pt>
                <c:pt idx="90">
                  <c:v>1966</c:v>
                </c:pt>
                <c:pt idx="91">
                  <c:v>1967</c:v>
                </c:pt>
                <c:pt idx="92">
                  <c:v>1968</c:v>
                </c:pt>
                <c:pt idx="93">
                  <c:v>1969</c:v>
                </c:pt>
                <c:pt idx="94">
                  <c:v>1970</c:v>
                </c:pt>
                <c:pt idx="95">
                  <c:v>1971</c:v>
                </c:pt>
                <c:pt idx="96">
                  <c:v>1972</c:v>
                </c:pt>
                <c:pt idx="97">
                  <c:v>1973</c:v>
                </c:pt>
                <c:pt idx="98">
                  <c:v>1974</c:v>
                </c:pt>
                <c:pt idx="99">
                  <c:v>1975</c:v>
                </c:pt>
                <c:pt idx="100">
                  <c:v>1976</c:v>
                </c:pt>
                <c:pt idx="101">
                  <c:v>1977</c:v>
                </c:pt>
                <c:pt idx="102">
                  <c:v>1978</c:v>
                </c:pt>
                <c:pt idx="103">
                  <c:v>1979</c:v>
                </c:pt>
                <c:pt idx="104">
                  <c:v>1980</c:v>
                </c:pt>
                <c:pt idx="105">
                  <c:v>1981</c:v>
                </c:pt>
                <c:pt idx="106">
                  <c:v>1982</c:v>
                </c:pt>
                <c:pt idx="107">
                  <c:v>1983</c:v>
                </c:pt>
                <c:pt idx="108">
                  <c:v>1984</c:v>
                </c:pt>
                <c:pt idx="109">
                  <c:v>1985</c:v>
                </c:pt>
                <c:pt idx="110">
                  <c:v>1986</c:v>
                </c:pt>
                <c:pt idx="111">
                  <c:v>1987</c:v>
                </c:pt>
                <c:pt idx="112">
                  <c:v>1988</c:v>
                </c:pt>
                <c:pt idx="113">
                  <c:v>1989</c:v>
                </c:pt>
                <c:pt idx="114">
                  <c:v>1990</c:v>
                </c:pt>
                <c:pt idx="115">
                  <c:v>1991</c:v>
                </c:pt>
                <c:pt idx="116">
                  <c:v>1992</c:v>
                </c:pt>
                <c:pt idx="117">
                  <c:v>1993</c:v>
                </c:pt>
                <c:pt idx="118">
                  <c:v>1994</c:v>
                </c:pt>
                <c:pt idx="119">
                  <c:v>1995</c:v>
                </c:pt>
                <c:pt idx="120">
                  <c:v>1996</c:v>
                </c:pt>
                <c:pt idx="121">
                  <c:v>1997</c:v>
                </c:pt>
                <c:pt idx="122">
                  <c:v>1998</c:v>
                </c:pt>
                <c:pt idx="123">
                  <c:v>1999</c:v>
                </c:pt>
                <c:pt idx="124">
                  <c:v>2000</c:v>
                </c:pt>
                <c:pt idx="125">
                  <c:v>2001</c:v>
                </c:pt>
                <c:pt idx="126">
                  <c:v>2002</c:v>
                </c:pt>
                <c:pt idx="127">
                  <c:v>2003</c:v>
                </c:pt>
                <c:pt idx="128">
                  <c:v>2004</c:v>
                </c:pt>
                <c:pt idx="129">
                  <c:v>2005</c:v>
                </c:pt>
                <c:pt idx="130">
                  <c:v>2006</c:v>
                </c:pt>
                <c:pt idx="131">
                  <c:v>2007</c:v>
                </c:pt>
                <c:pt idx="132">
                  <c:v>2008</c:v>
                </c:pt>
                <c:pt idx="133">
                  <c:v>2009</c:v>
                </c:pt>
                <c:pt idx="134">
                  <c:v>2010</c:v>
                </c:pt>
                <c:pt idx="135">
                  <c:v>2011</c:v>
                </c:pt>
                <c:pt idx="136">
                  <c:v>2012</c:v>
                </c:pt>
                <c:pt idx="137">
                  <c:v>2013</c:v>
                </c:pt>
                <c:pt idx="138">
                  <c:v>2014</c:v>
                </c:pt>
                <c:pt idx="139">
                  <c:v>2015</c:v>
                </c:pt>
                <c:pt idx="140">
                  <c:v>2016</c:v>
                </c:pt>
                <c:pt idx="141">
                  <c:v>2017</c:v>
                </c:pt>
                <c:pt idx="142">
                  <c:v>2018</c:v>
                </c:pt>
                <c:pt idx="143">
                  <c:v>2019</c:v>
                </c:pt>
                <c:pt idx="144">
                  <c:v>2020</c:v>
                </c:pt>
                <c:pt idx="145">
                  <c:v>2021</c:v>
                </c:pt>
              </c:numCache>
            </c:numRef>
          </c:cat>
          <c:val>
            <c:numRef>
              <c:f>'pOR2 Algorithm Data as Calc. %'!$DI$2:$DI$147</c:f>
              <c:numCache>
                <c:formatCode>0.0000</c:formatCode>
                <c:ptCount val="146"/>
                <c:pt idx="0">
                  <c:v>0.26976208569168447</c:v>
                </c:pt>
                <c:pt idx="1">
                  <c:v>0.28237820138396208</c:v>
                </c:pt>
                <c:pt idx="2">
                  <c:v>0.27775031867929501</c:v>
                </c:pt>
                <c:pt idx="3">
                  <c:v>0.2725420344738908</c:v>
                </c:pt>
                <c:pt idx="4">
                  <c:v>0.26242001270391896</c:v>
                </c:pt>
                <c:pt idx="5">
                  <c:v>0.27550152206524442</c:v>
                </c:pt>
                <c:pt idx="6">
                  <c:v>0.25646544927751419</c:v>
                </c:pt>
                <c:pt idx="7">
                  <c:v>0.26494202124201188</c:v>
                </c:pt>
                <c:pt idx="8">
                  <c:v>0.24641631652478696</c:v>
                </c:pt>
                <c:pt idx="9">
                  <c:v>0.25147174119073235</c:v>
                </c:pt>
                <c:pt idx="10">
                  <c:v>0.25468510586901072</c:v>
                </c:pt>
                <c:pt idx="11">
                  <c:v>0.28499240576708146</c:v>
                </c:pt>
                <c:pt idx="12">
                  <c:v>0.2597511684468472</c:v>
                </c:pt>
                <c:pt idx="13">
                  <c:v>0.28344310411608586</c:v>
                </c:pt>
                <c:pt idx="14">
                  <c:v>0.26876148130544358</c:v>
                </c:pt>
                <c:pt idx="15">
                  <c:v>0.27269276867797987</c:v>
                </c:pt>
                <c:pt idx="16">
                  <c:v>0.26250886709086624</c:v>
                </c:pt>
                <c:pt idx="17">
                  <c:v>0.28804166452832908</c:v>
                </c:pt>
                <c:pt idx="18">
                  <c:v>0.3177292960996918</c:v>
                </c:pt>
                <c:pt idx="19">
                  <c:v>0.30730387239899659</c:v>
                </c:pt>
                <c:pt idx="20">
                  <c:v>0.30159685569090389</c:v>
                </c:pt>
                <c:pt idx="21">
                  <c:v>0.30420921818303237</c:v>
                </c:pt>
                <c:pt idx="22">
                  <c:v>0.28360926655692403</c:v>
                </c:pt>
                <c:pt idx="23">
                  <c:v>0.29366580077288335</c:v>
                </c:pt>
                <c:pt idx="24">
                  <c:v>0.29181944997749998</c:v>
                </c:pt>
                <c:pt idx="25">
                  <c:v>0.29157742694883942</c:v>
                </c:pt>
                <c:pt idx="26">
                  <c:v>0.28558797462054458</c:v>
                </c:pt>
                <c:pt idx="27">
                  <c:v>0.28627921820007596</c:v>
                </c:pt>
                <c:pt idx="28">
                  <c:v>0.27198857003893107</c:v>
                </c:pt>
                <c:pt idx="29">
                  <c:v>0.27464684559498842</c:v>
                </c:pt>
                <c:pt idx="30">
                  <c:v>0.27256399105937085</c:v>
                </c:pt>
                <c:pt idx="31">
                  <c:v>0.2702838211206538</c:v>
                </c:pt>
                <c:pt idx="32">
                  <c:v>0.26370275934171439</c:v>
                </c:pt>
                <c:pt idx="33">
                  <c:v>0.27071388310971767</c:v>
                </c:pt>
                <c:pt idx="34">
                  <c:v>0.27655864081092119</c:v>
                </c:pt>
                <c:pt idx="35">
                  <c:v>0.29476132552244499</c:v>
                </c:pt>
                <c:pt idx="36">
                  <c:v>0.29714942366411601</c:v>
                </c:pt>
                <c:pt idx="37">
                  <c:v>0.28505751960362541</c:v>
                </c:pt>
                <c:pt idx="38">
                  <c:v>0.2811833547747275</c:v>
                </c:pt>
                <c:pt idx="39">
                  <c:v>0.27549488952049839</c:v>
                </c:pt>
                <c:pt idx="40">
                  <c:v>0.27361770051026174</c:v>
                </c:pt>
                <c:pt idx="41">
                  <c:v>0.2716515196481068</c:v>
                </c:pt>
                <c:pt idx="42">
                  <c:v>0.27262211291491817</c:v>
                </c:pt>
                <c:pt idx="43">
                  <c:v>0.28166049415062822</c:v>
                </c:pt>
                <c:pt idx="44">
                  <c:v>0.28554819466858727</c:v>
                </c:pt>
                <c:pt idx="45">
                  <c:v>0.29491621822379066</c:v>
                </c:pt>
                <c:pt idx="46">
                  <c:v>0.29431172983191772</c:v>
                </c:pt>
                <c:pt idx="47">
                  <c:v>0.29040813191093012</c:v>
                </c:pt>
                <c:pt idx="48">
                  <c:v>0.28930084539622064</c:v>
                </c:pt>
                <c:pt idx="49">
                  <c:v>0.29105181256420687</c:v>
                </c:pt>
                <c:pt idx="50">
                  <c:v>0.28633172481109331</c:v>
                </c:pt>
                <c:pt idx="51">
                  <c:v>0.28781181326067445</c:v>
                </c:pt>
                <c:pt idx="52">
                  <c:v>0.28794262823622691</c:v>
                </c:pt>
                <c:pt idx="53">
                  <c:v>0.29315400124387891</c:v>
                </c:pt>
                <c:pt idx="54">
                  <c:v>0.30046004190925563</c:v>
                </c:pt>
                <c:pt idx="55">
                  <c:v>0.29022180974475537</c:v>
                </c:pt>
                <c:pt idx="56">
                  <c:v>0.28328319693289383</c:v>
                </c:pt>
                <c:pt idx="57">
                  <c:v>0.28036359220697055</c:v>
                </c:pt>
                <c:pt idx="58">
                  <c:v>0.29087450123992392</c:v>
                </c:pt>
                <c:pt idx="59">
                  <c:v>0.28958413124575944</c:v>
                </c:pt>
                <c:pt idx="60">
                  <c:v>0.29520323630245193</c:v>
                </c:pt>
                <c:pt idx="61">
                  <c:v>0.28806858446253164</c:v>
                </c:pt>
                <c:pt idx="62">
                  <c:v>0.28219102537905871</c:v>
                </c:pt>
                <c:pt idx="63">
                  <c:v>0.28455455642657507</c:v>
                </c:pt>
                <c:pt idx="64">
                  <c:v>0.2776633321583471</c:v>
                </c:pt>
                <c:pt idx="65">
                  <c:v>0.27247591937283033</c:v>
                </c:pt>
                <c:pt idx="66">
                  <c:v>0.26406498017690028</c:v>
                </c:pt>
                <c:pt idx="67">
                  <c:v>0.26866237992167846</c:v>
                </c:pt>
                <c:pt idx="68">
                  <c:v>0.27334405448375654</c:v>
                </c:pt>
                <c:pt idx="69">
                  <c:v>0.27280264434775348</c:v>
                </c:pt>
                <c:pt idx="70">
                  <c:v>0.27105957944799131</c:v>
                </c:pt>
                <c:pt idx="71">
                  <c:v>0.2718137806670945</c:v>
                </c:pt>
                <c:pt idx="72">
                  <c:v>0.27353451824992436</c:v>
                </c:pt>
                <c:pt idx="73">
                  <c:v>0.27453836883890126</c:v>
                </c:pt>
                <c:pt idx="74">
                  <c:v>0.27736704637499793</c:v>
                </c:pt>
                <c:pt idx="75">
                  <c:v>0.27265367128028317</c:v>
                </c:pt>
                <c:pt idx="76">
                  <c:v>0.26847376336055573</c:v>
                </c:pt>
                <c:pt idx="77">
                  <c:v>0.27745357287116967</c:v>
                </c:pt>
                <c:pt idx="78">
                  <c:v>0.27516223701070558</c:v>
                </c:pt>
                <c:pt idx="79">
                  <c:v>0.27204602862756105</c:v>
                </c:pt>
                <c:pt idx="80">
                  <c:v>0.27381508040904656</c:v>
                </c:pt>
                <c:pt idx="81">
                  <c:v>0.27523025671173817</c:v>
                </c:pt>
                <c:pt idx="82">
                  <c:v>0.27684769876867699</c:v>
                </c:pt>
                <c:pt idx="83">
                  <c:v>0.27672147995889002</c:v>
                </c:pt>
                <c:pt idx="84">
                  <c:v>0.27673695225262673</c:v>
                </c:pt>
                <c:pt idx="85">
                  <c:v>0.2787957461680563</c:v>
                </c:pt>
                <c:pt idx="86">
                  <c:v>0.28054437921860914</c:v>
                </c:pt>
                <c:pt idx="87">
                  <c:v>0.27314658945525555</c:v>
                </c:pt>
                <c:pt idx="88">
                  <c:v>0.27913570700108709</c:v>
                </c:pt>
                <c:pt idx="89">
                  <c:v>0.27406729694012399</c:v>
                </c:pt>
                <c:pt idx="90">
                  <c:v>0.27592740889455342</c:v>
                </c:pt>
                <c:pt idx="91">
                  <c:v>0.27388332898867745</c:v>
                </c:pt>
                <c:pt idx="92">
                  <c:v>0.26876480388045831</c:v>
                </c:pt>
                <c:pt idx="93">
                  <c:v>0.27635565477586321</c:v>
                </c:pt>
                <c:pt idx="94">
                  <c:v>0.28069358129827537</c:v>
                </c:pt>
                <c:pt idx="95">
                  <c:v>0.27558674985145576</c:v>
                </c:pt>
                <c:pt idx="96">
                  <c:v>0.27230404356864696</c:v>
                </c:pt>
                <c:pt idx="97">
                  <c:v>0.28120678360870516</c:v>
                </c:pt>
                <c:pt idx="98">
                  <c:v>0.28161415623651276</c:v>
                </c:pt>
                <c:pt idx="99">
                  <c:v>0.28182706046191969</c:v>
                </c:pt>
                <c:pt idx="100">
                  <c:v>0.28070850637261924</c:v>
                </c:pt>
                <c:pt idx="101">
                  <c:v>0.28699098798397865</c:v>
                </c:pt>
                <c:pt idx="102">
                  <c:v>0.28000367196040959</c:v>
                </c:pt>
                <c:pt idx="103">
                  <c:v>0.28579717833518459</c:v>
                </c:pt>
                <c:pt idx="104">
                  <c:v>0.28698314464173152</c:v>
                </c:pt>
                <c:pt idx="105">
                  <c:v>0.27873140835596305</c:v>
                </c:pt>
                <c:pt idx="106">
                  <c:v>0.2837790842096547</c:v>
                </c:pt>
                <c:pt idx="107">
                  <c:v>0.28504637785217529</c:v>
                </c:pt>
                <c:pt idx="108">
                  <c:v>0.28589022847424111</c:v>
                </c:pt>
                <c:pt idx="109">
                  <c:v>0.28075757832202158</c:v>
                </c:pt>
                <c:pt idx="110">
                  <c:v>0.28564641246695804</c:v>
                </c:pt>
                <c:pt idx="111">
                  <c:v>0.28912735196458217</c:v>
                </c:pt>
                <c:pt idx="112">
                  <c:v>0.28188033896571124</c:v>
                </c:pt>
                <c:pt idx="113">
                  <c:v>0.2830526387563071</c:v>
                </c:pt>
                <c:pt idx="114">
                  <c:v>0.28667026074157748</c:v>
                </c:pt>
                <c:pt idx="115">
                  <c:v>0.28490089656830753</c:v>
                </c:pt>
                <c:pt idx="116">
                  <c:v>0.28488347376565515</c:v>
                </c:pt>
                <c:pt idx="117">
                  <c:v>0.29391283657849865</c:v>
                </c:pt>
                <c:pt idx="118">
                  <c:v>0.2997868142335518</c:v>
                </c:pt>
                <c:pt idx="119">
                  <c:v>0.29839075454924802</c:v>
                </c:pt>
                <c:pt idx="120">
                  <c:v>0.30144193139730979</c:v>
                </c:pt>
                <c:pt idx="121">
                  <c:v>0.30129086090114854</c:v>
                </c:pt>
                <c:pt idx="122">
                  <c:v>0.29967087510736462</c:v>
                </c:pt>
                <c:pt idx="123">
                  <c:v>0.3016126832077845</c:v>
                </c:pt>
                <c:pt idx="124">
                  <c:v>0.30020113088687339</c:v>
                </c:pt>
                <c:pt idx="125">
                  <c:v>0.29601066288637556</c:v>
                </c:pt>
                <c:pt idx="126">
                  <c:v>0.29275710958568274</c:v>
                </c:pt>
                <c:pt idx="127">
                  <c:v>0.2941733237420967</c:v>
                </c:pt>
                <c:pt idx="128">
                  <c:v>0.29726028439480512</c:v>
                </c:pt>
                <c:pt idx="129">
                  <c:v>0.29528218260612626</c:v>
                </c:pt>
                <c:pt idx="130">
                  <c:v>0.30135311626776817</c:v>
                </c:pt>
                <c:pt idx="131">
                  <c:v>0.30300277108981055</c:v>
                </c:pt>
                <c:pt idx="132">
                  <c:v>0.29999155904448382</c:v>
                </c:pt>
                <c:pt idx="133">
                  <c:v>0.29927983699118071</c:v>
                </c:pt>
                <c:pt idx="134">
                  <c:v>0.29702900536266491</c:v>
                </c:pt>
                <c:pt idx="135">
                  <c:v>0.2947889228460438</c:v>
                </c:pt>
                <c:pt idx="136">
                  <c:v>0.29676135364547535</c:v>
                </c:pt>
                <c:pt idx="137">
                  <c:v>0.2972728283486078</c:v>
                </c:pt>
                <c:pt idx="138">
                  <c:v>0.29864126963852344</c:v>
                </c:pt>
                <c:pt idx="139">
                  <c:v>0.29909540465565071</c:v>
                </c:pt>
                <c:pt idx="140">
                  <c:v>0.30009084733555402</c:v>
                </c:pt>
                <c:pt idx="141">
                  <c:v>0.29960340507442379</c:v>
                </c:pt>
                <c:pt idx="142">
                  <c:v>0.29558289885297184</c:v>
                </c:pt>
                <c:pt idx="143">
                  <c:v>0.29832828547740309</c:v>
                </c:pt>
                <c:pt idx="144">
                  <c:v>0.29211400510326896</c:v>
                </c:pt>
                <c:pt idx="145">
                  <c:v>0.28976660682226213</c:v>
                </c:pt>
              </c:numCache>
            </c:numRef>
          </c:val>
          <c:smooth val="0"/>
          <c:extLst>
            <c:ext xmlns:c16="http://schemas.microsoft.com/office/drawing/2014/chart" uri="{C3380CC4-5D6E-409C-BE32-E72D297353CC}">
              <c16:uniqueId val="{00000000-CA4A-F04A-872E-E1494971CF19}"/>
            </c:ext>
          </c:extLst>
        </c:ser>
        <c:dLbls>
          <c:showLegendKey val="0"/>
          <c:showVal val="0"/>
          <c:showCatName val="0"/>
          <c:showSerName val="0"/>
          <c:showPercent val="0"/>
          <c:showBubbleSize val="0"/>
        </c:dLbls>
        <c:smooth val="0"/>
        <c:axId val="417171584"/>
        <c:axId val="417173232"/>
      </c:lineChart>
      <c:catAx>
        <c:axId val="417171584"/>
        <c:scaling>
          <c:orientation val="minMax"/>
        </c:scaling>
        <c:delete val="0"/>
        <c:axPos val="b"/>
        <c:numFmt formatCode="0"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7173232"/>
        <c:crosses val="autoZero"/>
        <c:auto val="1"/>
        <c:lblAlgn val="ctr"/>
        <c:lblOffset val="100"/>
        <c:noMultiLvlLbl val="0"/>
      </c:catAx>
      <c:valAx>
        <c:axId val="417173232"/>
        <c:scaling>
          <c:orientation val="minMax"/>
          <c:max val="0.42000000000000004"/>
          <c:min val="0.25"/>
        </c:scaling>
        <c:delete val="0"/>
        <c:axPos val="l"/>
        <c:majorGridlines>
          <c:spPr>
            <a:ln w="9525" cap="flat" cmpd="sng" algn="ctr">
              <a:solidFill>
                <a:schemeClr val="lt1">
                  <a:lumMod val="95000"/>
                  <a:alpha val="10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1717158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HR/TB since 1876</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'pOR2 Algorithm Data as Calc. %'!$DT$1</c:f>
              <c:strCache>
                <c:ptCount val="1"/>
                <c:pt idx="0">
                  <c:v>HR/TB</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'pOR2 Algorithm Data as Calc. %'!$DS$2:$DS$147</c:f>
              <c:numCache>
                <c:formatCode>0</c:formatCode>
                <c:ptCount val="146"/>
                <c:pt idx="0">
                  <c:v>1876</c:v>
                </c:pt>
                <c:pt idx="1">
                  <c:v>1877</c:v>
                </c:pt>
                <c:pt idx="2">
                  <c:v>1878</c:v>
                </c:pt>
                <c:pt idx="3">
                  <c:v>1879</c:v>
                </c:pt>
                <c:pt idx="4">
                  <c:v>1880</c:v>
                </c:pt>
                <c:pt idx="5">
                  <c:v>1881</c:v>
                </c:pt>
                <c:pt idx="6">
                  <c:v>1882</c:v>
                </c:pt>
                <c:pt idx="7">
                  <c:v>1883</c:v>
                </c:pt>
                <c:pt idx="8">
                  <c:v>1884</c:v>
                </c:pt>
                <c:pt idx="9">
                  <c:v>1885</c:v>
                </c:pt>
                <c:pt idx="10">
                  <c:v>1886</c:v>
                </c:pt>
                <c:pt idx="11">
                  <c:v>1887</c:v>
                </c:pt>
                <c:pt idx="12">
                  <c:v>1888</c:v>
                </c:pt>
                <c:pt idx="13">
                  <c:v>1889</c:v>
                </c:pt>
                <c:pt idx="14">
                  <c:v>1890</c:v>
                </c:pt>
                <c:pt idx="15">
                  <c:v>1891</c:v>
                </c:pt>
                <c:pt idx="16">
                  <c:v>1892</c:v>
                </c:pt>
                <c:pt idx="17">
                  <c:v>1893</c:v>
                </c:pt>
                <c:pt idx="18">
                  <c:v>1894</c:v>
                </c:pt>
                <c:pt idx="19">
                  <c:v>1895</c:v>
                </c:pt>
                <c:pt idx="20">
                  <c:v>1896</c:v>
                </c:pt>
                <c:pt idx="21">
                  <c:v>1897</c:v>
                </c:pt>
                <c:pt idx="22">
                  <c:v>1898</c:v>
                </c:pt>
                <c:pt idx="23">
                  <c:v>1899</c:v>
                </c:pt>
                <c:pt idx="24">
                  <c:v>1900</c:v>
                </c:pt>
                <c:pt idx="25">
                  <c:v>1901</c:v>
                </c:pt>
                <c:pt idx="26">
                  <c:v>1902</c:v>
                </c:pt>
                <c:pt idx="27">
                  <c:v>1903</c:v>
                </c:pt>
                <c:pt idx="28">
                  <c:v>1904</c:v>
                </c:pt>
                <c:pt idx="29">
                  <c:v>1905</c:v>
                </c:pt>
                <c:pt idx="30">
                  <c:v>1906</c:v>
                </c:pt>
                <c:pt idx="31">
                  <c:v>1907</c:v>
                </c:pt>
                <c:pt idx="32">
                  <c:v>1908</c:v>
                </c:pt>
                <c:pt idx="33">
                  <c:v>1909</c:v>
                </c:pt>
                <c:pt idx="34">
                  <c:v>1910</c:v>
                </c:pt>
                <c:pt idx="35">
                  <c:v>1911</c:v>
                </c:pt>
                <c:pt idx="36">
                  <c:v>1912</c:v>
                </c:pt>
                <c:pt idx="37">
                  <c:v>1913</c:v>
                </c:pt>
                <c:pt idx="38">
                  <c:v>1914</c:v>
                </c:pt>
                <c:pt idx="39">
                  <c:v>1915</c:v>
                </c:pt>
                <c:pt idx="40">
                  <c:v>1916</c:v>
                </c:pt>
                <c:pt idx="41">
                  <c:v>1917</c:v>
                </c:pt>
                <c:pt idx="42">
                  <c:v>1918</c:v>
                </c:pt>
                <c:pt idx="43">
                  <c:v>1919</c:v>
                </c:pt>
                <c:pt idx="44">
                  <c:v>1920</c:v>
                </c:pt>
                <c:pt idx="45">
                  <c:v>1921</c:v>
                </c:pt>
                <c:pt idx="46">
                  <c:v>1922</c:v>
                </c:pt>
                <c:pt idx="47">
                  <c:v>1923</c:v>
                </c:pt>
                <c:pt idx="48">
                  <c:v>1924</c:v>
                </c:pt>
                <c:pt idx="49">
                  <c:v>1925</c:v>
                </c:pt>
                <c:pt idx="50">
                  <c:v>1926</c:v>
                </c:pt>
                <c:pt idx="51">
                  <c:v>1927</c:v>
                </c:pt>
                <c:pt idx="52">
                  <c:v>1928</c:v>
                </c:pt>
                <c:pt idx="53">
                  <c:v>1929</c:v>
                </c:pt>
                <c:pt idx="54">
                  <c:v>1930</c:v>
                </c:pt>
                <c:pt idx="55">
                  <c:v>1931</c:v>
                </c:pt>
                <c:pt idx="56">
                  <c:v>1932</c:v>
                </c:pt>
                <c:pt idx="57">
                  <c:v>1933</c:v>
                </c:pt>
                <c:pt idx="58">
                  <c:v>1934</c:v>
                </c:pt>
                <c:pt idx="59">
                  <c:v>1935</c:v>
                </c:pt>
                <c:pt idx="60">
                  <c:v>1936</c:v>
                </c:pt>
                <c:pt idx="61">
                  <c:v>1937</c:v>
                </c:pt>
                <c:pt idx="62">
                  <c:v>1938</c:v>
                </c:pt>
                <c:pt idx="63">
                  <c:v>1939</c:v>
                </c:pt>
                <c:pt idx="64">
                  <c:v>1940</c:v>
                </c:pt>
                <c:pt idx="65">
                  <c:v>1941</c:v>
                </c:pt>
                <c:pt idx="66">
                  <c:v>1942</c:v>
                </c:pt>
                <c:pt idx="67">
                  <c:v>1943</c:v>
                </c:pt>
                <c:pt idx="68">
                  <c:v>1944</c:v>
                </c:pt>
                <c:pt idx="69">
                  <c:v>1945</c:v>
                </c:pt>
                <c:pt idx="70">
                  <c:v>1946</c:v>
                </c:pt>
                <c:pt idx="71">
                  <c:v>1947</c:v>
                </c:pt>
                <c:pt idx="72">
                  <c:v>1948</c:v>
                </c:pt>
                <c:pt idx="73">
                  <c:v>1949</c:v>
                </c:pt>
                <c:pt idx="74">
                  <c:v>1950</c:v>
                </c:pt>
                <c:pt idx="75">
                  <c:v>1951</c:v>
                </c:pt>
                <c:pt idx="76">
                  <c:v>1952</c:v>
                </c:pt>
                <c:pt idx="77">
                  <c:v>1953</c:v>
                </c:pt>
                <c:pt idx="78">
                  <c:v>1954</c:v>
                </c:pt>
                <c:pt idx="79">
                  <c:v>1955</c:v>
                </c:pt>
                <c:pt idx="80">
                  <c:v>1956</c:v>
                </c:pt>
                <c:pt idx="81">
                  <c:v>1957</c:v>
                </c:pt>
                <c:pt idx="82">
                  <c:v>1958</c:v>
                </c:pt>
                <c:pt idx="83">
                  <c:v>1959</c:v>
                </c:pt>
                <c:pt idx="84">
                  <c:v>1960</c:v>
                </c:pt>
                <c:pt idx="85">
                  <c:v>1961</c:v>
                </c:pt>
                <c:pt idx="86">
                  <c:v>1962</c:v>
                </c:pt>
                <c:pt idx="87">
                  <c:v>1963</c:v>
                </c:pt>
                <c:pt idx="88">
                  <c:v>1964</c:v>
                </c:pt>
                <c:pt idx="89">
                  <c:v>1965</c:v>
                </c:pt>
                <c:pt idx="90">
                  <c:v>1966</c:v>
                </c:pt>
                <c:pt idx="91">
                  <c:v>1967</c:v>
                </c:pt>
                <c:pt idx="92">
                  <c:v>1968</c:v>
                </c:pt>
                <c:pt idx="93">
                  <c:v>1969</c:v>
                </c:pt>
                <c:pt idx="94">
                  <c:v>1970</c:v>
                </c:pt>
                <c:pt idx="95">
                  <c:v>1971</c:v>
                </c:pt>
                <c:pt idx="96">
                  <c:v>1972</c:v>
                </c:pt>
                <c:pt idx="97">
                  <c:v>1973</c:v>
                </c:pt>
                <c:pt idx="98">
                  <c:v>1974</c:v>
                </c:pt>
                <c:pt idx="99">
                  <c:v>1975</c:v>
                </c:pt>
                <c:pt idx="100">
                  <c:v>1976</c:v>
                </c:pt>
                <c:pt idx="101">
                  <c:v>1977</c:v>
                </c:pt>
                <c:pt idx="102">
                  <c:v>1978</c:v>
                </c:pt>
                <c:pt idx="103">
                  <c:v>1979</c:v>
                </c:pt>
                <c:pt idx="104">
                  <c:v>1980</c:v>
                </c:pt>
                <c:pt idx="105">
                  <c:v>1981</c:v>
                </c:pt>
                <c:pt idx="106">
                  <c:v>1982</c:v>
                </c:pt>
                <c:pt idx="107">
                  <c:v>1983</c:v>
                </c:pt>
                <c:pt idx="108">
                  <c:v>1984</c:v>
                </c:pt>
                <c:pt idx="109">
                  <c:v>1985</c:v>
                </c:pt>
                <c:pt idx="110">
                  <c:v>1986</c:v>
                </c:pt>
                <c:pt idx="111">
                  <c:v>1987</c:v>
                </c:pt>
                <c:pt idx="112">
                  <c:v>1988</c:v>
                </c:pt>
                <c:pt idx="113">
                  <c:v>1989</c:v>
                </c:pt>
                <c:pt idx="114">
                  <c:v>1990</c:v>
                </c:pt>
                <c:pt idx="115">
                  <c:v>1991</c:v>
                </c:pt>
                <c:pt idx="116">
                  <c:v>1992</c:v>
                </c:pt>
                <c:pt idx="117">
                  <c:v>1993</c:v>
                </c:pt>
                <c:pt idx="118">
                  <c:v>1994</c:v>
                </c:pt>
                <c:pt idx="119">
                  <c:v>1995</c:v>
                </c:pt>
                <c:pt idx="120">
                  <c:v>1996</c:v>
                </c:pt>
                <c:pt idx="121">
                  <c:v>1997</c:v>
                </c:pt>
                <c:pt idx="122">
                  <c:v>1998</c:v>
                </c:pt>
                <c:pt idx="123">
                  <c:v>1999</c:v>
                </c:pt>
                <c:pt idx="124">
                  <c:v>2000</c:v>
                </c:pt>
                <c:pt idx="125">
                  <c:v>2001</c:v>
                </c:pt>
                <c:pt idx="126">
                  <c:v>2002</c:v>
                </c:pt>
                <c:pt idx="127">
                  <c:v>2003</c:v>
                </c:pt>
                <c:pt idx="128">
                  <c:v>2004</c:v>
                </c:pt>
                <c:pt idx="129">
                  <c:v>2005</c:v>
                </c:pt>
                <c:pt idx="130">
                  <c:v>2006</c:v>
                </c:pt>
                <c:pt idx="131">
                  <c:v>2007</c:v>
                </c:pt>
                <c:pt idx="132">
                  <c:v>2008</c:v>
                </c:pt>
                <c:pt idx="133">
                  <c:v>2009</c:v>
                </c:pt>
                <c:pt idx="134">
                  <c:v>2010</c:v>
                </c:pt>
                <c:pt idx="135">
                  <c:v>2011</c:v>
                </c:pt>
                <c:pt idx="136">
                  <c:v>2012</c:v>
                </c:pt>
                <c:pt idx="137">
                  <c:v>2013</c:v>
                </c:pt>
                <c:pt idx="138">
                  <c:v>2014</c:v>
                </c:pt>
                <c:pt idx="139">
                  <c:v>2015</c:v>
                </c:pt>
                <c:pt idx="140">
                  <c:v>2016</c:v>
                </c:pt>
                <c:pt idx="141">
                  <c:v>2017</c:v>
                </c:pt>
                <c:pt idx="142">
                  <c:v>2018</c:v>
                </c:pt>
                <c:pt idx="143">
                  <c:v>2019</c:v>
                </c:pt>
                <c:pt idx="144">
                  <c:v>2020</c:v>
                </c:pt>
                <c:pt idx="145">
                  <c:v>2021</c:v>
                </c:pt>
              </c:numCache>
            </c:numRef>
          </c:cat>
          <c:val>
            <c:numRef>
              <c:f>'pOR2 Algorithm Data as Calc. %'!$DT$2:$DT$147</c:f>
              <c:numCache>
                <c:formatCode>#,##0.0000</c:formatCode>
                <c:ptCount val="146"/>
                <c:pt idx="0">
                  <c:v>6.1986672865333957E-3</c:v>
                </c:pt>
                <c:pt idx="1">
                  <c:v>5.1993067590987872E-3</c:v>
                </c:pt>
                <c:pt idx="2">
                  <c:v>5.2837123822651044E-3</c:v>
                </c:pt>
                <c:pt idx="3">
                  <c:v>7.3075469320902104E-3</c:v>
                </c:pt>
                <c:pt idx="4">
                  <c:v>7.9814624098867148E-3</c:v>
                </c:pt>
                <c:pt idx="5">
                  <c:v>9.2199441950746083E-3</c:v>
                </c:pt>
                <c:pt idx="6">
                  <c:v>1.2965256027387283E-2</c:v>
                </c:pt>
                <c:pt idx="7">
                  <c:v>1.1947191406053914E-2</c:v>
                </c:pt>
                <c:pt idx="8">
                  <c:v>1.9270571124909101E-2</c:v>
                </c:pt>
                <c:pt idx="9">
                  <c:v>1.5835662107172622E-2</c:v>
                </c:pt>
                <c:pt idx="10">
                  <c:v>1.7064705396248245E-2</c:v>
                </c:pt>
                <c:pt idx="11">
                  <c:v>2.1692439862542955E-2</c:v>
                </c:pt>
                <c:pt idx="12">
                  <c:v>2.1598540751181495E-2</c:v>
                </c:pt>
                <c:pt idx="13">
                  <c:v>2.4385785317344252E-2</c:v>
                </c:pt>
                <c:pt idx="14">
                  <c:v>1.921335881702042E-2</c:v>
                </c:pt>
                <c:pt idx="15">
                  <c:v>2.196523110426914E-2</c:v>
                </c:pt>
                <c:pt idx="16">
                  <c:v>1.9932125615410353E-2</c:v>
                </c:pt>
                <c:pt idx="17">
                  <c:v>2.1312083024462566E-2</c:v>
                </c:pt>
                <c:pt idx="18">
                  <c:v>2.5110782865583457E-2</c:v>
                </c:pt>
                <c:pt idx="19">
                  <c:v>2.1498744438080974E-2</c:v>
                </c:pt>
                <c:pt idx="20">
                  <c:v>1.8763643119223444E-2</c:v>
                </c:pt>
                <c:pt idx="21">
                  <c:v>1.6822088133113915E-2</c:v>
                </c:pt>
                <c:pt idx="22">
                  <c:v>1.375344986200552E-2</c:v>
                </c:pt>
                <c:pt idx="23">
                  <c:v>1.529105125977411E-2</c:v>
                </c:pt>
                <c:pt idx="24">
                  <c:v>1.7721342356798994E-2</c:v>
                </c:pt>
                <c:pt idx="25">
                  <c:v>1.6408813877168308E-2</c:v>
                </c:pt>
                <c:pt idx="26">
                  <c:v>1.3506295307134682E-2</c:v>
                </c:pt>
                <c:pt idx="27">
                  <c:v>1.2817079236331637E-2</c:v>
                </c:pt>
                <c:pt idx="28">
                  <c:v>1.2483499905713747E-2</c:v>
                </c:pt>
                <c:pt idx="29">
                  <c:v>1.2798182506626277E-2</c:v>
                </c:pt>
                <c:pt idx="30">
                  <c:v>1.0371547784621498E-2</c:v>
                </c:pt>
                <c:pt idx="31">
                  <c:v>9.8295935221367273E-3</c:v>
                </c:pt>
                <c:pt idx="32">
                  <c:v>1.0851452956716115E-2</c:v>
                </c:pt>
                <c:pt idx="33">
                  <c:v>1.0319136220566556E-2</c:v>
                </c:pt>
                <c:pt idx="34">
                  <c:v>1.3596986817325801E-2</c:v>
                </c:pt>
                <c:pt idx="35">
                  <c:v>1.7502639016583239E-2</c:v>
                </c:pt>
                <c:pt idx="36">
                  <c:v>1.5019709120565447E-2</c:v>
                </c:pt>
                <c:pt idx="37">
                  <c:v>1.6767150654632371E-2</c:v>
                </c:pt>
                <c:pt idx="38">
                  <c:v>1.7165514240123785E-2</c:v>
                </c:pt>
                <c:pt idx="39">
                  <c:v>1.5704216643996537E-2</c:v>
                </c:pt>
                <c:pt idx="40">
                  <c:v>1.4338661974467449E-2</c:v>
                </c:pt>
                <c:pt idx="41">
                  <c:v>1.2602987096046047E-2</c:v>
                </c:pt>
                <c:pt idx="42">
                  <c:v>1.0738929762829594E-2</c:v>
                </c:pt>
                <c:pt idx="43">
                  <c:v>1.7203556171342799E-2</c:v>
                </c:pt>
                <c:pt idx="44">
                  <c:v>1.9550421649177037E-2</c:v>
                </c:pt>
                <c:pt idx="45">
                  <c:v>2.6679258647149096E-2</c:v>
                </c:pt>
                <c:pt idx="46">
                  <c:v>3.1208706724647432E-2</c:v>
                </c:pt>
                <c:pt idx="47">
                  <c:v>3.0510305103051031E-2</c:v>
                </c:pt>
                <c:pt idx="48">
                  <c:v>2.7101697145112486E-2</c:v>
                </c:pt>
                <c:pt idx="49">
                  <c:v>3.5291008517818301E-2</c:v>
                </c:pt>
                <c:pt idx="50">
                  <c:v>2.9581192589132804E-2</c:v>
                </c:pt>
                <c:pt idx="51">
                  <c:v>3.0014827367083247E-2</c:v>
                </c:pt>
                <c:pt idx="52">
                  <c:v>3.2927080236892052E-2</c:v>
                </c:pt>
                <c:pt idx="53">
                  <c:v>3.8108651078019182E-2</c:v>
                </c:pt>
                <c:pt idx="54">
                  <c:v>3.9672138430440478E-2</c:v>
                </c:pt>
                <c:pt idx="55">
                  <c:v>3.1173543722681916E-2</c:v>
                </c:pt>
                <c:pt idx="56">
                  <c:v>3.5382872568632651E-2</c:v>
                </c:pt>
                <c:pt idx="57">
                  <c:v>3.2925839930623549E-2</c:v>
                </c:pt>
                <c:pt idx="58">
                  <c:v>3.8006329955583923E-2</c:v>
                </c:pt>
                <c:pt idx="59">
                  <c:v>3.8674172620099465E-2</c:v>
                </c:pt>
                <c:pt idx="60">
                  <c:v>3.9076690211907163E-2</c:v>
                </c:pt>
                <c:pt idx="61">
                  <c:v>4.0499742274367347E-2</c:v>
                </c:pt>
                <c:pt idx="62">
                  <c:v>4.2408456402994135E-2</c:v>
                </c:pt>
                <c:pt idx="63">
                  <c:v>4.2421391045244256E-2</c:v>
                </c:pt>
                <c:pt idx="64">
                  <c:v>4.4924093772591142E-2</c:v>
                </c:pt>
                <c:pt idx="65">
                  <c:v>3.9982473436301895E-2</c:v>
                </c:pt>
                <c:pt idx="66">
                  <c:v>3.5335481980662171E-2</c:v>
                </c:pt>
                <c:pt idx="67">
                  <c:v>2.8841527270668819E-2</c:v>
                </c:pt>
                <c:pt idx="68">
                  <c:v>3.2312535775615339E-2</c:v>
                </c:pt>
                <c:pt idx="69">
                  <c:v>3.2053864303389537E-2</c:v>
                </c:pt>
                <c:pt idx="70">
                  <c:v>3.7995765702187718E-2</c:v>
                </c:pt>
                <c:pt idx="71">
                  <c:v>4.5777279521674138E-2</c:v>
                </c:pt>
                <c:pt idx="72">
                  <c:v>4.5055950075317409E-2</c:v>
                </c:pt>
                <c:pt idx="73">
                  <c:v>5.2586100481422045E-2</c:v>
                </c:pt>
                <c:pt idx="74">
                  <c:v>6.0831034685134101E-2</c:v>
                </c:pt>
                <c:pt idx="75">
                  <c:v>5.6809172409587119E-2</c:v>
                </c:pt>
                <c:pt idx="76">
                  <c:v>5.4664652762155735E-2</c:v>
                </c:pt>
                <c:pt idx="77">
                  <c:v>6.1474681670121413E-2</c:v>
                </c:pt>
                <c:pt idx="78">
                  <c:v>5.9141426477772346E-2</c:v>
                </c:pt>
                <c:pt idx="79">
                  <c:v>6.7531047885100046E-2</c:v>
                </c:pt>
                <c:pt idx="80">
                  <c:v>6.8839274996999156E-2</c:v>
                </c:pt>
                <c:pt idx="81">
                  <c:v>6.6303333232964987E-2</c:v>
                </c:pt>
                <c:pt idx="82">
                  <c:v>6.7790454861846691E-2</c:v>
                </c:pt>
                <c:pt idx="83">
                  <c:v>6.8086909156932759E-2</c:v>
                </c:pt>
                <c:pt idx="84">
                  <c:v>6.5324165029469541E-2</c:v>
                </c:pt>
                <c:pt idx="85">
                  <c:v>7.047161774955471E-2</c:v>
                </c:pt>
                <c:pt idx="86">
                  <c:v>6.8920377557816409E-2</c:v>
                </c:pt>
                <c:pt idx="87">
                  <c:v>6.62177053997796E-2</c:v>
                </c:pt>
                <c:pt idx="88">
                  <c:v>6.616361240867169E-2</c:v>
                </c:pt>
                <c:pt idx="89">
                  <c:v>6.5900120130427314E-2</c:v>
                </c:pt>
                <c:pt idx="90">
                  <c:v>6.6584134381978827E-2</c:v>
                </c:pt>
                <c:pt idx="91">
                  <c:v>5.8907935531811312E-2</c:v>
                </c:pt>
                <c:pt idx="92">
                  <c:v>5.3980193733427134E-2</c:v>
                </c:pt>
                <c:pt idx="93">
                  <c:v>6.4341117253898836E-2</c:v>
                </c:pt>
                <c:pt idx="94">
                  <c:v>6.7326382753136599E-2</c:v>
                </c:pt>
                <c:pt idx="95">
                  <c:v>6.0042363106348175E-2</c:v>
                </c:pt>
                <c:pt idx="96">
                  <c:v>5.7356269805341781E-2</c:v>
                </c:pt>
                <c:pt idx="97">
                  <c:v>6.189146049481245E-2</c:v>
                </c:pt>
                <c:pt idx="98">
                  <c:v>5.4264995083579154E-2</c:v>
                </c:pt>
                <c:pt idx="99">
                  <c:v>5.4866392809208117E-2</c:v>
                </c:pt>
                <c:pt idx="100">
                  <c:v>4.7077409162717222E-2</c:v>
                </c:pt>
                <c:pt idx="101">
                  <c:v>6.30995670995671E-2</c:v>
                </c:pt>
                <c:pt idx="102">
                  <c:v>5.5147196000149251E-2</c:v>
                </c:pt>
                <c:pt idx="103">
                  <c:v>6.0485931250770827E-2</c:v>
                </c:pt>
                <c:pt idx="104">
                  <c:v>5.5221637866265966E-2</c:v>
                </c:pt>
                <c:pt idx="105">
                  <c:v>5.1151703142052959E-2</c:v>
                </c:pt>
                <c:pt idx="106">
                  <c:v>6.0304825813820677E-2</c:v>
                </c:pt>
                <c:pt idx="107">
                  <c:v>5.9078299776286355E-2</c:v>
                </c:pt>
                <c:pt idx="108">
                  <c:v>5.8874552748563375E-2</c:v>
                </c:pt>
                <c:pt idx="109">
                  <c:v>6.439387167706527E-2</c:v>
                </c:pt>
                <c:pt idx="110">
                  <c:v>6.7438981252210831E-2</c:v>
                </c:pt>
                <c:pt idx="111">
                  <c:v>7.4481237678350659E-2</c:v>
                </c:pt>
                <c:pt idx="112">
                  <c:v>5.9052924791086349E-2</c:v>
                </c:pt>
                <c:pt idx="113">
                  <c:v>5.7534757861341795E-2</c:v>
                </c:pt>
                <c:pt idx="114">
                  <c:v>6.0282785693515556E-2</c:v>
                </c:pt>
                <c:pt idx="115">
                  <c:v>6.1515801723824419E-2</c:v>
                </c:pt>
                <c:pt idx="116">
                  <c:v>5.6352135927732742E-2</c:v>
                </c:pt>
                <c:pt idx="117">
                  <c:v>6.4472779048746542E-2</c:v>
                </c:pt>
                <c:pt idx="118">
                  <c:v>7.0659143370094893E-2</c:v>
                </c:pt>
                <c:pt idx="119">
                  <c:v>7.05762313226342E-2</c:v>
                </c:pt>
                <c:pt idx="120">
                  <c:v>7.4167077709519746E-2</c:v>
                </c:pt>
                <c:pt idx="121">
                  <c:v>7.1208238056506196E-2</c:v>
                </c:pt>
                <c:pt idx="122">
                  <c:v>7.2116206209057246E-2</c:v>
                </c:pt>
                <c:pt idx="123">
                  <c:v>7.6234606208541916E-2</c:v>
                </c:pt>
                <c:pt idx="124">
                  <c:v>7.7847668535484749E-2</c:v>
                </c:pt>
                <c:pt idx="125">
                  <c:v>7.6957784608443075E-2</c:v>
                </c:pt>
                <c:pt idx="126">
                  <c:v>7.3328405154295492E-2</c:v>
                </c:pt>
                <c:pt idx="127">
                  <c:v>7.3991445582822959E-2</c:v>
                </c:pt>
                <c:pt idx="128">
                  <c:v>7.6141919262466828E-2</c:v>
                </c:pt>
                <c:pt idx="129">
                  <c:v>7.1999540764340356E-2</c:v>
                </c:pt>
                <c:pt idx="130">
                  <c:v>7.4526082745260833E-2</c:v>
                </c:pt>
                <c:pt idx="131">
                  <c:v>6.9894671535934344E-2</c:v>
                </c:pt>
                <c:pt idx="132">
                  <c:v>7.0296287756513726E-2</c:v>
                </c:pt>
                <c:pt idx="133">
                  <c:v>7.2771884246229337E-2</c:v>
                </c:pt>
                <c:pt idx="134">
                  <c:v>6.9252826109801685E-2</c:v>
                </c:pt>
                <c:pt idx="135">
                  <c:v>6.8846607580386576E-2</c:v>
                </c:pt>
                <c:pt idx="136">
                  <c:v>7.3663780232905346E-2</c:v>
                </c:pt>
                <c:pt idx="137">
                  <c:v>7.0790680720512741E-2</c:v>
                </c:pt>
                <c:pt idx="138">
                  <c:v>6.5418515971744709E-2</c:v>
                </c:pt>
                <c:pt idx="139">
                  <c:v>7.3320090212537159E-2</c:v>
                </c:pt>
                <c:pt idx="140">
                  <c:v>8.1179637079269534E-2</c:v>
                </c:pt>
                <c:pt idx="141">
                  <c:v>8.657486847143242E-2</c:v>
                </c:pt>
                <c:pt idx="142">
                  <c:v>8.2458549261047384E-2</c:v>
                </c:pt>
                <c:pt idx="143">
                  <c:v>9.350333940497875E-2</c:v>
                </c:pt>
                <c:pt idx="144">
                  <c:v>9.3445814406229719E-2</c:v>
                </c:pt>
                <c:pt idx="145">
                  <c:v>8.8897271469885575E-2</c:v>
                </c:pt>
              </c:numCache>
            </c:numRef>
          </c:val>
          <c:smooth val="0"/>
          <c:extLst>
            <c:ext xmlns:c16="http://schemas.microsoft.com/office/drawing/2014/chart" uri="{C3380CC4-5D6E-409C-BE32-E72D297353CC}">
              <c16:uniqueId val="{00000000-8FC0-AE44-AA61-92014DCA0837}"/>
            </c:ext>
          </c:extLst>
        </c:ser>
        <c:dLbls>
          <c:showLegendKey val="0"/>
          <c:showVal val="0"/>
          <c:showCatName val="0"/>
          <c:showSerName val="0"/>
          <c:showPercent val="0"/>
          <c:showBubbleSize val="0"/>
        </c:dLbls>
        <c:smooth val="0"/>
        <c:axId val="2102543343"/>
        <c:axId val="1482999040"/>
      </c:lineChart>
      <c:catAx>
        <c:axId val="2102543343"/>
        <c:scaling>
          <c:orientation val="minMax"/>
        </c:scaling>
        <c:delete val="0"/>
        <c:axPos val="b"/>
        <c:numFmt formatCode="0"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482999040"/>
        <c:crosses val="autoZero"/>
        <c:auto val="1"/>
        <c:lblAlgn val="ctr"/>
        <c:lblOffset val="100"/>
        <c:noMultiLvlLbl val="0"/>
      </c:catAx>
      <c:valAx>
        <c:axId val="1482999040"/>
        <c:scaling>
          <c:orientation val="minMax"/>
        </c:scaling>
        <c:delete val="0"/>
        <c:axPos val="l"/>
        <c:majorGridlines>
          <c:spPr>
            <a:ln w="9525" cap="flat" cmpd="sng" algn="ctr">
              <a:solidFill>
                <a:schemeClr val="lt1">
                  <a:lumMod val="95000"/>
                  <a:alpha val="10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102543343"/>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8</xdr:col>
      <xdr:colOff>0</xdr:colOff>
      <xdr:row>1</xdr:row>
      <xdr:rowOff>0</xdr:rowOff>
    </xdr:from>
    <xdr:to>
      <xdr:col>16</xdr:col>
      <xdr:colOff>677333</xdr:colOff>
      <xdr:row>23</xdr:row>
      <xdr:rowOff>101600</xdr:rowOff>
    </xdr:to>
    <xdr:graphicFrame macro="">
      <xdr:nvGraphicFramePr>
        <xdr:cNvPr id="3" name="Chart 2">
          <a:extLst>
            <a:ext uri="{FF2B5EF4-FFF2-40B4-BE49-F238E27FC236}">
              <a16:creationId xmlns:a16="http://schemas.microsoft.com/office/drawing/2014/main" id="{715766A7-E7B1-8447-848B-F8CE915D3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25</xdr:row>
      <xdr:rowOff>0</xdr:rowOff>
    </xdr:from>
    <xdr:to>
      <xdr:col>16</xdr:col>
      <xdr:colOff>677333</xdr:colOff>
      <xdr:row>47</xdr:row>
      <xdr:rowOff>101600</xdr:rowOff>
    </xdr:to>
    <xdr:graphicFrame macro="">
      <xdr:nvGraphicFramePr>
        <xdr:cNvPr id="5" name="Chart 4">
          <a:extLst>
            <a:ext uri="{FF2B5EF4-FFF2-40B4-BE49-F238E27FC236}">
              <a16:creationId xmlns:a16="http://schemas.microsoft.com/office/drawing/2014/main" id="{299E944A-7440-7F45-8C2A-F308ADE47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23</xdr:row>
      <xdr:rowOff>0</xdr:rowOff>
    </xdr:from>
    <xdr:to>
      <xdr:col>12</xdr:col>
      <xdr:colOff>762000</xdr:colOff>
      <xdr:row>38</xdr:row>
      <xdr:rowOff>0</xdr:rowOff>
    </xdr:to>
    <xdr:graphicFrame macro="">
      <xdr:nvGraphicFramePr>
        <xdr:cNvPr id="4" name="Chart 3">
          <a:extLst>
            <a:ext uri="{FF2B5EF4-FFF2-40B4-BE49-F238E27FC236}">
              <a16:creationId xmlns:a16="http://schemas.microsoft.com/office/drawing/2014/main" id="{88E62059-4723-1F4B-A41F-795A93EFF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23</xdr:row>
      <xdr:rowOff>0</xdr:rowOff>
    </xdr:from>
    <xdr:to>
      <xdr:col>26</xdr:col>
      <xdr:colOff>680720</xdr:colOff>
      <xdr:row>37</xdr:row>
      <xdr:rowOff>172720</xdr:rowOff>
    </xdr:to>
    <xdr:graphicFrame macro="">
      <xdr:nvGraphicFramePr>
        <xdr:cNvPr id="6" name="Chart 5">
          <a:extLst>
            <a:ext uri="{FF2B5EF4-FFF2-40B4-BE49-F238E27FC236}">
              <a16:creationId xmlns:a16="http://schemas.microsoft.com/office/drawing/2014/main" id="{E8AE0F99-181B-494D-866F-8BB697867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39</xdr:row>
      <xdr:rowOff>0</xdr:rowOff>
    </xdr:from>
    <xdr:to>
      <xdr:col>26</xdr:col>
      <xdr:colOff>680720</xdr:colOff>
      <xdr:row>54</xdr:row>
      <xdr:rowOff>0</xdr:rowOff>
    </xdr:to>
    <xdr:graphicFrame macro="">
      <xdr:nvGraphicFramePr>
        <xdr:cNvPr id="7" name="Chart 6">
          <a:extLst>
            <a:ext uri="{FF2B5EF4-FFF2-40B4-BE49-F238E27FC236}">
              <a16:creationId xmlns:a16="http://schemas.microsoft.com/office/drawing/2014/main" id="{7C6E3EF5-9D6F-D748-AD95-E2DBA8B44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39</xdr:row>
      <xdr:rowOff>0</xdr:rowOff>
    </xdr:from>
    <xdr:to>
      <xdr:col>12</xdr:col>
      <xdr:colOff>762000</xdr:colOff>
      <xdr:row>54</xdr:row>
      <xdr:rowOff>0</xdr:rowOff>
    </xdr:to>
    <xdr:graphicFrame macro="">
      <xdr:nvGraphicFramePr>
        <xdr:cNvPr id="8" name="Chart 7">
          <a:extLst>
            <a:ext uri="{FF2B5EF4-FFF2-40B4-BE49-F238E27FC236}">
              <a16:creationId xmlns:a16="http://schemas.microsoft.com/office/drawing/2014/main" id="{56F97395-EC8B-AE4E-824A-BA61F4981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103</xdr:col>
      <xdr:colOff>0</xdr:colOff>
      <xdr:row>8</xdr:row>
      <xdr:rowOff>0</xdr:rowOff>
    </xdr:from>
    <xdr:to>
      <xdr:col>109</xdr:col>
      <xdr:colOff>508000</xdr:colOff>
      <xdr:row>23</xdr:row>
      <xdr:rowOff>76200</xdr:rowOff>
    </xdr:to>
    <xdr:graphicFrame macro="">
      <xdr:nvGraphicFramePr>
        <xdr:cNvPr id="3" name="Chart 2">
          <a:extLst>
            <a:ext uri="{FF2B5EF4-FFF2-40B4-BE49-F238E27FC236}">
              <a16:creationId xmlns:a16="http://schemas.microsoft.com/office/drawing/2014/main" id="{4495FBE9-B8DF-2147-AEBA-D3FA46809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114</xdr:col>
      <xdr:colOff>0</xdr:colOff>
      <xdr:row>8</xdr:row>
      <xdr:rowOff>0</xdr:rowOff>
    </xdr:from>
    <xdr:to>
      <xdr:col>120</xdr:col>
      <xdr:colOff>508000</xdr:colOff>
      <xdr:row>23</xdr:row>
      <xdr:rowOff>76200</xdr:rowOff>
    </xdr:to>
    <xdr:graphicFrame macro="">
      <xdr:nvGraphicFramePr>
        <xdr:cNvPr id="4" name="Chart 3">
          <a:extLst>
            <a:ext uri="{FF2B5EF4-FFF2-40B4-BE49-F238E27FC236}">
              <a16:creationId xmlns:a16="http://schemas.microsoft.com/office/drawing/2014/main" id="{24D4A08B-6BDE-E74E-9052-4A239FB99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125</xdr:col>
      <xdr:colOff>0</xdr:colOff>
      <xdr:row>8</xdr:row>
      <xdr:rowOff>0</xdr:rowOff>
    </xdr:from>
    <xdr:to>
      <xdr:col>131</xdr:col>
      <xdr:colOff>508000</xdr:colOff>
      <xdr:row>23</xdr:row>
      <xdr:rowOff>76200</xdr:rowOff>
    </xdr:to>
    <xdr:graphicFrame macro="">
      <xdr:nvGraphicFramePr>
        <xdr:cNvPr id="6" name="Chart 5">
          <a:extLst>
            <a:ext uri="{FF2B5EF4-FFF2-40B4-BE49-F238E27FC236}">
              <a16:creationId xmlns:a16="http://schemas.microsoft.com/office/drawing/2014/main" id="{C411310F-38F5-8347-949E-62C7E17F5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103</xdr:col>
      <xdr:colOff>0</xdr:colOff>
      <xdr:row>8</xdr:row>
      <xdr:rowOff>0</xdr:rowOff>
    </xdr:from>
    <xdr:to>
      <xdr:col>109</xdr:col>
      <xdr:colOff>508000</xdr:colOff>
      <xdr:row>23</xdr:row>
      <xdr:rowOff>76200</xdr:rowOff>
    </xdr:to>
    <xdr:graphicFrame macro="">
      <xdr:nvGraphicFramePr>
        <xdr:cNvPr id="2" name="Chart 1">
          <a:extLst>
            <a:ext uri="{FF2B5EF4-FFF2-40B4-BE49-F238E27FC236}">
              <a16:creationId xmlns:a16="http://schemas.microsoft.com/office/drawing/2014/main" id="{F55E5E9E-CAE6-354B-A0E9-E71AC438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114</xdr:col>
      <xdr:colOff>0</xdr:colOff>
      <xdr:row>8</xdr:row>
      <xdr:rowOff>0</xdr:rowOff>
    </xdr:from>
    <xdr:to>
      <xdr:col>120</xdr:col>
      <xdr:colOff>508000</xdr:colOff>
      <xdr:row>23</xdr:row>
      <xdr:rowOff>76200</xdr:rowOff>
    </xdr:to>
    <xdr:graphicFrame macro="">
      <xdr:nvGraphicFramePr>
        <xdr:cNvPr id="3" name="Chart 2">
          <a:extLst>
            <a:ext uri="{FF2B5EF4-FFF2-40B4-BE49-F238E27FC236}">
              <a16:creationId xmlns:a16="http://schemas.microsoft.com/office/drawing/2014/main" id="{8AA4274E-1C23-8C4F-8D00-82099F547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125</xdr:col>
      <xdr:colOff>0</xdr:colOff>
      <xdr:row>8</xdr:row>
      <xdr:rowOff>0</xdr:rowOff>
    </xdr:from>
    <xdr:to>
      <xdr:col>131</xdr:col>
      <xdr:colOff>508000</xdr:colOff>
      <xdr:row>23</xdr:row>
      <xdr:rowOff>76200</xdr:rowOff>
    </xdr:to>
    <xdr:graphicFrame macro="">
      <xdr:nvGraphicFramePr>
        <xdr:cNvPr id="4" name="Chart 3">
          <a:extLst>
            <a:ext uri="{FF2B5EF4-FFF2-40B4-BE49-F238E27FC236}">
              <a16:creationId xmlns:a16="http://schemas.microsoft.com/office/drawing/2014/main" id="{B6769516-6FD7-0940-88F9-31FF85710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169</xdr:row>
      <xdr:rowOff>0</xdr:rowOff>
    </xdr:from>
    <xdr:to>
      <xdr:col>12</xdr:col>
      <xdr:colOff>365760</xdr:colOff>
      <xdr:row>182</xdr:row>
      <xdr:rowOff>101600</xdr:rowOff>
    </xdr:to>
    <xdr:graphicFrame macro="">
      <xdr:nvGraphicFramePr>
        <xdr:cNvPr id="2" name="Chart 1">
          <a:extLst>
            <a:ext uri="{FF2B5EF4-FFF2-40B4-BE49-F238E27FC236}">
              <a16:creationId xmlns:a16="http://schemas.microsoft.com/office/drawing/2014/main" id="{319ED06C-6212-2348-833E-676CE77DBB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183</xdr:row>
      <xdr:rowOff>0</xdr:rowOff>
    </xdr:from>
    <xdr:to>
      <xdr:col>12</xdr:col>
      <xdr:colOff>365760</xdr:colOff>
      <xdr:row>196</xdr:row>
      <xdr:rowOff>101600</xdr:rowOff>
    </xdr:to>
    <xdr:graphicFrame macro="">
      <xdr:nvGraphicFramePr>
        <xdr:cNvPr id="3" name="Chart 2">
          <a:extLst>
            <a:ext uri="{FF2B5EF4-FFF2-40B4-BE49-F238E27FC236}">
              <a16:creationId xmlns:a16="http://schemas.microsoft.com/office/drawing/2014/main" id="{AD92086E-FCE2-094B-9F41-DDB1A6D1F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47</xdr:row>
      <xdr:rowOff>0</xdr:rowOff>
    </xdr:from>
    <xdr:to>
      <xdr:col>25</xdr:col>
      <xdr:colOff>365760</xdr:colOff>
      <xdr:row>60</xdr:row>
      <xdr:rowOff>60960</xdr:rowOff>
    </xdr:to>
    <xdr:graphicFrame macro="">
      <xdr:nvGraphicFramePr>
        <xdr:cNvPr id="4" name="Chart 45">
          <a:extLst>
            <a:ext uri="{FF2B5EF4-FFF2-40B4-BE49-F238E27FC236}">
              <a16:creationId xmlns:a16="http://schemas.microsoft.com/office/drawing/2014/main" id="{0656A559-D62B-2E42-A265-806C04935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61</xdr:row>
      <xdr:rowOff>0</xdr:rowOff>
    </xdr:from>
    <xdr:to>
      <xdr:col>25</xdr:col>
      <xdr:colOff>365760</xdr:colOff>
      <xdr:row>74</xdr:row>
      <xdr:rowOff>101600</xdr:rowOff>
    </xdr:to>
    <xdr:graphicFrame macro="">
      <xdr:nvGraphicFramePr>
        <xdr:cNvPr id="5" name="Chart 47">
          <a:extLst>
            <a:ext uri="{FF2B5EF4-FFF2-40B4-BE49-F238E27FC236}">
              <a16:creationId xmlns:a16="http://schemas.microsoft.com/office/drawing/2014/main" id="{5E8DF377-26D9-2849-9547-B4D036CB3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79</xdr:col>
      <xdr:colOff>0</xdr:colOff>
      <xdr:row>47</xdr:row>
      <xdr:rowOff>0</xdr:rowOff>
    </xdr:from>
    <xdr:to>
      <xdr:col>90</xdr:col>
      <xdr:colOff>365760</xdr:colOff>
      <xdr:row>60</xdr:row>
      <xdr:rowOff>19304</xdr:rowOff>
    </xdr:to>
    <xdr:graphicFrame macro="">
      <xdr:nvGraphicFramePr>
        <xdr:cNvPr id="6" name="Chart 41">
          <a:extLst>
            <a:ext uri="{FF2B5EF4-FFF2-40B4-BE49-F238E27FC236}">
              <a16:creationId xmlns:a16="http://schemas.microsoft.com/office/drawing/2014/main" id="{883DF4BF-5C83-F64B-AA60-69146E6AB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79</xdr:col>
      <xdr:colOff>0</xdr:colOff>
      <xdr:row>61</xdr:row>
      <xdr:rowOff>0</xdr:rowOff>
    </xdr:from>
    <xdr:to>
      <xdr:col>90</xdr:col>
      <xdr:colOff>365760</xdr:colOff>
      <xdr:row>74</xdr:row>
      <xdr:rowOff>40640</xdr:rowOff>
    </xdr:to>
    <xdr:graphicFrame macro="">
      <xdr:nvGraphicFramePr>
        <xdr:cNvPr id="7" name="Chart 43">
          <a:extLst>
            <a:ext uri="{FF2B5EF4-FFF2-40B4-BE49-F238E27FC236}">
              <a16:creationId xmlns:a16="http://schemas.microsoft.com/office/drawing/2014/main" id="{45CA2004-F676-594C-9B6C-123FEBCC9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66</xdr:col>
      <xdr:colOff>0</xdr:colOff>
      <xdr:row>67</xdr:row>
      <xdr:rowOff>0</xdr:rowOff>
    </xdr:from>
    <xdr:to>
      <xdr:col>77</xdr:col>
      <xdr:colOff>365760</xdr:colOff>
      <xdr:row>80</xdr:row>
      <xdr:rowOff>30480</xdr:rowOff>
    </xdr:to>
    <xdr:graphicFrame macro="">
      <xdr:nvGraphicFramePr>
        <xdr:cNvPr id="8" name="Chart 53">
          <a:extLst>
            <a:ext uri="{FF2B5EF4-FFF2-40B4-BE49-F238E27FC236}">
              <a16:creationId xmlns:a16="http://schemas.microsoft.com/office/drawing/2014/main" id="{922B27AE-DA17-1D4B-A033-0EC0DEC3D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66</xdr:col>
      <xdr:colOff>0</xdr:colOff>
      <xdr:row>81</xdr:row>
      <xdr:rowOff>0</xdr:rowOff>
    </xdr:from>
    <xdr:to>
      <xdr:col>77</xdr:col>
      <xdr:colOff>365760</xdr:colOff>
      <xdr:row>94</xdr:row>
      <xdr:rowOff>101600</xdr:rowOff>
    </xdr:to>
    <xdr:graphicFrame macro="">
      <xdr:nvGraphicFramePr>
        <xdr:cNvPr id="9" name="Chart 55">
          <a:extLst>
            <a:ext uri="{FF2B5EF4-FFF2-40B4-BE49-F238E27FC236}">
              <a16:creationId xmlns:a16="http://schemas.microsoft.com/office/drawing/2014/main" id="{9176DADE-6E92-4B4B-BF3C-A6319A8A4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0</xdr:colOff>
      <xdr:row>91</xdr:row>
      <xdr:rowOff>0</xdr:rowOff>
    </xdr:from>
    <xdr:to>
      <xdr:col>64</xdr:col>
      <xdr:colOff>365760</xdr:colOff>
      <xdr:row>104</xdr:row>
      <xdr:rowOff>101600</xdr:rowOff>
    </xdr:to>
    <xdr:graphicFrame macro="">
      <xdr:nvGraphicFramePr>
        <xdr:cNvPr id="10" name="Chart 37">
          <a:extLst>
            <a:ext uri="{FF2B5EF4-FFF2-40B4-BE49-F238E27FC236}">
              <a16:creationId xmlns:a16="http://schemas.microsoft.com/office/drawing/2014/main" id="{1D10C5B8-A937-FB43-A072-71190526A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53</xdr:col>
      <xdr:colOff>0</xdr:colOff>
      <xdr:row>105</xdr:row>
      <xdr:rowOff>0</xdr:rowOff>
    </xdr:from>
    <xdr:to>
      <xdr:col>64</xdr:col>
      <xdr:colOff>365760</xdr:colOff>
      <xdr:row>118</xdr:row>
      <xdr:rowOff>101600</xdr:rowOff>
    </xdr:to>
    <xdr:graphicFrame macro="">
      <xdr:nvGraphicFramePr>
        <xdr:cNvPr id="11" name="Chart 39">
          <a:extLst>
            <a:ext uri="{FF2B5EF4-FFF2-40B4-BE49-F238E27FC236}">
              <a16:creationId xmlns:a16="http://schemas.microsoft.com/office/drawing/2014/main" id="{E54568E0-4168-6E4A-98D3-EA55934FE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90</xdr:row>
      <xdr:rowOff>0</xdr:rowOff>
    </xdr:from>
    <xdr:to>
      <xdr:col>51</xdr:col>
      <xdr:colOff>365760</xdr:colOff>
      <xdr:row>103</xdr:row>
      <xdr:rowOff>101600</xdr:rowOff>
    </xdr:to>
    <xdr:graphicFrame macro="">
      <xdr:nvGraphicFramePr>
        <xdr:cNvPr id="12" name="Chart 51">
          <a:extLst>
            <a:ext uri="{FF2B5EF4-FFF2-40B4-BE49-F238E27FC236}">
              <a16:creationId xmlns:a16="http://schemas.microsoft.com/office/drawing/2014/main" id="{87F65280-DB66-A34E-8121-C0557C149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40</xdr:col>
      <xdr:colOff>0</xdr:colOff>
      <xdr:row>76</xdr:row>
      <xdr:rowOff>0</xdr:rowOff>
    </xdr:from>
    <xdr:to>
      <xdr:col>51</xdr:col>
      <xdr:colOff>365760</xdr:colOff>
      <xdr:row>89</xdr:row>
      <xdr:rowOff>71120</xdr:rowOff>
    </xdr:to>
    <xdr:graphicFrame macro="">
      <xdr:nvGraphicFramePr>
        <xdr:cNvPr id="13" name="Chart 49">
          <a:extLst>
            <a:ext uri="{FF2B5EF4-FFF2-40B4-BE49-F238E27FC236}">
              <a16:creationId xmlns:a16="http://schemas.microsoft.com/office/drawing/2014/main" id="{22356B6A-AB18-2046-AD01-B55F416EB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27</xdr:col>
      <xdr:colOff>0</xdr:colOff>
      <xdr:row>144</xdr:row>
      <xdr:rowOff>0</xdr:rowOff>
    </xdr:from>
    <xdr:to>
      <xdr:col>38</xdr:col>
      <xdr:colOff>365760</xdr:colOff>
      <xdr:row>157</xdr:row>
      <xdr:rowOff>71120</xdr:rowOff>
    </xdr:to>
    <xdr:graphicFrame macro="">
      <xdr:nvGraphicFramePr>
        <xdr:cNvPr id="14" name="Chart 33">
          <a:extLst>
            <a:ext uri="{FF2B5EF4-FFF2-40B4-BE49-F238E27FC236}">
              <a16:creationId xmlns:a16="http://schemas.microsoft.com/office/drawing/2014/main" id="{13B57149-4E3E-F643-BF31-E904BCF2E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27</xdr:col>
      <xdr:colOff>0</xdr:colOff>
      <xdr:row>158</xdr:row>
      <xdr:rowOff>0</xdr:rowOff>
    </xdr:from>
    <xdr:to>
      <xdr:col>38</xdr:col>
      <xdr:colOff>365760</xdr:colOff>
      <xdr:row>171</xdr:row>
      <xdr:rowOff>101600</xdr:rowOff>
    </xdr:to>
    <xdr:graphicFrame macro="">
      <xdr:nvGraphicFramePr>
        <xdr:cNvPr id="15" name="Chart 35">
          <a:extLst>
            <a:ext uri="{FF2B5EF4-FFF2-40B4-BE49-F238E27FC236}">
              <a16:creationId xmlns:a16="http://schemas.microsoft.com/office/drawing/2014/main" id="{4EE97113-C537-4C41-B10B-16639618D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R%20-%20All%20Years%20-%20Per%20Game%20Totals%20-%20Historical%20Tren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 Tm per Gm Data and Charts"/>
      <sheetName val="pOR Test 5"/>
    </sheetNames>
    <sheetDataSet>
      <sheetData sheetId="0">
        <row r="3">
          <cell r="P3" t="str">
            <v>BB</v>
          </cell>
          <cell r="Q3" t="str">
            <v>HBP</v>
          </cell>
          <cell r="R3" t="str">
            <v>SO</v>
          </cell>
          <cell r="S3" t="str">
            <v>HR</v>
          </cell>
          <cell r="W3" t="str">
            <v>R/G</v>
          </cell>
          <cell r="X3" t="str">
            <v>K/BB</v>
          </cell>
          <cell r="Y3" t="str">
            <v>R/GD</v>
          </cell>
          <cell r="Z3" t="str">
            <v>E/GD</v>
          </cell>
          <cell r="AC3" t="str">
            <v>BB</v>
          </cell>
          <cell r="AD3" t="str">
            <v>HBP</v>
          </cell>
          <cell r="AE3" t="str">
            <v>SO</v>
          </cell>
          <cell r="AF3" t="str">
            <v>HR</v>
          </cell>
          <cell r="AI3" t="str">
            <v>BAbip</v>
          </cell>
          <cell r="AJ3" t="str">
            <v>R/G</v>
          </cell>
          <cell r="AK3" t="str">
            <v>K/BB</v>
          </cell>
          <cell r="AL3" t="str">
            <v>R/GD</v>
          </cell>
          <cell r="AM3" t="str">
            <v>E/GD</v>
          </cell>
          <cell r="AP3" t="str">
            <v>BB</v>
          </cell>
          <cell r="AQ3" t="str">
            <v>HBP</v>
          </cell>
          <cell r="AR3" t="str">
            <v>SO</v>
          </cell>
          <cell r="AS3" t="str">
            <v>HR</v>
          </cell>
          <cell r="AV3" t="str">
            <v>BAbip</v>
          </cell>
          <cell r="AW3" t="str">
            <v>R/G</v>
          </cell>
          <cell r="AX3" t="str">
            <v>K/BB</v>
          </cell>
          <cell r="AY3" t="str">
            <v>R/GD</v>
          </cell>
          <cell r="AZ3" t="str">
            <v>E/GD</v>
          </cell>
          <cell r="BC3" t="str">
            <v>BB</v>
          </cell>
          <cell r="BD3" t="str">
            <v>HBP</v>
          </cell>
          <cell r="BE3" t="str">
            <v>SO</v>
          </cell>
          <cell r="BF3" t="str">
            <v>HR</v>
          </cell>
          <cell r="BI3" t="str">
            <v>BAbip</v>
          </cell>
          <cell r="BJ3" t="str">
            <v>R/G</v>
          </cell>
          <cell r="BK3" t="str">
            <v>K/BB</v>
          </cell>
          <cell r="BL3" t="str">
            <v>R/GD</v>
          </cell>
          <cell r="BM3" t="str">
            <v>E/GD</v>
          </cell>
          <cell r="BP3" t="str">
            <v>BB</v>
          </cell>
          <cell r="BQ3" t="str">
            <v>HBP</v>
          </cell>
          <cell r="BR3" t="str">
            <v>SO</v>
          </cell>
          <cell r="BS3" t="str">
            <v>HR</v>
          </cell>
          <cell r="BV3" t="str">
            <v>BAbip</v>
          </cell>
          <cell r="BW3" t="str">
            <v>R/G</v>
          </cell>
          <cell r="BX3" t="str">
            <v>K/BB</v>
          </cell>
          <cell r="BY3" t="str">
            <v>R/GD</v>
          </cell>
          <cell r="BZ3" t="str">
            <v>E/GD</v>
          </cell>
          <cell r="CC3" t="str">
            <v>BB</v>
          </cell>
          <cell r="CD3" t="str">
            <v>HBP</v>
          </cell>
          <cell r="CE3" t="str">
            <v>SO</v>
          </cell>
          <cell r="CF3" t="str">
            <v>HR</v>
          </cell>
          <cell r="CI3" t="str">
            <v>BAbip</v>
          </cell>
          <cell r="CJ3" t="str">
            <v>R/G</v>
          </cell>
          <cell r="CK3" t="str">
            <v>K/BB</v>
          </cell>
          <cell r="CL3" t="str">
            <v>R/GD</v>
          </cell>
          <cell r="CM3" t="str">
            <v>E/GD</v>
          </cell>
        </row>
        <row r="4">
          <cell r="C4">
            <v>0.65</v>
          </cell>
          <cell r="D4"/>
          <cell r="E4">
            <v>1.1299999999999999</v>
          </cell>
          <cell r="F4">
            <v>0.08</v>
          </cell>
          <cell r="I4"/>
          <cell r="J4">
            <v>5.9</v>
          </cell>
          <cell r="K4">
            <v>1.75</v>
          </cell>
          <cell r="L4">
            <v>5.8</v>
          </cell>
          <cell r="M4">
            <v>4.0999999999999996</v>
          </cell>
          <cell r="P4">
            <v>0.65</v>
          </cell>
          <cell r="Q4"/>
          <cell r="R4">
            <v>1.1299999999999999</v>
          </cell>
          <cell r="S4">
            <v>0.08</v>
          </cell>
          <cell r="W4">
            <v>5.9</v>
          </cell>
          <cell r="X4">
            <v>1.75</v>
          </cell>
          <cell r="Y4">
            <v>5.8</v>
          </cell>
          <cell r="Z4">
            <v>4.0999999999999996</v>
          </cell>
          <cell r="AC4">
            <v>2.46</v>
          </cell>
          <cell r="AD4">
            <v>0.39</v>
          </cell>
          <cell r="AE4">
            <v>3.15</v>
          </cell>
          <cell r="AF4">
            <v>0.21</v>
          </cell>
          <cell r="AI4">
            <v>0.35199999999999998</v>
          </cell>
          <cell r="AJ4">
            <v>4.99</v>
          </cell>
          <cell r="AK4">
            <v>1.28</v>
          </cell>
          <cell r="AL4">
            <v>2.2000000000000002</v>
          </cell>
          <cell r="AM4">
            <v>1.1000000000000001</v>
          </cell>
          <cell r="AP4">
            <v>2.46</v>
          </cell>
          <cell r="AQ4">
            <v>0.39</v>
          </cell>
          <cell r="AR4">
            <v>3.15</v>
          </cell>
          <cell r="AS4">
            <v>0.21</v>
          </cell>
          <cell r="AV4">
            <v>0.35199999999999998</v>
          </cell>
          <cell r="AW4">
            <v>4.99</v>
          </cell>
          <cell r="AX4">
            <v>1.28</v>
          </cell>
          <cell r="AY4">
            <v>2.2000000000000002</v>
          </cell>
          <cell r="AZ4">
            <v>1.1000000000000001</v>
          </cell>
          <cell r="BC4">
            <v>3.65</v>
          </cell>
          <cell r="BD4">
            <v>0.18</v>
          </cell>
          <cell r="BE4">
            <v>4.13</v>
          </cell>
          <cell r="BF4">
            <v>0.78</v>
          </cell>
          <cell r="BI4">
            <v>0.27500000000000002</v>
          </cell>
          <cell r="BJ4">
            <v>4.38</v>
          </cell>
          <cell r="BK4">
            <v>1.1299999999999999</v>
          </cell>
          <cell r="BL4">
            <v>2.1</v>
          </cell>
          <cell r="BM4">
            <v>0.4</v>
          </cell>
          <cell r="BP4">
            <v>3.65</v>
          </cell>
          <cell r="BQ4">
            <v>0.18</v>
          </cell>
          <cell r="BR4">
            <v>4.13</v>
          </cell>
          <cell r="BS4">
            <v>0.78</v>
          </cell>
          <cell r="BV4">
            <v>0.27500000000000002</v>
          </cell>
          <cell r="BW4">
            <v>4.38</v>
          </cell>
          <cell r="BX4">
            <v>1.1299999999999999</v>
          </cell>
          <cell r="BY4">
            <v>2.1</v>
          </cell>
          <cell r="BZ4">
            <v>0.4</v>
          </cell>
          <cell r="CC4">
            <v>3.38</v>
          </cell>
          <cell r="CD4">
            <v>0.33</v>
          </cell>
          <cell r="CE4">
            <v>6.56</v>
          </cell>
          <cell r="CF4">
            <v>1.04</v>
          </cell>
          <cell r="CI4">
            <v>0.29899999999999999</v>
          </cell>
          <cell r="CJ4">
            <v>4.79</v>
          </cell>
          <cell r="CK4">
            <v>1.94</v>
          </cell>
          <cell r="CL4">
            <v>2.2000000000000002</v>
          </cell>
          <cell r="CM4">
            <v>0.5</v>
          </cell>
        </row>
        <row r="5">
          <cell r="C5">
            <v>0.96</v>
          </cell>
          <cell r="D5"/>
          <cell r="E5">
            <v>2.02</v>
          </cell>
          <cell r="F5">
            <v>7.0000000000000007E-2</v>
          </cell>
          <cell r="I5"/>
          <cell r="J5">
            <v>5.67</v>
          </cell>
          <cell r="K5">
            <v>2.1</v>
          </cell>
          <cell r="L5">
            <v>2.2000000000000002</v>
          </cell>
          <cell r="M5">
            <v>2.4</v>
          </cell>
          <cell r="P5">
            <v>0.96</v>
          </cell>
          <cell r="Q5"/>
          <cell r="R5">
            <v>2.02</v>
          </cell>
          <cell r="S5">
            <v>7.0000000000000007E-2</v>
          </cell>
          <cell r="W5">
            <v>5.67</v>
          </cell>
          <cell r="X5">
            <v>2.1</v>
          </cell>
          <cell r="Y5">
            <v>2.2000000000000002</v>
          </cell>
          <cell r="Z5">
            <v>2.4</v>
          </cell>
          <cell r="AC5">
            <v>2.44</v>
          </cell>
          <cell r="AD5">
            <v>0.35</v>
          </cell>
          <cell r="AE5">
            <v>2.98</v>
          </cell>
          <cell r="AF5">
            <v>0.16</v>
          </cell>
          <cell r="AI5">
            <v>0.33900000000000002</v>
          </cell>
          <cell r="AJ5">
            <v>4.4400000000000004</v>
          </cell>
          <cell r="AK5">
            <v>1.22</v>
          </cell>
          <cell r="AL5">
            <v>2.8</v>
          </cell>
          <cell r="AM5">
            <v>0.8</v>
          </cell>
          <cell r="AP5">
            <v>2.44</v>
          </cell>
          <cell r="AQ5">
            <v>0.35</v>
          </cell>
          <cell r="AR5">
            <v>2.98</v>
          </cell>
          <cell r="AS5">
            <v>0.16</v>
          </cell>
          <cell r="AV5">
            <v>0.33900000000000002</v>
          </cell>
          <cell r="AW5">
            <v>4.4400000000000004</v>
          </cell>
          <cell r="AX5">
            <v>1.22</v>
          </cell>
          <cell r="AY5">
            <v>2.8</v>
          </cell>
          <cell r="AZ5">
            <v>0.8</v>
          </cell>
          <cell r="BC5">
            <v>3.67</v>
          </cell>
          <cell r="BD5">
            <v>0.21</v>
          </cell>
          <cell r="BE5">
            <v>4.3899999999999997</v>
          </cell>
          <cell r="BF5">
            <v>0.9</v>
          </cell>
          <cell r="BI5">
            <v>0.27200000000000002</v>
          </cell>
          <cell r="BJ5">
            <v>4.49</v>
          </cell>
          <cell r="BK5">
            <v>1.2</v>
          </cell>
          <cell r="BL5">
            <v>2.1</v>
          </cell>
          <cell r="BM5">
            <v>0.4</v>
          </cell>
          <cell r="BP5">
            <v>3.67</v>
          </cell>
          <cell r="BQ5">
            <v>0.21</v>
          </cell>
          <cell r="BR5">
            <v>4.3899999999999997</v>
          </cell>
          <cell r="BS5">
            <v>0.9</v>
          </cell>
          <cell r="BV5">
            <v>0.27200000000000002</v>
          </cell>
          <cell r="BW5">
            <v>4.49</v>
          </cell>
          <cell r="BX5">
            <v>1.2</v>
          </cell>
          <cell r="BY5">
            <v>2.1</v>
          </cell>
          <cell r="BZ5">
            <v>0.4</v>
          </cell>
          <cell r="CC5">
            <v>3.68</v>
          </cell>
          <cell r="CD5">
            <v>0.33</v>
          </cell>
          <cell r="CE5">
            <v>6.41</v>
          </cell>
          <cell r="CF5">
            <v>1.1399999999999999</v>
          </cell>
          <cell r="CI5">
            <v>0.30199999999999999</v>
          </cell>
          <cell r="CJ5">
            <v>5.08</v>
          </cell>
          <cell r="CK5">
            <v>1.74</v>
          </cell>
          <cell r="CL5">
            <v>1.9</v>
          </cell>
          <cell r="CM5">
            <v>0.6</v>
          </cell>
        </row>
        <row r="6">
          <cell r="C6">
            <v>0.99</v>
          </cell>
          <cell r="D6"/>
          <cell r="E6">
            <v>2.94</v>
          </cell>
          <cell r="F6">
            <v>0.06</v>
          </cell>
          <cell r="I6"/>
          <cell r="J6">
            <v>5.17</v>
          </cell>
          <cell r="K6">
            <v>2.97</v>
          </cell>
          <cell r="L6">
            <v>1.9</v>
          </cell>
          <cell r="M6">
            <v>2.4</v>
          </cell>
          <cell r="P6">
            <v>0.99</v>
          </cell>
          <cell r="Q6"/>
          <cell r="R6">
            <v>2.94</v>
          </cell>
          <cell r="S6">
            <v>0.06</v>
          </cell>
          <cell r="W6">
            <v>5.17</v>
          </cell>
          <cell r="X6">
            <v>2.97</v>
          </cell>
          <cell r="Y6">
            <v>1.9</v>
          </cell>
          <cell r="Z6">
            <v>2.4</v>
          </cell>
          <cell r="AC6">
            <v>2.44</v>
          </cell>
          <cell r="AD6">
            <v>0.34</v>
          </cell>
          <cell r="AE6">
            <v>3.58</v>
          </cell>
          <cell r="AF6">
            <v>0.15</v>
          </cell>
          <cell r="AI6">
            <v>0.32</v>
          </cell>
          <cell r="AJ6">
            <v>4.4400000000000004</v>
          </cell>
          <cell r="AK6">
            <v>1.46</v>
          </cell>
          <cell r="AL6">
            <v>2.5</v>
          </cell>
          <cell r="AM6">
            <v>1</v>
          </cell>
          <cell r="AP6">
            <v>2.44</v>
          </cell>
          <cell r="AQ6">
            <v>0.34</v>
          </cell>
          <cell r="AR6">
            <v>3.58</v>
          </cell>
          <cell r="AS6">
            <v>0.15</v>
          </cell>
          <cell r="AV6">
            <v>0.32</v>
          </cell>
          <cell r="AW6">
            <v>4.4400000000000004</v>
          </cell>
          <cell r="AX6">
            <v>1.46</v>
          </cell>
          <cell r="AY6">
            <v>2.5</v>
          </cell>
          <cell r="AZ6">
            <v>1</v>
          </cell>
          <cell r="BC6">
            <v>3.63</v>
          </cell>
          <cell r="BD6">
            <v>0.19</v>
          </cell>
          <cell r="BE6">
            <v>4.6399999999999997</v>
          </cell>
          <cell r="BF6">
            <v>0.93</v>
          </cell>
          <cell r="BI6">
            <v>0.27400000000000002</v>
          </cell>
          <cell r="BJ6">
            <v>4.45</v>
          </cell>
          <cell r="BK6">
            <v>1.28</v>
          </cell>
          <cell r="BL6">
            <v>2.1</v>
          </cell>
          <cell r="BM6">
            <v>0.4</v>
          </cell>
          <cell r="BP6">
            <v>3.63</v>
          </cell>
          <cell r="BQ6">
            <v>0.19</v>
          </cell>
          <cell r="BR6">
            <v>4.6399999999999997</v>
          </cell>
          <cell r="BS6">
            <v>0.93</v>
          </cell>
          <cell r="BV6">
            <v>0.27400000000000002</v>
          </cell>
          <cell r="BW6">
            <v>4.45</v>
          </cell>
          <cell r="BX6">
            <v>1.28</v>
          </cell>
          <cell r="BY6">
            <v>2.1</v>
          </cell>
          <cell r="BZ6">
            <v>0.4</v>
          </cell>
          <cell r="CC6">
            <v>3.75</v>
          </cell>
          <cell r="CD6">
            <v>0.32</v>
          </cell>
          <cell r="CE6">
            <v>6.45</v>
          </cell>
          <cell r="CF6">
            <v>1.17</v>
          </cell>
          <cell r="CI6">
            <v>0.3</v>
          </cell>
          <cell r="CJ6">
            <v>5.14</v>
          </cell>
          <cell r="CK6">
            <v>1.72</v>
          </cell>
          <cell r="CL6">
            <v>1.6</v>
          </cell>
          <cell r="CM6">
            <v>0.4</v>
          </cell>
        </row>
        <row r="7">
          <cell r="C7">
            <v>0.79</v>
          </cell>
          <cell r="D7"/>
          <cell r="E7">
            <v>2.87</v>
          </cell>
          <cell r="F7">
            <v>0.09</v>
          </cell>
          <cell r="I7"/>
          <cell r="J7">
            <v>5.31</v>
          </cell>
          <cell r="K7">
            <v>3.63</v>
          </cell>
          <cell r="L7">
            <v>3.3</v>
          </cell>
          <cell r="M7">
            <v>1.8</v>
          </cell>
          <cell r="P7">
            <v>0.79</v>
          </cell>
          <cell r="Q7"/>
          <cell r="R7">
            <v>2.87</v>
          </cell>
          <cell r="S7">
            <v>0.09</v>
          </cell>
          <cell r="W7">
            <v>5.31</v>
          </cell>
          <cell r="X7">
            <v>3.63</v>
          </cell>
          <cell r="Y7">
            <v>3.3</v>
          </cell>
          <cell r="Z7">
            <v>1.8</v>
          </cell>
          <cell r="AC7">
            <v>2.2999999999999998</v>
          </cell>
          <cell r="AD7">
            <v>0.32</v>
          </cell>
          <cell r="AE7">
            <v>3.73</v>
          </cell>
          <cell r="AF7">
            <v>0.13</v>
          </cell>
          <cell r="AI7">
            <v>0.29699999999999999</v>
          </cell>
          <cell r="AJ7">
            <v>3.73</v>
          </cell>
          <cell r="AK7">
            <v>1.62</v>
          </cell>
          <cell r="AL7">
            <v>1.9</v>
          </cell>
          <cell r="AM7">
            <v>1.1000000000000001</v>
          </cell>
          <cell r="AP7">
            <v>2.2999999999999998</v>
          </cell>
          <cell r="AQ7">
            <v>0.32</v>
          </cell>
          <cell r="AR7">
            <v>3.73</v>
          </cell>
          <cell r="AS7">
            <v>0.13</v>
          </cell>
          <cell r="AV7">
            <v>0.29699999999999999</v>
          </cell>
          <cell r="AW7">
            <v>3.73</v>
          </cell>
          <cell r="AX7">
            <v>1.62</v>
          </cell>
          <cell r="AY7">
            <v>1.9</v>
          </cell>
          <cell r="AZ7">
            <v>1.1000000000000001</v>
          </cell>
          <cell r="BC7">
            <v>3.31</v>
          </cell>
          <cell r="BD7">
            <v>0.21</v>
          </cell>
          <cell r="BE7">
            <v>4.84</v>
          </cell>
          <cell r="BF7">
            <v>0.89</v>
          </cell>
          <cell r="BI7">
            <v>0.27500000000000002</v>
          </cell>
          <cell r="BJ7">
            <v>4.3099999999999996</v>
          </cell>
          <cell r="BK7">
            <v>1.46</v>
          </cell>
          <cell r="BL7">
            <v>1.3</v>
          </cell>
          <cell r="BM7">
            <v>0.4</v>
          </cell>
          <cell r="BP7">
            <v>3.31</v>
          </cell>
          <cell r="BQ7">
            <v>0.21</v>
          </cell>
          <cell r="BR7">
            <v>4.84</v>
          </cell>
          <cell r="BS7">
            <v>0.89</v>
          </cell>
          <cell r="BV7">
            <v>0.27500000000000002</v>
          </cell>
          <cell r="BW7">
            <v>4.3099999999999996</v>
          </cell>
          <cell r="BX7">
            <v>1.46</v>
          </cell>
          <cell r="BY7">
            <v>1.3</v>
          </cell>
          <cell r="BZ7">
            <v>0.4</v>
          </cell>
          <cell r="CC7">
            <v>3.25</v>
          </cell>
          <cell r="CD7">
            <v>0.39</v>
          </cell>
          <cell r="CE7">
            <v>6.67</v>
          </cell>
          <cell r="CF7">
            <v>1.1200000000000001</v>
          </cell>
          <cell r="CI7">
            <v>0.29599999999999999</v>
          </cell>
          <cell r="CJ7">
            <v>4.78</v>
          </cell>
          <cell r="CK7">
            <v>2.0499999999999998</v>
          </cell>
          <cell r="CL7">
            <v>1.7</v>
          </cell>
          <cell r="CM7">
            <v>0.4</v>
          </cell>
        </row>
        <row r="8">
          <cell r="C8">
            <v>1.0900000000000001</v>
          </cell>
          <cell r="D8"/>
          <cell r="E8">
            <v>2.92</v>
          </cell>
          <cell r="F8">
            <v>0.09</v>
          </cell>
          <cell r="I8"/>
          <cell r="J8">
            <v>4.6900000000000004</v>
          </cell>
          <cell r="K8">
            <v>2.69</v>
          </cell>
          <cell r="L8">
            <v>2.7</v>
          </cell>
          <cell r="M8">
            <v>1.5</v>
          </cell>
          <cell r="P8">
            <v>1.0900000000000001</v>
          </cell>
          <cell r="Q8"/>
          <cell r="R8">
            <v>2.92</v>
          </cell>
          <cell r="S8">
            <v>0.09</v>
          </cell>
          <cell r="W8">
            <v>4.6900000000000004</v>
          </cell>
          <cell r="X8">
            <v>2.69</v>
          </cell>
          <cell r="Y8">
            <v>2.7</v>
          </cell>
          <cell r="Z8">
            <v>1.5</v>
          </cell>
          <cell r="AC8">
            <v>2.54</v>
          </cell>
          <cell r="AD8">
            <v>0.34</v>
          </cell>
          <cell r="AE8">
            <v>3.87</v>
          </cell>
          <cell r="AF8">
            <v>0.14000000000000001</v>
          </cell>
          <cell r="AI8">
            <v>0.315</v>
          </cell>
          <cell r="AJ8">
            <v>3.9</v>
          </cell>
          <cell r="AK8">
            <v>1.53</v>
          </cell>
          <cell r="AL8">
            <v>2</v>
          </cell>
          <cell r="AM8">
            <v>1.2</v>
          </cell>
          <cell r="AP8">
            <v>2.54</v>
          </cell>
          <cell r="AQ8">
            <v>0.34</v>
          </cell>
          <cell r="AR8">
            <v>3.87</v>
          </cell>
          <cell r="AS8">
            <v>0.14000000000000001</v>
          </cell>
          <cell r="AV8">
            <v>0.315</v>
          </cell>
          <cell r="AW8">
            <v>3.9</v>
          </cell>
          <cell r="AX8">
            <v>1.53</v>
          </cell>
          <cell r="AY8">
            <v>2</v>
          </cell>
          <cell r="AZ8">
            <v>1.2</v>
          </cell>
          <cell r="BC8">
            <v>3.29</v>
          </cell>
          <cell r="BD8">
            <v>0.2</v>
          </cell>
          <cell r="BE8">
            <v>4.95</v>
          </cell>
          <cell r="BF8">
            <v>0.91</v>
          </cell>
          <cell r="BI8">
            <v>0.27700000000000002</v>
          </cell>
          <cell r="BJ8">
            <v>4.28</v>
          </cell>
          <cell r="BK8">
            <v>1.5</v>
          </cell>
          <cell r="BL8">
            <v>1.5</v>
          </cell>
          <cell r="BM8">
            <v>0.3</v>
          </cell>
          <cell r="BP8">
            <v>3.29</v>
          </cell>
          <cell r="BQ8">
            <v>0.2</v>
          </cell>
          <cell r="BR8">
            <v>4.95</v>
          </cell>
          <cell r="BS8">
            <v>0.91</v>
          </cell>
          <cell r="BV8">
            <v>0.27700000000000002</v>
          </cell>
          <cell r="BW8">
            <v>4.28</v>
          </cell>
          <cell r="BX8">
            <v>1.5</v>
          </cell>
          <cell r="BY8">
            <v>1.5</v>
          </cell>
          <cell r="BZ8">
            <v>0.3</v>
          </cell>
          <cell r="CC8">
            <v>3.35</v>
          </cell>
          <cell r="CD8">
            <v>0.36</v>
          </cell>
          <cell r="CE8">
            <v>6.47</v>
          </cell>
          <cell r="CF8">
            <v>1.04</v>
          </cell>
          <cell r="CI8">
            <v>0.29299999999999998</v>
          </cell>
          <cell r="CJ8">
            <v>4.62</v>
          </cell>
          <cell r="CK8">
            <v>1.93</v>
          </cell>
          <cell r="CL8">
            <v>2</v>
          </cell>
          <cell r="CM8">
            <v>0.4</v>
          </cell>
        </row>
        <row r="9">
          <cell r="C9">
            <v>1.54</v>
          </cell>
          <cell r="D9"/>
          <cell r="E9">
            <v>2.65</v>
          </cell>
          <cell r="F9">
            <v>0.11</v>
          </cell>
          <cell r="I9"/>
          <cell r="J9">
            <v>5.0999999999999996</v>
          </cell>
          <cell r="K9">
            <v>1.72</v>
          </cell>
          <cell r="L9">
            <v>2.2999999999999998</v>
          </cell>
          <cell r="M9">
            <v>1.2</v>
          </cell>
          <cell r="P9">
            <v>1.54</v>
          </cell>
          <cell r="Q9"/>
          <cell r="R9">
            <v>2.65</v>
          </cell>
          <cell r="S9">
            <v>0.11</v>
          </cell>
          <cell r="W9">
            <v>5.0999999999999996</v>
          </cell>
          <cell r="X9">
            <v>1.72</v>
          </cell>
          <cell r="Y9">
            <v>2.2999999999999998</v>
          </cell>
          <cell r="Z9">
            <v>1.2</v>
          </cell>
          <cell r="AC9">
            <v>2.5499999999999998</v>
          </cell>
          <cell r="AD9">
            <v>0.31</v>
          </cell>
          <cell r="AE9">
            <v>3.71</v>
          </cell>
          <cell r="AF9">
            <v>0.11</v>
          </cell>
          <cell r="AI9">
            <v>0.316</v>
          </cell>
          <cell r="AJ9">
            <v>3.62</v>
          </cell>
          <cell r="AK9">
            <v>1.45</v>
          </cell>
          <cell r="AL9">
            <v>1.9</v>
          </cell>
          <cell r="AM9">
            <v>0.8</v>
          </cell>
          <cell r="AP9">
            <v>2.5499999999999998</v>
          </cell>
          <cell r="AQ9">
            <v>0.31</v>
          </cell>
          <cell r="AR9">
            <v>3.71</v>
          </cell>
          <cell r="AS9">
            <v>0.11</v>
          </cell>
          <cell r="AV9">
            <v>0.316</v>
          </cell>
          <cell r="AW9">
            <v>3.62</v>
          </cell>
          <cell r="AX9">
            <v>1.45</v>
          </cell>
          <cell r="AY9">
            <v>1.9</v>
          </cell>
          <cell r="AZ9">
            <v>0.8</v>
          </cell>
          <cell r="BC9">
            <v>3.31</v>
          </cell>
          <cell r="BD9">
            <v>0.2</v>
          </cell>
          <cell r="BE9">
            <v>5.09</v>
          </cell>
          <cell r="BF9">
            <v>0.91</v>
          </cell>
          <cell r="BI9">
            <v>0.27500000000000002</v>
          </cell>
          <cell r="BJ9">
            <v>4.38</v>
          </cell>
          <cell r="BK9">
            <v>1.54</v>
          </cell>
          <cell r="BL9">
            <v>1.4</v>
          </cell>
          <cell r="BM9">
            <v>0.3</v>
          </cell>
          <cell r="BP9">
            <v>3.31</v>
          </cell>
          <cell r="BQ9">
            <v>0.2</v>
          </cell>
          <cell r="BR9">
            <v>5.09</v>
          </cell>
          <cell r="BS9">
            <v>0.91</v>
          </cell>
          <cell r="BV9">
            <v>0.27500000000000002</v>
          </cell>
          <cell r="BW9">
            <v>4.38</v>
          </cell>
          <cell r="BX9">
            <v>1.54</v>
          </cell>
          <cell r="BY9">
            <v>1.4</v>
          </cell>
          <cell r="BZ9">
            <v>0.3</v>
          </cell>
          <cell r="CC9">
            <v>3.27</v>
          </cell>
          <cell r="CD9">
            <v>0.38</v>
          </cell>
          <cell r="CE9">
            <v>6.34</v>
          </cell>
          <cell r="CF9">
            <v>1.07</v>
          </cell>
          <cell r="CI9">
            <v>0.29399999999999998</v>
          </cell>
          <cell r="CJ9">
            <v>4.7300000000000004</v>
          </cell>
          <cell r="CK9">
            <v>1.94</v>
          </cell>
          <cell r="CL9">
            <v>2.4</v>
          </cell>
          <cell r="CM9">
            <v>0.5</v>
          </cell>
        </row>
        <row r="10">
          <cell r="C10">
            <v>1.39</v>
          </cell>
          <cell r="D10"/>
          <cell r="E10">
            <v>2.93</v>
          </cell>
          <cell r="F10">
            <v>0.16</v>
          </cell>
          <cell r="I10"/>
          <cell r="J10">
            <v>5.33</v>
          </cell>
          <cell r="K10">
            <v>2.1</v>
          </cell>
          <cell r="L10">
            <v>3.5</v>
          </cell>
          <cell r="M10">
            <v>2.9</v>
          </cell>
          <cell r="P10">
            <v>1.39</v>
          </cell>
          <cell r="Q10"/>
          <cell r="R10">
            <v>2.93</v>
          </cell>
          <cell r="S10">
            <v>0.16</v>
          </cell>
          <cell r="W10">
            <v>5.33</v>
          </cell>
          <cell r="X10">
            <v>2.1</v>
          </cell>
          <cell r="Y10">
            <v>3.5</v>
          </cell>
          <cell r="Z10">
            <v>2.9</v>
          </cell>
          <cell r="AC10">
            <v>2.56</v>
          </cell>
          <cell r="AD10">
            <v>0.31</v>
          </cell>
          <cell r="AE10">
            <v>3.53</v>
          </cell>
          <cell r="AF10">
            <v>0.1</v>
          </cell>
          <cell r="AI10">
            <v>0.32600000000000001</v>
          </cell>
          <cell r="AJ10">
            <v>3.53</v>
          </cell>
          <cell r="AK10">
            <v>1.38</v>
          </cell>
          <cell r="AL10">
            <v>1.8</v>
          </cell>
          <cell r="AM10">
            <v>0.9</v>
          </cell>
          <cell r="AP10">
            <v>2.56</v>
          </cell>
          <cell r="AQ10">
            <v>0.31</v>
          </cell>
          <cell r="AR10">
            <v>3.53</v>
          </cell>
          <cell r="AS10">
            <v>0.1</v>
          </cell>
          <cell r="AV10">
            <v>0.32600000000000001</v>
          </cell>
          <cell r="AW10">
            <v>3.53</v>
          </cell>
          <cell r="AX10">
            <v>1.38</v>
          </cell>
          <cell r="AY10">
            <v>1.8</v>
          </cell>
          <cell r="AZ10">
            <v>0.9</v>
          </cell>
          <cell r="BC10">
            <v>3.39</v>
          </cell>
          <cell r="BD10">
            <v>0.2</v>
          </cell>
          <cell r="BE10">
            <v>5.18</v>
          </cell>
          <cell r="BF10">
            <v>0.86</v>
          </cell>
          <cell r="BI10">
            <v>0.27700000000000002</v>
          </cell>
          <cell r="BJ10">
            <v>4.3099999999999996</v>
          </cell>
          <cell r="BK10">
            <v>1.53</v>
          </cell>
          <cell r="BL10">
            <v>1.3</v>
          </cell>
          <cell r="BM10">
            <v>0.4</v>
          </cell>
          <cell r="BP10">
            <v>3.39</v>
          </cell>
          <cell r="BQ10">
            <v>0.2</v>
          </cell>
          <cell r="BR10">
            <v>5.18</v>
          </cell>
          <cell r="BS10">
            <v>0.86</v>
          </cell>
          <cell r="BV10">
            <v>0.27700000000000002</v>
          </cell>
          <cell r="BW10">
            <v>4.3099999999999996</v>
          </cell>
          <cell r="BX10">
            <v>1.53</v>
          </cell>
          <cell r="BY10">
            <v>1.3</v>
          </cell>
          <cell r="BZ10">
            <v>0.4</v>
          </cell>
          <cell r="CC10">
            <v>3.34</v>
          </cell>
          <cell r="CD10">
            <v>0.38</v>
          </cell>
          <cell r="CE10">
            <v>6.55</v>
          </cell>
          <cell r="CF10">
            <v>1.1200000000000001</v>
          </cell>
          <cell r="CI10">
            <v>0.29699999999999999</v>
          </cell>
          <cell r="CJ10">
            <v>4.8099999999999996</v>
          </cell>
          <cell r="CK10">
            <v>1.96</v>
          </cell>
          <cell r="CL10">
            <v>2.1</v>
          </cell>
          <cell r="CM10">
            <v>0.4</v>
          </cell>
        </row>
        <row r="11">
          <cell r="C11">
            <v>1.48</v>
          </cell>
          <cell r="D11"/>
          <cell r="E11">
            <v>3.37</v>
          </cell>
          <cell r="F11">
            <v>0.15</v>
          </cell>
          <cell r="I11"/>
          <cell r="J11">
            <v>5.75</v>
          </cell>
          <cell r="K11">
            <v>2.27</v>
          </cell>
          <cell r="L11">
            <v>2.9</v>
          </cell>
          <cell r="M11">
            <v>2.6</v>
          </cell>
          <cell r="P11">
            <v>1.48</v>
          </cell>
          <cell r="Q11"/>
          <cell r="R11">
            <v>3.37</v>
          </cell>
          <cell r="S11">
            <v>0.15</v>
          </cell>
          <cell r="W11">
            <v>5.75</v>
          </cell>
          <cell r="X11">
            <v>2.27</v>
          </cell>
          <cell r="Y11">
            <v>2.9</v>
          </cell>
          <cell r="Z11">
            <v>2.6</v>
          </cell>
          <cell r="AC11">
            <v>2.46</v>
          </cell>
          <cell r="AD11">
            <v>0.31</v>
          </cell>
          <cell r="AE11">
            <v>3.66</v>
          </cell>
          <cell r="AF11">
            <v>0.11</v>
          </cell>
          <cell r="AI11">
            <v>0.26700000000000002</v>
          </cell>
          <cell r="AJ11">
            <v>3.38</v>
          </cell>
          <cell r="AK11">
            <v>1.49</v>
          </cell>
          <cell r="AL11">
            <v>1.8</v>
          </cell>
          <cell r="AM11">
            <v>1</v>
          </cell>
          <cell r="AP11">
            <v>2.46</v>
          </cell>
          <cell r="AQ11">
            <v>0.31</v>
          </cell>
          <cell r="AR11">
            <v>3.66</v>
          </cell>
          <cell r="AS11">
            <v>0.11</v>
          </cell>
          <cell r="AV11">
            <v>0.26700000000000002</v>
          </cell>
          <cell r="AW11">
            <v>3.38</v>
          </cell>
          <cell r="AX11">
            <v>1.49</v>
          </cell>
          <cell r="AY11">
            <v>1.8</v>
          </cell>
          <cell r="AZ11">
            <v>1</v>
          </cell>
          <cell r="BC11">
            <v>3.46</v>
          </cell>
          <cell r="BD11">
            <v>0.2</v>
          </cell>
          <cell r="BE11">
            <v>5.23</v>
          </cell>
          <cell r="BF11">
            <v>0.95</v>
          </cell>
          <cell r="BI11">
            <v>0.27900000000000003</v>
          </cell>
          <cell r="BJ11">
            <v>4.53</v>
          </cell>
          <cell r="BK11">
            <v>1.51</v>
          </cell>
          <cell r="BL11">
            <v>1.4</v>
          </cell>
          <cell r="BM11">
            <v>0.5</v>
          </cell>
          <cell r="BP11">
            <v>3.46</v>
          </cell>
          <cell r="BQ11">
            <v>0.2</v>
          </cell>
          <cell r="BR11">
            <v>5.23</v>
          </cell>
          <cell r="BS11">
            <v>0.95</v>
          </cell>
          <cell r="BV11">
            <v>0.27900000000000003</v>
          </cell>
          <cell r="BW11">
            <v>4.53</v>
          </cell>
          <cell r="BX11">
            <v>1.51</v>
          </cell>
          <cell r="BY11">
            <v>1.4</v>
          </cell>
          <cell r="BZ11">
            <v>0.5</v>
          </cell>
          <cell r="CC11">
            <v>3.13</v>
          </cell>
          <cell r="CD11">
            <v>0.37</v>
          </cell>
          <cell r="CE11">
            <v>6.3</v>
          </cell>
          <cell r="CF11">
            <v>1.03</v>
          </cell>
          <cell r="CI11">
            <v>0.29499999999999998</v>
          </cell>
          <cell r="CJ11">
            <v>4.59</v>
          </cell>
          <cell r="CK11">
            <v>2.02</v>
          </cell>
          <cell r="CL11">
            <v>1.7</v>
          </cell>
          <cell r="CM11">
            <v>0.2</v>
          </cell>
        </row>
        <row r="12">
          <cell r="C12">
            <v>1.61</v>
          </cell>
          <cell r="D12">
            <v>0.15</v>
          </cell>
          <cell r="E12">
            <v>4.83</v>
          </cell>
          <cell r="F12">
            <v>0.22</v>
          </cell>
          <cell r="I12"/>
          <cell r="J12">
            <v>5.45</v>
          </cell>
          <cell r="K12">
            <v>3</v>
          </cell>
          <cell r="L12">
            <v>4.0999999999999996</v>
          </cell>
          <cell r="M12">
            <v>2.4</v>
          </cell>
          <cell r="P12">
            <v>1.61</v>
          </cell>
          <cell r="Q12">
            <v>0.15</v>
          </cell>
          <cell r="R12">
            <v>4.83</v>
          </cell>
          <cell r="S12">
            <v>0.22</v>
          </cell>
          <cell r="W12">
            <v>5.45</v>
          </cell>
          <cell r="X12">
            <v>3</v>
          </cell>
          <cell r="Y12">
            <v>4.0999999999999996</v>
          </cell>
          <cell r="Z12">
            <v>2.4</v>
          </cell>
          <cell r="AC12">
            <v>2.68</v>
          </cell>
          <cell r="AD12">
            <v>0.31</v>
          </cell>
          <cell r="AE12">
            <v>3.77</v>
          </cell>
          <cell r="AF12">
            <v>0.1</v>
          </cell>
          <cell r="AI12">
            <v>0.27200000000000002</v>
          </cell>
          <cell r="AJ12">
            <v>3.55</v>
          </cell>
          <cell r="AK12">
            <v>1.4</v>
          </cell>
          <cell r="AL12">
            <v>2.1</v>
          </cell>
          <cell r="AM12">
            <v>0.7</v>
          </cell>
          <cell r="AP12">
            <v>2.68</v>
          </cell>
          <cell r="AQ12">
            <v>0.31</v>
          </cell>
          <cell r="AR12">
            <v>3.77</v>
          </cell>
          <cell r="AS12">
            <v>0.1</v>
          </cell>
          <cell r="AV12">
            <v>0.27200000000000002</v>
          </cell>
          <cell r="AW12">
            <v>3.55</v>
          </cell>
          <cell r="AX12">
            <v>1.4</v>
          </cell>
          <cell r="AY12">
            <v>2.1</v>
          </cell>
          <cell r="AZ12">
            <v>0.7</v>
          </cell>
          <cell r="BC12">
            <v>3.37</v>
          </cell>
          <cell r="BD12">
            <v>0.22</v>
          </cell>
          <cell r="BE12">
            <v>5.42</v>
          </cell>
          <cell r="BF12">
            <v>0.93</v>
          </cell>
          <cell r="BI12">
            <v>0.28100000000000003</v>
          </cell>
          <cell r="BJ12">
            <v>4.46</v>
          </cell>
          <cell r="BK12">
            <v>1.61</v>
          </cell>
          <cell r="BL12">
            <v>1.6</v>
          </cell>
          <cell r="BM12">
            <v>0.4</v>
          </cell>
          <cell r="BP12">
            <v>3.37</v>
          </cell>
          <cell r="BQ12">
            <v>0.22</v>
          </cell>
          <cell r="BR12">
            <v>5.42</v>
          </cell>
          <cell r="BS12">
            <v>0.93</v>
          </cell>
          <cell r="BV12">
            <v>0.28100000000000003</v>
          </cell>
          <cell r="BW12">
            <v>4.46</v>
          </cell>
          <cell r="BX12">
            <v>1.61</v>
          </cell>
          <cell r="BY12">
            <v>1.6</v>
          </cell>
          <cell r="BZ12">
            <v>0.4</v>
          </cell>
          <cell r="CC12">
            <v>3.26</v>
          </cell>
          <cell r="CD12">
            <v>0.37</v>
          </cell>
          <cell r="CE12">
            <v>6.52</v>
          </cell>
          <cell r="CF12">
            <v>1.1100000000000001</v>
          </cell>
          <cell r="CI12">
            <v>0.30099999999999999</v>
          </cell>
          <cell r="CJ12">
            <v>4.8600000000000003</v>
          </cell>
          <cell r="CK12">
            <v>2</v>
          </cell>
          <cell r="CL12">
            <v>1.4</v>
          </cell>
          <cell r="CM12">
            <v>0.4</v>
          </cell>
        </row>
        <row r="13">
          <cell r="C13">
            <v>1.98</v>
          </cell>
          <cell r="D13">
            <v>0.19</v>
          </cell>
          <cell r="E13">
            <v>3.77</v>
          </cell>
          <cell r="F13">
            <v>0.18</v>
          </cell>
          <cell r="I13"/>
          <cell r="J13">
            <v>5.22</v>
          </cell>
          <cell r="K13">
            <v>1.9</v>
          </cell>
          <cell r="L13">
            <v>3.9</v>
          </cell>
          <cell r="M13">
            <v>1.2</v>
          </cell>
          <cell r="P13">
            <v>1.98</v>
          </cell>
          <cell r="Q13">
            <v>0.19</v>
          </cell>
          <cell r="R13">
            <v>3.77</v>
          </cell>
          <cell r="S13">
            <v>0.18</v>
          </cell>
          <cell r="W13">
            <v>5.22</v>
          </cell>
          <cell r="X13">
            <v>1.9</v>
          </cell>
          <cell r="Y13">
            <v>3.9</v>
          </cell>
          <cell r="Z13">
            <v>1.2</v>
          </cell>
          <cell r="AC13">
            <v>3</v>
          </cell>
          <cell r="AD13">
            <v>0.32</v>
          </cell>
          <cell r="AE13">
            <v>3.88</v>
          </cell>
          <cell r="AF13">
            <v>0.14000000000000001</v>
          </cell>
          <cell r="AI13">
            <v>0.27900000000000003</v>
          </cell>
          <cell r="AJ13">
            <v>3.84</v>
          </cell>
          <cell r="AK13">
            <v>1.3</v>
          </cell>
          <cell r="AL13">
            <v>1.7</v>
          </cell>
          <cell r="AM13">
            <v>0.9</v>
          </cell>
          <cell r="AP13">
            <v>3</v>
          </cell>
          <cell r="AQ13">
            <v>0.32</v>
          </cell>
          <cell r="AR13">
            <v>3.88</v>
          </cell>
          <cell r="AS13">
            <v>0.14000000000000001</v>
          </cell>
          <cell r="AV13">
            <v>0.27900000000000003</v>
          </cell>
          <cell r="AW13">
            <v>3.84</v>
          </cell>
          <cell r="AX13">
            <v>1.3</v>
          </cell>
          <cell r="AY13">
            <v>1.7</v>
          </cell>
          <cell r="AZ13">
            <v>0.9</v>
          </cell>
          <cell r="BC13">
            <v>2.96</v>
          </cell>
          <cell r="BD13">
            <v>0.22</v>
          </cell>
          <cell r="BE13">
            <v>5.8</v>
          </cell>
          <cell r="BF13">
            <v>0.84</v>
          </cell>
          <cell r="BI13">
            <v>0.27300000000000002</v>
          </cell>
          <cell r="BJ13">
            <v>3.95</v>
          </cell>
          <cell r="BK13">
            <v>1.96</v>
          </cell>
          <cell r="BL13">
            <v>1.9</v>
          </cell>
          <cell r="BM13">
            <v>0.7</v>
          </cell>
          <cell r="BP13">
            <v>2.96</v>
          </cell>
          <cell r="BQ13">
            <v>0.22</v>
          </cell>
          <cell r="BR13">
            <v>5.8</v>
          </cell>
          <cell r="BS13">
            <v>0.84</v>
          </cell>
          <cell r="BV13">
            <v>0.27300000000000002</v>
          </cell>
          <cell r="BW13">
            <v>3.95</v>
          </cell>
          <cell r="BX13">
            <v>1.96</v>
          </cell>
          <cell r="BY13">
            <v>1.9</v>
          </cell>
          <cell r="BZ13">
            <v>0.7</v>
          </cell>
          <cell r="CC13">
            <v>3.31</v>
          </cell>
          <cell r="CD13">
            <v>0.36</v>
          </cell>
          <cell r="CE13">
            <v>6.62</v>
          </cell>
          <cell r="CF13">
            <v>1.02</v>
          </cell>
          <cell r="CI13">
            <v>0.30199999999999999</v>
          </cell>
          <cell r="CJ13">
            <v>4.8</v>
          </cell>
          <cell r="CK13">
            <v>2</v>
          </cell>
          <cell r="CL13">
            <v>1.8</v>
          </cell>
          <cell r="CM13">
            <v>0.4</v>
          </cell>
        </row>
        <row r="14">
          <cell r="C14">
            <v>2.66</v>
          </cell>
          <cell r="D14">
            <v>0.15</v>
          </cell>
          <cell r="E14">
            <v>4.3099999999999996</v>
          </cell>
          <cell r="F14">
            <v>0.2</v>
          </cell>
          <cell r="I14"/>
          <cell r="J14">
            <v>5.49</v>
          </cell>
          <cell r="K14">
            <v>1.62</v>
          </cell>
          <cell r="L14">
            <v>3.5</v>
          </cell>
          <cell r="M14">
            <v>1.7</v>
          </cell>
          <cell r="P14">
            <v>2.66</v>
          </cell>
          <cell r="Q14">
            <v>0.15</v>
          </cell>
          <cell r="R14">
            <v>4.3099999999999996</v>
          </cell>
          <cell r="S14">
            <v>0.2</v>
          </cell>
          <cell r="W14">
            <v>5.49</v>
          </cell>
          <cell r="X14">
            <v>1.62</v>
          </cell>
          <cell r="Y14">
            <v>3.5</v>
          </cell>
          <cell r="Z14">
            <v>1.7</v>
          </cell>
          <cell r="AC14">
            <v>3.2</v>
          </cell>
          <cell r="AD14">
            <v>0.34</v>
          </cell>
          <cell r="AE14">
            <v>4</v>
          </cell>
          <cell r="AF14">
            <v>0.21</v>
          </cell>
          <cell r="AI14">
            <v>0.29699999999999999</v>
          </cell>
          <cell r="AJ14">
            <v>4.51</v>
          </cell>
          <cell r="AK14">
            <v>1.25</v>
          </cell>
          <cell r="AL14">
            <v>2.2000000000000002</v>
          </cell>
          <cell r="AM14">
            <v>0.9</v>
          </cell>
          <cell r="AP14">
            <v>3.2</v>
          </cell>
          <cell r="AQ14">
            <v>0.34</v>
          </cell>
          <cell r="AR14">
            <v>4</v>
          </cell>
          <cell r="AS14">
            <v>0.21</v>
          </cell>
          <cell r="AV14">
            <v>0.29699999999999999</v>
          </cell>
          <cell r="AW14">
            <v>4.51</v>
          </cell>
          <cell r="AX14">
            <v>1.25</v>
          </cell>
          <cell r="AY14">
            <v>2.2000000000000002</v>
          </cell>
          <cell r="AZ14">
            <v>0.9</v>
          </cell>
          <cell r="BC14">
            <v>2.96</v>
          </cell>
          <cell r="BD14">
            <v>0.21</v>
          </cell>
          <cell r="BE14">
            <v>5.91</v>
          </cell>
          <cell r="BF14">
            <v>0.85</v>
          </cell>
          <cell r="BI14">
            <v>0.27900000000000003</v>
          </cell>
          <cell r="BJ14">
            <v>4.04</v>
          </cell>
          <cell r="BK14">
            <v>2</v>
          </cell>
          <cell r="BL14">
            <v>1.9</v>
          </cell>
          <cell r="BM14">
            <v>0.5</v>
          </cell>
          <cell r="BP14">
            <v>2.96</v>
          </cell>
          <cell r="BQ14">
            <v>0.21</v>
          </cell>
          <cell r="BR14">
            <v>5.91</v>
          </cell>
          <cell r="BS14">
            <v>0.85</v>
          </cell>
          <cell r="BV14">
            <v>0.27900000000000003</v>
          </cell>
          <cell r="BW14">
            <v>4.04</v>
          </cell>
          <cell r="BX14">
            <v>2</v>
          </cell>
          <cell r="BY14">
            <v>1.9</v>
          </cell>
          <cell r="BZ14">
            <v>0.5</v>
          </cell>
          <cell r="CC14">
            <v>3.36</v>
          </cell>
          <cell r="CD14">
            <v>0.34</v>
          </cell>
          <cell r="CE14">
            <v>6.77</v>
          </cell>
          <cell r="CF14">
            <v>1</v>
          </cell>
          <cell r="CI14">
            <v>0.3</v>
          </cell>
          <cell r="CJ14">
            <v>4.6500000000000004</v>
          </cell>
          <cell r="CK14">
            <v>2.0099999999999998</v>
          </cell>
          <cell r="CL14">
            <v>1.7</v>
          </cell>
          <cell r="CM14">
            <v>0.4</v>
          </cell>
        </row>
        <row r="15">
          <cell r="C15">
            <v>2.87</v>
          </cell>
          <cell r="D15">
            <v>0.36</v>
          </cell>
          <cell r="E15">
            <v>2.8</v>
          </cell>
          <cell r="F15">
            <v>0.28999999999999998</v>
          </cell>
          <cell r="I15"/>
          <cell r="J15">
            <v>6.35</v>
          </cell>
          <cell r="K15">
            <v>0.98</v>
          </cell>
          <cell r="L15">
            <v>3.5</v>
          </cell>
          <cell r="M15">
            <v>1.5</v>
          </cell>
          <cell r="P15">
            <v>2.87</v>
          </cell>
          <cell r="Q15">
            <v>0.36</v>
          </cell>
          <cell r="R15">
            <v>2.8</v>
          </cell>
          <cell r="S15">
            <v>0.28999999999999998</v>
          </cell>
          <cell r="W15">
            <v>6.35</v>
          </cell>
          <cell r="X15">
            <v>0.98</v>
          </cell>
          <cell r="Y15">
            <v>3.5</v>
          </cell>
          <cell r="Z15">
            <v>1.5</v>
          </cell>
          <cell r="AC15">
            <v>3.11</v>
          </cell>
          <cell r="AD15">
            <v>0.28999999999999998</v>
          </cell>
          <cell r="AE15">
            <v>3.97</v>
          </cell>
          <cell r="AF15">
            <v>0.18</v>
          </cell>
          <cell r="AI15">
            <v>0.3</v>
          </cell>
          <cell r="AJ15">
            <v>4.5199999999999996</v>
          </cell>
          <cell r="AK15">
            <v>1.28</v>
          </cell>
          <cell r="AL15">
            <v>1.8</v>
          </cell>
          <cell r="AM15">
            <v>1.4</v>
          </cell>
          <cell r="AP15">
            <v>3.11</v>
          </cell>
          <cell r="AQ15">
            <v>0.28999999999999998</v>
          </cell>
          <cell r="AR15">
            <v>3.97</v>
          </cell>
          <cell r="AS15">
            <v>0.18</v>
          </cell>
          <cell r="AV15">
            <v>0.3</v>
          </cell>
          <cell r="AW15">
            <v>4.5199999999999996</v>
          </cell>
          <cell r="AX15">
            <v>1.28</v>
          </cell>
          <cell r="AY15">
            <v>1.8</v>
          </cell>
          <cell r="AZ15">
            <v>1.4</v>
          </cell>
          <cell r="BC15">
            <v>3.09</v>
          </cell>
          <cell r="BD15">
            <v>0.22</v>
          </cell>
          <cell r="BE15">
            <v>5.94</v>
          </cell>
          <cell r="BF15">
            <v>0.83</v>
          </cell>
          <cell r="BI15">
            <v>0.27400000000000002</v>
          </cell>
          <cell r="BJ15">
            <v>3.99</v>
          </cell>
          <cell r="BK15">
            <v>1.92</v>
          </cell>
          <cell r="BL15">
            <v>2.1</v>
          </cell>
          <cell r="BM15">
            <v>0.4</v>
          </cell>
          <cell r="BP15">
            <v>3.09</v>
          </cell>
          <cell r="BQ15">
            <v>0.22</v>
          </cell>
          <cell r="BR15">
            <v>5.94</v>
          </cell>
          <cell r="BS15">
            <v>0.83</v>
          </cell>
          <cell r="BV15">
            <v>0.27400000000000002</v>
          </cell>
          <cell r="BW15">
            <v>3.99</v>
          </cell>
          <cell r="BX15">
            <v>1.92</v>
          </cell>
          <cell r="BY15">
            <v>2.1</v>
          </cell>
          <cell r="BZ15">
            <v>0.4</v>
          </cell>
          <cell r="CC15">
            <v>3.42</v>
          </cell>
          <cell r="CD15">
            <v>0.33</v>
          </cell>
          <cell r="CE15">
            <v>6.91</v>
          </cell>
          <cell r="CF15">
            <v>1.04</v>
          </cell>
          <cell r="CI15">
            <v>0.29899999999999999</v>
          </cell>
          <cell r="CJ15">
            <v>4.6100000000000003</v>
          </cell>
          <cell r="CK15">
            <v>2.02</v>
          </cell>
          <cell r="CL15">
            <v>1.7</v>
          </cell>
          <cell r="CM15">
            <v>0.5</v>
          </cell>
        </row>
        <row r="16">
          <cell r="C16">
            <v>2.17</v>
          </cell>
          <cell r="D16">
            <v>0.38</v>
          </cell>
          <cell r="E16">
            <v>3.78</v>
          </cell>
          <cell r="F16">
            <v>0.24</v>
          </cell>
          <cell r="I16"/>
          <cell r="J16">
            <v>4.88</v>
          </cell>
          <cell r="K16">
            <v>1.74</v>
          </cell>
          <cell r="L16">
            <v>2.6</v>
          </cell>
          <cell r="M16">
            <v>1.4</v>
          </cell>
          <cell r="P16">
            <v>2.17</v>
          </cell>
          <cell r="Q16">
            <v>0.38</v>
          </cell>
          <cell r="R16">
            <v>3.78</v>
          </cell>
          <cell r="S16">
            <v>0.24</v>
          </cell>
          <cell r="W16">
            <v>4.88</v>
          </cell>
          <cell r="X16">
            <v>1.74</v>
          </cell>
          <cell r="Y16">
            <v>2.6</v>
          </cell>
          <cell r="Z16">
            <v>1.4</v>
          </cell>
          <cell r="AC16">
            <v>2.97</v>
          </cell>
          <cell r="AD16">
            <v>0.28000000000000003</v>
          </cell>
          <cell r="AE16">
            <v>3.83</v>
          </cell>
          <cell r="AF16">
            <v>0.19</v>
          </cell>
          <cell r="AI16">
            <v>0.28399999999999997</v>
          </cell>
          <cell r="AJ16">
            <v>4.04</v>
          </cell>
          <cell r="AK16">
            <v>1.29</v>
          </cell>
          <cell r="AL16">
            <v>2</v>
          </cell>
          <cell r="AM16">
            <v>0.7</v>
          </cell>
          <cell r="AP16">
            <v>2.97</v>
          </cell>
          <cell r="AQ16">
            <v>0.28000000000000003</v>
          </cell>
          <cell r="AR16">
            <v>3.83</v>
          </cell>
          <cell r="AS16">
            <v>0.19</v>
          </cell>
          <cell r="AV16">
            <v>0.28399999999999997</v>
          </cell>
          <cell r="AW16">
            <v>4.04</v>
          </cell>
          <cell r="AX16">
            <v>1.29</v>
          </cell>
          <cell r="AY16">
            <v>2</v>
          </cell>
          <cell r="AZ16">
            <v>0.7</v>
          </cell>
          <cell r="BC16">
            <v>2.89</v>
          </cell>
          <cell r="BD16">
            <v>0.21</v>
          </cell>
          <cell r="BE16">
            <v>5.82</v>
          </cell>
          <cell r="BF16">
            <v>0.85</v>
          </cell>
          <cell r="BI16">
            <v>0.27600000000000002</v>
          </cell>
          <cell r="BJ16">
            <v>3.99</v>
          </cell>
          <cell r="BK16">
            <v>2.02</v>
          </cell>
          <cell r="BL16">
            <v>1.3</v>
          </cell>
          <cell r="BM16">
            <v>0.4</v>
          </cell>
          <cell r="BP16">
            <v>2.89</v>
          </cell>
          <cell r="BQ16">
            <v>0.21</v>
          </cell>
          <cell r="BR16">
            <v>5.82</v>
          </cell>
          <cell r="BS16">
            <v>0.85</v>
          </cell>
          <cell r="BV16">
            <v>0.27600000000000002</v>
          </cell>
          <cell r="BW16">
            <v>3.99</v>
          </cell>
          <cell r="BX16">
            <v>2.02</v>
          </cell>
          <cell r="BY16">
            <v>1.3</v>
          </cell>
          <cell r="BZ16">
            <v>0.4</v>
          </cell>
          <cell r="CC16">
            <v>3.25</v>
          </cell>
          <cell r="CD16">
            <v>0.32</v>
          </cell>
          <cell r="CE16">
            <v>7.06</v>
          </cell>
          <cell r="CF16">
            <v>0.95</v>
          </cell>
          <cell r="CI16">
            <v>0.29699999999999999</v>
          </cell>
          <cell r="CJ16">
            <v>4.38</v>
          </cell>
          <cell r="CK16">
            <v>2.17</v>
          </cell>
          <cell r="CL16">
            <v>2.1</v>
          </cell>
          <cell r="CM16">
            <v>0.4</v>
          </cell>
        </row>
        <row r="17">
          <cell r="C17">
            <v>3.36</v>
          </cell>
          <cell r="D17">
            <v>0.36</v>
          </cell>
          <cell r="E17">
            <v>3.53</v>
          </cell>
          <cell r="F17">
            <v>0.31</v>
          </cell>
          <cell r="I17"/>
          <cell r="J17">
            <v>5.97</v>
          </cell>
          <cell r="K17">
            <v>1.05</v>
          </cell>
          <cell r="L17">
            <v>2.7</v>
          </cell>
          <cell r="M17">
            <v>1.7</v>
          </cell>
          <cell r="P17">
            <v>3.36</v>
          </cell>
          <cell r="Q17">
            <v>0.36</v>
          </cell>
          <cell r="R17">
            <v>3.53</v>
          </cell>
          <cell r="S17">
            <v>0.31</v>
          </cell>
          <cell r="W17">
            <v>5.97</v>
          </cell>
          <cell r="X17">
            <v>1.05</v>
          </cell>
          <cell r="Y17">
            <v>2.7</v>
          </cell>
          <cell r="Z17">
            <v>1.7</v>
          </cell>
          <cell r="AC17">
            <v>2.97</v>
          </cell>
          <cell r="AD17">
            <v>0.27</v>
          </cell>
          <cell r="AE17">
            <v>3.98</v>
          </cell>
          <cell r="AF17">
            <v>0.19</v>
          </cell>
          <cell r="AI17">
            <v>0.27900000000000003</v>
          </cell>
          <cell r="AJ17">
            <v>3.87</v>
          </cell>
          <cell r="AK17">
            <v>1.34</v>
          </cell>
          <cell r="AL17">
            <v>1.8</v>
          </cell>
          <cell r="AM17">
            <v>0.8</v>
          </cell>
          <cell r="AP17">
            <v>2.97</v>
          </cell>
          <cell r="AQ17">
            <v>0.27</v>
          </cell>
          <cell r="AR17">
            <v>3.98</v>
          </cell>
          <cell r="AS17">
            <v>0.19</v>
          </cell>
          <cell r="AV17">
            <v>0.27900000000000003</v>
          </cell>
          <cell r="AW17">
            <v>3.87</v>
          </cell>
          <cell r="AX17">
            <v>1.34</v>
          </cell>
          <cell r="AY17">
            <v>1.8</v>
          </cell>
          <cell r="AZ17">
            <v>0.8</v>
          </cell>
          <cell r="BC17">
            <v>2.98</v>
          </cell>
          <cell r="BD17">
            <v>0.23</v>
          </cell>
          <cell r="BE17">
            <v>5.99</v>
          </cell>
          <cell r="BF17">
            <v>0.71</v>
          </cell>
          <cell r="BI17">
            <v>0.27400000000000002</v>
          </cell>
          <cell r="BJ17">
            <v>3.77</v>
          </cell>
          <cell r="BK17">
            <v>2.0099999999999998</v>
          </cell>
          <cell r="BL17">
            <v>1.4</v>
          </cell>
          <cell r="BM17">
            <v>0.3</v>
          </cell>
          <cell r="BP17">
            <v>2.98</v>
          </cell>
          <cell r="BQ17">
            <v>0.23</v>
          </cell>
          <cell r="BR17">
            <v>5.99</v>
          </cell>
          <cell r="BS17">
            <v>0.71</v>
          </cell>
          <cell r="BV17">
            <v>0.27400000000000002</v>
          </cell>
          <cell r="BW17">
            <v>3.77</v>
          </cell>
          <cell r="BX17">
            <v>2.0099999999999998</v>
          </cell>
          <cell r="BY17">
            <v>1.4</v>
          </cell>
          <cell r="BZ17">
            <v>0.3</v>
          </cell>
          <cell r="CC17">
            <v>3.09</v>
          </cell>
          <cell r="CD17">
            <v>0.32</v>
          </cell>
          <cell r="CE17">
            <v>7.1</v>
          </cell>
          <cell r="CF17">
            <v>0.94</v>
          </cell>
          <cell r="CI17">
            <v>0.29499999999999998</v>
          </cell>
          <cell r="CJ17">
            <v>4.28</v>
          </cell>
          <cell r="CK17">
            <v>2.2999999999999998</v>
          </cell>
          <cell r="CL17">
            <v>2</v>
          </cell>
          <cell r="CM17">
            <v>0.4</v>
          </cell>
        </row>
        <row r="18">
          <cell r="C18">
            <v>3.64</v>
          </cell>
          <cell r="D18">
            <v>0.42</v>
          </cell>
          <cell r="E18">
            <v>3.4</v>
          </cell>
          <cell r="F18">
            <v>0.24</v>
          </cell>
          <cell r="I18"/>
          <cell r="J18">
            <v>6.02</v>
          </cell>
          <cell r="K18">
            <v>0.93</v>
          </cell>
          <cell r="L18">
            <v>3.5</v>
          </cell>
          <cell r="M18">
            <v>1.9</v>
          </cell>
          <cell r="P18">
            <v>3.64</v>
          </cell>
          <cell r="Q18">
            <v>0.42</v>
          </cell>
          <cell r="R18">
            <v>3.4</v>
          </cell>
          <cell r="S18">
            <v>0.24</v>
          </cell>
          <cell r="W18">
            <v>6.02</v>
          </cell>
          <cell r="X18">
            <v>0.93</v>
          </cell>
          <cell r="Y18">
            <v>3.5</v>
          </cell>
          <cell r="Z18">
            <v>1.9</v>
          </cell>
          <cell r="AC18">
            <v>2.98</v>
          </cell>
          <cell r="AD18">
            <v>0.27</v>
          </cell>
          <cell r="AE18">
            <v>3.79</v>
          </cell>
          <cell r="AF18">
            <v>0.17</v>
          </cell>
          <cell r="AI18">
            <v>0.27700000000000002</v>
          </cell>
          <cell r="AJ18">
            <v>3.81</v>
          </cell>
          <cell r="AK18">
            <v>1.27</v>
          </cell>
          <cell r="AL18">
            <v>1.8</v>
          </cell>
          <cell r="AM18">
            <v>1</v>
          </cell>
          <cell r="AP18">
            <v>2.98</v>
          </cell>
          <cell r="AQ18">
            <v>0.27</v>
          </cell>
          <cell r="AR18">
            <v>3.79</v>
          </cell>
          <cell r="AS18">
            <v>0.17</v>
          </cell>
          <cell r="AV18">
            <v>0.27700000000000002</v>
          </cell>
          <cell r="AW18">
            <v>3.81</v>
          </cell>
          <cell r="AX18">
            <v>1.27</v>
          </cell>
          <cell r="AY18">
            <v>1.8</v>
          </cell>
          <cell r="AZ18">
            <v>1</v>
          </cell>
          <cell r="BC18">
            <v>2.82</v>
          </cell>
          <cell r="BD18">
            <v>0.24</v>
          </cell>
          <cell r="BE18">
            <v>5.89</v>
          </cell>
          <cell r="BF18">
            <v>0.61</v>
          </cell>
          <cell r="BI18">
            <v>0.26900000000000002</v>
          </cell>
          <cell r="BJ18">
            <v>3.42</v>
          </cell>
          <cell r="BK18">
            <v>2.09</v>
          </cell>
          <cell r="BL18">
            <v>1.3</v>
          </cell>
          <cell r="BM18">
            <v>0.4</v>
          </cell>
          <cell r="BP18">
            <v>2.82</v>
          </cell>
          <cell r="BQ18">
            <v>0.24</v>
          </cell>
          <cell r="BR18">
            <v>5.89</v>
          </cell>
          <cell r="BS18">
            <v>0.61</v>
          </cell>
          <cell r="BV18">
            <v>0.26900000000000002</v>
          </cell>
          <cell r="BW18">
            <v>3.42</v>
          </cell>
          <cell r="BX18">
            <v>2.09</v>
          </cell>
          <cell r="BY18">
            <v>1.3</v>
          </cell>
          <cell r="BZ18">
            <v>0.4</v>
          </cell>
          <cell r="CC18">
            <v>3.03</v>
          </cell>
          <cell r="CD18">
            <v>0.31</v>
          </cell>
          <cell r="CE18">
            <v>7.5</v>
          </cell>
          <cell r="CF18">
            <v>1.02</v>
          </cell>
          <cell r="CI18">
            <v>0.29699999999999999</v>
          </cell>
          <cell r="CJ18">
            <v>4.32</v>
          </cell>
          <cell r="CK18">
            <v>2.48</v>
          </cell>
          <cell r="CL18">
            <v>1.4</v>
          </cell>
          <cell r="CM18">
            <v>0.3</v>
          </cell>
        </row>
        <row r="19">
          <cell r="C19">
            <v>3.63</v>
          </cell>
          <cell r="D19">
            <v>0.44</v>
          </cell>
          <cell r="E19">
            <v>3.45</v>
          </cell>
          <cell r="F19">
            <v>0.26</v>
          </cell>
          <cell r="I19"/>
          <cell r="J19">
            <v>5.7</v>
          </cell>
          <cell r="K19">
            <v>0.95</v>
          </cell>
          <cell r="L19">
            <v>2.7</v>
          </cell>
          <cell r="M19">
            <v>1.6</v>
          </cell>
          <cell r="P19">
            <v>3.63</v>
          </cell>
          <cell r="Q19">
            <v>0.44</v>
          </cell>
          <cell r="R19">
            <v>3.45</v>
          </cell>
          <cell r="S19">
            <v>0.26</v>
          </cell>
          <cell r="W19">
            <v>5.7</v>
          </cell>
          <cell r="X19">
            <v>0.95</v>
          </cell>
          <cell r="Y19">
            <v>2.7</v>
          </cell>
          <cell r="Z19">
            <v>1.6</v>
          </cell>
          <cell r="AC19">
            <v>2.84</v>
          </cell>
          <cell r="AD19">
            <v>0.25</v>
          </cell>
          <cell r="AE19">
            <v>3.82</v>
          </cell>
          <cell r="AF19">
            <v>0.15</v>
          </cell>
          <cell r="AI19">
            <v>0.27400000000000002</v>
          </cell>
          <cell r="AJ19">
            <v>3.56</v>
          </cell>
          <cell r="AK19">
            <v>1.34</v>
          </cell>
          <cell r="AL19">
            <v>1.4</v>
          </cell>
          <cell r="AM19">
            <v>0.8</v>
          </cell>
          <cell r="AP19">
            <v>2.84</v>
          </cell>
          <cell r="AQ19">
            <v>0.25</v>
          </cell>
          <cell r="AR19">
            <v>3.82</v>
          </cell>
          <cell r="AS19">
            <v>0.15</v>
          </cell>
          <cell r="AV19">
            <v>0.27400000000000002</v>
          </cell>
          <cell r="AW19">
            <v>3.56</v>
          </cell>
          <cell r="AX19">
            <v>1.34</v>
          </cell>
          <cell r="AY19">
            <v>1.4</v>
          </cell>
          <cell r="AZ19">
            <v>0.8</v>
          </cell>
          <cell r="BC19">
            <v>3.45</v>
          </cell>
          <cell r="BD19">
            <v>0.23</v>
          </cell>
          <cell r="BE19">
            <v>5.77</v>
          </cell>
          <cell r="BF19">
            <v>0.8</v>
          </cell>
          <cell r="BI19">
            <v>0.27600000000000002</v>
          </cell>
          <cell r="BJ19">
            <v>4.07</v>
          </cell>
          <cell r="BK19">
            <v>1.67</v>
          </cell>
          <cell r="BL19">
            <v>2</v>
          </cell>
          <cell r="BM19">
            <v>0.5</v>
          </cell>
          <cell r="BP19">
            <v>3.45</v>
          </cell>
          <cell r="BQ19">
            <v>0.23</v>
          </cell>
          <cell r="BR19">
            <v>5.77</v>
          </cell>
          <cell r="BS19">
            <v>0.8</v>
          </cell>
          <cell r="BV19">
            <v>0.27600000000000002</v>
          </cell>
          <cell r="BW19">
            <v>4.07</v>
          </cell>
          <cell r="BX19">
            <v>1.67</v>
          </cell>
          <cell r="BY19">
            <v>2</v>
          </cell>
          <cell r="BZ19">
            <v>0.5</v>
          </cell>
          <cell r="CC19">
            <v>3.01</v>
          </cell>
          <cell r="CD19">
            <v>0.32</v>
          </cell>
          <cell r="CE19">
            <v>7.55</v>
          </cell>
          <cell r="CF19">
            <v>0.96</v>
          </cell>
          <cell r="CI19">
            <v>0.29699999999999999</v>
          </cell>
          <cell r="CJ19">
            <v>4.17</v>
          </cell>
          <cell r="CK19">
            <v>2.5099999999999998</v>
          </cell>
          <cell r="CL19">
            <v>2.1</v>
          </cell>
          <cell r="CM19">
            <v>0.4</v>
          </cell>
        </row>
        <row r="20">
          <cell r="C20">
            <v>3.36</v>
          </cell>
          <cell r="D20">
            <v>0.31</v>
          </cell>
          <cell r="E20">
            <v>3.26</v>
          </cell>
          <cell r="F20">
            <v>0.23</v>
          </cell>
          <cell r="I20"/>
          <cell r="J20">
            <v>5.1100000000000003</v>
          </cell>
          <cell r="K20">
            <v>0.97</v>
          </cell>
          <cell r="L20">
            <v>1.7</v>
          </cell>
          <cell r="M20">
            <v>1.3</v>
          </cell>
          <cell r="P20">
            <v>3.36</v>
          </cell>
          <cell r="Q20">
            <v>0.31</v>
          </cell>
          <cell r="R20">
            <v>3.26</v>
          </cell>
          <cell r="S20">
            <v>0.23</v>
          </cell>
          <cell r="W20">
            <v>5.1100000000000003</v>
          </cell>
          <cell r="X20">
            <v>0.97</v>
          </cell>
          <cell r="Y20">
            <v>1.7</v>
          </cell>
          <cell r="Z20">
            <v>1.3</v>
          </cell>
          <cell r="AC20">
            <v>2.76</v>
          </cell>
          <cell r="AD20">
            <v>0.23</v>
          </cell>
          <cell r="AE20">
            <v>3.46</v>
          </cell>
          <cell r="AF20">
            <v>0.13</v>
          </cell>
          <cell r="AI20">
            <v>0.27200000000000002</v>
          </cell>
          <cell r="AJ20">
            <v>3.58</v>
          </cell>
          <cell r="AK20">
            <v>1.25</v>
          </cell>
          <cell r="AL20">
            <v>1.2</v>
          </cell>
          <cell r="AM20">
            <v>0.6</v>
          </cell>
          <cell r="AP20">
            <v>2.76</v>
          </cell>
          <cell r="AQ20">
            <v>0.23</v>
          </cell>
          <cell r="AR20">
            <v>3.46</v>
          </cell>
          <cell r="AS20">
            <v>0.13</v>
          </cell>
          <cell r="AV20">
            <v>0.27200000000000002</v>
          </cell>
          <cell r="AW20">
            <v>3.58</v>
          </cell>
          <cell r="AX20">
            <v>1.25</v>
          </cell>
          <cell r="AY20">
            <v>1.2</v>
          </cell>
          <cell r="AZ20">
            <v>0.6</v>
          </cell>
          <cell r="BC20">
            <v>3.53</v>
          </cell>
          <cell r="BD20">
            <v>0.21</v>
          </cell>
          <cell r="BE20">
            <v>5.75</v>
          </cell>
          <cell r="BF20">
            <v>0.88</v>
          </cell>
          <cell r="BI20">
            <v>0.28100000000000003</v>
          </cell>
          <cell r="BJ20">
            <v>4.34</v>
          </cell>
          <cell r="BK20">
            <v>1.63</v>
          </cell>
          <cell r="BL20">
            <v>1.4</v>
          </cell>
          <cell r="BM20">
            <v>0.3</v>
          </cell>
          <cell r="BP20">
            <v>3.53</v>
          </cell>
          <cell r="BQ20">
            <v>0.21</v>
          </cell>
          <cell r="BR20">
            <v>5.75</v>
          </cell>
          <cell r="BS20">
            <v>0.88</v>
          </cell>
          <cell r="BV20">
            <v>0.28100000000000003</v>
          </cell>
          <cell r="BW20">
            <v>4.34</v>
          </cell>
          <cell r="BX20">
            <v>1.63</v>
          </cell>
          <cell r="BY20">
            <v>1.4</v>
          </cell>
          <cell r="BZ20">
            <v>0.3</v>
          </cell>
          <cell r="CC20">
            <v>2.88</v>
          </cell>
          <cell r="CD20">
            <v>0.34</v>
          </cell>
          <cell r="CE20">
            <v>7.7</v>
          </cell>
          <cell r="CF20">
            <v>0.86</v>
          </cell>
          <cell r="CI20">
            <v>0.29799999999999999</v>
          </cell>
          <cell r="CJ20">
            <v>4.07</v>
          </cell>
          <cell r="CK20">
            <v>2.67</v>
          </cell>
          <cell r="CL20">
            <v>1.5</v>
          </cell>
          <cell r="CM20">
            <v>0.3</v>
          </cell>
        </row>
        <row r="21">
          <cell r="C21">
            <v>3.91</v>
          </cell>
          <cell r="D21">
            <v>0.41</v>
          </cell>
          <cell r="E21">
            <v>2.13</v>
          </cell>
          <cell r="F21">
            <v>0.28999999999999998</v>
          </cell>
          <cell r="I21"/>
          <cell r="J21">
            <v>6.57</v>
          </cell>
          <cell r="K21">
            <v>0.54</v>
          </cell>
          <cell r="L21">
            <v>2.2000000000000002</v>
          </cell>
          <cell r="M21">
            <v>1.4</v>
          </cell>
          <cell r="P21">
            <v>3.91</v>
          </cell>
          <cell r="Q21">
            <v>0.41</v>
          </cell>
          <cell r="R21">
            <v>2.13</v>
          </cell>
          <cell r="S21">
            <v>0.28999999999999998</v>
          </cell>
          <cell r="W21">
            <v>6.57</v>
          </cell>
          <cell r="X21">
            <v>0.54</v>
          </cell>
          <cell r="Y21">
            <v>2.2000000000000002</v>
          </cell>
          <cell r="Z21">
            <v>1.4</v>
          </cell>
          <cell r="AC21">
            <v>2.82</v>
          </cell>
          <cell r="AD21">
            <v>0.23</v>
          </cell>
          <cell r="AE21">
            <v>2.89</v>
          </cell>
          <cell r="AF21">
            <v>0.12</v>
          </cell>
          <cell r="AI21">
            <v>0.27300000000000002</v>
          </cell>
          <cell r="AJ21">
            <v>3.63</v>
          </cell>
          <cell r="AK21">
            <v>1.03</v>
          </cell>
          <cell r="AL21">
            <v>1.2</v>
          </cell>
          <cell r="AM21">
            <v>0.6</v>
          </cell>
          <cell r="AP21">
            <v>2.82</v>
          </cell>
          <cell r="AQ21">
            <v>0.23</v>
          </cell>
          <cell r="AR21">
            <v>2.89</v>
          </cell>
          <cell r="AS21">
            <v>0.12</v>
          </cell>
          <cell r="AV21">
            <v>0.27300000000000002</v>
          </cell>
          <cell r="AW21">
            <v>3.63</v>
          </cell>
          <cell r="AX21">
            <v>1.03</v>
          </cell>
          <cell r="AY21">
            <v>1.2</v>
          </cell>
          <cell r="AZ21">
            <v>0.6</v>
          </cell>
          <cell r="BC21">
            <v>3.23</v>
          </cell>
          <cell r="BD21">
            <v>0.21</v>
          </cell>
          <cell r="BE21">
            <v>5.41</v>
          </cell>
          <cell r="BF21">
            <v>0.74</v>
          </cell>
          <cell r="BI21">
            <v>0.27600000000000002</v>
          </cell>
          <cell r="BJ21">
            <v>3.89</v>
          </cell>
          <cell r="BK21">
            <v>1.67</v>
          </cell>
          <cell r="BL21">
            <v>1.9</v>
          </cell>
          <cell r="BM21">
            <v>0.5</v>
          </cell>
          <cell r="BP21">
            <v>3.23</v>
          </cell>
          <cell r="BQ21">
            <v>0.21</v>
          </cell>
          <cell r="BR21">
            <v>5.41</v>
          </cell>
          <cell r="BS21">
            <v>0.74</v>
          </cell>
          <cell r="BV21">
            <v>0.27600000000000002</v>
          </cell>
          <cell r="BW21">
            <v>3.89</v>
          </cell>
          <cell r="BX21">
            <v>1.67</v>
          </cell>
          <cell r="BY21">
            <v>1.9</v>
          </cell>
          <cell r="BZ21">
            <v>0.5</v>
          </cell>
          <cell r="CC21">
            <v>2.9</v>
          </cell>
          <cell r="CD21">
            <v>0.33</v>
          </cell>
          <cell r="CE21">
            <v>7.71</v>
          </cell>
          <cell r="CF21">
            <v>1.01</v>
          </cell>
          <cell r="CI21">
            <v>0.29899999999999999</v>
          </cell>
          <cell r="CJ21">
            <v>4.25</v>
          </cell>
          <cell r="CK21">
            <v>2.66</v>
          </cell>
          <cell r="CL21">
            <v>2</v>
          </cell>
          <cell r="CM21">
            <v>0.3</v>
          </cell>
        </row>
        <row r="22">
          <cell r="C22">
            <v>3.68</v>
          </cell>
          <cell r="D22">
            <v>0.38</v>
          </cell>
          <cell r="E22">
            <v>2.09</v>
          </cell>
          <cell r="F22">
            <v>0.39</v>
          </cell>
          <cell r="I22"/>
          <cell r="J22">
            <v>7.39</v>
          </cell>
          <cell r="K22">
            <v>0.56999999999999995</v>
          </cell>
          <cell r="L22">
            <v>3.8</v>
          </cell>
          <cell r="M22">
            <v>1.5</v>
          </cell>
          <cell r="P22">
            <v>3.68</v>
          </cell>
          <cell r="Q22">
            <v>0.38</v>
          </cell>
          <cell r="R22">
            <v>2.09</v>
          </cell>
          <cell r="S22">
            <v>0.39</v>
          </cell>
          <cell r="W22">
            <v>7.39</v>
          </cell>
          <cell r="X22">
            <v>0.56999999999999995</v>
          </cell>
          <cell r="Y22">
            <v>3.8</v>
          </cell>
          <cell r="Z22">
            <v>1.5</v>
          </cell>
          <cell r="AC22">
            <v>2.67</v>
          </cell>
          <cell r="AD22">
            <v>0.24</v>
          </cell>
          <cell r="AE22">
            <v>3.07</v>
          </cell>
          <cell r="AF22">
            <v>0.2</v>
          </cell>
          <cell r="AI22">
            <v>0.28199999999999997</v>
          </cell>
          <cell r="AJ22">
            <v>3.87</v>
          </cell>
          <cell r="AK22">
            <v>1.1499999999999999</v>
          </cell>
          <cell r="AL22">
            <v>1.6</v>
          </cell>
          <cell r="AM22">
            <v>0.8</v>
          </cell>
          <cell r="AP22">
            <v>2.67</v>
          </cell>
          <cell r="AQ22">
            <v>0.24</v>
          </cell>
          <cell r="AR22">
            <v>3.07</v>
          </cell>
          <cell r="AS22">
            <v>0.2</v>
          </cell>
          <cell r="AV22">
            <v>0.28199999999999997</v>
          </cell>
          <cell r="AW22">
            <v>3.87</v>
          </cell>
          <cell r="AX22">
            <v>1.1499999999999999</v>
          </cell>
          <cell r="AY22">
            <v>1.6</v>
          </cell>
          <cell r="AZ22">
            <v>0.8</v>
          </cell>
          <cell r="BC22">
            <v>3.15</v>
          </cell>
          <cell r="BD22">
            <v>0.2</v>
          </cell>
          <cell r="BE22">
            <v>5.57</v>
          </cell>
          <cell r="BF22">
            <v>0.68</v>
          </cell>
          <cell r="BI22">
            <v>0.27200000000000002</v>
          </cell>
          <cell r="BJ22">
            <v>3.69</v>
          </cell>
          <cell r="BK22">
            <v>1.77</v>
          </cell>
          <cell r="BL22">
            <v>1.7</v>
          </cell>
          <cell r="BM22">
            <v>0.4</v>
          </cell>
          <cell r="BP22">
            <v>3.15</v>
          </cell>
          <cell r="BQ22">
            <v>0.2</v>
          </cell>
          <cell r="BR22">
            <v>5.57</v>
          </cell>
          <cell r="BS22">
            <v>0.68</v>
          </cell>
          <cell r="BV22">
            <v>0.27200000000000002</v>
          </cell>
          <cell r="BW22">
            <v>3.69</v>
          </cell>
          <cell r="BX22">
            <v>1.77</v>
          </cell>
          <cell r="BY22">
            <v>1.7</v>
          </cell>
          <cell r="BZ22">
            <v>0.4</v>
          </cell>
          <cell r="CC22">
            <v>3.11</v>
          </cell>
          <cell r="CD22">
            <v>0.34</v>
          </cell>
          <cell r="CE22">
            <v>8.0299999999999994</v>
          </cell>
          <cell r="CF22">
            <v>1.1599999999999999</v>
          </cell>
          <cell r="CI22">
            <v>0.3</v>
          </cell>
          <cell r="CJ22">
            <v>4.4800000000000004</v>
          </cell>
          <cell r="CK22">
            <v>2.58</v>
          </cell>
          <cell r="CL22">
            <v>1.6</v>
          </cell>
          <cell r="CM22">
            <v>0.4</v>
          </cell>
        </row>
        <row r="23">
          <cell r="C23">
            <v>3.21</v>
          </cell>
          <cell r="D23">
            <v>0.42</v>
          </cell>
          <cell r="E23">
            <v>2.27</v>
          </cell>
          <cell r="F23">
            <v>0.31</v>
          </cell>
          <cell r="I23"/>
          <cell r="J23">
            <v>6.6</v>
          </cell>
          <cell r="K23">
            <v>0.71</v>
          </cell>
          <cell r="L23">
            <v>2.7</v>
          </cell>
          <cell r="M23">
            <v>1.4</v>
          </cell>
          <cell r="P23">
            <v>3.21</v>
          </cell>
          <cell r="Q23">
            <v>0.42</v>
          </cell>
          <cell r="R23">
            <v>2.27</v>
          </cell>
          <cell r="S23">
            <v>0.31</v>
          </cell>
          <cell r="W23">
            <v>6.6</v>
          </cell>
          <cell r="X23">
            <v>0.71</v>
          </cell>
          <cell r="Y23">
            <v>2.7</v>
          </cell>
          <cell r="Z23">
            <v>1.4</v>
          </cell>
          <cell r="AC23">
            <v>2.82</v>
          </cell>
          <cell r="AD23">
            <v>0.24</v>
          </cell>
          <cell r="AE23">
            <v>3.16</v>
          </cell>
          <cell r="AF23">
            <v>0.24</v>
          </cell>
          <cell r="AI23">
            <v>0.34799999999999998</v>
          </cell>
          <cell r="AJ23">
            <v>4.4000000000000004</v>
          </cell>
          <cell r="AK23">
            <v>1.1200000000000001</v>
          </cell>
          <cell r="AL23">
            <v>2.2000000000000002</v>
          </cell>
          <cell r="AM23">
            <v>0.5</v>
          </cell>
          <cell r="AP23">
            <v>2.82</v>
          </cell>
          <cell r="AQ23">
            <v>0.24</v>
          </cell>
          <cell r="AR23">
            <v>3.16</v>
          </cell>
          <cell r="AS23">
            <v>0.24</v>
          </cell>
          <cell r="AV23">
            <v>0.34799999999999998</v>
          </cell>
          <cell r="AW23">
            <v>4.4000000000000004</v>
          </cell>
          <cell r="AX23">
            <v>1.1200000000000001</v>
          </cell>
          <cell r="AY23">
            <v>2.2000000000000002</v>
          </cell>
          <cell r="AZ23">
            <v>0.5</v>
          </cell>
          <cell r="BC23">
            <v>3.37</v>
          </cell>
          <cell r="BD23">
            <v>0.19</v>
          </cell>
          <cell r="BE23">
            <v>5.24</v>
          </cell>
          <cell r="BF23">
            <v>0.8</v>
          </cell>
          <cell r="BI23">
            <v>0.28100000000000003</v>
          </cell>
          <cell r="BJ23">
            <v>4.21</v>
          </cell>
          <cell r="BK23">
            <v>1.55</v>
          </cell>
          <cell r="BL23">
            <v>1.5</v>
          </cell>
          <cell r="BM23">
            <v>0.3</v>
          </cell>
          <cell r="BP23">
            <v>3.37</v>
          </cell>
          <cell r="BQ23">
            <v>0.19</v>
          </cell>
          <cell r="BR23">
            <v>5.24</v>
          </cell>
          <cell r="BS23">
            <v>0.8</v>
          </cell>
          <cell r="BV23">
            <v>0.28100000000000003</v>
          </cell>
          <cell r="BW23">
            <v>4.21</v>
          </cell>
          <cell r="BX23">
            <v>1.55</v>
          </cell>
          <cell r="BY23">
            <v>1.5</v>
          </cell>
          <cell r="BZ23">
            <v>0.3</v>
          </cell>
          <cell r="CC23">
            <v>3.26</v>
          </cell>
          <cell r="CD23">
            <v>0.36</v>
          </cell>
          <cell r="CE23">
            <v>8.25</v>
          </cell>
          <cell r="CF23">
            <v>1.26</v>
          </cell>
          <cell r="CI23">
            <v>0.3</v>
          </cell>
          <cell r="CJ23">
            <v>4.6500000000000004</v>
          </cell>
          <cell r="CK23">
            <v>2.5299999999999998</v>
          </cell>
          <cell r="CL23">
            <v>1.8</v>
          </cell>
          <cell r="CM23">
            <v>0.3</v>
          </cell>
        </row>
        <row r="24">
          <cell r="C24">
            <v>3.06</v>
          </cell>
          <cell r="D24">
            <v>0.4</v>
          </cell>
          <cell r="E24">
            <v>2.2200000000000002</v>
          </cell>
          <cell r="F24">
            <v>0.26</v>
          </cell>
          <cell r="I24"/>
          <cell r="J24">
            <v>6.04</v>
          </cell>
          <cell r="K24">
            <v>0.73</v>
          </cell>
          <cell r="L24">
            <v>3</v>
          </cell>
          <cell r="M24">
            <v>1.5</v>
          </cell>
          <cell r="P24">
            <v>3.06</v>
          </cell>
          <cell r="Q24">
            <v>0.4</v>
          </cell>
          <cell r="R24">
            <v>2.2200000000000002</v>
          </cell>
          <cell r="S24">
            <v>0.26</v>
          </cell>
          <cell r="W24">
            <v>6.04</v>
          </cell>
          <cell r="X24">
            <v>0.73</v>
          </cell>
          <cell r="Y24">
            <v>3</v>
          </cell>
          <cell r="Z24">
            <v>1.5</v>
          </cell>
          <cell r="AC24">
            <v>2.76</v>
          </cell>
          <cell r="AD24">
            <v>0.27</v>
          </cell>
          <cell r="AE24">
            <v>3.1</v>
          </cell>
          <cell r="AF24">
            <v>0.36</v>
          </cell>
          <cell r="AI24">
            <v>0.378</v>
          </cell>
          <cell r="AJ24">
            <v>4.88</v>
          </cell>
          <cell r="AK24">
            <v>1.1200000000000001</v>
          </cell>
          <cell r="AL24">
            <v>2.2000000000000002</v>
          </cell>
          <cell r="AM24">
            <v>0.9</v>
          </cell>
          <cell r="AP24">
            <v>2.76</v>
          </cell>
          <cell r="AQ24">
            <v>0.27</v>
          </cell>
          <cell r="AR24">
            <v>3.1</v>
          </cell>
          <cell r="AS24">
            <v>0.36</v>
          </cell>
          <cell r="AV24">
            <v>0.378</v>
          </cell>
          <cell r="AW24">
            <v>4.88</v>
          </cell>
          <cell r="AX24">
            <v>1.1200000000000001</v>
          </cell>
          <cell r="AY24">
            <v>2.2000000000000002</v>
          </cell>
          <cell r="AZ24">
            <v>0.9</v>
          </cell>
          <cell r="BC24">
            <v>3.33</v>
          </cell>
          <cell r="BD24">
            <v>0.2</v>
          </cell>
          <cell r="BE24">
            <v>5.01</v>
          </cell>
          <cell r="BF24">
            <v>0.68</v>
          </cell>
          <cell r="BI24">
            <v>0.28199999999999997</v>
          </cell>
          <cell r="BJ24">
            <v>4.12</v>
          </cell>
          <cell r="BK24">
            <v>1.5</v>
          </cell>
          <cell r="BL24">
            <v>1.6</v>
          </cell>
          <cell r="BM24">
            <v>0.5</v>
          </cell>
          <cell r="BP24">
            <v>3.33</v>
          </cell>
          <cell r="BQ24">
            <v>0.2</v>
          </cell>
          <cell r="BR24">
            <v>5.01</v>
          </cell>
          <cell r="BS24">
            <v>0.68</v>
          </cell>
          <cell r="BV24">
            <v>0.28199999999999997</v>
          </cell>
          <cell r="BW24">
            <v>4.12</v>
          </cell>
          <cell r="BX24">
            <v>1.5</v>
          </cell>
          <cell r="BY24">
            <v>1.6</v>
          </cell>
          <cell r="BZ24">
            <v>0.5</v>
          </cell>
          <cell r="CC24">
            <v>3.23</v>
          </cell>
          <cell r="CD24">
            <v>0.4</v>
          </cell>
          <cell r="CE24">
            <v>8.48</v>
          </cell>
          <cell r="CF24">
            <v>1.1499999999999999</v>
          </cell>
          <cell r="CI24">
            <v>0.29499999999999998</v>
          </cell>
          <cell r="CJ24">
            <v>4.45</v>
          </cell>
          <cell r="CK24">
            <v>2.63</v>
          </cell>
          <cell r="CL24">
            <v>1.7</v>
          </cell>
          <cell r="CM24">
            <v>0.4</v>
          </cell>
        </row>
        <row r="25">
          <cell r="C25">
            <v>2.93</v>
          </cell>
          <cell r="D25">
            <v>0.46</v>
          </cell>
          <cell r="E25">
            <v>2.31</v>
          </cell>
          <cell r="F25">
            <v>0.23</v>
          </cell>
          <cell r="I25"/>
          <cell r="J25">
            <v>5.91</v>
          </cell>
          <cell r="K25">
            <v>0.79</v>
          </cell>
          <cell r="L25">
            <v>3.1</v>
          </cell>
          <cell r="M25">
            <v>0.9</v>
          </cell>
          <cell r="P25">
            <v>2.93</v>
          </cell>
          <cell r="Q25">
            <v>0.46</v>
          </cell>
          <cell r="R25">
            <v>2.31</v>
          </cell>
          <cell r="S25">
            <v>0.23</v>
          </cell>
          <cell r="W25">
            <v>5.91</v>
          </cell>
          <cell r="X25">
            <v>0.79</v>
          </cell>
          <cell r="Y25">
            <v>3.1</v>
          </cell>
          <cell r="Z25">
            <v>0.9</v>
          </cell>
          <cell r="AC25">
            <v>2.9</v>
          </cell>
          <cell r="AD25">
            <v>0.26</v>
          </cell>
          <cell r="AE25">
            <v>3.07</v>
          </cell>
          <cell r="AF25">
            <v>0.42</v>
          </cell>
          <cell r="AI25">
            <v>0.36599999999999999</v>
          </cell>
          <cell r="AJ25">
            <v>4.99</v>
          </cell>
          <cell r="AK25">
            <v>1.06</v>
          </cell>
          <cell r="AL25">
            <v>1.7</v>
          </cell>
          <cell r="AM25">
            <v>0.6</v>
          </cell>
          <cell r="AP25">
            <v>2.9</v>
          </cell>
          <cell r="AQ25">
            <v>0.26</v>
          </cell>
          <cell r="AR25">
            <v>3.07</v>
          </cell>
          <cell r="AS25">
            <v>0.42</v>
          </cell>
          <cell r="AV25">
            <v>0.36599999999999999</v>
          </cell>
          <cell r="AW25">
            <v>4.99</v>
          </cell>
          <cell r="AX25">
            <v>1.06</v>
          </cell>
          <cell r="AY25">
            <v>1.7</v>
          </cell>
          <cell r="AZ25">
            <v>0.6</v>
          </cell>
          <cell r="BC25">
            <v>3.46</v>
          </cell>
          <cell r="BD25">
            <v>0.2</v>
          </cell>
          <cell r="BE25">
            <v>4.9800000000000004</v>
          </cell>
          <cell r="BF25">
            <v>0.7</v>
          </cell>
          <cell r="BI25">
            <v>0.28199999999999997</v>
          </cell>
          <cell r="BJ25">
            <v>4.21</v>
          </cell>
          <cell r="BK25">
            <v>1.44</v>
          </cell>
          <cell r="BL25">
            <v>1.8</v>
          </cell>
          <cell r="BM25">
            <v>0.5</v>
          </cell>
          <cell r="BP25">
            <v>3.46</v>
          </cell>
          <cell r="BQ25">
            <v>0.2</v>
          </cell>
          <cell r="BR25">
            <v>4.9800000000000004</v>
          </cell>
          <cell r="BS25">
            <v>0.7</v>
          </cell>
          <cell r="BV25">
            <v>0.28199999999999997</v>
          </cell>
          <cell r="BW25">
            <v>4.21</v>
          </cell>
          <cell r="BX25">
            <v>1.44</v>
          </cell>
          <cell r="BY25">
            <v>1.8</v>
          </cell>
          <cell r="BZ25">
            <v>0.5</v>
          </cell>
          <cell r="CC25">
            <v>3.27</v>
          </cell>
          <cell r="CD25">
            <v>0.41</v>
          </cell>
          <cell r="CE25">
            <v>8.81</v>
          </cell>
          <cell r="CF25">
            <v>1.39</v>
          </cell>
          <cell r="CI25">
            <v>0.29799999999999999</v>
          </cell>
          <cell r="CJ25">
            <v>4.83</v>
          </cell>
          <cell r="CK25">
            <v>2.69</v>
          </cell>
          <cell r="CL25">
            <v>2.2000000000000002</v>
          </cell>
          <cell r="CM25">
            <v>0.4</v>
          </cell>
        </row>
        <row r="26">
          <cell r="C26">
            <v>2.77</v>
          </cell>
          <cell r="D26">
            <v>0.48</v>
          </cell>
          <cell r="E26">
            <v>2.31</v>
          </cell>
          <cell r="F26">
            <v>0.16</v>
          </cell>
          <cell r="I26"/>
          <cell r="J26">
            <v>4.96</v>
          </cell>
          <cell r="K26">
            <v>0.83</v>
          </cell>
          <cell r="L26">
            <v>2.4</v>
          </cell>
          <cell r="M26">
            <v>0.9</v>
          </cell>
          <cell r="P26">
            <v>2.77</v>
          </cell>
          <cell r="Q26">
            <v>0.48</v>
          </cell>
          <cell r="R26">
            <v>2.31</v>
          </cell>
          <cell r="S26">
            <v>0.16</v>
          </cell>
          <cell r="W26">
            <v>4.96</v>
          </cell>
          <cell r="X26">
            <v>0.83</v>
          </cell>
          <cell r="Y26">
            <v>2.4</v>
          </cell>
          <cell r="Z26">
            <v>0.9</v>
          </cell>
          <cell r="AC26">
            <v>3.01</v>
          </cell>
          <cell r="AD26">
            <v>0.25</v>
          </cell>
          <cell r="AE26">
            <v>3.04</v>
          </cell>
          <cell r="AF26">
            <v>0.41</v>
          </cell>
          <cell r="AI26">
            <v>0.39400000000000002</v>
          </cell>
          <cell r="AJ26">
            <v>4.99</v>
          </cell>
          <cell r="AK26">
            <v>1.01</v>
          </cell>
          <cell r="AL26">
            <v>2</v>
          </cell>
          <cell r="AM26">
            <v>1</v>
          </cell>
          <cell r="AP26">
            <v>3.01</v>
          </cell>
          <cell r="AQ26">
            <v>0.25</v>
          </cell>
          <cell r="AR26">
            <v>3.04</v>
          </cell>
          <cell r="AS26">
            <v>0.41</v>
          </cell>
          <cell r="AV26">
            <v>0.39400000000000002</v>
          </cell>
          <cell r="AW26">
            <v>4.99</v>
          </cell>
          <cell r="AX26">
            <v>1.01</v>
          </cell>
          <cell r="AY26">
            <v>2</v>
          </cell>
          <cell r="AZ26">
            <v>1</v>
          </cell>
          <cell r="BC26">
            <v>3.2</v>
          </cell>
          <cell r="BD26">
            <v>0.18</v>
          </cell>
          <cell r="BE26">
            <v>4.83</v>
          </cell>
          <cell r="BF26">
            <v>0.57999999999999996</v>
          </cell>
          <cell r="BI26">
            <v>0.28100000000000003</v>
          </cell>
          <cell r="BJ26">
            <v>3.99</v>
          </cell>
          <cell r="BK26">
            <v>1.51</v>
          </cell>
          <cell r="BL26">
            <v>2</v>
          </cell>
          <cell r="BM26">
            <v>0.5</v>
          </cell>
          <cell r="BP26">
            <v>3.2</v>
          </cell>
          <cell r="BQ26">
            <v>0.18</v>
          </cell>
          <cell r="BR26">
            <v>4.83</v>
          </cell>
          <cell r="BS26">
            <v>0.57999999999999996</v>
          </cell>
          <cell r="BV26">
            <v>0.28100000000000003</v>
          </cell>
          <cell r="BW26">
            <v>3.99</v>
          </cell>
          <cell r="BX26">
            <v>1.51</v>
          </cell>
          <cell r="BY26">
            <v>2</v>
          </cell>
          <cell r="BZ26">
            <v>0.5</v>
          </cell>
          <cell r="CC26">
            <v>3.39</v>
          </cell>
          <cell r="CD26">
            <v>0.46</v>
          </cell>
          <cell r="CE26">
            <v>8.68</v>
          </cell>
          <cell r="CF26">
            <v>1.28</v>
          </cell>
          <cell r="CI26">
            <v>0.29199999999999998</v>
          </cell>
          <cell r="CJ26">
            <v>4.6500000000000004</v>
          </cell>
          <cell r="CK26">
            <v>2.56</v>
          </cell>
          <cell r="CL26">
            <v>2.1</v>
          </cell>
          <cell r="CM26">
            <v>0.5</v>
          </cell>
        </row>
        <row r="27">
          <cell r="C27">
            <v>2.7</v>
          </cell>
          <cell r="D27">
            <v>0.49</v>
          </cell>
          <cell r="E27">
            <v>2.1</v>
          </cell>
          <cell r="F27">
            <v>0.19</v>
          </cell>
          <cell r="I27"/>
          <cell r="J27">
            <v>5.25</v>
          </cell>
          <cell r="K27">
            <v>0.78</v>
          </cell>
          <cell r="L27">
            <v>2.6</v>
          </cell>
          <cell r="M27">
            <v>0.9</v>
          </cell>
          <cell r="P27">
            <v>2.7</v>
          </cell>
          <cell r="Q27">
            <v>0.49</v>
          </cell>
          <cell r="R27">
            <v>2.1</v>
          </cell>
          <cell r="S27">
            <v>0.19</v>
          </cell>
          <cell r="W27">
            <v>5.25</v>
          </cell>
          <cell r="X27">
            <v>0.78</v>
          </cell>
          <cell r="Y27">
            <v>2.6</v>
          </cell>
          <cell r="Z27">
            <v>0.9</v>
          </cell>
          <cell r="AC27">
            <v>2.9</v>
          </cell>
          <cell r="AD27">
            <v>0.25</v>
          </cell>
          <cell r="AE27">
            <v>3.06</v>
          </cell>
          <cell r="AF27">
            <v>0.31</v>
          </cell>
          <cell r="AI27">
            <v>0.35899999999999999</v>
          </cell>
          <cell r="AJ27">
            <v>4.9000000000000004</v>
          </cell>
          <cell r="AK27">
            <v>1.05</v>
          </cell>
          <cell r="AL27">
            <v>2.2000000000000002</v>
          </cell>
          <cell r="AM27">
            <v>0.5</v>
          </cell>
          <cell r="AP27">
            <v>2.9</v>
          </cell>
          <cell r="AQ27">
            <v>0.25</v>
          </cell>
          <cell r="AR27">
            <v>3.06</v>
          </cell>
          <cell r="AS27">
            <v>0.31</v>
          </cell>
          <cell r="AV27">
            <v>0.35899999999999999</v>
          </cell>
          <cell r="AW27">
            <v>4.9000000000000004</v>
          </cell>
          <cell r="AX27">
            <v>1.05</v>
          </cell>
          <cell r="AY27">
            <v>2.2000000000000002</v>
          </cell>
          <cell r="AZ27">
            <v>0.5</v>
          </cell>
          <cell r="BC27">
            <v>3.27</v>
          </cell>
          <cell r="BD27">
            <v>0.19</v>
          </cell>
          <cell r="BE27">
            <v>5.16</v>
          </cell>
          <cell r="BF27">
            <v>0.87</v>
          </cell>
          <cell r="BI27">
            <v>0.28699999999999998</v>
          </cell>
          <cell r="BJ27">
            <v>4.47</v>
          </cell>
          <cell r="BK27">
            <v>1.58</v>
          </cell>
          <cell r="BL27">
            <v>1.8</v>
          </cell>
          <cell r="BM27">
            <v>0.6</v>
          </cell>
          <cell r="BP27">
            <v>3.27</v>
          </cell>
          <cell r="BQ27">
            <v>0.19</v>
          </cell>
          <cell r="BR27">
            <v>5.16</v>
          </cell>
          <cell r="BS27">
            <v>0.87</v>
          </cell>
          <cell r="BV27">
            <v>0.28699999999999998</v>
          </cell>
          <cell r="BW27">
            <v>4.47</v>
          </cell>
          <cell r="BX27">
            <v>1.58</v>
          </cell>
          <cell r="BY27">
            <v>1.8</v>
          </cell>
          <cell r="BZ27">
            <v>0.6</v>
          </cell>
          <cell r="CC27">
            <v>3.28</v>
          </cell>
          <cell r="CD27">
            <v>0.43</v>
          </cell>
          <cell r="CE27">
            <v>8.93</v>
          </cell>
          <cell r="CF27">
            <v>1.17</v>
          </cell>
          <cell r="CI27">
            <v>0.28899999999999998</v>
          </cell>
          <cell r="CJ27">
            <v>4.41</v>
          </cell>
          <cell r="CK27">
            <v>2.72</v>
          </cell>
          <cell r="CL27">
            <v>2.1</v>
          </cell>
          <cell r="CM27">
            <v>0.3</v>
          </cell>
        </row>
        <row r="28">
          <cell r="C28">
            <v>2.67</v>
          </cell>
          <cell r="D28">
            <v>0.47</v>
          </cell>
          <cell r="E28">
            <v>2.37</v>
          </cell>
          <cell r="F28">
            <v>0.22</v>
          </cell>
          <cell r="I28"/>
          <cell r="J28">
            <v>5.22</v>
          </cell>
          <cell r="K28">
            <v>0.89</v>
          </cell>
          <cell r="L28">
            <v>1.5</v>
          </cell>
          <cell r="M28">
            <v>1.2</v>
          </cell>
          <cell r="P28">
            <v>2.67</v>
          </cell>
          <cell r="Q28">
            <v>0.47</v>
          </cell>
          <cell r="R28">
            <v>2.37</v>
          </cell>
          <cell r="S28">
            <v>0.22</v>
          </cell>
          <cell r="W28">
            <v>5.22</v>
          </cell>
          <cell r="X28">
            <v>0.89</v>
          </cell>
          <cell r="Y28">
            <v>1.5</v>
          </cell>
          <cell r="Z28">
            <v>1.2</v>
          </cell>
          <cell r="AC28">
            <v>3.09</v>
          </cell>
          <cell r="AD28">
            <v>0.19</v>
          </cell>
          <cell r="AE28">
            <v>2.96</v>
          </cell>
          <cell r="AF28">
            <v>0.33</v>
          </cell>
          <cell r="AI28">
            <v>0.30299999999999999</v>
          </cell>
          <cell r="AJ28">
            <v>5.24</v>
          </cell>
          <cell r="AK28">
            <v>0.96</v>
          </cell>
          <cell r="AL28">
            <v>1.8</v>
          </cell>
          <cell r="AM28">
            <v>0.8</v>
          </cell>
          <cell r="AP28">
            <v>3.09</v>
          </cell>
          <cell r="AQ28">
            <v>0.19</v>
          </cell>
          <cell r="AR28">
            <v>2.96</v>
          </cell>
          <cell r="AS28">
            <v>0.33</v>
          </cell>
          <cell r="AV28">
            <v>0.30299999999999999</v>
          </cell>
          <cell r="AW28">
            <v>5.24</v>
          </cell>
          <cell r="AX28">
            <v>0.96</v>
          </cell>
          <cell r="AY28">
            <v>1.8</v>
          </cell>
          <cell r="AZ28">
            <v>0.8</v>
          </cell>
          <cell r="BC28">
            <v>3.23</v>
          </cell>
          <cell r="BD28">
            <v>0.18</v>
          </cell>
          <cell r="BE28">
            <v>4.7699999999999996</v>
          </cell>
          <cell r="BF28">
            <v>0.7</v>
          </cell>
          <cell r="BI28">
            <v>0.28000000000000003</v>
          </cell>
          <cell r="BJ28">
            <v>4.0999999999999996</v>
          </cell>
          <cell r="BK28">
            <v>1.48</v>
          </cell>
          <cell r="BL28">
            <v>1.7</v>
          </cell>
          <cell r="BM28">
            <v>0.5</v>
          </cell>
          <cell r="BP28">
            <v>3.23</v>
          </cell>
          <cell r="BQ28">
            <v>0.18</v>
          </cell>
          <cell r="BR28">
            <v>4.7699999999999996</v>
          </cell>
          <cell r="BS28">
            <v>0.7</v>
          </cell>
          <cell r="BV28">
            <v>0.28000000000000003</v>
          </cell>
          <cell r="BW28">
            <v>4.0999999999999996</v>
          </cell>
          <cell r="BX28">
            <v>1.48</v>
          </cell>
          <cell r="BY28">
            <v>1.7</v>
          </cell>
          <cell r="BZ28">
            <v>0.5</v>
          </cell>
        </row>
        <row r="29">
          <cell r="C29">
            <v>2.46</v>
          </cell>
          <cell r="D29">
            <v>0.39</v>
          </cell>
          <cell r="E29">
            <v>3.15</v>
          </cell>
          <cell r="F29">
            <v>0.21</v>
          </cell>
          <cell r="I29">
            <v>0.35199999999999998</v>
          </cell>
          <cell r="J29">
            <v>4.99</v>
          </cell>
          <cell r="K29">
            <v>1.28</v>
          </cell>
          <cell r="L29">
            <v>2.2000000000000002</v>
          </cell>
          <cell r="M29">
            <v>1.1000000000000001</v>
          </cell>
          <cell r="AC29">
            <v>3.15</v>
          </cell>
          <cell r="AD29">
            <v>0.25</v>
          </cell>
          <cell r="AE29">
            <v>3.06</v>
          </cell>
          <cell r="AF29">
            <v>0.39</v>
          </cell>
          <cell r="AI29">
            <v>0.4</v>
          </cell>
          <cell r="AJ29">
            <v>4.83</v>
          </cell>
          <cell r="AK29">
            <v>0.97</v>
          </cell>
          <cell r="AL29">
            <v>1.9</v>
          </cell>
          <cell r="AM29">
            <v>0.5</v>
          </cell>
          <cell r="AP29">
            <v>3.15</v>
          </cell>
          <cell r="AQ29">
            <v>0.25</v>
          </cell>
          <cell r="AR29">
            <v>3.06</v>
          </cell>
          <cell r="AS29">
            <v>0.39</v>
          </cell>
          <cell r="AV29">
            <v>0.4</v>
          </cell>
          <cell r="AW29">
            <v>4.83</v>
          </cell>
          <cell r="AX29">
            <v>0.97</v>
          </cell>
          <cell r="AY29">
            <v>1.9</v>
          </cell>
          <cell r="AZ29">
            <v>0.5</v>
          </cell>
          <cell r="BC29">
            <v>3.24</v>
          </cell>
          <cell r="BD29">
            <v>0.18</v>
          </cell>
          <cell r="BE29">
            <v>4.7699999999999996</v>
          </cell>
          <cell r="BF29">
            <v>0.82</v>
          </cell>
          <cell r="BI29">
            <v>0.28599999999999998</v>
          </cell>
          <cell r="BJ29">
            <v>4.46</v>
          </cell>
          <cell r="BK29">
            <v>1.47</v>
          </cell>
          <cell r="BL29">
            <v>1.8</v>
          </cell>
          <cell r="BM29">
            <v>0.5</v>
          </cell>
          <cell r="BP29">
            <v>3.24</v>
          </cell>
          <cell r="BQ29">
            <v>0.18</v>
          </cell>
          <cell r="BR29">
            <v>4.7699999999999996</v>
          </cell>
          <cell r="BS29">
            <v>0.82</v>
          </cell>
          <cell r="BV29">
            <v>0.28599999999999998</v>
          </cell>
          <cell r="BW29">
            <v>4.46</v>
          </cell>
          <cell r="BX29">
            <v>1.47</v>
          </cell>
          <cell r="BY29">
            <v>1.8</v>
          </cell>
          <cell r="BZ29">
            <v>0.5</v>
          </cell>
        </row>
        <row r="30">
          <cell r="C30">
            <v>2.44</v>
          </cell>
          <cell r="D30">
            <v>0.35</v>
          </cell>
          <cell r="E30">
            <v>2.98</v>
          </cell>
          <cell r="F30">
            <v>0.16</v>
          </cell>
          <cell r="I30">
            <v>0.33900000000000002</v>
          </cell>
          <cell r="J30">
            <v>4.4400000000000004</v>
          </cell>
          <cell r="K30">
            <v>1.22</v>
          </cell>
          <cell r="L30">
            <v>2.8</v>
          </cell>
          <cell r="M30">
            <v>0.8</v>
          </cell>
          <cell r="AC30">
            <v>2.98</v>
          </cell>
          <cell r="AD30">
            <v>0.21</v>
          </cell>
          <cell r="AE30">
            <v>3.04</v>
          </cell>
          <cell r="AF30">
            <v>0.32</v>
          </cell>
          <cell r="AI30">
            <v>0.34499999999999997</v>
          </cell>
          <cell r="AJ30">
            <v>4.84</v>
          </cell>
          <cell r="AK30">
            <v>1.02</v>
          </cell>
          <cell r="AL30">
            <v>2.8</v>
          </cell>
          <cell r="AM30">
            <v>0.5</v>
          </cell>
          <cell r="AP30">
            <v>2.98</v>
          </cell>
          <cell r="AQ30">
            <v>0.21</v>
          </cell>
          <cell r="AR30">
            <v>3.04</v>
          </cell>
          <cell r="AS30">
            <v>0.32</v>
          </cell>
          <cell r="AV30">
            <v>0.34499999999999997</v>
          </cell>
          <cell r="AW30">
            <v>4.84</v>
          </cell>
          <cell r="AX30">
            <v>1.02</v>
          </cell>
          <cell r="AY30">
            <v>2.8</v>
          </cell>
          <cell r="AZ30">
            <v>0.5</v>
          </cell>
          <cell r="BC30">
            <v>3.13</v>
          </cell>
          <cell r="BD30">
            <v>0.16</v>
          </cell>
          <cell r="BE30">
            <v>4.8</v>
          </cell>
          <cell r="BF30">
            <v>0.73</v>
          </cell>
          <cell r="BI30">
            <v>0.28699999999999998</v>
          </cell>
          <cell r="BJ30">
            <v>4.29</v>
          </cell>
          <cell r="BK30">
            <v>1.53</v>
          </cell>
          <cell r="BL30">
            <v>1.5</v>
          </cell>
          <cell r="BM30">
            <v>0.5</v>
          </cell>
          <cell r="BP30">
            <v>3.13</v>
          </cell>
          <cell r="BQ30">
            <v>0.16</v>
          </cell>
          <cell r="BR30">
            <v>4.8</v>
          </cell>
          <cell r="BS30">
            <v>0.73</v>
          </cell>
          <cell r="BV30">
            <v>0.28699999999999998</v>
          </cell>
          <cell r="BW30">
            <v>4.29</v>
          </cell>
          <cell r="BX30">
            <v>1.53</v>
          </cell>
          <cell r="BY30">
            <v>1.5</v>
          </cell>
          <cell r="BZ30">
            <v>0.5</v>
          </cell>
        </row>
        <row r="31">
          <cell r="C31">
            <v>2.44</v>
          </cell>
          <cell r="D31">
            <v>0.34</v>
          </cell>
          <cell r="E31">
            <v>3.58</v>
          </cell>
          <cell r="F31">
            <v>0.15</v>
          </cell>
          <cell r="I31">
            <v>0.32</v>
          </cell>
          <cell r="J31">
            <v>4.4400000000000004</v>
          </cell>
          <cell r="K31">
            <v>1.46</v>
          </cell>
          <cell r="L31">
            <v>2.5</v>
          </cell>
          <cell r="M31">
            <v>1</v>
          </cell>
          <cell r="AC31">
            <v>2.98</v>
          </cell>
          <cell r="AD31">
            <v>0.23</v>
          </cell>
          <cell r="AE31">
            <v>3.08</v>
          </cell>
          <cell r="AF31">
            <v>0.44</v>
          </cell>
          <cell r="AI31">
            <v>0.38100000000000001</v>
          </cell>
          <cell r="AJ31">
            <v>4.83</v>
          </cell>
          <cell r="AK31">
            <v>1.03</v>
          </cell>
          <cell r="AL31">
            <v>2</v>
          </cell>
          <cell r="AM31">
            <v>0.4</v>
          </cell>
          <cell r="AP31">
            <v>2.98</v>
          </cell>
          <cell r="AQ31">
            <v>0.23</v>
          </cell>
          <cell r="AR31">
            <v>3.08</v>
          </cell>
          <cell r="AS31">
            <v>0.44</v>
          </cell>
          <cell r="AV31">
            <v>0.38100000000000001</v>
          </cell>
          <cell r="AW31">
            <v>4.83</v>
          </cell>
          <cell r="AX31">
            <v>1.03</v>
          </cell>
          <cell r="AY31">
            <v>2</v>
          </cell>
          <cell r="AZ31">
            <v>0.4</v>
          </cell>
          <cell r="BC31">
            <v>3.18</v>
          </cell>
          <cell r="BD31">
            <v>0.17</v>
          </cell>
          <cell r="BE31">
            <v>4.75</v>
          </cell>
          <cell r="BF31">
            <v>0.64</v>
          </cell>
          <cell r="BI31">
            <v>0.27900000000000003</v>
          </cell>
          <cell r="BJ31">
            <v>4</v>
          </cell>
          <cell r="BK31">
            <v>1.49</v>
          </cell>
          <cell r="BL31">
            <v>1.7</v>
          </cell>
          <cell r="BM31">
            <v>0.6</v>
          </cell>
          <cell r="BP31">
            <v>3.18</v>
          </cell>
          <cell r="BQ31">
            <v>0.17</v>
          </cell>
          <cell r="BR31">
            <v>4.75</v>
          </cell>
          <cell r="BS31">
            <v>0.64</v>
          </cell>
          <cell r="BV31">
            <v>0.27900000000000003</v>
          </cell>
          <cell r="BW31">
            <v>4</v>
          </cell>
          <cell r="BX31">
            <v>1.49</v>
          </cell>
          <cell r="BY31">
            <v>1.7</v>
          </cell>
          <cell r="BZ31">
            <v>0.6</v>
          </cell>
        </row>
        <row r="32">
          <cell r="C32">
            <v>2.2999999999999998</v>
          </cell>
          <cell r="D32">
            <v>0.32</v>
          </cell>
          <cell r="E32">
            <v>3.73</v>
          </cell>
          <cell r="F32">
            <v>0.13</v>
          </cell>
          <cell r="I32">
            <v>0.29699999999999999</v>
          </cell>
          <cell r="J32">
            <v>3.73</v>
          </cell>
          <cell r="K32">
            <v>1.62</v>
          </cell>
          <cell r="L32">
            <v>1.9</v>
          </cell>
          <cell r="M32">
            <v>1.1000000000000001</v>
          </cell>
          <cell r="AC32">
            <v>3.22</v>
          </cell>
          <cell r="AD32">
            <v>0.18</v>
          </cell>
          <cell r="AE32">
            <v>3.08</v>
          </cell>
          <cell r="AF32">
            <v>0.46</v>
          </cell>
          <cell r="AI32">
            <v>0.34899999999999998</v>
          </cell>
          <cell r="AJ32">
            <v>5.31</v>
          </cell>
          <cell r="AK32">
            <v>0.96</v>
          </cell>
          <cell r="AL32">
            <v>2.4</v>
          </cell>
          <cell r="AM32">
            <v>0.6</v>
          </cell>
          <cell r="AP32">
            <v>3.22</v>
          </cell>
          <cell r="AQ32">
            <v>0.18</v>
          </cell>
          <cell r="AR32">
            <v>3.08</v>
          </cell>
          <cell r="AS32">
            <v>0.46</v>
          </cell>
          <cell r="AV32">
            <v>0.34899999999999998</v>
          </cell>
          <cell r="AW32">
            <v>5.31</v>
          </cell>
          <cell r="AX32">
            <v>0.96</v>
          </cell>
          <cell r="AY32">
            <v>2.4</v>
          </cell>
          <cell r="AZ32">
            <v>0.6</v>
          </cell>
          <cell r="BC32">
            <v>3.16</v>
          </cell>
          <cell r="BD32">
            <v>0.16</v>
          </cell>
          <cell r="BE32">
            <v>5.04</v>
          </cell>
          <cell r="BF32">
            <v>0.8</v>
          </cell>
          <cell r="BI32">
            <v>0.28399999999999997</v>
          </cell>
          <cell r="BJ32">
            <v>4.3</v>
          </cell>
          <cell r="BK32">
            <v>1.6</v>
          </cell>
          <cell r="BL32">
            <v>2.1</v>
          </cell>
          <cell r="BM32">
            <v>0.5</v>
          </cell>
          <cell r="BP32">
            <v>3.16</v>
          </cell>
          <cell r="BQ32">
            <v>0.16</v>
          </cell>
          <cell r="BR32">
            <v>5.04</v>
          </cell>
          <cell r="BS32">
            <v>0.8</v>
          </cell>
          <cell r="BV32">
            <v>0.28399999999999997</v>
          </cell>
          <cell r="BW32">
            <v>4.3</v>
          </cell>
          <cell r="BX32">
            <v>1.6</v>
          </cell>
          <cell r="BY32">
            <v>2.1</v>
          </cell>
          <cell r="BZ32">
            <v>0.5</v>
          </cell>
        </row>
        <row r="33">
          <cell r="C33">
            <v>2.54</v>
          </cell>
          <cell r="D33">
            <v>0.34</v>
          </cell>
          <cell r="E33">
            <v>3.87</v>
          </cell>
          <cell r="F33">
            <v>0.14000000000000001</v>
          </cell>
          <cell r="I33">
            <v>0.315</v>
          </cell>
          <cell r="J33">
            <v>3.9</v>
          </cell>
          <cell r="K33">
            <v>1.53</v>
          </cell>
          <cell r="L33">
            <v>2</v>
          </cell>
          <cell r="M33">
            <v>1.2</v>
          </cell>
          <cell r="AC33">
            <v>3.04</v>
          </cell>
          <cell r="AD33">
            <v>0.16</v>
          </cell>
          <cell r="AE33">
            <v>3.38</v>
          </cell>
          <cell r="AF33">
            <v>0.51</v>
          </cell>
          <cell r="AI33">
            <v>0.30599999999999999</v>
          </cell>
          <cell r="AJ33">
            <v>5.51</v>
          </cell>
          <cell r="AK33">
            <v>1.1100000000000001</v>
          </cell>
          <cell r="AL33">
            <v>2.9</v>
          </cell>
          <cell r="AM33">
            <v>0.6</v>
          </cell>
          <cell r="AP33">
            <v>3.04</v>
          </cell>
          <cell r="AQ33">
            <v>0.16</v>
          </cell>
          <cell r="AR33">
            <v>3.38</v>
          </cell>
          <cell r="AS33">
            <v>0.51</v>
          </cell>
          <cell r="AV33">
            <v>0.30599999999999999</v>
          </cell>
          <cell r="AW33">
            <v>5.51</v>
          </cell>
          <cell r="AX33">
            <v>1.1100000000000001</v>
          </cell>
          <cell r="AY33">
            <v>2.9</v>
          </cell>
          <cell r="AZ33">
            <v>0.6</v>
          </cell>
          <cell r="BC33">
            <v>3.2</v>
          </cell>
          <cell r="BD33">
            <v>0.17</v>
          </cell>
          <cell r="BE33">
            <v>5.15</v>
          </cell>
          <cell r="BF33">
            <v>0.78</v>
          </cell>
          <cell r="BI33">
            <v>0.28499999999999998</v>
          </cell>
          <cell r="BJ33">
            <v>4.3099999999999996</v>
          </cell>
          <cell r="BK33">
            <v>1.61</v>
          </cell>
          <cell r="BL33">
            <v>1.5</v>
          </cell>
          <cell r="BM33">
            <v>0.4</v>
          </cell>
          <cell r="BP33">
            <v>3.2</v>
          </cell>
          <cell r="BQ33">
            <v>0.17</v>
          </cell>
          <cell r="BR33">
            <v>5.15</v>
          </cell>
          <cell r="BS33">
            <v>0.78</v>
          </cell>
          <cell r="BV33">
            <v>0.28499999999999998</v>
          </cell>
          <cell r="BW33">
            <v>4.3099999999999996</v>
          </cell>
          <cell r="BX33">
            <v>1.61</v>
          </cell>
          <cell r="BY33">
            <v>1.5</v>
          </cell>
          <cell r="BZ33">
            <v>0.4</v>
          </cell>
        </row>
        <row r="34">
          <cell r="C34">
            <v>2.5499999999999998</v>
          </cell>
          <cell r="D34">
            <v>0.31</v>
          </cell>
          <cell r="E34">
            <v>3.71</v>
          </cell>
          <cell r="F34">
            <v>0.11</v>
          </cell>
          <cell r="I34">
            <v>0.316</v>
          </cell>
          <cell r="J34">
            <v>3.62</v>
          </cell>
          <cell r="K34">
            <v>1.45</v>
          </cell>
          <cell r="L34">
            <v>1.9</v>
          </cell>
          <cell r="M34">
            <v>0.8</v>
          </cell>
          <cell r="AC34">
            <v>3.11</v>
          </cell>
          <cell r="AD34">
            <v>0.16</v>
          </cell>
          <cell r="AE34">
            <v>3.29</v>
          </cell>
          <cell r="AF34">
            <v>0.43</v>
          </cell>
          <cell r="AI34">
            <v>0.31900000000000001</v>
          </cell>
          <cell r="AJ34">
            <v>4.84</v>
          </cell>
          <cell r="AK34">
            <v>1.06</v>
          </cell>
          <cell r="AL34">
            <v>3.5</v>
          </cell>
          <cell r="AM34">
            <v>0.7</v>
          </cell>
          <cell r="AP34">
            <v>3.11</v>
          </cell>
          <cell r="AQ34">
            <v>0.16</v>
          </cell>
          <cell r="AR34">
            <v>3.29</v>
          </cell>
          <cell r="AS34">
            <v>0.43</v>
          </cell>
          <cell r="AV34">
            <v>0.31900000000000001</v>
          </cell>
          <cell r="AW34">
            <v>4.84</v>
          </cell>
          <cell r="AX34">
            <v>1.06</v>
          </cell>
          <cell r="AY34">
            <v>3.5</v>
          </cell>
          <cell r="AZ34">
            <v>0.7</v>
          </cell>
          <cell r="BC34">
            <v>3.16</v>
          </cell>
          <cell r="BD34">
            <v>0.16</v>
          </cell>
          <cell r="BE34">
            <v>5.34</v>
          </cell>
          <cell r="BF34">
            <v>0.77</v>
          </cell>
          <cell r="BI34">
            <v>0.28599999999999998</v>
          </cell>
          <cell r="BJ34">
            <v>4.26</v>
          </cell>
          <cell r="BK34">
            <v>1.69</v>
          </cell>
          <cell r="BL34">
            <v>1.5</v>
          </cell>
          <cell r="BM34">
            <v>0.3</v>
          </cell>
          <cell r="BP34">
            <v>3.16</v>
          </cell>
          <cell r="BQ34">
            <v>0.16</v>
          </cell>
          <cell r="BR34">
            <v>5.34</v>
          </cell>
          <cell r="BS34">
            <v>0.77</v>
          </cell>
          <cell r="BV34">
            <v>0.28599999999999998</v>
          </cell>
          <cell r="BW34">
            <v>4.26</v>
          </cell>
          <cell r="BX34">
            <v>1.69</v>
          </cell>
          <cell r="BY34">
            <v>1.5</v>
          </cell>
          <cell r="BZ34">
            <v>0.3</v>
          </cell>
        </row>
        <row r="35">
          <cell r="C35">
            <v>2.56</v>
          </cell>
          <cell r="D35">
            <v>0.31</v>
          </cell>
          <cell r="E35">
            <v>3.53</v>
          </cell>
          <cell r="F35">
            <v>0.1</v>
          </cell>
          <cell r="I35">
            <v>0.32600000000000001</v>
          </cell>
          <cell r="J35">
            <v>3.53</v>
          </cell>
          <cell r="K35">
            <v>1.38</v>
          </cell>
          <cell r="L35">
            <v>1.8</v>
          </cell>
          <cell r="M35">
            <v>0.9</v>
          </cell>
          <cell r="AC35">
            <v>2.97</v>
          </cell>
          <cell r="AD35">
            <v>0.16</v>
          </cell>
          <cell r="AE35">
            <v>3.33</v>
          </cell>
          <cell r="AF35">
            <v>0.47</v>
          </cell>
          <cell r="AI35">
            <v>0.32400000000000001</v>
          </cell>
          <cell r="AJ35">
            <v>4.88</v>
          </cell>
          <cell r="AK35">
            <v>1.1200000000000001</v>
          </cell>
          <cell r="AL35">
            <v>2.7</v>
          </cell>
          <cell r="AM35">
            <v>1</v>
          </cell>
          <cell r="AP35">
            <v>2.97</v>
          </cell>
          <cell r="AQ35">
            <v>0.16</v>
          </cell>
          <cell r="AR35">
            <v>3.33</v>
          </cell>
          <cell r="AS35">
            <v>0.47</v>
          </cell>
          <cell r="AV35">
            <v>0.32400000000000001</v>
          </cell>
          <cell r="AW35">
            <v>4.88</v>
          </cell>
          <cell r="AX35">
            <v>1.1200000000000001</v>
          </cell>
          <cell r="AY35">
            <v>2.7</v>
          </cell>
          <cell r="AZ35">
            <v>1</v>
          </cell>
          <cell r="BC35">
            <v>3.29</v>
          </cell>
          <cell r="BD35">
            <v>0.17</v>
          </cell>
          <cell r="BE35">
            <v>5.34</v>
          </cell>
          <cell r="BF35">
            <v>0.86</v>
          </cell>
          <cell r="BI35">
            <v>0.28100000000000003</v>
          </cell>
          <cell r="BJ35">
            <v>4.33</v>
          </cell>
          <cell r="BK35">
            <v>1.62</v>
          </cell>
          <cell r="BL35">
            <v>1.8</v>
          </cell>
          <cell r="BM35">
            <v>0.4</v>
          </cell>
          <cell r="BP35">
            <v>3.29</v>
          </cell>
          <cell r="BQ35">
            <v>0.17</v>
          </cell>
          <cell r="BR35">
            <v>5.34</v>
          </cell>
          <cell r="BS35">
            <v>0.86</v>
          </cell>
          <cell r="BV35">
            <v>0.28100000000000003</v>
          </cell>
          <cell r="BW35">
            <v>4.33</v>
          </cell>
          <cell r="BX35">
            <v>1.62</v>
          </cell>
          <cell r="BY35">
            <v>1.8</v>
          </cell>
          <cell r="BZ35">
            <v>0.4</v>
          </cell>
        </row>
        <row r="36">
          <cell r="C36">
            <v>2.46</v>
          </cell>
          <cell r="D36">
            <v>0.31</v>
          </cell>
          <cell r="E36">
            <v>3.66</v>
          </cell>
          <cell r="F36">
            <v>0.11</v>
          </cell>
          <cell r="I36">
            <v>0.26700000000000002</v>
          </cell>
          <cell r="J36">
            <v>3.38</v>
          </cell>
          <cell r="K36">
            <v>1.49</v>
          </cell>
          <cell r="L36">
            <v>1.8</v>
          </cell>
          <cell r="M36">
            <v>1</v>
          </cell>
          <cell r="AC36">
            <v>2.94</v>
          </cell>
          <cell r="AD36">
            <v>0.16</v>
          </cell>
          <cell r="AE36">
            <v>3.19</v>
          </cell>
          <cell r="AF36">
            <v>0.43</v>
          </cell>
          <cell r="AI36">
            <v>0.318</v>
          </cell>
          <cell r="AJ36">
            <v>4.55</v>
          </cell>
          <cell r="AK36">
            <v>1.0900000000000001</v>
          </cell>
          <cell r="AL36">
            <v>2.9</v>
          </cell>
          <cell r="AM36">
            <v>0.5</v>
          </cell>
          <cell r="AP36">
            <v>2.94</v>
          </cell>
          <cell r="AQ36">
            <v>0.16</v>
          </cell>
          <cell r="AR36">
            <v>3.19</v>
          </cell>
          <cell r="AS36">
            <v>0.43</v>
          </cell>
          <cell r="AV36">
            <v>0.318</v>
          </cell>
          <cell r="AW36">
            <v>4.55</v>
          </cell>
          <cell r="AX36">
            <v>1.0900000000000001</v>
          </cell>
          <cell r="AY36">
            <v>2.9</v>
          </cell>
          <cell r="AZ36">
            <v>0.5</v>
          </cell>
          <cell r="BC36">
            <v>3.38</v>
          </cell>
          <cell r="BD36">
            <v>0.19</v>
          </cell>
          <cell r="BE36">
            <v>5.87</v>
          </cell>
          <cell r="BF36">
            <v>0.91</v>
          </cell>
          <cell r="BI36">
            <v>0.28599999999999998</v>
          </cell>
          <cell r="BJ36">
            <v>4.41</v>
          </cell>
          <cell r="BK36">
            <v>1.74</v>
          </cell>
          <cell r="BL36">
            <v>1.4</v>
          </cell>
          <cell r="BM36">
            <v>0.5</v>
          </cell>
          <cell r="BP36">
            <v>3.38</v>
          </cell>
          <cell r="BQ36">
            <v>0.19</v>
          </cell>
          <cell r="BR36">
            <v>5.87</v>
          </cell>
          <cell r="BS36">
            <v>0.91</v>
          </cell>
          <cell r="BV36">
            <v>0.28599999999999998</v>
          </cell>
          <cell r="BW36">
            <v>4.41</v>
          </cell>
          <cell r="BX36">
            <v>1.74</v>
          </cell>
          <cell r="BY36">
            <v>1.4</v>
          </cell>
          <cell r="BZ36">
            <v>0.5</v>
          </cell>
        </row>
        <row r="37">
          <cell r="C37">
            <v>2.68</v>
          </cell>
          <cell r="D37">
            <v>0.31</v>
          </cell>
          <cell r="E37">
            <v>3.77</v>
          </cell>
          <cell r="F37">
            <v>0.1</v>
          </cell>
          <cell r="I37">
            <v>0.27200000000000002</v>
          </cell>
          <cell r="J37">
            <v>3.55</v>
          </cell>
          <cell r="K37">
            <v>1.4</v>
          </cell>
          <cell r="L37">
            <v>2.1</v>
          </cell>
          <cell r="M37">
            <v>0.7</v>
          </cell>
          <cell r="AC37">
            <v>3.16</v>
          </cell>
          <cell r="AD37">
            <v>0.14000000000000001</v>
          </cell>
          <cell r="AE37">
            <v>3.57</v>
          </cell>
          <cell r="AF37">
            <v>0.52</v>
          </cell>
          <cell r="AI37">
            <v>0.33</v>
          </cell>
          <cell r="AJ37">
            <v>4.8899999999999997</v>
          </cell>
          <cell r="AK37">
            <v>1.1299999999999999</v>
          </cell>
          <cell r="AL37">
            <v>2.2999999999999998</v>
          </cell>
          <cell r="AM37">
            <v>0.5</v>
          </cell>
          <cell r="AP37">
            <v>3.16</v>
          </cell>
          <cell r="AQ37">
            <v>0.14000000000000001</v>
          </cell>
          <cell r="AR37">
            <v>3.57</v>
          </cell>
          <cell r="AS37">
            <v>0.52</v>
          </cell>
          <cell r="AV37">
            <v>0.33</v>
          </cell>
          <cell r="AW37">
            <v>4.8899999999999997</v>
          </cell>
          <cell r="AX37">
            <v>1.1299999999999999</v>
          </cell>
          <cell r="AY37">
            <v>2.2999999999999998</v>
          </cell>
          <cell r="AZ37">
            <v>0.5</v>
          </cell>
          <cell r="BC37">
            <v>3.42</v>
          </cell>
          <cell r="BD37">
            <v>0.2</v>
          </cell>
          <cell r="BE37">
            <v>5.96</v>
          </cell>
          <cell r="BF37">
            <v>1.06</v>
          </cell>
          <cell r="BI37">
            <v>0.28899999999999998</v>
          </cell>
          <cell r="BJ37">
            <v>4.72</v>
          </cell>
          <cell r="BK37">
            <v>1.74</v>
          </cell>
          <cell r="BL37">
            <v>1.6</v>
          </cell>
          <cell r="BM37">
            <v>0.3</v>
          </cell>
          <cell r="BP37">
            <v>3.42</v>
          </cell>
          <cell r="BQ37">
            <v>0.2</v>
          </cell>
          <cell r="BR37">
            <v>5.96</v>
          </cell>
          <cell r="BS37">
            <v>1.06</v>
          </cell>
          <cell r="BV37">
            <v>0.28899999999999998</v>
          </cell>
          <cell r="BW37">
            <v>4.72</v>
          </cell>
          <cell r="BX37">
            <v>1.74</v>
          </cell>
          <cell r="BY37">
            <v>1.6</v>
          </cell>
          <cell r="BZ37">
            <v>0.3</v>
          </cell>
        </row>
        <row r="38">
          <cell r="C38">
            <v>3</v>
          </cell>
          <cell r="D38">
            <v>0.32</v>
          </cell>
          <cell r="E38">
            <v>3.88</v>
          </cell>
          <cell r="F38">
            <v>0.14000000000000001</v>
          </cell>
          <cell r="I38">
            <v>0.27900000000000003</v>
          </cell>
          <cell r="J38">
            <v>3.84</v>
          </cell>
          <cell r="K38">
            <v>1.3</v>
          </cell>
          <cell r="L38">
            <v>1.7</v>
          </cell>
          <cell r="M38">
            <v>0.9</v>
          </cell>
          <cell r="AC38">
            <v>3.2</v>
          </cell>
          <cell r="AD38">
            <v>0.16</v>
          </cell>
          <cell r="AE38">
            <v>3.4</v>
          </cell>
          <cell r="AF38">
            <v>0.54</v>
          </cell>
          <cell r="AI38">
            <v>0.34</v>
          </cell>
          <cell r="AJ38">
            <v>5.04</v>
          </cell>
          <cell r="AK38">
            <v>1.06</v>
          </cell>
          <cell r="AL38">
            <v>2.2000000000000002</v>
          </cell>
          <cell r="AM38">
            <v>0.7</v>
          </cell>
          <cell r="AP38">
            <v>3.2</v>
          </cell>
          <cell r="AQ38">
            <v>0.16</v>
          </cell>
          <cell r="AR38">
            <v>3.4</v>
          </cell>
          <cell r="AS38">
            <v>0.54</v>
          </cell>
          <cell r="AV38">
            <v>0.34</v>
          </cell>
          <cell r="AW38">
            <v>5.04</v>
          </cell>
          <cell r="AX38">
            <v>1.06</v>
          </cell>
          <cell r="AY38">
            <v>2.2000000000000002</v>
          </cell>
          <cell r="AZ38">
            <v>0.7</v>
          </cell>
          <cell r="BC38">
            <v>3.09</v>
          </cell>
          <cell r="BD38">
            <v>0.22</v>
          </cell>
          <cell r="BE38">
            <v>5.56</v>
          </cell>
          <cell r="BF38">
            <v>0.76</v>
          </cell>
          <cell r="BI38">
            <v>0.28199999999999997</v>
          </cell>
          <cell r="BJ38">
            <v>4.1399999999999997</v>
          </cell>
          <cell r="BK38">
            <v>1.8</v>
          </cell>
          <cell r="BL38">
            <v>1.6</v>
          </cell>
          <cell r="BM38">
            <v>0.4</v>
          </cell>
          <cell r="BP38">
            <v>3.09</v>
          </cell>
          <cell r="BQ38">
            <v>0.22</v>
          </cell>
          <cell r="BR38">
            <v>5.56</v>
          </cell>
          <cell r="BS38">
            <v>0.76</v>
          </cell>
          <cell r="BV38">
            <v>0.28199999999999997</v>
          </cell>
          <cell r="BW38">
            <v>4.1399999999999997</v>
          </cell>
          <cell r="BX38">
            <v>1.8</v>
          </cell>
          <cell r="BY38">
            <v>1.6</v>
          </cell>
          <cell r="BZ38">
            <v>0.4</v>
          </cell>
        </row>
        <row r="39">
          <cell r="C39">
            <v>3.2</v>
          </cell>
          <cell r="D39">
            <v>0.34</v>
          </cell>
          <cell r="E39">
            <v>4</v>
          </cell>
          <cell r="F39">
            <v>0.21</v>
          </cell>
          <cell r="I39">
            <v>0.29699999999999999</v>
          </cell>
          <cell r="J39">
            <v>4.51</v>
          </cell>
          <cell r="K39">
            <v>1.25</v>
          </cell>
          <cell r="L39">
            <v>2.2000000000000002</v>
          </cell>
          <cell r="M39">
            <v>0.9</v>
          </cell>
          <cell r="AC39">
            <v>3.38</v>
          </cell>
          <cell r="AD39">
            <v>0.17</v>
          </cell>
          <cell r="AE39">
            <v>3.43</v>
          </cell>
          <cell r="AF39">
            <v>0.55000000000000004</v>
          </cell>
          <cell r="AI39">
            <v>0.33700000000000002</v>
          </cell>
          <cell r="AJ39">
            <v>5.24</v>
          </cell>
          <cell r="AK39">
            <v>1.01</v>
          </cell>
          <cell r="AL39">
            <v>2.9</v>
          </cell>
          <cell r="AM39">
            <v>0.7</v>
          </cell>
          <cell r="AP39">
            <v>3.38</v>
          </cell>
          <cell r="AQ39">
            <v>0.17</v>
          </cell>
          <cell r="AR39">
            <v>3.43</v>
          </cell>
          <cell r="AS39">
            <v>0.55000000000000004</v>
          </cell>
          <cell r="AV39">
            <v>0.33700000000000002</v>
          </cell>
          <cell r="AW39">
            <v>5.24</v>
          </cell>
          <cell r="AX39">
            <v>1.01</v>
          </cell>
          <cell r="AY39">
            <v>2.9</v>
          </cell>
          <cell r="AZ39">
            <v>0.7</v>
          </cell>
          <cell r="BC39">
            <v>3.21</v>
          </cell>
          <cell r="BD39">
            <v>0.19</v>
          </cell>
          <cell r="BE39">
            <v>5.61</v>
          </cell>
          <cell r="BF39">
            <v>0.73</v>
          </cell>
          <cell r="BI39">
            <v>0.28299999999999997</v>
          </cell>
          <cell r="BJ39">
            <v>4.13</v>
          </cell>
          <cell r="BK39">
            <v>1.75</v>
          </cell>
          <cell r="BL39">
            <v>1.3</v>
          </cell>
          <cell r="BM39">
            <v>0.5</v>
          </cell>
          <cell r="BP39">
            <v>3.21</v>
          </cell>
          <cell r="BQ39">
            <v>0.19</v>
          </cell>
          <cell r="BR39">
            <v>5.61</v>
          </cell>
          <cell r="BS39">
            <v>0.73</v>
          </cell>
          <cell r="BV39">
            <v>0.28299999999999997</v>
          </cell>
          <cell r="BW39">
            <v>4.13</v>
          </cell>
          <cell r="BX39">
            <v>1.75</v>
          </cell>
          <cell r="BY39">
            <v>1.3</v>
          </cell>
          <cell r="BZ39">
            <v>0.5</v>
          </cell>
        </row>
        <row r="40">
          <cell r="C40">
            <v>3.11</v>
          </cell>
          <cell r="D40">
            <v>0.28999999999999998</v>
          </cell>
          <cell r="E40">
            <v>3.97</v>
          </cell>
          <cell r="F40">
            <v>0.18</v>
          </cell>
          <cell r="I40">
            <v>0.3</v>
          </cell>
          <cell r="J40">
            <v>4.5199999999999996</v>
          </cell>
          <cell r="K40">
            <v>1.28</v>
          </cell>
          <cell r="L40">
            <v>1.8</v>
          </cell>
          <cell r="M40">
            <v>1.4</v>
          </cell>
          <cell r="AC40">
            <v>3.32</v>
          </cell>
          <cell r="AD40">
            <v>0.14000000000000001</v>
          </cell>
          <cell r="AE40">
            <v>3.81</v>
          </cell>
          <cell r="AF40">
            <v>0.55000000000000004</v>
          </cell>
          <cell r="AI40">
            <v>0.35299999999999998</v>
          </cell>
          <cell r="AJ40">
            <v>4.99</v>
          </cell>
          <cell r="AK40">
            <v>1.1499999999999999</v>
          </cell>
          <cell r="AL40">
            <v>2.4</v>
          </cell>
          <cell r="AM40">
            <v>0.5</v>
          </cell>
          <cell r="AP40">
            <v>3.32</v>
          </cell>
          <cell r="AQ40">
            <v>0.14000000000000001</v>
          </cell>
          <cell r="AR40">
            <v>3.81</v>
          </cell>
          <cell r="AS40">
            <v>0.55000000000000004</v>
          </cell>
          <cell r="AV40">
            <v>0.35299999999999998</v>
          </cell>
          <cell r="AW40">
            <v>4.99</v>
          </cell>
          <cell r="AX40">
            <v>1.1499999999999999</v>
          </cell>
          <cell r="AY40">
            <v>2.4</v>
          </cell>
          <cell r="AZ40">
            <v>0.5</v>
          </cell>
          <cell r="BC40">
            <v>3.29</v>
          </cell>
          <cell r="BD40">
            <v>0.2</v>
          </cell>
          <cell r="BE40">
            <v>5.67</v>
          </cell>
          <cell r="BF40">
            <v>0.79</v>
          </cell>
          <cell r="BI40">
            <v>0.28699999999999998</v>
          </cell>
          <cell r="BJ40">
            <v>4.26</v>
          </cell>
          <cell r="BK40">
            <v>1.72</v>
          </cell>
          <cell r="BL40">
            <v>1.3</v>
          </cell>
          <cell r="BM40">
            <v>0.4</v>
          </cell>
          <cell r="BP40">
            <v>3.29</v>
          </cell>
          <cell r="BQ40">
            <v>0.2</v>
          </cell>
          <cell r="BR40">
            <v>5.67</v>
          </cell>
          <cell r="BS40">
            <v>0.79</v>
          </cell>
          <cell r="BV40">
            <v>0.28699999999999998</v>
          </cell>
          <cell r="BW40">
            <v>4.26</v>
          </cell>
          <cell r="BX40">
            <v>1.72</v>
          </cell>
          <cell r="BY40">
            <v>1.3</v>
          </cell>
          <cell r="BZ40">
            <v>0.4</v>
          </cell>
        </row>
        <row r="41">
          <cell r="C41">
            <v>2.97</v>
          </cell>
          <cell r="D41">
            <v>0.28000000000000003</v>
          </cell>
          <cell r="E41">
            <v>3.83</v>
          </cell>
          <cell r="F41">
            <v>0.19</v>
          </cell>
          <cell r="I41">
            <v>0.28399999999999997</v>
          </cell>
          <cell r="J41">
            <v>4.04</v>
          </cell>
          <cell r="K41">
            <v>1.29</v>
          </cell>
          <cell r="L41">
            <v>2</v>
          </cell>
          <cell r="M41">
            <v>0.7</v>
          </cell>
          <cell r="AC41">
            <v>3.45</v>
          </cell>
          <cell r="AD41">
            <v>0.15</v>
          </cell>
          <cell r="AE41">
            <v>3.61</v>
          </cell>
          <cell r="AF41">
            <v>0.56999999999999995</v>
          </cell>
          <cell r="AI41">
            <v>0.34300000000000003</v>
          </cell>
          <cell r="AJ41">
            <v>4.96</v>
          </cell>
          <cell r="AK41">
            <v>1.05</v>
          </cell>
          <cell r="AL41">
            <v>2.6</v>
          </cell>
          <cell r="AM41">
            <v>0.5</v>
          </cell>
          <cell r="AP41">
            <v>3.45</v>
          </cell>
          <cell r="AQ41">
            <v>0.15</v>
          </cell>
          <cell r="AR41">
            <v>3.61</v>
          </cell>
          <cell r="AS41">
            <v>0.56999999999999995</v>
          </cell>
          <cell r="AV41">
            <v>0.34300000000000003</v>
          </cell>
          <cell r="AW41">
            <v>4.96</v>
          </cell>
          <cell r="AX41">
            <v>1.05</v>
          </cell>
          <cell r="AY41">
            <v>2.6</v>
          </cell>
          <cell r="AZ41">
            <v>0.5</v>
          </cell>
          <cell r="BC41">
            <v>3.32</v>
          </cell>
          <cell r="BD41">
            <v>0.22</v>
          </cell>
          <cell r="BE41">
            <v>5.8</v>
          </cell>
          <cell r="BF41">
            <v>0.8</v>
          </cell>
          <cell r="BI41">
            <v>0.28499999999999998</v>
          </cell>
          <cell r="BJ41">
            <v>4.3099999999999996</v>
          </cell>
          <cell r="BK41">
            <v>1.74</v>
          </cell>
          <cell r="BL41">
            <v>1.5</v>
          </cell>
          <cell r="BM41">
            <v>0.4</v>
          </cell>
          <cell r="BP41">
            <v>3.32</v>
          </cell>
          <cell r="BQ41">
            <v>0.22</v>
          </cell>
          <cell r="BR41">
            <v>5.8</v>
          </cell>
          <cell r="BS41">
            <v>0.8</v>
          </cell>
          <cell r="BV41">
            <v>0.28499999999999998</v>
          </cell>
          <cell r="BW41">
            <v>4.3099999999999996</v>
          </cell>
          <cell r="BX41">
            <v>1.74</v>
          </cell>
          <cell r="BY41">
            <v>1.5</v>
          </cell>
          <cell r="BZ41">
            <v>0.4</v>
          </cell>
        </row>
        <row r="42">
          <cell r="C42">
            <v>2.97</v>
          </cell>
          <cell r="D42">
            <v>0.27</v>
          </cell>
          <cell r="E42">
            <v>3.98</v>
          </cell>
          <cell r="F42">
            <v>0.19</v>
          </cell>
          <cell r="I42">
            <v>0.27900000000000003</v>
          </cell>
          <cell r="J42">
            <v>3.87</v>
          </cell>
          <cell r="K42">
            <v>1.34</v>
          </cell>
          <cell r="L42">
            <v>1.8</v>
          </cell>
          <cell r="M42">
            <v>0.8</v>
          </cell>
          <cell r="AC42">
            <v>3.37</v>
          </cell>
          <cell r="AD42">
            <v>0.15</v>
          </cell>
          <cell r="AE42">
            <v>3.56</v>
          </cell>
          <cell r="AF42">
            <v>0.51</v>
          </cell>
          <cell r="AI42">
            <v>0.28999999999999998</v>
          </cell>
          <cell r="AJ42">
            <v>4.8600000000000003</v>
          </cell>
          <cell r="AK42">
            <v>1.06</v>
          </cell>
          <cell r="AL42">
            <v>2.8</v>
          </cell>
          <cell r="AM42">
            <v>0.5</v>
          </cell>
          <cell r="AP42">
            <v>3.37</v>
          </cell>
          <cell r="AQ42">
            <v>0.15</v>
          </cell>
          <cell r="AR42">
            <v>3.56</v>
          </cell>
          <cell r="AS42">
            <v>0.51</v>
          </cell>
          <cell r="AV42">
            <v>0.28999999999999998</v>
          </cell>
          <cell r="AW42">
            <v>4.8600000000000003</v>
          </cell>
          <cell r="AX42">
            <v>1.06</v>
          </cell>
          <cell r="AY42">
            <v>2.8</v>
          </cell>
          <cell r="AZ42">
            <v>0.5</v>
          </cell>
          <cell r="BC42">
            <v>3.25</v>
          </cell>
          <cell r="BD42">
            <v>0.23</v>
          </cell>
          <cell r="BE42">
            <v>5.59</v>
          </cell>
          <cell r="BF42">
            <v>0.72</v>
          </cell>
          <cell r="BI42">
            <v>0.28499999999999998</v>
          </cell>
          <cell r="BJ42">
            <v>4.12</v>
          </cell>
          <cell r="BK42">
            <v>1.72</v>
          </cell>
          <cell r="BL42">
            <v>1.5</v>
          </cell>
          <cell r="BM42">
            <v>0.5</v>
          </cell>
          <cell r="BP42">
            <v>3.25</v>
          </cell>
          <cell r="BQ42">
            <v>0.23</v>
          </cell>
          <cell r="BR42">
            <v>5.59</v>
          </cell>
          <cell r="BS42">
            <v>0.72</v>
          </cell>
          <cell r="BV42">
            <v>0.28499999999999998</v>
          </cell>
          <cell r="BW42">
            <v>4.12</v>
          </cell>
          <cell r="BX42">
            <v>1.72</v>
          </cell>
          <cell r="BY42">
            <v>1.5</v>
          </cell>
          <cell r="BZ42">
            <v>0.5</v>
          </cell>
        </row>
        <row r="43">
          <cell r="C43">
            <v>2.98</v>
          </cell>
          <cell r="D43">
            <v>0.27</v>
          </cell>
          <cell r="E43">
            <v>3.79</v>
          </cell>
          <cell r="F43">
            <v>0.17</v>
          </cell>
          <cell r="I43">
            <v>0.27700000000000002</v>
          </cell>
          <cell r="J43">
            <v>3.81</v>
          </cell>
          <cell r="K43">
            <v>1.27</v>
          </cell>
          <cell r="L43">
            <v>1.8</v>
          </cell>
          <cell r="M43">
            <v>1</v>
          </cell>
          <cell r="AC43">
            <v>3.31</v>
          </cell>
          <cell r="AD43">
            <v>0.15</v>
          </cell>
          <cell r="AE43">
            <v>3.77</v>
          </cell>
          <cell r="AF43">
            <v>0.54</v>
          </cell>
          <cell r="AI43">
            <v>0.28399999999999997</v>
          </cell>
          <cell r="AJ43">
            <v>4.75</v>
          </cell>
          <cell r="AK43">
            <v>1.1399999999999999</v>
          </cell>
          <cell r="AL43">
            <v>2.5</v>
          </cell>
          <cell r="AM43">
            <v>0.8</v>
          </cell>
          <cell r="AP43">
            <v>3.31</v>
          </cell>
          <cell r="AQ43">
            <v>0.15</v>
          </cell>
          <cell r="AR43">
            <v>3.77</v>
          </cell>
          <cell r="AS43">
            <v>0.54</v>
          </cell>
          <cell r="AV43">
            <v>0.28399999999999997</v>
          </cell>
          <cell r="AW43">
            <v>4.75</v>
          </cell>
          <cell r="AX43">
            <v>1.1399999999999999</v>
          </cell>
          <cell r="AY43">
            <v>2.5</v>
          </cell>
          <cell r="AZ43">
            <v>0.8</v>
          </cell>
          <cell r="BC43">
            <v>3.33</v>
          </cell>
          <cell r="BD43">
            <v>0.26</v>
          </cell>
          <cell r="BE43">
            <v>5.8</v>
          </cell>
          <cell r="BF43">
            <v>0.89</v>
          </cell>
          <cell r="BI43">
            <v>0.29399999999999998</v>
          </cell>
          <cell r="BJ43">
            <v>4.5999999999999996</v>
          </cell>
          <cell r="BK43">
            <v>1.74</v>
          </cell>
          <cell r="BL43">
            <v>1.9</v>
          </cell>
          <cell r="BM43">
            <v>0.5</v>
          </cell>
          <cell r="BP43">
            <v>3.33</v>
          </cell>
          <cell r="BQ43">
            <v>0.26</v>
          </cell>
          <cell r="BR43">
            <v>5.8</v>
          </cell>
          <cell r="BS43">
            <v>0.89</v>
          </cell>
          <cell r="BV43">
            <v>0.29399999999999998</v>
          </cell>
          <cell r="BW43">
            <v>4.5999999999999996</v>
          </cell>
          <cell r="BX43">
            <v>1.74</v>
          </cell>
          <cell r="BY43">
            <v>1.9</v>
          </cell>
          <cell r="BZ43">
            <v>0.5</v>
          </cell>
        </row>
        <row r="44">
          <cell r="C44">
            <v>2.84</v>
          </cell>
          <cell r="D44">
            <v>0.25</v>
          </cell>
          <cell r="E44">
            <v>3.82</v>
          </cell>
          <cell r="F44">
            <v>0.15</v>
          </cell>
          <cell r="I44">
            <v>0.27400000000000002</v>
          </cell>
          <cell r="J44">
            <v>3.56</v>
          </cell>
          <cell r="K44">
            <v>1.34</v>
          </cell>
          <cell r="L44">
            <v>1.4</v>
          </cell>
          <cell r="M44">
            <v>0.8</v>
          </cell>
          <cell r="AC44">
            <v>3.45</v>
          </cell>
          <cell r="AD44">
            <v>0.13</v>
          </cell>
          <cell r="AE44">
            <v>3.61</v>
          </cell>
          <cell r="AF44">
            <v>0.46</v>
          </cell>
          <cell r="AI44">
            <v>0.28000000000000003</v>
          </cell>
          <cell r="AJ44">
            <v>4.5199999999999996</v>
          </cell>
          <cell r="AK44">
            <v>1.05</v>
          </cell>
          <cell r="AL44">
            <v>2.4</v>
          </cell>
          <cell r="AM44">
            <v>0.4</v>
          </cell>
          <cell r="AP44">
            <v>3.45</v>
          </cell>
          <cell r="AQ44">
            <v>0.13</v>
          </cell>
          <cell r="AR44">
            <v>3.61</v>
          </cell>
          <cell r="AS44">
            <v>0.46</v>
          </cell>
          <cell r="AV44">
            <v>0.28000000000000003</v>
          </cell>
          <cell r="AW44">
            <v>4.5199999999999996</v>
          </cell>
          <cell r="AX44">
            <v>1.05</v>
          </cell>
          <cell r="AY44">
            <v>2.4</v>
          </cell>
          <cell r="AZ44">
            <v>0.4</v>
          </cell>
          <cell r="BC44">
            <v>3.48</v>
          </cell>
          <cell r="BD44">
            <v>0.27</v>
          </cell>
          <cell r="BE44">
            <v>6.18</v>
          </cell>
          <cell r="BF44">
            <v>1.03</v>
          </cell>
          <cell r="BI44">
            <v>0.3</v>
          </cell>
          <cell r="BJ44">
            <v>4.92</v>
          </cell>
          <cell r="BK44">
            <v>1.78</v>
          </cell>
          <cell r="BL44">
            <v>1.9</v>
          </cell>
          <cell r="BM44">
            <v>0.4</v>
          </cell>
          <cell r="BP44">
            <v>3.48</v>
          </cell>
          <cell r="BQ44">
            <v>0.27</v>
          </cell>
          <cell r="BR44">
            <v>6.18</v>
          </cell>
          <cell r="BS44">
            <v>1.03</v>
          </cell>
          <cell r="BV44">
            <v>0.3</v>
          </cell>
          <cell r="BW44">
            <v>4.92</v>
          </cell>
          <cell r="BX44">
            <v>1.78</v>
          </cell>
          <cell r="BY44">
            <v>1.9</v>
          </cell>
          <cell r="BZ44">
            <v>0.4</v>
          </cell>
        </row>
        <row r="45">
          <cell r="C45">
            <v>2.76</v>
          </cell>
          <cell r="D45">
            <v>0.23</v>
          </cell>
          <cell r="E45">
            <v>3.46</v>
          </cell>
          <cell r="F45">
            <v>0.13</v>
          </cell>
          <cell r="I45">
            <v>0.27200000000000002</v>
          </cell>
          <cell r="J45">
            <v>3.58</v>
          </cell>
          <cell r="K45">
            <v>1.25</v>
          </cell>
          <cell r="L45">
            <v>1.2</v>
          </cell>
          <cell r="M45">
            <v>0.6</v>
          </cell>
          <cell r="AC45">
            <v>3.34</v>
          </cell>
          <cell r="AD45">
            <v>0.14000000000000001</v>
          </cell>
          <cell r="AE45">
            <v>3.54</v>
          </cell>
          <cell r="AF45">
            <v>0.37</v>
          </cell>
          <cell r="AI45">
            <v>0.27</v>
          </cell>
          <cell r="AJ45">
            <v>4.17</v>
          </cell>
          <cell r="AK45">
            <v>1.06</v>
          </cell>
          <cell r="AL45">
            <v>2.6</v>
          </cell>
          <cell r="AM45">
            <v>0.6</v>
          </cell>
          <cell r="AP45">
            <v>3.34</v>
          </cell>
          <cell r="AQ45">
            <v>0.14000000000000001</v>
          </cell>
          <cell r="AR45">
            <v>3.54</v>
          </cell>
          <cell r="AS45">
            <v>0.37</v>
          </cell>
          <cell r="AV45">
            <v>0.27</v>
          </cell>
          <cell r="AW45">
            <v>4.17</v>
          </cell>
          <cell r="AX45">
            <v>1.06</v>
          </cell>
          <cell r="AY45">
            <v>2.6</v>
          </cell>
          <cell r="AZ45">
            <v>0.6</v>
          </cell>
          <cell r="BC45">
            <v>3.53</v>
          </cell>
          <cell r="BD45">
            <v>0.3</v>
          </cell>
          <cell r="BE45">
            <v>6.3</v>
          </cell>
          <cell r="BF45">
            <v>1.01</v>
          </cell>
          <cell r="BI45">
            <v>0.29799999999999999</v>
          </cell>
          <cell r="BJ45">
            <v>4.8499999999999996</v>
          </cell>
          <cell r="BK45">
            <v>1.79</v>
          </cell>
          <cell r="BL45">
            <v>1.9</v>
          </cell>
          <cell r="BM45">
            <v>0.4</v>
          </cell>
          <cell r="BP45">
            <v>3.53</v>
          </cell>
          <cell r="BQ45">
            <v>0.3</v>
          </cell>
          <cell r="BR45">
            <v>6.3</v>
          </cell>
          <cell r="BS45">
            <v>1.01</v>
          </cell>
          <cell r="BV45">
            <v>0.29799999999999999</v>
          </cell>
          <cell r="BW45">
            <v>4.8499999999999996</v>
          </cell>
          <cell r="BX45">
            <v>1.79</v>
          </cell>
          <cell r="BY45">
            <v>1.9</v>
          </cell>
          <cell r="BZ45">
            <v>0.4</v>
          </cell>
        </row>
        <row r="46">
          <cell r="C46">
            <v>2.82</v>
          </cell>
          <cell r="D46">
            <v>0.23</v>
          </cell>
          <cell r="E46">
            <v>2.89</v>
          </cell>
          <cell r="F46">
            <v>0.12</v>
          </cell>
          <cell r="I46">
            <v>0.27300000000000002</v>
          </cell>
          <cell r="J46">
            <v>3.63</v>
          </cell>
          <cell r="K46">
            <v>1.03</v>
          </cell>
          <cell r="L46">
            <v>1.2</v>
          </cell>
          <cell r="M46">
            <v>0.6</v>
          </cell>
          <cell r="AC46">
            <v>3.32</v>
          </cell>
          <cell r="AD46">
            <v>0.14000000000000001</v>
          </cell>
          <cell r="AE46">
            <v>3.6</v>
          </cell>
          <cell r="AF46">
            <v>0.34</v>
          </cell>
          <cell r="AI46">
            <v>0.33100000000000002</v>
          </cell>
          <cell r="AJ46">
            <v>4.1100000000000003</v>
          </cell>
          <cell r="AK46">
            <v>1.08</v>
          </cell>
          <cell r="AL46">
            <v>1.7</v>
          </cell>
          <cell r="AM46">
            <v>0.4</v>
          </cell>
          <cell r="AP46">
            <v>3.32</v>
          </cell>
          <cell r="AQ46">
            <v>0.14000000000000001</v>
          </cell>
          <cell r="AR46">
            <v>3.6</v>
          </cell>
          <cell r="AS46">
            <v>0.34</v>
          </cell>
          <cell r="AV46">
            <v>0.33100000000000002</v>
          </cell>
          <cell r="AW46">
            <v>4.1100000000000003</v>
          </cell>
          <cell r="AX46">
            <v>1.08</v>
          </cell>
          <cell r="AY46">
            <v>1.7</v>
          </cell>
          <cell r="AZ46">
            <v>0.4</v>
          </cell>
          <cell r="BC46">
            <v>3.55</v>
          </cell>
          <cell r="BD46">
            <v>0.31</v>
          </cell>
          <cell r="BE46">
            <v>6.46</v>
          </cell>
          <cell r="BF46">
            <v>1.0900000000000001</v>
          </cell>
          <cell r="BI46">
            <v>0.30099999999999999</v>
          </cell>
          <cell r="BJ46">
            <v>5.04</v>
          </cell>
          <cell r="BK46">
            <v>1.82</v>
          </cell>
          <cell r="BL46">
            <v>2.2000000000000002</v>
          </cell>
          <cell r="BM46">
            <v>0.4</v>
          </cell>
          <cell r="BP46">
            <v>3.55</v>
          </cell>
          <cell r="BQ46">
            <v>0.31</v>
          </cell>
          <cell r="BR46">
            <v>6.46</v>
          </cell>
          <cell r="BS46">
            <v>1.0900000000000001</v>
          </cell>
          <cell r="BV46">
            <v>0.30099999999999999</v>
          </cell>
          <cell r="BW46">
            <v>5.04</v>
          </cell>
          <cell r="BX46">
            <v>1.82</v>
          </cell>
          <cell r="BY46">
            <v>2.2000000000000002</v>
          </cell>
          <cell r="BZ46">
            <v>0.4</v>
          </cell>
        </row>
        <row r="47">
          <cell r="C47">
            <v>2.67</v>
          </cell>
          <cell r="D47">
            <v>0.24</v>
          </cell>
          <cell r="E47">
            <v>3.07</v>
          </cell>
          <cell r="F47">
            <v>0.2</v>
          </cell>
          <cell r="I47">
            <v>0.28199999999999997</v>
          </cell>
          <cell r="J47">
            <v>3.87</v>
          </cell>
          <cell r="K47">
            <v>1.1499999999999999</v>
          </cell>
          <cell r="L47">
            <v>1.6</v>
          </cell>
          <cell r="M47">
            <v>0.8</v>
          </cell>
          <cell r="AC47">
            <v>3.12</v>
          </cell>
          <cell r="AD47">
            <v>0.14000000000000001</v>
          </cell>
          <cell r="AE47">
            <v>3.36</v>
          </cell>
          <cell r="AF47">
            <v>0.36</v>
          </cell>
          <cell r="AI47">
            <v>0.27800000000000002</v>
          </cell>
          <cell r="AJ47">
            <v>4.2300000000000004</v>
          </cell>
          <cell r="AK47">
            <v>1.08</v>
          </cell>
          <cell r="AL47">
            <v>1.5</v>
          </cell>
          <cell r="AM47">
            <v>0.7</v>
          </cell>
          <cell r="AP47">
            <v>3.12</v>
          </cell>
          <cell r="AQ47">
            <v>0.14000000000000001</v>
          </cell>
          <cell r="AR47">
            <v>3.36</v>
          </cell>
          <cell r="AS47">
            <v>0.36</v>
          </cell>
          <cell r="AV47">
            <v>0.27800000000000002</v>
          </cell>
          <cell r="AW47">
            <v>4.2300000000000004</v>
          </cell>
          <cell r="AX47">
            <v>1.08</v>
          </cell>
          <cell r="AY47">
            <v>1.5</v>
          </cell>
          <cell r="AZ47">
            <v>0.7</v>
          </cell>
          <cell r="BC47">
            <v>3.46</v>
          </cell>
          <cell r="BD47">
            <v>0.32</v>
          </cell>
          <cell r="BE47">
            <v>6.61</v>
          </cell>
          <cell r="BF47">
            <v>1.02</v>
          </cell>
          <cell r="BI47">
            <v>0.30099999999999999</v>
          </cell>
          <cell r="BJ47">
            <v>4.7699999999999996</v>
          </cell>
          <cell r="BK47">
            <v>1.91</v>
          </cell>
          <cell r="BL47">
            <v>1.7</v>
          </cell>
          <cell r="BM47">
            <v>0.3</v>
          </cell>
          <cell r="BP47">
            <v>3.46</v>
          </cell>
          <cell r="BQ47">
            <v>0.32</v>
          </cell>
          <cell r="BR47">
            <v>6.61</v>
          </cell>
          <cell r="BS47">
            <v>1.02</v>
          </cell>
          <cell r="BV47">
            <v>0.30099999999999999</v>
          </cell>
          <cell r="BW47">
            <v>4.7699999999999996</v>
          </cell>
          <cell r="BX47">
            <v>1.91</v>
          </cell>
          <cell r="BY47">
            <v>1.7</v>
          </cell>
          <cell r="BZ47">
            <v>0.3</v>
          </cell>
        </row>
        <row r="48">
          <cell r="C48">
            <v>2.82</v>
          </cell>
          <cell r="D48">
            <v>0.24</v>
          </cell>
          <cell r="E48">
            <v>3.16</v>
          </cell>
          <cell r="F48">
            <v>0.24</v>
          </cell>
          <cell r="I48">
            <v>0.34799999999999998</v>
          </cell>
          <cell r="J48">
            <v>4.4000000000000004</v>
          </cell>
          <cell r="K48">
            <v>1.1200000000000001</v>
          </cell>
          <cell r="L48">
            <v>2.2000000000000002</v>
          </cell>
          <cell r="M48">
            <v>0.5</v>
          </cell>
          <cell r="AC48">
            <v>3.31</v>
          </cell>
          <cell r="AD48">
            <v>0.15</v>
          </cell>
          <cell r="AE48">
            <v>3.48</v>
          </cell>
          <cell r="AF48">
            <v>0.39</v>
          </cell>
          <cell r="AI48">
            <v>0.32400000000000001</v>
          </cell>
          <cell r="AJ48">
            <v>4.28</v>
          </cell>
          <cell r="AK48">
            <v>1.05</v>
          </cell>
          <cell r="AL48">
            <v>1.9</v>
          </cell>
          <cell r="AM48">
            <v>0.7</v>
          </cell>
          <cell r="AP48">
            <v>3.31</v>
          </cell>
          <cell r="AQ48">
            <v>0.15</v>
          </cell>
          <cell r="AR48">
            <v>3.48</v>
          </cell>
          <cell r="AS48">
            <v>0.39</v>
          </cell>
          <cell r="AV48">
            <v>0.32400000000000001</v>
          </cell>
          <cell r="AW48">
            <v>4.28</v>
          </cell>
          <cell r="AX48">
            <v>1.05</v>
          </cell>
          <cell r="AY48">
            <v>1.9</v>
          </cell>
          <cell r="AZ48">
            <v>0.7</v>
          </cell>
          <cell r="BC48">
            <v>3.38</v>
          </cell>
          <cell r="BD48">
            <v>0.33</v>
          </cell>
          <cell r="BE48">
            <v>6.56</v>
          </cell>
          <cell r="BF48">
            <v>1.04</v>
          </cell>
          <cell r="BI48">
            <v>0.29899999999999999</v>
          </cell>
          <cell r="BJ48">
            <v>4.79</v>
          </cell>
          <cell r="BK48">
            <v>1.94</v>
          </cell>
          <cell r="BL48">
            <v>2.2000000000000002</v>
          </cell>
          <cell r="BM48">
            <v>0.5</v>
          </cell>
        </row>
        <row r="49">
          <cell r="C49">
            <v>2.76</v>
          </cell>
          <cell r="D49">
            <v>0.27</v>
          </cell>
          <cell r="E49">
            <v>3.1</v>
          </cell>
          <cell r="F49">
            <v>0.36</v>
          </cell>
          <cell r="I49">
            <v>0.378</v>
          </cell>
          <cell r="J49">
            <v>4.88</v>
          </cell>
          <cell r="K49">
            <v>1.1200000000000001</v>
          </cell>
          <cell r="L49">
            <v>2.2000000000000002</v>
          </cell>
          <cell r="M49">
            <v>0.9</v>
          </cell>
          <cell r="AC49">
            <v>3.46</v>
          </cell>
          <cell r="AD49">
            <v>0.13</v>
          </cell>
          <cell r="AE49">
            <v>3.98</v>
          </cell>
          <cell r="AF49">
            <v>0.42</v>
          </cell>
          <cell r="AI49">
            <v>0.27700000000000002</v>
          </cell>
          <cell r="AJ49">
            <v>4.17</v>
          </cell>
          <cell r="AK49">
            <v>1.1499999999999999</v>
          </cell>
          <cell r="AL49">
            <v>1.7</v>
          </cell>
          <cell r="AM49">
            <v>0.6</v>
          </cell>
          <cell r="AP49">
            <v>3.46</v>
          </cell>
          <cell r="AQ49">
            <v>0.13</v>
          </cell>
          <cell r="AR49">
            <v>3.98</v>
          </cell>
          <cell r="AS49">
            <v>0.42</v>
          </cell>
          <cell r="AV49">
            <v>0.27700000000000002</v>
          </cell>
          <cell r="AW49">
            <v>4.17</v>
          </cell>
          <cell r="AX49">
            <v>1.1499999999999999</v>
          </cell>
          <cell r="AY49">
            <v>1.7</v>
          </cell>
          <cell r="AZ49">
            <v>0.6</v>
          </cell>
          <cell r="BC49">
            <v>3.68</v>
          </cell>
          <cell r="BD49">
            <v>0.33</v>
          </cell>
          <cell r="BE49">
            <v>6.41</v>
          </cell>
          <cell r="BF49">
            <v>1.1399999999999999</v>
          </cell>
          <cell r="BI49">
            <v>0.30199999999999999</v>
          </cell>
          <cell r="BJ49">
            <v>5.08</v>
          </cell>
          <cell r="BK49">
            <v>1.74</v>
          </cell>
          <cell r="BL49">
            <v>1.9</v>
          </cell>
          <cell r="BM49">
            <v>0.6</v>
          </cell>
        </row>
        <row r="50">
          <cell r="C50">
            <v>2.9</v>
          </cell>
          <cell r="D50">
            <v>0.26</v>
          </cell>
          <cell r="E50">
            <v>3.07</v>
          </cell>
          <cell r="F50">
            <v>0.42</v>
          </cell>
          <cell r="I50">
            <v>0.36599999999999999</v>
          </cell>
          <cell r="J50">
            <v>4.99</v>
          </cell>
          <cell r="K50">
            <v>1.06</v>
          </cell>
          <cell r="L50">
            <v>1.7</v>
          </cell>
          <cell r="M50">
            <v>0.6</v>
          </cell>
          <cell r="AC50">
            <v>3.64</v>
          </cell>
          <cell r="AD50">
            <v>0.15</v>
          </cell>
          <cell r="AE50">
            <v>3.84</v>
          </cell>
          <cell r="AF50">
            <v>0.57999999999999996</v>
          </cell>
          <cell r="AI50">
            <v>0.32900000000000001</v>
          </cell>
          <cell r="AJ50">
            <v>4.47</v>
          </cell>
          <cell r="AK50">
            <v>1.06</v>
          </cell>
          <cell r="AL50">
            <v>2.2000000000000002</v>
          </cell>
          <cell r="AM50">
            <v>0.3</v>
          </cell>
          <cell r="AP50">
            <v>3.64</v>
          </cell>
          <cell r="AQ50">
            <v>0.15</v>
          </cell>
          <cell r="AR50">
            <v>3.84</v>
          </cell>
          <cell r="AS50">
            <v>0.57999999999999996</v>
          </cell>
          <cell r="AV50">
            <v>0.32900000000000001</v>
          </cell>
          <cell r="AW50">
            <v>4.47</v>
          </cell>
          <cell r="AX50">
            <v>1.06</v>
          </cell>
          <cell r="AY50">
            <v>2.2000000000000002</v>
          </cell>
          <cell r="AZ50">
            <v>0.3</v>
          </cell>
          <cell r="BC50">
            <v>3.75</v>
          </cell>
          <cell r="BD50">
            <v>0.32</v>
          </cell>
          <cell r="BE50">
            <v>6.45</v>
          </cell>
          <cell r="BF50">
            <v>1.17</v>
          </cell>
          <cell r="BI50">
            <v>0.3</v>
          </cell>
          <cell r="BJ50">
            <v>5.14</v>
          </cell>
          <cell r="BK50">
            <v>1.72</v>
          </cell>
          <cell r="BL50">
            <v>1.6</v>
          </cell>
          <cell r="BM50">
            <v>0.4</v>
          </cell>
        </row>
        <row r="51">
          <cell r="C51">
            <v>3.01</v>
          </cell>
          <cell r="D51">
            <v>0.25</v>
          </cell>
          <cell r="E51">
            <v>3.04</v>
          </cell>
          <cell r="F51">
            <v>0.41</v>
          </cell>
          <cell r="I51">
            <v>0.39400000000000002</v>
          </cell>
          <cell r="J51">
            <v>4.99</v>
          </cell>
          <cell r="K51">
            <v>1.01</v>
          </cell>
          <cell r="L51">
            <v>2</v>
          </cell>
          <cell r="M51">
            <v>1</v>
          </cell>
          <cell r="AC51">
            <v>3.8</v>
          </cell>
          <cell r="AD51">
            <v>0.15</v>
          </cell>
          <cell r="AE51">
            <v>3.84</v>
          </cell>
          <cell r="AF51">
            <v>0.57999999999999996</v>
          </cell>
          <cell r="AI51">
            <v>0.32700000000000001</v>
          </cell>
          <cell r="AJ51">
            <v>4.62</v>
          </cell>
          <cell r="AK51">
            <v>1.01</v>
          </cell>
          <cell r="AL51">
            <v>2.2999999999999998</v>
          </cell>
          <cell r="AM51">
            <v>0.6</v>
          </cell>
          <cell r="AP51">
            <v>3.8</v>
          </cell>
          <cell r="AQ51">
            <v>0.15</v>
          </cell>
          <cell r="AR51">
            <v>3.84</v>
          </cell>
          <cell r="AS51">
            <v>0.57999999999999996</v>
          </cell>
          <cell r="AV51">
            <v>0.32700000000000001</v>
          </cell>
          <cell r="AW51">
            <v>4.62</v>
          </cell>
          <cell r="AX51">
            <v>1.01</v>
          </cell>
          <cell r="AY51">
            <v>2.2999999999999998</v>
          </cell>
          <cell r="AZ51">
            <v>0.6</v>
          </cell>
          <cell r="BC51">
            <v>3.25</v>
          </cell>
          <cell r="BD51">
            <v>0.39</v>
          </cell>
          <cell r="BE51">
            <v>6.67</v>
          </cell>
          <cell r="BF51">
            <v>1.1200000000000001</v>
          </cell>
          <cell r="BI51">
            <v>0.29599999999999999</v>
          </cell>
          <cell r="BJ51">
            <v>4.78</v>
          </cell>
          <cell r="BK51">
            <v>2.0499999999999998</v>
          </cell>
          <cell r="BL51">
            <v>1.7</v>
          </cell>
          <cell r="BM51">
            <v>0.4</v>
          </cell>
        </row>
        <row r="52">
          <cell r="C52">
            <v>2.9</v>
          </cell>
          <cell r="D52">
            <v>0.25</v>
          </cell>
          <cell r="E52">
            <v>3.06</v>
          </cell>
          <cell r="F52">
            <v>0.31</v>
          </cell>
          <cell r="I52">
            <v>0.35899999999999999</v>
          </cell>
          <cell r="J52">
            <v>4.9000000000000004</v>
          </cell>
          <cell r="K52">
            <v>1.05</v>
          </cell>
          <cell r="L52">
            <v>2.2000000000000002</v>
          </cell>
          <cell r="M52">
            <v>0.5</v>
          </cell>
          <cell r="AC52">
            <v>4.04</v>
          </cell>
          <cell r="AD52">
            <v>0.15</v>
          </cell>
          <cell r="AE52">
            <v>3.61</v>
          </cell>
          <cell r="AF52">
            <v>0.69</v>
          </cell>
          <cell r="AI52">
            <v>0.27700000000000002</v>
          </cell>
          <cell r="AJ52">
            <v>4.6100000000000003</v>
          </cell>
          <cell r="AK52">
            <v>0.89</v>
          </cell>
          <cell r="AL52">
            <v>2</v>
          </cell>
          <cell r="AM52">
            <v>0.5</v>
          </cell>
          <cell r="AP52">
            <v>4.04</v>
          </cell>
          <cell r="AQ52">
            <v>0.15</v>
          </cell>
          <cell r="AR52">
            <v>3.61</v>
          </cell>
          <cell r="AS52">
            <v>0.69</v>
          </cell>
          <cell r="AV52">
            <v>0.27700000000000002</v>
          </cell>
          <cell r="AW52">
            <v>4.6100000000000003</v>
          </cell>
          <cell r="AX52">
            <v>0.89</v>
          </cell>
          <cell r="AY52">
            <v>2</v>
          </cell>
          <cell r="AZ52">
            <v>0.5</v>
          </cell>
          <cell r="BC52">
            <v>3.35</v>
          </cell>
          <cell r="BD52">
            <v>0.36</v>
          </cell>
          <cell r="BE52">
            <v>6.47</v>
          </cell>
          <cell r="BF52">
            <v>1.04</v>
          </cell>
          <cell r="BI52">
            <v>0.29299999999999998</v>
          </cell>
          <cell r="BJ52">
            <v>4.62</v>
          </cell>
          <cell r="BK52">
            <v>1.93</v>
          </cell>
          <cell r="BL52">
            <v>2</v>
          </cell>
          <cell r="BM52">
            <v>0.4</v>
          </cell>
        </row>
        <row r="53">
          <cell r="C53">
            <v>3.09</v>
          </cell>
          <cell r="D53">
            <v>0.19</v>
          </cell>
          <cell r="E53">
            <v>2.96</v>
          </cell>
          <cell r="F53">
            <v>0.33</v>
          </cell>
          <cell r="I53">
            <v>0.30299999999999999</v>
          </cell>
          <cell r="J53">
            <v>5.24</v>
          </cell>
          <cell r="K53">
            <v>0.96</v>
          </cell>
          <cell r="L53">
            <v>1.8</v>
          </cell>
          <cell r="M53">
            <v>0.8</v>
          </cell>
          <cell r="AC53">
            <v>4.0199999999999996</v>
          </cell>
          <cell r="AD53">
            <v>0.18</v>
          </cell>
          <cell r="AE53">
            <v>3.86</v>
          </cell>
          <cell r="AF53">
            <v>0.84</v>
          </cell>
          <cell r="AI53">
            <v>0.28000000000000003</v>
          </cell>
          <cell r="AJ53">
            <v>4.8499999999999996</v>
          </cell>
          <cell r="AK53">
            <v>0.96</v>
          </cell>
          <cell r="AL53">
            <v>2.7</v>
          </cell>
          <cell r="AM53">
            <v>0.6</v>
          </cell>
          <cell r="AP53">
            <v>4.0199999999999996</v>
          </cell>
          <cell r="AQ53">
            <v>0.18</v>
          </cell>
          <cell r="AR53">
            <v>3.86</v>
          </cell>
          <cell r="AS53">
            <v>0.84</v>
          </cell>
          <cell r="AV53">
            <v>0.28000000000000003</v>
          </cell>
          <cell r="AW53">
            <v>4.8499999999999996</v>
          </cell>
          <cell r="AX53">
            <v>0.96</v>
          </cell>
          <cell r="AY53">
            <v>2.7</v>
          </cell>
          <cell r="AZ53">
            <v>0.6</v>
          </cell>
          <cell r="BC53">
            <v>3.27</v>
          </cell>
          <cell r="BD53">
            <v>0.38</v>
          </cell>
          <cell r="BE53">
            <v>6.34</v>
          </cell>
          <cell r="BF53">
            <v>1.07</v>
          </cell>
          <cell r="BI53">
            <v>0.29399999999999998</v>
          </cell>
          <cell r="BJ53">
            <v>4.7300000000000004</v>
          </cell>
          <cell r="BK53">
            <v>1.94</v>
          </cell>
          <cell r="BL53">
            <v>2.4</v>
          </cell>
          <cell r="BM53">
            <v>0.5</v>
          </cell>
        </row>
        <row r="54">
          <cell r="C54">
            <v>3.15</v>
          </cell>
          <cell r="D54">
            <v>0.25</v>
          </cell>
          <cell r="E54">
            <v>3.06</v>
          </cell>
          <cell r="F54">
            <v>0.39</v>
          </cell>
          <cell r="I54">
            <v>0.4</v>
          </cell>
          <cell r="J54">
            <v>4.83</v>
          </cell>
          <cell r="K54">
            <v>0.97</v>
          </cell>
          <cell r="L54">
            <v>1.9</v>
          </cell>
          <cell r="M54">
            <v>0.5</v>
          </cell>
          <cell r="AC54">
            <v>3.74</v>
          </cell>
          <cell r="AD54">
            <v>0.18</v>
          </cell>
          <cell r="AE54">
            <v>3.77</v>
          </cell>
          <cell r="AF54">
            <v>0.75</v>
          </cell>
          <cell r="AI54">
            <v>0.27500000000000002</v>
          </cell>
          <cell r="AJ54">
            <v>4.55</v>
          </cell>
          <cell r="AK54">
            <v>1.01</v>
          </cell>
          <cell r="AL54">
            <v>1.8</v>
          </cell>
          <cell r="AM54">
            <v>0.4</v>
          </cell>
          <cell r="AP54">
            <v>3.74</v>
          </cell>
          <cell r="AQ54">
            <v>0.18</v>
          </cell>
          <cell r="AR54">
            <v>3.77</v>
          </cell>
          <cell r="AS54">
            <v>0.75</v>
          </cell>
          <cell r="AV54">
            <v>0.27500000000000002</v>
          </cell>
          <cell r="AW54">
            <v>4.55</v>
          </cell>
          <cell r="AX54">
            <v>1.01</v>
          </cell>
          <cell r="AY54">
            <v>1.8</v>
          </cell>
          <cell r="AZ54">
            <v>0.4</v>
          </cell>
          <cell r="BC54">
            <v>3.34</v>
          </cell>
          <cell r="BD54">
            <v>0.38</v>
          </cell>
          <cell r="BE54">
            <v>6.55</v>
          </cell>
          <cell r="BF54">
            <v>1.1200000000000001</v>
          </cell>
          <cell r="BI54">
            <v>0.29699999999999999</v>
          </cell>
          <cell r="BJ54">
            <v>4.8099999999999996</v>
          </cell>
          <cell r="BK54">
            <v>1.96</v>
          </cell>
          <cell r="BL54">
            <v>2.1</v>
          </cell>
          <cell r="BM54">
            <v>0.4</v>
          </cell>
        </row>
        <row r="55">
          <cell r="C55">
            <v>2.98</v>
          </cell>
          <cell r="D55">
            <v>0.21</v>
          </cell>
          <cell r="E55">
            <v>3.04</v>
          </cell>
          <cell r="F55">
            <v>0.32</v>
          </cell>
          <cell r="I55">
            <v>0.34499999999999997</v>
          </cell>
          <cell r="J55">
            <v>4.84</v>
          </cell>
          <cell r="K55">
            <v>1.02</v>
          </cell>
          <cell r="L55">
            <v>2.8</v>
          </cell>
          <cell r="M55">
            <v>0.5</v>
          </cell>
          <cell r="AC55">
            <v>3.55</v>
          </cell>
          <cell r="AD55">
            <v>0.19</v>
          </cell>
          <cell r="AE55">
            <v>4.1900000000000004</v>
          </cell>
          <cell r="AF55">
            <v>0.69</v>
          </cell>
          <cell r="AI55">
            <v>0.27100000000000002</v>
          </cell>
          <cell r="AJ55">
            <v>4.18</v>
          </cell>
          <cell r="AK55">
            <v>1.18</v>
          </cell>
          <cell r="AL55">
            <v>1.7</v>
          </cell>
          <cell r="AM55">
            <v>0.5</v>
          </cell>
          <cell r="AP55">
            <v>3.55</v>
          </cell>
          <cell r="AQ55">
            <v>0.19</v>
          </cell>
          <cell r="AR55">
            <v>4.1900000000000004</v>
          </cell>
          <cell r="AS55">
            <v>0.69</v>
          </cell>
          <cell r="AV55">
            <v>0.27100000000000002</v>
          </cell>
          <cell r="AW55">
            <v>4.18</v>
          </cell>
          <cell r="AX55">
            <v>1.18</v>
          </cell>
          <cell r="AY55">
            <v>1.7</v>
          </cell>
          <cell r="AZ55">
            <v>0.5</v>
          </cell>
          <cell r="BC55">
            <v>3.13</v>
          </cell>
          <cell r="BD55">
            <v>0.37</v>
          </cell>
          <cell r="BE55">
            <v>6.3</v>
          </cell>
          <cell r="BF55">
            <v>1.03</v>
          </cell>
          <cell r="BI55">
            <v>0.29499999999999998</v>
          </cell>
          <cell r="BJ55">
            <v>4.59</v>
          </cell>
          <cell r="BK55">
            <v>2.02</v>
          </cell>
          <cell r="BL55">
            <v>1.7</v>
          </cell>
          <cell r="BM55">
            <v>0.2</v>
          </cell>
        </row>
        <row r="56">
          <cell r="C56">
            <v>2.98</v>
          </cell>
          <cell r="D56">
            <v>0.23</v>
          </cell>
          <cell r="E56">
            <v>3.08</v>
          </cell>
          <cell r="F56">
            <v>0.44</v>
          </cell>
          <cell r="I56">
            <v>0.38100000000000001</v>
          </cell>
          <cell r="J56">
            <v>4.83</v>
          </cell>
          <cell r="K56">
            <v>1.03</v>
          </cell>
          <cell r="L56">
            <v>2</v>
          </cell>
          <cell r="M56">
            <v>0.4</v>
          </cell>
          <cell r="AC56">
            <v>3.5</v>
          </cell>
          <cell r="AD56">
            <v>0.2</v>
          </cell>
          <cell r="AE56">
            <v>4.12</v>
          </cell>
          <cell r="AF56">
            <v>0.84</v>
          </cell>
          <cell r="AI56">
            <v>0.28000000000000003</v>
          </cell>
          <cell r="AJ56">
            <v>4.6100000000000003</v>
          </cell>
          <cell r="AK56">
            <v>1.18</v>
          </cell>
          <cell r="AL56">
            <v>2.6</v>
          </cell>
          <cell r="AM56">
            <v>0.5</v>
          </cell>
          <cell r="AP56">
            <v>3.5</v>
          </cell>
          <cell r="AQ56">
            <v>0.2</v>
          </cell>
          <cell r="AR56">
            <v>4.12</v>
          </cell>
          <cell r="AS56">
            <v>0.84</v>
          </cell>
          <cell r="AV56">
            <v>0.28000000000000003</v>
          </cell>
          <cell r="AW56">
            <v>4.6100000000000003</v>
          </cell>
          <cell r="AX56">
            <v>1.18</v>
          </cell>
          <cell r="AY56">
            <v>2.6</v>
          </cell>
          <cell r="AZ56">
            <v>0.5</v>
          </cell>
          <cell r="BC56">
            <v>3.26</v>
          </cell>
          <cell r="BD56">
            <v>0.37</v>
          </cell>
          <cell r="BE56">
            <v>6.52</v>
          </cell>
          <cell r="BF56">
            <v>1.1100000000000001</v>
          </cell>
          <cell r="BI56">
            <v>0.30099999999999999</v>
          </cell>
          <cell r="BJ56">
            <v>4.8600000000000003</v>
          </cell>
          <cell r="BK56">
            <v>2</v>
          </cell>
          <cell r="BL56">
            <v>1.4</v>
          </cell>
          <cell r="BM56">
            <v>0.4</v>
          </cell>
        </row>
        <row r="57">
          <cell r="C57">
            <v>3.22</v>
          </cell>
          <cell r="D57">
            <v>0.18</v>
          </cell>
          <cell r="E57">
            <v>3.08</v>
          </cell>
          <cell r="F57">
            <v>0.46</v>
          </cell>
          <cell r="I57">
            <v>0.34899999999999998</v>
          </cell>
          <cell r="J57">
            <v>5.31</v>
          </cell>
          <cell r="K57">
            <v>0.96</v>
          </cell>
          <cell r="L57">
            <v>2.4</v>
          </cell>
          <cell r="M57">
            <v>0.6</v>
          </cell>
          <cell r="AC57">
            <v>3.65</v>
          </cell>
          <cell r="AD57">
            <v>0.18</v>
          </cell>
          <cell r="AE57">
            <v>4.13</v>
          </cell>
          <cell r="AF57">
            <v>0.78</v>
          </cell>
          <cell r="AI57">
            <v>0.27500000000000002</v>
          </cell>
          <cell r="AJ57">
            <v>4.38</v>
          </cell>
          <cell r="AK57">
            <v>1.1299999999999999</v>
          </cell>
          <cell r="AL57">
            <v>2.1</v>
          </cell>
          <cell r="AM57">
            <v>0.4</v>
          </cell>
          <cell r="BC57">
            <v>3.31</v>
          </cell>
          <cell r="BD57">
            <v>0.36</v>
          </cell>
          <cell r="BE57">
            <v>6.62</v>
          </cell>
          <cell r="BF57">
            <v>1.02</v>
          </cell>
          <cell r="BI57">
            <v>0.30199999999999999</v>
          </cell>
          <cell r="BJ57">
            <v>4.8</v>
          </cell>
          <cell r="BK57">
            <v>2</v>
          </cell>
          <cell r="BL57">
            <v>1.8</v>
          </cell>
          <cell r="BM57">
            <v>0.4</v>
          </cell>
        </row>
        <row r="58">
          <cell r="C58">
            <v>3.04</v>
          </cell>
          <cell r="D58">
            <v>0.16</v>
          </cell>
          <cell r="E58">
            <v>3.38</v>
          </cell>
          <cell r="F58">
            <v>0.51</v>
          </cell>
          <cell r="I58">
            <v>0.30599999999999999</v>
          </cell>
          <cell r="J58">
            <v>5.51</v>
          </cell>
          <cell r="K58">
            <v>1.1100000000000001</v>
          </cell>
          <cell r="L58">
            <v>2.9</v>
          </cell>
          <cell r="M58">
            <v>0.6</v>
          </cell>
          <cell r="AC58">
            <v>3.67</v>
          </cell>
          <cell r="AD58">
            <v>0.21</v>
          </cell>
          <cell r="AE58">
            <v>4.3899999999999997</v>
          </cell>
          <cell r="AF58">
            <v>0.9</v>
          </cell>
          <cell r="AI58">
            <v>0.27200000000000002</v>
          </cell>
          <cell r="AJ58">
            <v>4.49</v>
          </cell>
          <cell r="AK58">
            <v>1.2</v>
          </cell>
          <cell r="AL58">
            <v>2.1</v>
          </cell>
          <cell r="AM58">
            <v>0.4</v>
          </cell>
          <cell r="BC58">
            <v>3.36</v>
          </cell>
          <cell r="BD58">
            <v>0.34</v>
          </cell>
          <cell r="BE58">
            <v>6.77</v>
          </cell>
          <cell r="BF58">
            <v>1</v>
          </cell>
          <cell r="BI58">
            <v>0.3</v>
          </cell>
          <cell r="BJ58">
            <v>4.6500000000000004</v>
          </cell>
          <cell r="BK58">
            <v>2.0099999999999998</v>
          </cell>
          <cell r="BL58">
            <v>1.7</v>
          </cell>
          <cell r="BM58">
            <v>0.4</v>
          </cell>
        </row>
        <row r="59">
          <cell r="C59">
            <v>3.11</v>
          </cell>
          <cell r="D59">
            <v>0.16</v>
          </cell>
          <cell r="E59">
            <v>3.29</v>
          </cell>
          <cell r="F59">
            <v>0.43</v>
          </cell>
          <cell r="I59">
            <v>0.31900000000000001</v>
          </cell>
          <cell r="J59">
            <v>4.84</v>
          </cell>
          <cell r="K59">
            <v>1.06</v>
          </cell>
          <cell r="L59">
            <v>3.5</v>
          </cell>
          <cell r="M59">
            <v>0.7</v>
          </cell>
          <cell r="AC59">
            <v>3.63</v>
          </cell>
          <cell r="AD59">
            <v>0.19</v>
          </cell>
          <cell r="AE59">
            <v>4.6399999999999997</v>
          </cell>
          <cell r="AF59">
            <v>0.93</v>
          </cell>
          <cell r="AI59">
            <v>0.27400000000000002</v>
          </cell>
          <cell r="AJ59">
            <v>4.45</v>
          </cell>
          <cell r="AK59">
            <v>1.28</v>
          </cell>
          <cell r="AL59">
            <v>2.1</v>
          </cell>
          <cell r="AM59">
            <v>0.4</v>
          </cell>
          <cell r="BC59">
            <v>3.42</v>
          </cell>
          <cell r="BD59">
            <v>0.33</v>
          </cell>
          <cell r="BE59">
            <v>6.91</v>
          </cell>
          <cell r="BF59">
            <v>1.04</v>
          </cell>
          <cell r="BI59">
            <v>0.29899999999999999</v>
          </cell>
          <cell r="BJ59">
            <v>4.6100000000000003</v>
          </cell>
          <cell r="BK59">
            <v>2.02</v>
          </cell>
          <cell r="BL59">
            <v>1.7</v>
          </cell>
          <cell r="BM59">
            <v>0.5</v>
          </cell>
        </row>
        <row r="60">
          <cell r="C60">
            <v>2.97</v>
          </cell>
          <cell r="D60">
            <v>0.16</v>
          </cell>
          <cell r="E60">
            <v>3.33</v>
          </cell>
          <cell r="F60">
            <v>0.47</v>
          </cell>
          <cell r="I60">
            <v>0.32400000000000001</v>
          </cell>
          <cell r="J60">
            <v>4.88</v>
          </cell>
          <cell r="K60">
            <v>1.1200000000000001</v>
          </cell>
          <cell r="L60">
            <v>2.7</v>
          </cell>
          <cell r="M60">
            <v>1</v>
          </cell>
          <cell r="AC60">
            <v>3.31</v>
          </cell>
          <cell r="AD60">
            <v>0.21</v>
          </cell>
          <cell r="AE60">
            <v>4.84</v>
          </cell>
          <cell r="AF60">
            <v>0.89</v>
          </cell>
          <cell r="AI60">
            <v>0.27500000000000002</v>
          </cell>
          <cell r="AJ60">
            <v>4.3099999999999996</v>
          </cell>
          <cell r="AK60">
            <v>1.46</v>
          </cell>
          <cell r="AL60">
            <v>1.3</v>
          </cell>
          <cell r="AM60">
            <v>0.4</v>
          </cell>
          <cell r="BC60">
            <v>3.25</v>
          </cell>
          <cell r="BD60">
            <v>0.32</v>
          </cell>
          <cell r="BE60">
            <v>7.06</v>
          </cell>
          <cell r="BF60">
            <v>0.95</v>
          </cell>
          <cell r="BI60">
            <v>0.29699999999999999</v>
          </cell>
          <cell r="BJ60">
            <v>4.38</v>
          </cell>
          <cell r="BK60">
            <v>2.17</v>
          </cell>
          <cell r="BL60">
            <v>2.1</v>
          </cell>
          <cell r="BM60">
            <v>0.4</v>
          </cell>
        </row>
        <row r="61">
          <cell r="C61">
            <v>2.94</v>
          </cell>
          <cell r="D61">
            <v>0.16</v>
          </cell>
          <cell r="E61">
            <v>3.19</v>
          </cell>
          <cell r="F61">
            <v>0.43</v>
          </cell>
          <cell r="I61">
            <v>0.318</v>
          </cell>
          <cell r="J61">
            <v>4.55</v>
          </cell>
          <cell r="K61">
            <v>1.0900000000000001</v>
          </cell>
          <cell r="L61">
            <v>2.9</v>
          </cell>
          <cell r="M61">
            <v>0.5</v>
          </cell>
          <cell r="AC61">
            <v>3.29</v>
          </cell>
          <cell r="AD61">
            <v>0.2</v>
          </cell>
          <cell r="AE61">
            <v>4.95</v>
          </cell>
          <cell r="AF61">
            <v>0.91</v>
          </cell>
          <cell r="AI61">
            <v>0.27700000000000002</v>
          </cell>
          <cell r="AJ61">
            <v>4.28</v>
          </cell>
          <cell r="AK61">
            <v>1.5</v>
          </cell>
          <cell r="AL61">
            <v>1.5</v>
          </cell>
          <cell r="AM61">
            <v>0.3</v>
          </cell>
          <cell r="BC61">
            <v>3.09</v>
          </cell>
          <cell r="BD61">
            <v>0.32</v>
          </cell>
          <cell r="BE61">
            <v>7.1</v>
          </cell>
          <cell r="BF61">
            <v>0.94</v>
          </cell>
          <cell r="BI61">
            <v>0.29499999999999998</v>
          </cell>
          <cell r="BJ61">
            <v>4.28</v>
          </cell>
          <cell r="BK61">
            <v>2.2999999999999998</v>
          </cell>
          <cell r="BL61">
            <v>2</v>
          </cell>
          <cell r="BM61">
            <v>0.4</v>
          </cell>
        </row>
        <row r="62">
          <cell r="C62">
            <v>3.16</v>
          </cell>
          <cell r="D62">
            <v>0.14000000000000001</v>
          </cell>
          <cell r="E62">
            <v>3.57</v>
          </cell>
          <cell r="F62">
            <v>0.52</v>
          </cell>
          <cell r="I62">
            <v>0.33</v>
          </cell>
          <cell r="J62">
            <v>4.8899999999999997</v>
          </cell>
          <cell r="K62">
            <v>1.1299999999999999</v>
          </cell>
          <cell r="L62">
            <v>2.2999999999999998</v>
          </cell>
          <cell r="M62">
            <v>0.5</v>
          </cell>
          <cell r="AC62">
            <v>3.31</v>
          </cell>
          <cell r="AD62">
            <v>0.2</v>
          </cell>
          <cell r="AE62">
            <v>5.09</v>
          </cell>
          <cell r="AF62">
            <v>0.91</v>
          </cell>
          <cell r="AI62">
            <v>0.27500000000000002</v>
          </cell>
          <cell r="AJ62">
            <v>4.38</v>
          </cell>
          <cell r="AK62">
            <v>1.54</v>
          </cell>
          <cell r="AL62">
            <v>1.4</v>
          </cell>
          <cell r="AM62">
            <v>0.3</v>
          </cell>
          <cell r="BC62">
            <v>3.03</v>
          </cell>
          <cell r="BD62">
            <v>0.31</v>
          </cell>
          <cell r="BE62">
            <v>7.5</v>
          </cell>
          <cell r="BF62">
            <v>1.02</v>
          </cell>
          <cell r="BI62">
            <v>0.29699999999999999</v>
          </cell>
          <cell r="BJ62">
            <v>4.32</v>
          </cell>
          <cell r="BK62">
            <v>2.48</v>
          </cell>
          <cell r="BL62">
            <v>1.4</v>
          </cell>
          <cell r="BM62">
            <v>0.3</v>
          </cell>
        </row>
        <row r="63">
          <cell r="C63">
            <v>3.2</v>
          </cell>
          <cell r="D63">
            <v>0.16</v>
          </cell>
          <cell r="E63">
            <v>3.4</v>
          </cell>
          <cell r="F63">
            <v>0.54</v>
          </cell>
          <cell r="I63">
            <v>0.34</v>
          </cell>
          <cell r="J63">
            <v>5.04</v>
          </cell>
          <cell r="K63">
            <v>1.06</v>
          </cell>
          <cell r="L63">
            <v>2.2000000000000002</v>
          </cell>
          <cell r="M63">
            <v>0.7</v>
          </cell>
          <cell r="AC63">
            <v>3.39</v>
          </cell>
          <cell r="AD63">
            <v>0.2</v>
          </cell>
          <cell r="AE63">
            <v>5.18</v>
          </cell>
          <cell r="AF63">
            <v>0.86</v>
          </cell>
          <cell r="AI63">
            <v>0.27700000000000002</v>
          </cell>
          <cell r="AJ63">
            <v>4.3099999999999996</v>
          </cell>
          <cell r="AK63">
            <v>1.53</v>
          </cell>
          <cell r="AL63">
            <v>1.3</v>
          </cell>
          <cell r="AM63">
            <v>0.4</v>
          </cell>
          <cell r="BC63">
            <v>3.01</v>
          </cell>
          <cell r="BD63">
            <v>0.32</v>
          </cell>
          <cell r="BE63">
            <v>7.55</v>
          </cell>
          <cell r="BF63">
            <v>0.96</v>
          </cell>
          <cell r="BI63">
            <v>0.29699999999999999</v>
          </cell>
          <cell r="BJ63">
            <v>4.17</v>
          </cell>
          <cell r="BK63">
            <v>2.5099999999999998</v>
          </cell>
          <cell r="BL63">
            <v>2.1</v>
          </cell>
          <cell r="BM63">
            <v>0.4</v>
          </cell>
        </row>
        <row r="64">
          <cell r="C64">
            <v>3.38</v>
          </cell>
          <cell r="D64">
            <v>0.17</v>
          </cell>
          <cell r="E64">
            <v>3.43</v>
          </cell>
          <cell r="F64">
            <v>0.55000000000000004</v>
          </cell>
          <cell r="I64">
            <v>0.33700000000000002</v>
          </cell>
          <cell r="J64">
            <v>5.24</v>
          </cell>
          <cell r="K64">
            <v>1.01</v>
          </cell>
          <cell r="L64">
            <v>2.9</v>
          </cell>
          <cell r="M64">
            <v>0.7</v>
          </cell>
          <cell r="AC64">
            <v>3.46</v>
          </cell>
          <cell r="AD64">
            <v>0.2</v>
          </cell>
          <cell r="AE64">
            <v>5.23</v>
          </cell>
          <cell r="AF64">
            <v>0.95</v>
          </cell>
          <cell r="AI64">
            <v>0.27900000000000003</v>
          </cell>
          <cell r="AJ64">
            <v>4.53</v>
          </cell>
          <cell r="AK64">
            <v>1.51</v>
          </cell>
          <cell r="AL64">
            <v>1.4</v>
          </cell>
          <cell r="AM64">
            <v>0.5</v>
          </cell>
          <cell r="BC64">
            <v>2.88</v>
          </cell>
          <cell r="BD64">
            <v>0.34</v>
          </cell>
          <cell r="BE64">
            <v>7.7</v>
          </cell>
          <cell r="BF64">
            <v>0.86</v>
          </cell>
          <cell r="BI64">
            <v>0.29799999999999999</v>
          </cell>
          <cell r="BJ64">
            <v>4.07</v>
          </cell>
          <cell r="BK64">
            <v>2.67</v>
          </cell>
          <cell r="BL64">
            <v>1.5</v>
          </cell>
          <cell r="BM64">
            <v>0.3</v>
          </cell>
        </row>
        <row r="65">
          <cell r="C65">
            <v>3.32</v>
          </cell>
          <cell r="D65">
            <v>0.14000000000000001</v>
          </cell>
          <cell r="E65">
            <v>3.81</v>
          </cell>
          <cell r="F65">
            <v>0.55000000000000004</v>
          </cell>
          <cell r="I65">
            <v>0.35299999999999998</v>
          </cell>
          <cell r="J65">
            <v>4.99</v>
          </cell>
          <cell r="K65">
            <v>1.1499999999999999</v>
          </cell>
          <cell r="L65">
            <v>2.4</v>
          </cell>
          <cell r="M65">
            <v>0.5</v>
          </cell>
          <cell r="AC65">
            <v>3.37</v>
          </cell>
          <cell r="AD65">
            <v>0.22</v>
          </cell>
          <cell r="AE65">
            <v>5.42</v>
          </cell>
          <cell r="AF65">
            <v>0.93</v>
          </cell>
          <cell r="AI65">
            <v>0.28100000000000003</v>
          </cell>
          <cell r="AJ65">
            <v>4.46</v>
          </cell>
          <cell r="AK65">
            <v>1.61</v>
          </cell>
          <cell r="AL65">
            <v>1.6</v>
          </cell>
          <cell r="AM65">
            <v>0.4</v>
          </cell>
          <cell r="BC65">
            <v>2.9</v>
          </cell>
          <cell r="BD65">
            <v>0.33</v>
          </cell>
          <cell r="BE65">
            <v>7.71</v>
          </cell>
          <cell r="BF65">
            <v>1.01</v>
          </cell>
          <cell r="BI65">
            <v>0.29899999999999999</v>
          </cell>
          <cell r="BJ65">
            <v>4.25</v>
          </cell>
          <cell r="BK65">
            <v>2.66</v>
          </cell>
          <cell r="BL65">
            <v>2</v>
          </cell>
          <cell r="BM65">
            <v>0.3</v>
          </cell>
        </row>
        <row r="66">
          <cell r="C66">
            <v>3.45</v>
          </cell>
          <cell r="D66">
            <v>0.15</v>
          </cell>
          <cell r="E66">
            <v>3.61</v>
          </cell>
          <cell r="F66">
            <v>0.56999999999999995</v>
          </cell>
          <cell r="I66">
            <v>0.34300000000000003</v>
          </cell>
          <cell r="J66">
            <v>4.96</v>
          </cell>
          <cell r="K66">
            <v>1.05</v>
          </cell>
          <cell r="L66">
            <v>2.6</v>
          </cell>
          <cell r="M66">
            <v>0.5</v>
          </cell>
          <cell r="AC66">
            <v>2.96</v>
          </cell>
          <cell r="AD66">
            <v>0.22</v>
          </cell>
          <cell r="AE66">
            <v>5.8</v>
          </cell>
          <cell r="AF66">
            <v>0.84</v>
          </cell>
          <cell r="AI66">
            <v>0.27300000000000002</v>
          </cell>
          <cell r="AJ66">
            <v>3.95</v>
          </cell>
          <cell r="AK66">
            <v>1.96</v>
          </cell>
          <cell r="AL66">
            <v>1.9</v>
          </cell>
          <cell r="AM66">
            <v>0.7</v>
          </cell>
          <cell r="BC66">
            <v>3.11</v>
          </cell>
          <cell r="BD66">
            <v>0.34</v>
          </cell>
          <cell r="BE66">
            <v>8.0299999999999994</v>
          </cell>
          <cell r="BF66">
            <v>1.1599999999999999</v>
          </cell>
          <cell r="BI66">
            <v>0.3</v>
          </cell>
          <cell r="BJ66">
            <v>4.4800000000000004</v>
          </cell>
          <cell r="BK66">
            <v>2.58</v>
          </cell>
          <cell r="BL66">
            <v>1.6</v>
          </cell>
          <cell r="BM66">
            <v>0.4</v>
          </cell>
        </row>
        <row r="67">
          <cell r="C67">
            <v>3.37</v>
          </cell>
          <cell r="D67">
            <v>0.15</v>
          </cell>
          <cell r="E67">
            <v>3.56</v>
          </cell>
          <cell r="F67">
            <v>0.51</v>
          </cell>
          <cell r="I67">
            <v>0.28999999999999998</v>
          </cell>
          <cell r="J67">
            <v>4.8600000000000003</v>
          </cell>
          <cell r="K67">
            <v>1.06</v>
          </cell>
          <cell r="L67">
            <v>2.8</v>
          </cell>
          <cell r="M67">
            <v>0.5</v>
          </cell>
          <cell r="AC67">
            <v>2.96</v>
          </cell>
          <cell r="AD67">
            <v>0.21</v>
          </cell>
          <cell r="AE67">
            <v>5.91</v>
          </cell>
          <cell r="AF67">
            <v>0.85</v>
          </cell>
          <cell r="AI67">
            <v>0.27900000000000003</v>
          </cell>
          <cell r="AJ67">
            <v>4.04</v>
          </cell>
          <cell r="AK67">
            <v>2</v>
          </cell>
          <cell r="AL67">
            <v>1.9</v>
          </cell>
          <cell r="AM67">
            <v>0.5</v>
          </cell>
          <cell r="BC67">
            <v>3.26</v>
          </cell>
          <cell r="BD67">
            <v>0.36</v>
          </cell>
          <cell r="BE67">
            <v>8.25</v>
          </cell>
          <cell r="BF67">
            <v>1.26</v>
          </cell>
          <cell r="BI67">
            <v>0.3</v>
          </cell>
          <cell r="BJ67">
            <v>4.6500000000000004</v>
          </cell>
          <cell r="BK67">
            <v>2.5299999999999998</v>
          </cell>
          <cell r="BL67">
            <v>1.8</v>
          </cell>
          <cell r="BM67">
            <v>0.3</v>
          </cell>
        </row>
        <row r="68">
          <cell r="C68">
            <v>3.31</v>
          </cell>
          <cell r="D68">
            <v>0.15</v>
          </cell>
          <cell r="E68">
            <v>3.77</v>
          </cell>
          <cell r="F68">
            <v>0.54</v>
          </cell>
          <cell r="I68">
            <v>0.28399999999999997</v>
          </cell>
          <cell r="J68">
            <v>4.75</v>
          </cell>
          <cell r="K68">
            <v>1.1399999999999999</v>
          </cell>
          <cell r="L68">
            <v>2.5</v>
          </cell>
          <cell r="M68">
            <v>0.8</v>
          </cell>
          <cell r="AC68">
            <v>3.09</v>
          </cell>
          <cell r="AD68">
            <v>0.22</v>
          </cell>
          <cell r="AE68">
            <v>5.94</v>
          </cell>
          <cell r="AF68">
            <v>0.83</v>
          </cell>
          <cell r="AI68">
            <v>0.27400000000000002</v>
          </cell>
          <cell r="AJ68">
            <v>3.99</v>
          </cell>
          <cell r="AK68">
            <v>1.92</v>
          </cell>
          <cell r="AL68">
            <v>2.1</v>
          </cell>
          <cell r="AM68">
            <v>0.4</v>
          </cell>
          <cell r="BC68">
            <v>3.23</v>
          </cell>
          <cell r="BD68">
            <v>0.4</v>
          </cell>
          <cell r="BE68">
            <v>8.48</v>
          </cell>
          <cell r="BF68">
            <v>1.1499999999999999</v>
          </cell>
          <cell r="BI68">
            <v>0.29499999999999998</v>
          </cell>
          <cell r="BJ68">
            <v>4.45</v>
          </cell>
          <cell r="BK68">
            <v>2.63</v>
          </cell>
          <cell r="BL68">
            <v>1.7</v>
          </cell>
          <cell r="BM68">
            <v>0.4</v>
          </cell>
        </row>
        <row r="69">
          <cell r="C69">
            <v>3.45</v>
          </cell>
          <cell r="D69">
            <v>0.13</v>
          </cell>
          <cell r="E69">
            <v>3.61</v>
          </cell>
          <cell r="F69">
            <v>0.46</v>
          </cell>
          <cell r="I69">
            <v>0.28000000000000003</v>
          </cell>
          <cell r="J69">
            <v>4.5199999999999996</v>
          </cell>
          <cell r="K69">
            <v>1.05</v>
          </cell>
          <cell r="L69">
            <v>2.4</v>
          </cell>
          <cell r="M69">
            <v>0.4</v>
          </cell>
          <cell r="AC69">
            <v>2.89</v>
          </cell>
          <cell r="AD69">
            <v>0.21</v>
          </cell>
          <cell r="AE69">
            <v>5.82</v>
          </cell>
          <cell r="AF69">
            <v>0.85</v>
          </cell>
          <cell r="AI69">
            <v>0.27600000000000002</v>
          </cell>
          <cell r="AJ69">
            <v>3.99</v>
          </cell>
          <cell r="AK69">
            <v>2.02</v>
          </cell>
          <cell r="AL69">
            <v>1.3</v>
          </cell>
          <cell r="AM69">
            <v>0.4</v>
          </cell>
          <cell r="BC69">
            <v>3.27</v>
          </cell>
          <cell r="BD69">
            <v>0.41</v>
          </cell>
          <cell r="BE69">
            <v>8.81</v>
          </cell>
          <cell r="BF69">
            <v>1.39</v>
          </cell>
          <cell r="BI69">
            <v>0.29799999999999999</v>
          </cell>
          <cell r="BJ69">
            <v>4.83</v>
          </cell>
          <cell r="BK69">
            <v>2.69</v>
          </cell>
          <cell r="BL69">
            <v>2.2000000000000002</v>
          </cell>
          <cell r="BM69">
            <v>0.4</v>
          </cell>
        </row>
        <row r="70">
          <cell r="C70">
            <v>3.34</v>
          </cell>
          <cell r="D70">
            <v>0.14000000000000001</v>
          </cell>
          <cell r="E70">
            <v>3.54</v>
          </cell>
          <cell r="F70">
            <v>0.37</v>
          </cell>
          <cell r="I70">
            <v>0.27</v>
          </cell>
          <cell r="J70">
            <v>4.17</v>
          </cell>
          <cell r="K70">
            <v>1.06</v>
          </cell>
          <cell r="L70">
            <v>2.6</v>
          </cell>
          <cell r="M70">
            <v>0.6</v>
          </cell>
          <cell r="AC70">
            <v>2.98</v>
          </cell>
          <cell r="AD70">
            <v>0.23</v>
          </cell>
          <cell r="AE70">
            <v>5.99</v>
          </cell>
          <cell r="AF70">
            <v>0.71</v>
          </cell>
          <cell r="AI70">
            <v>0.27400000000000002</v>
          </cell>
          <cell r="AJ70">
            <v>3.77</v>
          </cell>
          <cell r="AK70">
            <v>2.0099999999999998</v>
          </cell>
          <cell r="AL70">
            <v>1.4</v>
          </cell>
          <cell r="AM70">
            <v>0.3</v>
          </cell>
          <cell r="BC70">
            <v>3.39</v>
          </cell>
          <cell r="BD70">
            <v>0.46</v>
          </cell>
          <cell r="BE70">
            <v>8.68</v>
          </cell>
          <cell r="BF70">
            <v>1.28</v>
          </cell>
          <cell r="BI70">
            <v>0.29199999999999998</v>
          </cell>
          <cell r="BJ70">
            <v>4.6500000000000004</v>
          </cell>
          <cell r="BK70">
            <v>2.56</v>
          </cell>
          <cell r="BL70">
            <v>2.1</v>
          </cell>
          <cell r="BM70">
            <v>0.5</v>
          </cell>
        </row>
        <row r="71">
          <cell r="C71">
            <v>3.32</v>
          </cell>
          <cell r="D71">
            <v>0.14000000000000001</v>
          </cell>
          <cell r="E71">
            <v>3.6</v>
          </cell>
          <cell r="F71">
            <v>0.34</v>
          </cell>
          <cell r="I71">
            <v>0.33100000000000002</v>
          </cell>
          <cell r="J71">
            <v>4.1100000000000003</v>
          </cell>
          <cell r="K71">
            <v>1.08</v>
          </cell>
          <cell r="L71">
            <v>1.7</v>
          </cell>
          <cell r="M71">
            <v>0.4</v>
          </cell>
          <cell r="AC71">
            <v>2.82</v>
          </cell>
          <cell r="AD71">
            <v>0.24</v>
          </cell>
          <cell r="AE71">
            <v>5.89</v>
          </cell>
          <cell r="AF71">
            <v>0.61</v>
          </cell>
          <cell r="AI71">
            <v>0.26900000000000002</v>
          </cell>
          <cell r="AJ71">
            <v>3.42</v>
          </cell>
          <cell r="AK71">
            <v>2.09</v>
          </cell>
          <cell r="AL71">
            <v>1.3</v>
          </cell>
          <cell r="AM71">
            <v>0.4</v>
          </cell>
          <cell r="BC71">
            <v>3.28</v>
          </cell>
          <cell r="BD71">
            <v>0.43</v>
          </cell>
          <cell r="BE71">
            <v>8.93</v>
          </cell>
          <cell r="BF71">
            <v>1.17</v>
          </cell>
          <cell r="BI71">
            <v>0.28899999999999998</v>
          </cell>
          <cell r="BJ71">
            <v>4.41</v>
          </cell>
          <cell r="BK71">
            <v>2.72</v>
          </cell>
          <cell r="BL71">
            <v>2.1</v>
          </cell>
          <cell r="BM71">
            <v>0.3</v>
          </cell>
        </row>
        <row r="72">
          <cell r="C72">
            <v>3.12</v>
          </cell>
          <cell r="D72">
            <v>0.14000000000000001</v>
          </cell>
          <cell r="E72">
            <v>3.36</v>
          </cell>
          <cell r="F72">
            <v>0.36</v>
          </cell>
          <cell r="I72">
            <v>0.27800000000000002</v>
          </cell>
          <cell r="J72">
            <v>4.2300000000000004</v>
          </cell>
          <cell r="K72">
            <v>1.08</v>
          </cell>
          <cell r="L72">
            <v>1.5</v>
          </cell>
          <cell r="M72">
            <v>0.7</v>
          </cell>
          <cell r="AC72">
            <v>3.45</v>
          </cell>
          <cell r="AD72">
            <v>0.23</v>
          </cell>
          <cell r="AE72">
            <v>5.77</v>
          </cell>
          <cell r="AF72">
            <v>0.8</v>
          </cell>
          <cell r="AI72">
            <v>0.27600000000000002</v>
          </cell>
          <cell r="AJ72">
            <v>4.07</v>
          </cell>
          <cell r="AK72">
            <v>1.67</v>
          </cell>
          <cell r="AL72">
            <v>2</v>
          </cell>
          <cell r="AM72">
            <v>0.5</v>
          </cell>
        </row>
        <row r="73">
          <cell r="C73">
            <v>3.31</v>
          </cell>
          <cell r="D73">
            <v>0.15</v>
          </cell>
          <cell r="E73">
            <v>3.48</v>
          </cell>
          <cell r="F73">
            <v>0.39</v>
          </cell>
          <cell r="I73">
            <v>0.32400000000000001</v>
          </cell>
          <cell r="J73">
            <v>4.28</v>
          </cell>
          <cell r="K73">
            <v>1.05</v>
          </cell>
          <cell r="L73">
            <v>1.9</v>
          </cell>
          <cell r="M73">
            <v>0.7</v>
          </cell>
          <cell r="AC73">
            <v>3.53</v>
          </cell>
          <cell r="AD73">
            <v>0.21</v>
          </cell>
          <cell r="AE73">
            <v>5.75</v>
          </cell>
          <cell r="AF73">
            <v>0.88</v>
          </cell>
          <cell r="AI73">
            <v>0.28100000000000003</v>
          </cell>
          <cell r="AJ73">
            <v>4.34</v>
          </cell>
          <cell r="AK73">
            <v>1.63</v>
          </cell>
          <cell r="AL73">
            <v>1.4</v>
          </cell>
          <cell r="AM73">
            <v>0.3</v>
          </cell>
        </row>
        <row r="74">
          <cell r="C74">
            <v>3.46</v>
          </cell>
          <cell r="D74">
            <v>0.13</v>
          </cell>
          <cell r="E74">
            <v>3.98</v>
          </cell>
          <cell r="F74">
            <v>0.42</v>
          </cell>
          <cell r="I74">
            <v>0.27700000000000002</v>
          </cell>
          <cell r="J74">
            <v>4.17</v>
          </cell>
          <cell r="K74">
            <v>1.1499999999999999</v>
          </cell>
          <cell r="L74">
            <v>1.7</v>
          </cell>
          <cell r="M74">
            <v>0.6</v>
          </cell>
          <cell r="AC74">
            <v>3.23</v>
          </cell>
          <cell r="AD74">
            <v>0.21</v>
          </cell>
          <cell r="AE74">
            <v>5.41</v>
          </cell>
          <cell r="AF74">
            <v>0.74</v>
          </cell>
          <cell r="AI74">
            <v>0.27600000000000002</v>
          </cell>
          <cell r="AJ74">
            <v>3.89</v>
          </cell>
          <cell r="AK74">
            <v>1.67</v>
          </cell>
          <cell r="AL74">
            <v>1.9</v>
          </cell>
          <cell r="AM74">
            <v>0.5</v>
          </cell>
        </row>
        <row r="75">
          <cell r="C75">
            <v>3.64</v>
          </cell>
          <cell r="D75">
            <v>0.15</v>
          </cell>
          <cell r="E75">
            <v>3.84</v>
          </cell>
          <cell r="F75">
            <v>0.57999999999999996</v>
          </cell>
          <cell r="I75">
            <v>0.32900000000000001</v>
          </cell>
          <cell r="J75">
            <v>4.47</v>
          </cell>
          <cell r="K75">
            <v>1.06</v>
          </cell>
          <cell r="L75">
            <v>2.2000000000000002</v>
          </cell>
          <cell r="M75">
            <v>0.3</v>
          </cell>
          <cell r="AC75">
            <v>3.15</v>
          </cell>
          <cell r="AD75">
            <v>0.2</v>
          </cell>
          <cell r="AE75">
            <v>5.57</v>
          </cell>
          <cell r="AF75">
            <v>0.68</v>
          </cell>
          <cell r="AI75">
            <v>0.27200000000000002</v>
          </cell>
          <cell r="AJ75">
            <v>3.69</v>
          </cell>
          <cell r="AK75">
            <v>1.77</v>
          </cell>
          <cell r="AL75">
            <v>1.7</v>
          </cell>
          <cell r="AM75">
            <v>0.4</v>
          </cell>
        </row>
        <row r="76">
          <cell r="C76">
            <v>3.8</v>
          </cell>
          <cell r="D76">
            <v>0.15</v>
          </cell>
          <cell r="E76">
            <v>3.84</v>
          </cell>
          <cell r="F76">
            <v>0.57999999999999996</v>
          </cell>
          <cell r="I76">
            <v>0.32700000000000001</v>
          </cell>
          <cell r="J76">
            <v>4.62</v>
          </cell>
          <cell r="K76">
            <v>1.01</v>
          </cell>
          <cell r="L76">
            <v>2.2999999999999998</v>
          </cell>
          <cell r="M76">
            <v>0.6</v>
          </cell>
          <cell r="AC76">
            <v>3.37</v>
          </cell>
          <cell r="AD76">
            <v>0.19</v>
          </cell>
          <cell r="AE76">
            <v>5.24</v>
          </cell>
          <cell r="AF76">
            <v>0.8</v>
          </cell>
          <cell r="AI76">
            <v>0.28100000000000003</v>
          </cell>
          <cell r="AJ76">
            <v>4.21</v>
          </cell>
          <cell r="AK76">
            <v>1.55</v>
          </cell>
          <cell r="AL76">
            <v>1.5</v>
          </cell>
          <cell r="AM76">
            <v>0.3</v>
          </cell>
        </row>
        <row r="77">
          <cell r="C77">
            <v>4.04</v>
          </cell>
          <cell r="D77">
            <v>0.15</v>
          </cell>
          <cell r="E77">
            <v>3.61</v>
          </cell>
          <cell r="F77">
            <v>0.69</v>
          </cell>
          <cell r="I77">
            <v>0.27700000000000002</v>
          </cell>
          <cell r="J77">
            <v>4.6100000000000003</v>
          </cell>
          <cell r="K77">
            <v>0.89</v>
          </cell>
          <cell r="L77">
            <v>2</v>
          </cell>
          <cell r="M77">
            <v>0.5</v>
          </cell>
          <cell r="AC77">
            <v>3.33</v>
          </cell>
          <cell r="AD77">
            <v>0.2</v>
          </cell>
          <cell r="AE77">
            <v>5.01</v>
          </cell>
          <cell r="AF77">
            <v>0.68</v>
          </cell>
          <cell r="AI77">
            <v>0.28199999999999997</v>
          </cell>
          <cell r="AJ77">
            <v>4.12</v>
          </cell>
          <cell r="AK77">
            <v>1.5</v>
          </cell>
          <cell r="AL77">
            <v>1.6</v>
          </cell>
          <cell r="AM77">
            <v>0.5</v>
          </cell>
        </row>
        <row r="78">
          <cell r="C78">
            <v>4.0199999999999996</v>
          </cell>
          <cell r="D78">
            <v>0.18</v>
          </cell>
          <cell r="E78">
            <v>3.86</v>
          </cell>
          <cell r="F78">
            <v>0.84</v>
          </cell>
          <cell r="I78">
            <v>0.28000000000000003</v>
          </cell>
          <cell r="J78">
            <v>4.8499999999999996</v>
          </cell>
          <cell r="K78">
            <v>0.96</v>
          </cell>
          <cell r="L78">
            <v>2.7</v>
          </cell>
          <cell r="M78">
            <v>0.6</v>
          </cell>
          <cell r="AC78">
            <v>3.46</v>
          </cell>
          <cell r="AD78">
            <v>0.2</v>
          </cell>
          <cell r="AE78">
            <v>4.9800000000000004</v>
          </cell>
          <cell r="AF78">
            <v>0.7</v>
          </cell>
          <cell r="AI78">
            <v>0.28199999999999997</v>
          </cell>
          <cell r="AJ78">
            <v>4.21</v>
          </cell>
          <cell r="AK78">
            <v>1.44</v>
          </cell>
          <cell r="AL78">
            <v>1.8</v>
          </cell>
          <cell r="AM78">
            <v>0.5</v>
          </cell>
        </row>
        <row r="79">
          <cell r="C79">
            <v>3.74</v>
          </cell>
          <cell r="D79">
            <v>0.18</v>
          </cell>
          <cell r="E79">
            <v>3.77</v>
          </cell>
          <cell r="F79">
            <v>0.75</v>
          </cell>
          <cell r="I79">
            <v>0.27500000000000002</v>
          </cell>
          <cell r="J79">
            <v>4.55</v>
          </cell>
          <cell r="K79">
            <v>1.01</v>
          </cell>
          <cell r="L79">
            <v>1.8</v>
          </cell>
          <cell r="M79">
            <v>0.4</v>
          </cell>
          <cell r="AC79">
            <v>3.2</v>
          </cell>
          <cell r="AD79">
            <v>0.18</v>
          </cell>
          <cell r="AE79">
            <v>4.83</v>
          </cell>
          <cell r="AF79">
            <v>0.57999999999999996</v>
          </cell>
          <cell r="AI79">
            <v>0.28100000000000003</v>
          </cell>
          <cell r="AJ79">
            <v>3.99</v>
          </cell>
          <cell r="AK79">
            <v>1.51</v>
          </cell>
          <cell r="AL79">
            <v>2</v>
          </cell>
          <cell r="AM79">
            <v>0.5</v>
          </cell>
        </row>
        <row r="80">
          <cell r="C80">
            <v>3.55</v>
          </cell>
          <cell r="D80">
            <v>0.19</v>
          </cell>
          <cell r="E80">
            <v>4.1900000000000004</v>
          </cell>
          <cell r="F80">
            <v>0.69</v>
          </cell>
          <cell r="I80">
            <v>0.27100000000000002</v>
          </cell>
          <cell r="J80">
            <v>4.18</v>
          </cell>
          <cell r="K80">
            <v>1.18</v>
          </cell>
          <cell r="L80">
            <v>1.7</v>
          </cell>
          <cell r="M80">
            <v>0.5</v>
          </cell>
          <cell r="AC80">
            <v>3.27</v>
          </cell>
          <cell r="AD80">
            <v>0.19</v>
          </cell>
          <cell r="AE80">
            <v>5.16</v>
          </cell>
          <cell r="AF80">
            <v>0.87</v>
          </cell>
          <cell r="AI80">
            <v>0.28699999999999998</v>
          </cell>
          <cell r="AJ80">
            <v>4.47</v>
          </cell>
          <cell r="AK80">
            <v>1.58</v>
          </cell>
          <cell r="AL80">
            <v>1.8</v>
          </cell>
          <cell r="AM80">
            <v>0.6</v>
          </cell>
        </row>
        <row r="81">
          <cell r="C81">
            <v>3.5</v>
          </cell>
          <cell r="D81">
            <v>0.2</v>
          </cell>
          <cell r="E81">
            <v>4.12</v>
          </cell>
          <cell r="F81">
            <v>0.84</v>
          </cell>
          <cell r="I81">
            <v>0.28000000000000003</v>
          </cell>
          <cell r="J81">
            <v>4.6100000000000003</v>
          </cell>
          <cell r="K81">
            <v>1.18</v>
          </cell>
          <cell r="L81">
            <v>2.6</v>
          </cell>
          <cell r="M81">
            <v>0.5</v>
          </cell>
          <cell r="AC81">
            <v>3.23</v>
          </cell>
          <cell r="AD81">
            <v>0.18</v>
          </cell>
          <cell r="AE81">
            <v>4.7699999999999996</v>
          </cell>
          <cell r="AF81">
            <v>0.7</v>
          </cell>
          <cell r="AI81">
            <v>0.28000000000000003</v>
          </cell>
          <cell r="AJ81">
            <v>4.0999999999999996</v>
          </cell>
          <cell r="AK81">
            <v>1.48</v>
          </cell>
          <cell r="AL81">
            <v>1.7</v>
          </cell>
          <cell r="AM81">
            <v>0.5</v>
          </cell>
        </row>
        <row r="82">
          <cell r="C82">
            <v>3.65</v>
          </cell>
          <cell r="D82">
            <v>0.18</v>
          </cell>
          <cell r="E82">
            <v>4.13</v>
          </cell>
          <cell r="F82">
            <v>0.78</v>
          </cell>
          <cell r="I82">
            <v>0.27500000000000002</v>
          </cell>
          <cell r="J82">
            <v>4.38</v>
          </cell>
          <cell r="K82">
            <v>1.1299999999999999</v>
          </cell>
          <cell r="L82">
            <v>2.1</v>
          </cell>
          <cell r="M82">
            <v>0.4</v>
          </cell>
          <cell r="AC82">
            <v>3.24</v>
          </cell>
          <cell r="AD82">
            <v>0.18</v>
          </cell>
          <cell r="AE82">
            <v>4.7699999999999996</v>
          </cell>
          <cell r="AF82">
            <v>0.82</v>
          </cell>
          <cell r="AI82">
            <v>0.28599999999999998</v>
          </cell>
          <cell r="AJ82">
            <v>4.46</v>
          </cell>
          <cell r="AK82">
            <v>1.47</v>
          </cell>
          <cell r="AL82">
            <v>1.8</v>
          </cell>
          <cell r="AM82">
            <v>0.5</v>
          </cell>
        </row>
        <row r="83">
          <cell r="C83">
            <v>3.67</v>
          </cell>
          <cell r="D83">
            <v>0.21</v>
          </cell>
          <cell r="E83">
            <v>4.3899999999999997</v>
          </cell>
          <cell r="F83">
            <v>0.9</v>
          </cell>
          <cell r="I83">
            <v>0.27200000000000002</v>
          </cell>
          <cell r="J83">
            <v>4.49</v>
          </cell>
          <cell r="K83">
            <v>1.2</v>
          </cell>
          <cell r="L83">
            <v>2.1</v>
          </cell>
          <cell r="M83">
            <v>0.4</v>
          </cell>
          <cell r="AC83">
            <v>3.13</v>
          </cell>
          <cell r="AD83">
            <v>0.16</v>
          </cell>
          <cell r="AE83">
            <v>4.8</v>
          </cell>
          <cell r="AF83">
            <v>0.73</v>
          </cell>
          <cell r="AI83">
            <v>0.28699999999999998</v>
          </cell>
          <cell r="AJ83">
            <v>4.29</v>
          </cell>
          <cell r="AK83">
            <v>1.53</v>
          </cell>
          <cell r="AL83">
            <v>1.5</v>
          </cell>
          <cell r="AM83">
            <v>0.5</v>
          </cell>
        </row>
        <row r="84">
          <cell r="C84">
            <v>3.63</v>
          </cell>
          <cell r="D84">
            <v>0.19</v>
          </cell>
          <cell r="E84">
            <v>4.6399999999999997</v>
          </cell>
          <cell r="F84">
            <v>0.93</v>
          </cell>
          <cell r="I84">
            <v>0.27400000000000002</v>
          </cell>
          <cell r="J84">
            <v>4.45</v>
          </cell>
          <cell r="K84">
            <v>1.28</v>
          </cell>
          <cell r="L84">
            <v>2.1</v>
          </cell>
          <cell r="M84">
            <v>0.4</v>
          </cell>
          <cell r="AC84">
            <v>3.18</v>
          </cell>
          <cell r="AD84">
            <v>0.17</v>
          </cell>
          <cell r="AE84">
            <v>4.75</v>
          </cell>
          <cell r="AF84">
            <v>0.64</v>
          </cell>
          <cell r="AI84">
            <v>0.27900000000000003</v>
          </cell>
          <cell r="AJ84">
            <v>4</v>
          </cell>
          <cell r="AK84">
            <v>1.49</v>
          </cell>
          <cell r="AL84">
            <v>1.7</v>
          </cell>
          <cell r="AM84">
            <v>0.6</v>
          </cell>
        </row>
        <row r="85">
          <cell r="C85">
            <v>3.31</v>
          </cell>
          <cell r="D85">
            <v>0.21</v>
          </cell>
          <cell r="E85">
            <v>4.84</v>
          </cell>
          <cell r="F85">
            <v>0.89</v>
          </cell>
          <cell r="I85">
            <v>0.27500000000000002</v>
          </cell>
          <cell r="J85">
            <v>4.3099999999999996</v>
          </cell>
          <cell r="K85">
            <v>1.46</v>
          </cell>
          <cell r="L85">
            <v>1.3</v>
          </cell>
          <cell r="M85">
            <v>0.4</v>
          </cell>
          <cell r="AC85">
            <v>3.16</v>
          </cell>
          <cell r="AD85">
            <v>0.16</v>
          </cell>
          <cell r="AE85">
            <v>5.04</v>
          </cell>
          <cell r="AF85">
            <v>0.8</v>
          </cell>
          <cell r="AI85">
            <v>0.28399999999999997</v>
          </cell>
          <cell r="AJ85">
            <v>4.3</v>
          </cell>
          <cell r="AK85">
            <v>1.6</v>
          </cell>
          <cell r="AL85">
            <v>2.1</v>
          </cell>
          <cell r="AM85">
            <v>0.5</v>
          </cell>
        </row>
        <row r="86">
          <cell r="C86">
            <v>3.29</v>
          </cell>
          <cell r="D86">
            <v>0.2</v>
          </cell>
          <cell r="E86">
            <v>4.95</v>
          </cell>
          <cell r="F86">
            <v>0.91</v>
          </cell>
          <cell r="I86">
            <v>0.27700000000000002</v>
          </cell>
          <cell r="J86">
            <v>4.28</v>
          </cell>
          <cell r="K86">
            <v>1.5</v>
          </cell>
          <cell r="L86">
            <v>1.5</v>
          </cell>
          <cell r="M86">
            <v>0.3</v>
          </cell>
          <cell r="AC86">
            <v>3.2</v>
          </cell>
          <cell r="AD86">
            <v>0.17</v>
          </cell>
          <cell r="AE86">
            <v>5.15</v>
          </cell>
          <cell r="AF86">
            <v>0.78</v>
          </cell>
          <cell r="AI86">
            <v>0.28499999999999998</v>
          </cell>
          <cell r="AJ86">
            <v>4.3099999999999996</v>
          </cell>
          <cell r="AK86">
            <v>1.61</v>
          </cell>
          <cell r="AL86">
            <v>1.5</v>
          </cell>
          <cell r="AM86">
            <v>0.4</v>
          </cell>
        </row>
        <row r="87">
          <cell r="C87">
            <v>3.31</v>
          </cell>
          <cell r="D87">
            <v>0.2</v>
          </cell>
          <cell r="E87">
            <v>5.09</v>
          </cell>
          <cell r="F87">
            <v>0.91</v>
          </cell>
          <cell r="I87">
            <v>0.27500000000000002</v>
          </cell>
          <cell r="J87">
            <v>4.38</v>
          </cell>
          <cell r="K87">
            <v>1.54</v>
          </cell>
          <cell r="L87">
            <v>1.4</v>
          </cell>
          <cell r="M87">
            <v>0.3</v>
          </cell>
          <cell r="AC87">
            <v>3.16</v>
          </cell>
          <cell r="AD87">
            <v>0.16</v>
          </cell>
          <cell r="AE87">
            <v>5.34</v>
          </cell>
          <cell r="AF87">
            <v>0.77</v>
          </cell>
          <cell r="AI87">
            <v>0.28599999999999998</v>
          </cell>
          <cell r="AJ87">
            <v>4.26</v>
          </cell>
          <cell r="AK87">
            <v>1.69</v>
          </cell>
          <cell r="AL87">
            <v>1.5</v>
          </cell>
          <cell r="AM87">
            <v>0.3</v>
          </cell>
        </row>
        <row r="88">
          <cell r="C88">
            <v>3.39</v>
          </cell>
          <cell r="D88">
            <v>0.2</v>
          </cell>
          <cell r="E88">
            <v>5.18</v>
          </cell>
          <cell r="F88">
            <v>0.86</v>
          </cell>
          <cell r="I88">
            <v>0.27700000000000002</v>
          </cell>
          <cell r="J88">
            <v>4.3099999999999996</v>
          </cell>
          <cell r="K88">
            <v>1.53</v>
          </cell>
          <cell r="L88">
            <v>1.3</v>
          </cell>
          <cell r="M88">
            <v>0.4</v>
          </cell>
          <cell r="AC88">
            <v>3.29</v>
          </cell>
          <cell r="AD88">
            <v>0.17</v>
          </cell>
          <cell r="AE88">
            <v>5.34</v>
          </cell>
          <cell r="AF88">
            <v>0.86</v>
          </cell>
          <cell r="AI88">
            <v>0.28100000000000003</v>
          </cell>
          <cell r="AJ88">
            <v>4.33</v>
          </cell>
          <cell r="AK88">
            <v>1.62</v>
          </cell>
          <cell r="AL88">
            <v>1.8</v>
          </cell>
          <cell r="AM88">
            <v>0.4</v>
          </cell>
        </row>
        <row r="89">
          <cell r="C89">
            <v>3.46</v>
          </cell>
          <cell r="D89">
            <v>0.2</v>
          </cell>
          <cell r="E89">
            <v>5.23</v>
          </cell>
          <cell r="F89">
            <v>0.95</v>
          </cell>
          <cell r="I89">
            <v>0.27900000000000003</v>
          </cell>
          <cell r="J89">
            <v>4.53</v>
          </cell>
          <cell r="K89">
            <v>1.51</v>
          </cell>
          <cell r="L89">
            <v>1.4</v>
          </cell>
          <cell r="M89">
            <v>0.5</v>
          </cell>
          <cell r="AC89">
            <v>3.38</v>
          </cell>
          <cell r="AD89">
            <v>0.19</v>
          </cell>
          <cell r="AE89">
            <v>5.87</v>
          </cell>
          <cell r="AF89">
            <v>0.91</v>
          </cell>
          <cell r="AI89">
            <v>0.28599999999999998</v>
          </cell>
          <cell r="AJ89">
            <v>4.41</v>
          </cell>
          <cell r="AK89">
            <v>1.74</v>
          </cell>
          <cell r="AL89">
            <v>1.4</v>
          </cell>
          <cell r="AM89">
            <v>0.5</v>
          </cell>
        </row>
        <row r="90">
          <cell r="C90">
            <v>3.37</v>
          </cell>
          <cell r="D90">
            <v>0.22</v>
          </cell>
          <cell r="E90">
            <v>5.42</v>
          </cell>
          <cell r="F90">
            <v>0.93</v>
          </cell>
          <cell r="I90">
            <v>0.28100000000000003</v>
          </cell>
          <cell r="J90">
            <v>4.46</v>
          </cell>
          <cell r="K90">
            <v>1.61</v>
          </cell>
          <cell r="L90">
            <v>1.6</v>
          </cell>
          <cell r="M90">
            <v>0.4</v>
          </cell>
          <cell r="AC90">
            <v>3.42</v>
          </cell>
          <cell r="AD90">
            <v>0.2</v>
          </cell>
          <cell r="AE90">
            <v>5.96</v>
          </cell>
          <cell r="AF90">
            <v>1.06</v>
          </cell>
          <cell r="AI90">
            <v>0.28899999999999998</v>
          </cell>
          <cell r="AJ90">
            <v>4.72</v>
          </cell>
          <cell r="AK90">
            <v>1.74</v>
          </cell>
          <cell r="AL90">
            <v>1.6</v>
          </cell>
          <cell r="AM90">
            <v>0.3</v>
          </cell>
        </row>
        <row r="91">
          <cell r="C91">
            <v>2.96</v>
          </cell>
          <cell r="D91">
            <v>0.22</v>
          </cell>
          <cell r="E91">
            <v>5.8</v>
          </cell>
          <cell r="F91">
            <v>0.84</v>
          </cell>
          <cell r="I91">
            <v>0.27300000000000002</v>
          </cell>
          <cell r="J91">
            <v>3.95</v>
          </cell>
          <cell r="K91">
            <v>1.96</v>
          </cell>
          <cell r="L91">
            <v>1.9</v>
          </cell>
          <cell r="M91">
            <v>0.7</v>
          </cell>
          <cell r="AC91">
            <v>3.09</v>
          </cell>
          <cell r="AD91">
            <v>0.22</v>
          </cell>
          <cell r="AE91">
            <v>5.56</v>
          </cell>
          <cell r="AF91">
            <v>0.76</v>
          </cell>
          <cell r="AI91">
            <v>0.28199999999999997</v>
          </cell>
          <cell r="AJ91">
            <v>4.1399999999999997</v>
          </cell>
          <cell r="AK91">
            <v>1.8</v>
          </cell>
          <cell r="AL91">
            <v>1.6</v>
          </cell>
          <cell r="AM91">
            <v>0.4</v>
          </cell>
        </row>
        <row r="92">
          <cell r="C92">
            <v>2.96</v>
          </cell>
          <cell r="D92">
            <v>0.21</v>
          </cell>
          <cell r="E92">
            <v>5.91</v>
          </cell>
          <cell r="F92">
            <v>0.85</v>
          </cell>
          <cell r="I92">
            <v>0.27900000000000003</v>
          </cell>
          <cell r="J92">
            <v>4.04</v>
          </cell>
          <cell r="K92">
            <v>2</v>
          </cell>
          <cell r="L92">
            <v>1.9</v>
          </cell>
          <cell r="M92">
            <v>0.5</v>
          </cell>
          <cell r="AC92">
            <v>3.21</v>
          </cell>
          <cell r="AD92">
            <v>0.19</v>
          </cell>
          <cell r="AE92">
            <v>5.61</v>
          </cell>
          <cell r="AF92">
            <v>0.73</v>
          </cell>
          <cell r="AI92">
            <v>0.28299999999999997</v>
          </cell>
          <cell r="AJ92">
            <v>4.13</v>
          </cell>
          <cell r="AK92">
            <v>1.75</v>
          </cell>
          <cell r="AL92">
            <v>1.3</v>
          </cell>
          <cell r="AM92">
            <v>0.5</v>
          </cell>
        </row>
        <row r="93">
          <cell r="C93">
            <v>3.09</v>
          </cell>
          <cell r="D93">
            <v>0.22</v>
          </cell>
          <cell r="E93">
            <v>5.94</v>
          </cell>
          <cell r="F93">
            <v>0.83</v>
          </cell>
          <cell r="I93">
            <v>0.27400000000000002</v>
          </cell>
          <cell r="J93">
            <v>3.99</v>
          </cell>
          <cell r="K93">
            <v>1.92</v>
          </cell>
          <cell r="L93">
            <v>2.1</v>
          </cell>
          <cell r="M93">
            <v>0.4</v>
          </cell>
          <cell r="AC93">
            <v>3.29</v>
          </cell>
          <cell r="AD93">
            <v>0.2</v>
          </cell>
          <cell r="AE93">
            <v>5.67</v>
          </cell>
          <cell r="AF93">
            <v>0.79</v>
          </cell>
          <cell r="AI93">
            <v>0.28699999999999998</v>
          </cell>
          <cell r="AJ93">
            <v>4.26</v>
          </cell>
          <cell r="AK93">
            <v>1.72</v>
          </cell>
          <cell r="AL93">
            <v>1.3</v>
          </cell>
          <cell r="AM93">
            <v>0.4</v>
          </cell>
        </row>
        <row r="94">
          <cell r="C94">
            <v>2.89</v>
          </cell>
          <cell r="D94">
            <v>0.21</v>
          </cell>
          <cell r="E94">
            <v>5.82</v>
          </cell>
          <cell r="F94">
            <v>0.85</v>
          </cell>
          <cell r="I94">
            <v>0.27600000000000002</v>
          </cell>
          <cell r="J94">
            <v>3.99</v>
          </cell>
          <cell r="K94">
            <v>2.02</v>
          </cell>
          <cell r="L94">
            <v>1.3</v>
          </cell>
          <cell r="M94">
            <v>0.4</v>
          </cell>
          <cell r="AC94">
            <v>3.32</v>
          </cell>
          <cell r="AD94">
            <v>0.22</v>
          </cell>
          <cell r="AE94">
            <v>5.8</v>
          </cell>
          <cell r="AF94">
            <v>0.8</v>
          </cell>
          <cell r="AI94">
            <v>0.28499999999999998</v>
          </cell>
          <cell r="AJ94">
            <v>4.3099999999999996</v>
          </cell>
          <cell r="AK94">
            <v>1.74</v>
          </cell>
          <cell r="AL94">
            <v>1.5</v>
          </cell>
          <cell r="AM94">
            <v>0.4</v>
          </cell>
        </row>
        <row r="95">
          <cell r="C95">
            <v>2.98</v>
          </cell>
          <cell r="D95">
            <v>0.23</v>
          </cell>
          <cell r="E95">
            <v>5.99</v>
          </cell>
          <cell r="F95">
            <v>0.71</v>
          </cell>
          <cell r="I95">
            <v>0.27400000000000002</v>
          </cell>
          <cell r="J95">
            <v>3.77</v>
          </cell>
          <cell r="K95">
            <v>2.0099999999999998</v>
          </cell>
          <cell r="L95">
            <v>1.4</v>
          </cell>
          <cell r="M95">
            <v>0.3</v>
          </cell>
          <cell r="AC95">
            <v>3.25</v>
          </cell>
          <cell r="AD95">
            <v>0.23</v>
          </cell>
          <cell r="AE95">
            <v>5.59</v>
          </cell>
          <cell r="AF95">
            <v>0.72</v>
          </cell>
          <cell r="AI95">
            <v>0.28499999999999998</v>
          </cell>
          <cell r="AJ95">
            <v>4.12</v>
          </cell>
          <cell r="AK95">
            <v>1.72</v>
          </cell>
          <cell r="AL95">
            <v>1.5</v>
          </cell>
          <cell r="AM95">
            <v>0.5</v>
          </cell>
        </row>
        <row r="96">
          <cell r="C96">
            <v>2.82</v>
          </cell>
          <cell r="D96">
            <v>0.24</v>
          </cell>
          <cell r="E96">
            <v>5.89</v>
          </cell>
          <cell r="F96">
            <v>0.61</v>
          </cell>
          <cell r="I96">
            <v>0.26900000000000002</v>
          </cell>
          <cell r="J96">
            <v>3.42</v>
          </cell>
          <cell r="K96">
            <v>2.09</v>
          </cell>
          <cell r="L96">
            <v>1.3</v>
          </cell>
          <cell r="M96">
            <v>0.4</v>
          </cell>
          <cell r="AC96">
            <v>3.33</v>
          </cell>
          <cell r="AD96">
            <v>0.26</v>
          </cell>
          <cell r="AE96">
            <v>5.8</v>
          </cell>
          <cell r="AF96">
            <v>0.89</v>
          </cell>
          <cell r="AI96">
            <v>0.29399999999999998</v>
          </cell>
          <cell r="AJ96">
            <v>4.5999999999999996</v>
          </cell>
          <cell r="AK96">
            <v>1.74</v>
          </cell>
          <cell r="AL96">
            <v>1.9</v>
          </cell>
          <cell r="AM96">
            <v>0.5</v>
          </cell>
        </row>
        <row r="97">
          <cell r="C97">
            <v>3.45</v>
          </cell>
          <cell r="D97">
            <v>0.23</v>
          </cell>
          <cell r="E97">
            <v>5.77</v>
          </cell>
          <cell r="F97">
            <v>0.8</v>
          </cell>
          <cell r="I97">
            <v>0.27600000000000002</v>
          </cell>
          <cell r="J97">
            <v>4.07</v>
          </cell>
          <cell r="K97">
            <v>1.67</v>
          </cell>
          <cell r="L97">
            <v>2</v>
          </cell>
          <cell r="M97">
            <v>0.5</v>
          </cell>
          <cell r="AC97">
            <v>3.48</v>
          </cell>
          <cell r="AD97">
            <v>0.27</v>
          </cell>
          <cell r="AE97">
            <v>6.18</v>
          </cell>
          <cell r="AF97">
            <v>1.03</v>
          </cell>
          <cell r="AI97">
            <v>0.3</v>
          </cell>
          <cell r="AJ97">
            <v>4.92</v>
          </cell>
          <cell r="AK97">
            <v>1.78</v>
          </cell>
          <cell r="AL97">
            <v>1.9</v>
          </cell>
          <cell r="AM97">
            <v>0.4</v>
          </cell>
        </row>
        <row r="98">
          <cell r="C98">
            <v>3.53</v>
          </cell>
          <cell r="D98">
            <v>0.21</v>
          </cell>
          <cell r="E98">
            <v>5.75</v>
          </cell>
          <cell r="F98">
            <v>0.88</v>
          </cell>
          <cell r="I98">
            <v>0.28100000000000003</v>
          </cell>
          <cell r="J98">
            <v>4.34</v>
          </cell>
          <cell r="K98">
            <v>1.63</v>
          </cell>
          <cell r="L98">
            <v>1.4</v>
          </cell>
          <cell r="M98">
            <v>0.3</v>
          </cell>
          <cell r="AC98">
            <v>3.53</v>
          </cell>
          <cell r="AD98">
            <v>0.3</v>
          </cell>
          <cell r="AE98">
            <v>6.3</v>
          </cell>
          <cell r="AF98">
            <v>1.01</v>
          </cell>
          <cell r="AI98">
            <v>0.29799999999999999</v>
          </cell>
          <cell r="AJ98">
            <v>4.8499999999999996</v>
          </cell>
          <cell r="AK98">
            <v>1.79</v>
          </cell>
          <cell r="AL98">
            <v>1.9</v>
          </cell>
          <cell r="AM98">
            <v>0.4</v>
          </cell>
        </row>
        <row r="99">
          <cell r="C99">
            <v>3.23</v>
          </cell>
          <cell r="D99">
            <v>0.21</v>
          </cell>
          <cell r="E99">
            <v>5.41</v>
          </cell>
          <cell r="F99">
            <v>0.74</v>
          </cell>
          <cell r="I99">
            <v>0.27600000000000002</v>
          </cell>
          <cell r="J99">
            <v>3.89</v>
          </cell>
          <cell r="K99">
            <v>1.67</v>
          </cell>
          <cell r="L99">
            <v>1.9</v>
          </cell>
          <cell r="M99">
            <v>0.5</v>
          </cell>
          <cell r="AC99">
            <v>3.55</v>
          </cell>
          <cell r="AD99">
            <v>0.31</v>
          </cell>
          <cell r="AE99">
            <v>6.46</v>
          </cell>
          <cell r="AF99">
            <v>1.0900000000000001</v>
          </cell>
          <cell r="AI99">
            <v>0.30099999999999999</v>
          </cell>
          <cell r="AJ99">
            <v>5.04</v>
          </cell>
          <cell r="AK99">
            <v>1.82</v>
          </cell>
          <cell r="AL99">
            <v>2.2000000000000002</v>
          </cell>
          <cell r="AM99">
            <v>0.4</v>
          </cell>
        </row>
        <row r="100">
          <cell r="C100">
            <v>3.15</v>
          </cell>
          <cell r="D100">
            <v>0.2</v>
          </cell>
          <cell r="E100">
            <v>5.57</v>
          </cell>
          <cell r="F100">
            <v>0.68</v>
          </cell>
          <cell r="I100">
            <v>0.27200000000000002</v>
          </cell>
          <cell r="J100">
            <v>3.69</v>
          </cell>
          <cell r="K100">
            <v>1.77</v>
          </cell>
          <cell r="L100">
            <v>1.7</v>
          </cell>
          <cell r="M100">
            <v>0.4</v>
          </cell>
          <cell r="AC100">
            <v>3.46</v>
          </cell>
          <cell r="AD100">
            <v>0.32</v>
          </cell>
          <cell r="AE100">
            <v>6.61</v>
          </cell>
          <cell r="AF100">
            <v>1.02</v>
          </cell>
          <cell r="AI100">
            <v>0.30099999999999999</v>
          </cell>
          <cell r="AJ100">
            <v>4.7699999999999996</v>
          </cell>
          <cell r="AK100">
            <v>1.91</v>
          </cell>
          <cell r="AL100">
            <v>1.7</v>
          </cell>
          <cell r="AM100">
            <v>0.3</v>
          </cell>
        </row>
        <row r="101">
          <cell r="C101">
            <v>3.37</v>
          </cell>
          <cell r="D101">
            <v>0.19</v>
          </cell>
          <cell r="E101">
            <v>5.24</v>
          </cell>
          <cell r="F101">
            <v>0.8</v>
          </cell>
          <cell r="I101">
            <v>0.28100000000000003</v>
          </cell>
          <cell r="J101">
            <v>4.21</v>
          </cell>
          <cell r="K101">
            <v>1.55</v>
          </cell>
          <cell r="L101">
            <v>1.5</v>
          </cell>
          <cell r="M101">
            <v>0.3</v>
          </cell>
          <cell r="AC101">
            <v>3.38</v>
          </cell>
          <cell r="AD101">
            <v>0.33</v>
          </cell>
          <cell r="AE101">
            <v>6.56</v>
          </cell>
          <cell r="AF101">
            <v>1.04</v>
          </cell>
          <cell r="AI101">
            <v>0.29899999999999999</v>
          </cell>
          <cell r="AJ101">
            <v>4.79</v>
          </cell>
          <cell r="AK101">
            <v>1.94</v>
          </cell>
          <cell r="AL101">
            <v>2.2000000000000002</v>
          </cell>
          <cell r="AM101">
            <v>0.5</v>
          </cell>
        </row>
        <row r="102">
          <cell r="C102">
            <v>3.33</v>
          </cell>
          <cell r="D102">
            <v>0.2</v>
          </cell>
          <cell r="E102">
            <v>5.01</v>
          </cell>
          <cell r="F102">
            <v>0.68</v>
          </cell>
          <cell r="I102">
            <v>0.28199999999999997</v>
          </cell>
          <cell r="J102">
            <v>4.12</v>
          </cell>
          <cell r="K102">
            <v>1.5</v>
          </cell>
          <cell r="L102">
            <v>1.6</v>
          </cell>
          <cell r="M102">
            <v>0.5</v>
          </cell>
          <cell r="AC102">
            <v>3.68</v>
          </cell>
          <cell r="AD102">
            <v>0.33</v>
          </cell>
          <cell r="AE102">
            <v>6.41</v>
          </cell>
          <cell r="AF102">
            <v>1.1399999999999999</v>
          </cell>
          <cell r="AI102">
            <v>0.30199999999999999</v>
          </cell>
          <cell r="AJ102">
            <v>5.08</v>
          </cell>
          <cell r="AK102">
            <v>1.74</v>
          </cell>
          <cell r="AL102">
            <v>1.9</v>
          </cell>
          <cell r="AM102">
            <v>0.6</v>
          </cell>
        </row>
        <row r="103">
          <cell r="C103">
            <v>3.46</v>
          </cell>
          <cell r="D103">
            <v>0.2</v>
          </cell>
          <cell r="E103">
            <v>4.9800000000000004</v>
          </cell>
          <cell r="F103">
            <v>0.7</v>
          </cell>
          <cell r="I103">
            <v>0.28199999999999997</v>
          </cell>
          <cell r="J103">
            <v>4.21</v>
          </cell>
          <cell r="K103">
            <v>1.44</v>
          </cell>
          <cell r="L103">
            <v>1.8</v>
          </cell>
          <cell r="M103">
            <v>0.5</v>
          </cell>
          <cell r="AC103">
            <v>3.75</v>
          </cell>
          <cell r="AD103">
            <v>0.32</v>
          </cell>
          <cell r="AE103">
            <v>6.45</v>
          </cell>
          <cell r="AF103">
            <v>1.17</v>
          </cell>
          <cell r="AI103">
            <v>0.3</v>
          </cell>
          <cell r="AJ103">
            <v>5.14</v>
          </cell>
          <cell r="AK103">
            <v>1.72</v>
          </cell>
          <cell r="AL103">
            <v>1.6</v>
          </cell>
          <cell r="AM103">
            <v>0.4</v>
          </cell>
        </row>
        <row r="104">
          <cell r="C104">
            <v>3.2</v>
          </cell>
          <cell r="D104">
            <v>0.18</v>
          </cell>
          <cell r="E104">
            <v>4.83</v>
          </cell>
          <cell r="F104">
            <v>0.57999999999999996</v>
          </cell>
          <cell r="I104">
            <v>0.28100000000000003</v>
          </cell>
          <cell r="J104">
            <v>3.99</v>
          </cell>
          <cell r="K104">
            <v>1.51</v>
          </cell>
          <cell r="L104">
            <v>2</v>
          </cell>
          <cell r="M104">
            <v>0.5</v>
          </cell>
          <cell r="AC104">
            <v>3.25</v>
          </cell>
          <cell r="AD104">
            <v>0.39</v>
          </cell>
          <cell r="AE104">
            <v>6.67</v>
          </cell>
          <cell r="AF104">
            <v>1.1200000000000001</v>
          </cell>
          <cell r="AI104">
            <v>0.29599999999999999</v>
          </cell>
          <cell r="AJ104">
            <v>4.78</v>
          </cell>
          <cell r="AK104">
            <v>2.0499999999999998</v>
          </cell>
          <cell r="AL104">
            <v>1.7</v>
          </cell>
          <cell r="AM104">
            <v>0.4</v>
          </cell>
        </row>
        <row r="105">
          <cell r="C105">
            <v>3.27</v>
          </cell>
          <cell r="D105">
            <v>0.19</v>
          </cell>
          <cell r="E105">
            <v>5.16</v>
          </cell>
          <cell r="F105">
            <v>0.87</v>
          </cell>
          <cell r="I105">
            <v>0.28699999999999998</v>
          </cell>
          <cell r="J105">
            <v>4.47</v>
          </cell>
          <cell r="K105">
            <v>1.58</v>
          </cell>
          <cell r="L105">
            <v>1.8</v>
          </cell>
          <cell r="M105">
            <v>0.6</v>
          </cell>
          <cell r="AC105">
            <v>3.35</v>
          </cell>
          <cell r="AD105">
            <v>0.36</v>
          </cell>
          <cell r="AE105">
            <v>6.47</v>
          </cell>
          <cell r="AF105">
            <v>1.04</v>
          </cell>
          <cell r="AI105">
            <v>0.29299999999999998</v>
          </cell>
          <cell r="AJ105">
            <v>4.62</v>
          </cell>
          <cell r="AK105">
            <v>1.93</v>
          </cell>
          <cell r="AL105">
            <v>2</v>
          </cell>
          <cell r="AM105">
            <v>0.4</v>
          </cell>
        </row>
        <row r="106">
          <cell r="C106">
            <v>3.23</v>
          </cell>
          <cell r="D106">
            <v>0.18</v>
          </cell>
          <cell r="E106">
            <v>4.7699999999999996</v>
          </cell>
          <cell r="F106">
            <v>0.7</v>
          </cell>
          <cell r="I106">
            <v>0.28000000000000003</v>
          </cell>
          <cell r="J106">
            <v>4.0999999999999996</v>
          </cell>
          <cell r="K106">
            <v>1.48</v>
          </cell>
          <cell r="L106">
            <v>1.7</v>
          </cell>
          <cell r="M106">
            <v>0.5</v>
          </cell>
          <cell r="AC106">
            <v>3.27</v>
          </cell>
          <cell r="AD106">
            <v>0.38</v>
          </cell>
          <cell r="AE106">
            <v>6.34</v>
          </cell>
          <cell r="AF106">
            <v>1.07</v>
          </cell>
          <cell r="AI106">
            <v>0.29399999999999998</v>
          </cell>
          <cell r="AJ106">
            <v>4.7300000000000004</v>
          </cell>
          <cell r="AK106">
            <v>1.94</v>
          </cell>
          <cell r="AL106">
            <v>2.4</v>
          </cell>
          <cell r="AM106">
            <v>0.5</v>
          </cell>
        </row>
        <row r="107">
          <cell r="C107">
            <v>3.24</v>
          </cell>
          <cell r="D107">
            <v>0.18</v>
          </cell>
          <cell r="E107">
            <v>4.7699999999999996</v>
          </cell>
          <cell r="F107">
            <v>0.82</v>
          </cell>
          <cell r="I107">
            <v>0.28599999999999998</v>
          </cell>
          <cell r="J107">
            <v>4.46</v>
          </cell>
          <cell r="K107">
            <v>1.47</v>
          </cell>
          <cell r="L107">
            <v>1.8</v>
          </cell>
          <cell r="M107">
            <v>0.5</v>
          </cell>
          <cell r="AC107">
            <v>3.34</v>
          </cell>
          <cell r="AD107">
            <v>0.38</v>
          </cell>
          <cell r="AE107">
            <v>6.55</v>
          </cell>
          <cell r="AF107">
            <v>1.1200000000000001</v>
          </cell>
          <cell r="AI107">
            <v>0.29699999999999999</v>
          </cell>
          <cell r="AJ107">
            <v>4.8099999999999996</v>
          </cell>
          <cell r="AK107">
            <v>1.96</v>
          </cell>
          <cell r="AL107">
            <v>2.1</v>
          </cell>
          <cell r="AM107">
            <v>0.4</v>
          </cell>
        </row>
        <row r="108">
          <cell r="C108">
            <v>3.13</v>
          </cell>
          <cell r="D108">
            <v>0.16</v>
          </cell>
          <cell r="E108">
            <v>4.8</v>
          </cell>
          <cell r="F108">
            <v>0.73</v>
          </cell>
          <cell r="I108">
            <v>0.28699999999999998</v>
          </cell>
          <cell r="J108">
            <v>4.29</v>
          </cell>
          <cell r="K108">
            <v>1.53</v>
          </cell>
          <cell r="L108">
            <v>1.5</v>
          </cell>
          <cell r="M108">
            <v>0.5</v>
          </cell>
          <cell r="AC108">
            <v>3.13</v>
          </cell>
          <cell r="AD108">
            <v>0.37</v>
          </cell>
          <cell r="AE108">
            <v>6.3</v>
          </cell>
          <cell r="AF108">
            <v>1.03</v>
          </cell>
          <cell r="AI108">
            <v>0.29499999999999998</v>
          </cell>
          <cell r="AJ108">
            <v>4.59</v>
          </cell>
          <cell r="AK108">
            <v>2.02</v>
          </cell>
          <cell r="AL108">
            <v>1.7</v>
          </cell>
          <cell r="AM108">
            <v>0.2</v>
          </cell>
        </row>
        <row r="109">
          <cell r="C109">
            <v>3.18</v>
          </cell>
          <cell r="D109">
            <v>0.17</v>
          </cell>
          <cell r="E109">
            <v>4.75</v>
          </cell>
          <cell r="F109">
            <v>0.64</v>
          </cell>
          <cell r="I109">
            <v>0.27900000000000003</v>
          </cell>
          <cell r="J109">
            <v>4</v>
          </cell>
          <cell r="K109">
            <v>1.49</v>
          </cell>
          <cell r="L109">
            <v>1.7</v>
          </cell>
          <cell r="M109">
            <v>0.6</v>
          </cell>
          <cell r="AC109">
            <v>3.26</v>
          </cell>
          <cell r="AD109">
            <v>0.37</v>
          </cell>
          <cell r="AE109">
            <v>6.52</v>
          </cell>
          <cell r="AF109">
            <v>1.1100000000000001</v>
          </cell>
          <cell r="AI109">
            <v>0.30099999999999999</v>
          </cell>
          <cell r="AJ109">
            <v>4.8600000000000003</v>
          </cell>
          <cell r="AK109">
            <v>2</v>
          </cell>
          <cell r="AL109">
            <v>1.4</v>
          </cell>
          <cell r="AM109">
            <v>0.4</v>
          </cell>
        </row>
        <row r="110">
          <cell r="C110">
            <v>3.16</v>
          </cell>
          <cell r="D110">
            <v>0.16</v>
          </cell>
          <cell r="E110">
            <v>5.04</v>
          </cell>
          <cell r="F110">
            <v>0.8</v>
          </cell>
          <cell r="I110">
            <v>0.28399999999999997</v>
          </cell>
          <cell r="J110">
            <v>4.3</v>
          </cell>
          <cell r="K110">
            <v>1.6</v>
          </cell>
          <cell r="L110">
            <v>2.1</v>
          </cell>
          <cell r="M110">
            <v>0.5</v>
          </cell>
          <cell r="AC110">
            <v>3.31</v>
          </cell>
          <cell r="AD110">
            <v>0.36</v>
          </cell>
          <cell r="AE110">
            <v>6.62</v>
          </cell>
          <cell r="AF110">
            <v>1.02</v>
          </cell>
          <cell r="AI110">
            <v>0.30199999999999999</v>
          </cell>
          <cell r="AJ110">
            <v>4.8</v>
          </cell>
          <cell r="AK110">
            <v>2</v>
          </cell>
          <cell r="AL110">
            <v>1.8</v>
          </cell>
          <cell r="AM110">
            <v>0.4</v>
          </cell>
        </row>
        <row r="111">
          <cell r="C111">
            <v>3.2</v>
          </cell>
          <cell r="D111">
            <v>0.17</v>
          </cell>
          <cell r="E111">
            <v>5.15</v>
          </cell>
          <cell r="F111">
            <v>0.78</v>
          </cell>
          <cell r="I111">
            <v>0.28499999999999998</v>
          </cell>
          <cell r="J111">
            <v>4.3099999999999996</v>
          </cell>
          <cell r="K111">
            <v>1.61</v>
          </cell>
          <cell r="L111">
            <v>1.5</v>
          </cell>
          <cell r="M111">
            <v>0.4</v>
          </cell>
          <cell r="AC111">
            <v>3.36</v>
          </cell>
          <cell r="AD111">
            <v>0.34</v>
          </cell>
          <cell r="AE111">
            <v>6.77</v>
          </cell>
          <cell r="AF111">
            <v>1</v>
          </cell>
          <cell r="AI111">
            <v>0.3</v>
          </cell>
          <cell r="AJ111">
            <v>4.6500000000000004</v>
          </cell>
          <cell r="AK111">
            <v>2.0099999999999998</v>
          </cell>
          <cell r="AL111">
            <v>1.7</v>
          </cell>
          <cell r="AM111">
            <v>0.4</v>
          </cell>
        </row>
        <row r="112">
          <cell r="C112">
            <v>3.16</v>
          </cell>
          <cell r="D112">
            <v>0.16</v>
          </cell>
          <cell r="E112">
            <v>5.34</v>
          </cell>
          <cell r="F112">
            <v>0.77</v>
          </cell>
          <cell r="I112">
            <v>0.28599999999999998</v>
          </cell>
          <cell r="J112">
            <v>4.26</v>
          </cell>
          <cell r="K112">
            <v>1.69</v>
          </cell>
          <cell r="L112">
            <v>1.5</v>
          </cell>
          <cell r="M112">
            <v>0.3</v>
          </cell>
          <cell r="AC112">
            <v>3.42</v>
          </cell>
          <cell r="AD112">
            <v>0.33</v>
          </cell>
          <cell r="AE112">
            <v>6.91</v>
          </cell>
          <cell r="AF112">
            <v>1.04</v>
          </cell>
          <cell r="AI112">
            <v>0.29899999999999999</v>
          </cell>
          <cell r="AJ112">
            <v>4.6100000000000003</v>
          </cell>
          <cell r="AK112">
            <v>2.02</v>
          </cell>
          <cell r="AL112">
            <v>1.7</v>
          </cell>
          <cell r="AM112">
            <v>0.5</v>
          </cell>
        </row>
        <row r="113">
          <cell r="C113">
            <v>3.29</v>
          </cell>
          <cell r="D113">
            <v>0.17</v>
          </cell>
          <cell r="E113">
            <v>5.34</v>
          </cell>
          <cell r="F113">
            <v>0.86</v>
          </cell>
          <cell r="I113">
            <v>0.28100000000000003</v>
          </cell>
          <cell r="J113">
            <v>4.33</v>
          </cell>
          <cell r="K113">
            <v>1.62</v>
          </cell>
          <cell r="L113">
            <v>1.8</v>
          </cell>
          <cell r="M113">
            <v>0.4</v>
          </cell>
          <cell r="AC113">
            <v>3.25</v>
          </cell>
          <cell r="AD113">
            <v>0.32</v>
          </cell>
          <cell r="AE113">
            <v>7.06</v>
          </cell>
          <cell r="AF113">
            <v>0.95</v>
          </cell>
          <cell r="AI113">
            <v>0.29699999999999999</v>
          </cell>
          <cell r="AJ113">
            <v>4.38</v>
          </cell>
          <cell r="AK113">
            <v>2.17</v>
          </cell>
          <cell r="AL113">
            <v>2.1</v>
          </cell>
          <cell r="AM113">
            <v>0.4</v>
          </cell>
        </row>
        <row r="114">
          <cell r="C114">
            <v>3.38</v>
          </cell>
          <cell r="D114">
            <v>0.19</v>
          </cell>
          <cell r="E114">
            <v>5.87</v>
          </cell>
          <cell r="F114">
            <v>0.91</v>
          </cell>
          <cell r="I114">
            <v>0.28599999999999998</v>
          </cell>
          <cell r="J114">
            <v>4.41</v>
          </cell>
          <cell r="K114">
            <v>1.74</v>
          </cell>
          <cell r="L114">
            <v>1.4</v>
          </cell>
          <cell r="M114">
            <v>0.5</v>
          </cell>
          <cell r="AC114">
            <v>3.09</v>
          </cell>
          <cell r="AD114">
            <v>0.32</v>
          </cell>
          <cell r="AE114">
            <v>7.1</v>
          </cell>
          <cell r="AF114">
            <v>0.94</v>
          </cell>
          <cell r="AI114">
            <v>0.29499999999999998</v>
          </cell>
          <cell r="AJ114">
            <v>4.28</v>
          </cell>
          <cell r="AK114">
            <v>2.2999999999999998</v>
          </cell>
          <cell r="AL114">
            <v>2</v>
          </cell>
          <cell r="AM114">
            <v>0.4</v>
          </cell>
        </row>
        <row r="115">
          <cell r="C115">
            <v>3.42</v>
          </cell>
          <cell r="D115">
            <v>0.2</v>
          </cell>
          <cell r="E115">
            <v>5.96</v>
          </cell>
          <cell r="F115">
            <v>1.06</v>
          </cell>
          <cell r="I115">
            <v>0.28899999999999998</v>
          </cell>
          <cell r="J115">
            <v>4.72</v>
          </cell>
          <cell r="K115">
            <v>1.74</v>
          </cell>
          <cell r="L115">
            <v>1.6</v>
          </cell>
          <cell r="M115">
            <v>0.3</v>
          </cell>
          <cell r="AC115">
            <v>3.03</v>
          </cell>
          <cell r="AD115">
            <v>0.31</v>
          </cell>
          <cell r="AE115">
            <v>7.5</v>
          </cell>
          <cell r="AF115">
            <v>1.02</v>
          </cell>
          <cell r="AI115">
            <v>0.29699999999999999</v>
          </cell>
          <cell r="AJ115">
            <v>4.32</v>
          </cell>
          <cell r="AK115">
            <v>2.48</v>
          </cell>
          <cell r="AL115">
            <v>1.4</v>
          </cell>
          <cell r="AM115">
            <v>0.3</v>
          </cell>
        </row>
        <row r="116">
          <cell r="C116">
            <v>3.09</v>
          </cell>
          <cell r="D116">
            <v>0.22</v>
          </cell>
          <cell r="E116">
            <v>5.56</v>
          </cell>
          <cell r="F116">
            <v>0.76</v>
          </cell>
          <cell r="I116">
            <v>0.28199999999999997</v>
          </cell>
          <cell r="J116">
            <v>4.1399999999999997</v>
          </cell>
          <cell r="K116">
            <v>1.8</v>
          </cell>
          <cell r="L116">
            <v>1.6</v>
          </cell>
          <cell r="M116">
            <v>0.4</v>
          </cell>
          <cell r="AC116">
            <v>3.01</v>
          </cell>
          <cell r="AD116">
            <v>0.32</v>
          </cell>
          <cell r="AE116">
            <v>7.55</v>
          </cell>
          <cell r="AF116">
            <v>0.96</v>
          </cell>
          <cell r="AI116">
            <v>0.29699999999999999</v>
          </cell>
          <cell r="AJ116">
            <v>4.17</v>
          </cell>
          <cell r="AK116">
            <v>2.5099999999999998</v>
          </cell>
          <cell r="AL116">
            <v>2.1</v>
          </cell>
          <cell r="AM116">
            <v>0.4</v>
          </cell>
        </row>
        <row r="117">
          <cell r="C117">
            <v>3.21</v>
          </cell>
          <cell r="D117">
            <v>0.19</v>
          </cell>
          <cell r="E117">
            <v>5.61</v>
          </cell>
          <cell r="F117">
            <v>0.73</v>
          </cell>
          <cell r="I117">
            <v>0.28299999999999997</v>
          </cell>
          <cell r="J117">
            <v>4.13</v>
          </cell>
          <cell r="K117">
            <v>1.75</v>
          </cell>
          <cell r="L117">
            <v>1.3</v>
          </cell>
          <cell r="M117">
            <v>0.5</v>
          </cell>
          <cell r="AC117">
            <v>2.88</v>
          </cell>
          <cell r="AD117">
            <v>0.34</v>
          </cell>
          <cell r="AE117">
            <v>7.7</v>
          </cell>
          <cell r="AF117">
            <v>0.86</v>
          </cell>
          <cell r="AI117">
            <v>0.29799999999999999</v>
          </cell>
          <cell r="AJ117">
            <v>4.07</v>
          </cell>
          <cell r="AK117">
            <v>2.67</v>
          </cell>
          <cell r="AL117">
            <v>1.5</v>
          </cell>
          <cell r="AM117">
            <v>0.3</v>
          </cell>
        </row>
        <row r="118">
          <cell r="C118">
            <v>3.29</v>
          </cell>
          <cell r="D118">
            <v>0.2</v>
          </cell>
          <cell r="E118">
            <v>5.67</v>
          </cell>
          <cell r="F118">
            <v>0.79</v>
          </cell>
          <cell r="I118">
            <v>0.28699999999999998</v>
          </cell>
          <cell r="J118">
            <v>4.26</v>
          </cell>
          <cell r="K118">
            <v>1.72</v>
          </cell>
          <cell r="L118">
            <v>1.3</v>
          </cell>
          <cell r="M118">
            <v>0.4</v>
          </cell>
          <cell r="AC118">
            <v>2.9</v>
          </cell>
          <cell r="AD118">
            <v>0.33</v>
          </cell>
          <cell r="AE118">
            <v>7.71</v>
          </cell>
          <cell r="AF118">
            <v>1.01</v>
          </cell>
          <cell r="AI118">
            <v>0.29899999999999999</v>
          </cell>
          <cell r="AJ118">
            <v>4.25</v>
          </cell>
          <cell r="AK118">
            <v>2.66</v>
          </cell>
          <cell r="AL118">
            <v>2</v>
          </cell>
          <cell r="AM118">
            <v>0.3</v>
          </cell>
        </row>
        <row r="119">
          <cell r="C119">
            <v>3.32</v>
          </cell>
          <cell r="D119">
            <v>0.22</v>
          </cell>
          <cell r="E119">
            <v>5.8</v>
          </cell>
          <cell r="F119">
            <v>0.8</v>
          </cell>
          <cell r="I119">
            <v>0.28499999999999998</v>
          </cell>
          <cell r="J119">
            <v>4.3099999999999996</v>
          </cell>
          <cell r="K119">
            <v>1.74</v>
          </cell>
          <cell r="L119">
            <v>1.5</v>
          </cell>
          <cell r="M119">
            <v>0.4</v>
          </cell>
          <cell r="AC119">
            <v>3.11</v>
          </cell>
          <cell r="AD119">
            <v>0.34</v>
          </cell>
          <cell r="AE119">
            <v>8.0299999999999994</v>
          </cell>
          <cell r="AF119">
            <v>1.1599999999999999</v>
          </cell>
          <cell r="AI119">
            <v>0.3</v>
          </cell>
          <cell r="AJ119">
            <v>4.4800000000000004</v>
          </cell>
          <cell r="AK119">
            <v>2.58</v>
          </cell>
          <cell r="AL119">
            <v>1.6</v>
          </cell>
          <cell r="AM119">
            <v>0.4</v>
          </cell>
        </row>
        <row r="120">
          <cell r="C120">
            <v>3.25</v>
          </cell>
          <cell r="D120">
            <v>0.23</v>
          </cell>
          <cell r="E120">
            <v>5.59</v>
          </cell>
          <cell r="F120">
            <v>0.72</v>
          </cell>
          <cell r="I120">
            <v>0.28499999999999998</v>
          </cell>
          <cell r="J120">
            <v>4.12</v>
          </cell>
          <cell r="K120">
            <v>1.72</v>
          </cell>
          <cell r="L120">
            <v>1.5</v>
          </cell>
          <cell r="M120">
            <v>0.5</v>
          </cell>
          <cell r="AC120">
            <v>3.26</v>
          </cell>
          <cell r="AD120">
            <v>0.36</v>
          </cell>
          <cell r="AE120">
            <v>8.25</v>
          </cell>
          <cell r="AF120">
            <v>1.26</v>
          </cell>
          <cell r="AI120">
            <v>0.3</v>
          </cell>
          <cell r="AJ120">
            <v>4.6500000000000004</v>
          </cell>
          <cell r="AK120">
            <v>2.5299999999999998</v>
          </cell>
          <cell r="AL120">
            <v>1.8</v>
          </cell>
          <cell r="AM120">
            <v>0.3</v>
          </cell>
        </row>
        <row r="121">
          <cell r="C121">
            <v>3.33</v>
          </cell>
          <cell r="D121">
            <v>0.26</v>
          </cell>
          <cell r="E121">
            <v>5.8</v>
          </cell>
          <cell r="F121">
            <v>0.89</v>
          </cell>
          <cell r="I121">
            <v>0.29399999999999998</v>
          </cell>
          <cell r="J121">
            <v>4.5999999999999996</v>
          </cell>
          <cell r="K121">
            <v>1.74</v>
          </cell>
          <cell r="L121">
            <v>1.9</v>
          </cell>
          <cell r="M121">
            <v>0.5</v>
          </cell>
          <cell r="AC121">
            <v>3.23</v>
          </cell>
          <cell r="AD121">
            <v>0.4</v>
          </cell>
          <cell r="AE121">
            <v>8.48</v>
          </cell>
          <cell r="AF121">
            <v>1.1499999999999999</v>
          </cell>
          <cell r="AI121">
            <v>0.29499999999999998</v>
          </cell>
          <cell r="AJ121">
            <v>4.45</v>
          </cell>
          <cell r="AK121">
            <v>2.63</v>
          </cell>
          <cell r="AL121">
            <v>1.7</v>
          </cell>
          <cell r="AM121">
            <v>0.4</v>
          </cell>
        </row>
        <row r="122">
          <cell r="C122">
            <v>3.48</v>
          </cell>
          <cell r="D122">
            <v>0.27</v>
          </cell>
          <cell r="E122">
            <v>6.18</v>
          </cell>
          <cell r="F122">
            <v>1.03</v>
          </cell>
          <cell r="I122">
            <v>0.3</v>
          </cell>
          <cell r="J122">
            <v>4.92</v>
          </cell>
          <cell r="K122">
            <v>1.78</v>
          </cell>
          <cell r="L122">
            <v>1.9</v>
          </cell>
          <cell r="M122">
            <v>0.4</v>
          </cell>
          <cell r="AC122">
            <v>3.27</v>
          </cell>
          <cell r="AD122">
            <v>0.41</v>
          </cell>
          <cell r="AE122">
            <v>8.81</v>
          </cell>
          <cell r="AF122">
            <v>1.39</v>
          </cell>
          <cell r="AI122">
            <v>0.29799999999999999</v>
          </cell>
          <cell r="AJ122">
            <v>4.83</v>
          </cell>
          <cell r="AK122">
            <v>2.69</v>
          </cell>
          <cell r="AL122">
            <v>2.2000000000000002</v>
          </cell>
          <cell r="AM122">
            <v>0.4</v>
          </cell>
        </row>
        <row r="123">
          <cell r="C123">
            <v>3.53</v>
          </cell>
          <cell r="D123">
            <v>0.3</v>
          </cell>
          <cell r="E123">
            <v>6.3</v>
          </cell>
          <cell r="F123">
            <v>1.01</v>
          </cell>
          <cell r="I123">
            <v>0.29799999999999999</v>
          </cell>
          <cell r="J123">
            <v>4.8499999999999996</v>
          </cell>
          <cell r="K123">
            <v>1.79</v>
          </cell>
          <cell r="L123">
            <v>1.9</v>
          </cell>
          <cell r="M123">
            <v>0.4</v>
          </cell>
          <cell r="AC123">
            <v>3.39</v>
          </cell>
          <cell r="AD123">
            <v>0.46</v>
          </cell>
          <cell r="AE123">
            <v>8.68</v>
          </cell>
          <cell r="AF123">
            <v>1.28</v>
          </cell>
          <cell r="AI123">
            <v>0.29199999999999998</v>
          </cell>
          <cell r="AJ123">
            <v>4.6500000000000004</v>
          </cell>
          <cell r="AK123">
            <v>2.56</v>
          </cell>
          <cell r="AL123">
            <v>2.1</v>
          </cell>
          <cell r="AM123">
            <v>0.5</v>
          </cell>
        </row>
        <row r="124">
          <cell r="C124">
            <v>3.55</v>
          </cell>
          <cell r="D124">
            <v>0.31</v>
          </cell>
          <cell r="E124">
            <v>6.46</v>
          </cell>
          <cell r="F124">
            <v>1.0900000000000001</v>
          </cell>
          <cell r="I124">
            <v>0.30099999999999999</v>
          </cell>
          <cell r="J124">
            <v>5.04</v>
          </cell>
          <cell r="K124">
            <v>1.82</v>
          </cell>
          <cell r="L124">
            <v>2.2000000000000002</v>
          </cell>
          <cell r="M124">
            <v>0.4</v>
          </cell>
          <cell r="AC124">
            <v>3.28</v>
          </cell>
          <cell r="AD124">
            <v>0.43</v>
          </cell>
          <cell r="AE124">
            <v>8.93</v>
          </cell>
          <cell r="AF124">
            <v>1.17</v>
          </cell>
          <cell r="AI124">
            <v>0.28899999999999998</v>
          </cell>
          <cell r="AJ124">
            <v>4.41</v>
          </cell>
          <cell r="AK124">
            <v>2.72</v>
          </cell>
          <cell r="AL124">
            <v>2.1</v>
          </cell>
          <cell r="AM124">
            <v>0.3</v>
          </cell>
        </row>
        <row r="125">
          <cell r="C125">
            <v>3.46</v>
          </cell>
          <cell r="D125">
            <v>0.32</v>
          </cell>
          <cell r="E125">
            <v>6.61</v>
          </cell>
          <cell r="F125">
            <v>1.02</v>
          </cell>
          <cell r="I125">
            <v>0.30099999999999999</v>
          </cell>
          <cell r="J125">
            <v>4.7699999999999996</v>
          </cell>
          <cell r="K125">
            <v>1.91</v>
          </cell>
          <cell r="L125">
            <v>1.7</v>
          </cell>
          <cell r="M125">
            <v>0.3</v>
          </cell>
        </row>
        <row r="126">
          <cell r="C126">
            <v>3.38</v>
          </cell>
          <cell r="D126">
            <v>0.33</v>
          </cell>
          <cell r="E126">
            <v>6.56</v>
          </cell>
          <cell r="F126">
            <v>1.04</v>
          </cell>
          <cell r="I126">
            <v>0.29899999999999999</v>
          </cell>
          <cell r="J126">
            <v>4.79</v>
          </cell>
          <cell r="K126">
            <v>1.94</v>
          </cell>
          <cell r="L126">
            <v>2.2000000000000002</v>
          </cell>
          <cell r="M126">
            <v>0.5</v>
          </cell>
        </row>
        <row r="127">
          <cell r="C127">
            <v>3.68</v>
          </cell>
          <cell r="D127">
            <v>0.33</v>
          </cell>
          <cell r="E127">
            <v>6.41</v>
          </cell>
          <cell r="F127">
            <v>1.1399999999999999</v>
          </cell>
          <cell r="I127">
            <v>0.30199999999999999</v>
          </cell>
          <cell r="J127">
            <v>5.08</v>
          </cell>
          <cell r="K127">
            <v>1.74</v>
          </cell>
          <cell r="L127">
            <v>1.9</v>
          </cell>
          <cell r="M127">
            <v>0.6</v>
          </cell>
        </row>
        <row r="128">
          <cell r="C128">
            <v>3.75</v>
          </cell>
          <cell r="D128">
            <v>0.32</v>
          </cell>
          <cell r="E128">
            <v>6.45</v>
          </cell>
          <cell r="F128">
            <v>1.17</v>
          </cell>
          <cell r="I128">
            <v>0.3</v>
          </cell>
          <cell r="J128">
            <v>5.14</v>
          </cell>
          <cell r="K128">
            <v>1.72</v>
          </cell>
          <cell r="L128">
            <v>1.6</v>
          </cell>
          <cell r="M128">
            <v>0.4</v>
          </cell>
        </row>
        <row r="129">
          <cell r="C129">
            <v>3.25</v>
          </cell>
          <cell r="D129">
            <v>0.39</v>
          </cell>
          <cell r="E129">
            <v>6.67</v>
          </cell>
          <cell r="F129">
            <v>1.1200000000000001</v>
          </cell>
          <cell r="I129">
            <v>0.29599999999999999</v>
          </cell>
          <cell r="J129">
            <v>4.78</v>
          </cell>
          <cell r="K129">
            <v>2.0499999999999998</v>
          </cell>
          <cell r="L129">
            <v>1.7</v>
          </cell>
          <cell r="M129">
            <v>0.4</v>
          </cell>
        </row>
        <row r="130">
          <cell r="C130">
            <v>3.35</v>
          </cell>
          <cell r="D130">
            <v>0.36</v>
          </cell>
          <cell r="E130">
            <v>6.47</v>
          </cell>
          <cell r="F130">
            <v>1.04</v>
          </cell>
          <cell r="I130">
            <v>0.29299999999999998</v>
          </cell>
          <cell r="J130">
            <v>4.62</v>
          </cell>
          <cell r="K130">
            <v>1.93</v>
          </cell>
          <cell r="L130">
            <v>2</v>
          </cell>
          <cell r="M130">
            <v>0.4</v>
          </cell>
        </row>
        <row r="131">
          <cell r="C131">
            <v>3.27</v>
          </cell>
          <cell r="D131">
            <v>0.38</v>
          </cell>
          <cell r="E131">
            <v>6.34</v>
          </cell>
          <cell r="F131">
            <v>1.07</v>
          </cell>
          <cell r="I131">
            <v>0.29399999999999998</v>
          </cell>
          <cell r="J131">
            <v>4.7300000000000004</v>
          </cell>
          <cell r="K131">
            <v>1.94</v>
          </cell>
          <cell r="L131">
            <v>2.4</v>
          </cell>
          <cell r="M131">
            <v>0.5</v>
          </cell>
        </row>
        <row r="132">
          <cell r="C132">
            <v>3.34</v>
          </cell>
          <cell r="D132">
            <v>0.38</v>
          </cell>
          <cell r="E132">
            <v>6.55</v>
          </cell>
          <cell r="F132">
            <v>1.1200000000000001</v>
          </cell>
          <cell r="I132">
            <v>0.29699999999999999</v>
          </cell>
          <cell r="J132">
            <v>4.8099999999999996</v>
          </cell>
          <cell r="K132">
            <v>1.96</v>
          </cell>
          <cell r="L132">
            <v>2.1</v>
          </cell>
          <cell r="M132">
            <v>0.4</v>
          </cell>
        </row>
        <row r="133">
          <cell r="C133">
            <v>3.13</v>
          </cell>
          <cell r="D133">
            <v>0.37</v>
          </cell>
          <cell r="E133">
            <v>6.3</v>
          </cell>
          <cell r="F133">
            <v>1.03</v>
          </cell>
          <cell r="I133">
            <v>0.29499999999999998</v>
          </cell>
          <cell r="J133">
            <v>4.59</v>
          </cell>
          <cell r="K133">
            <v>2.02</v>
          </cell>
          <cell r="L133">
            <v>1.7</v>
          </cell>
          <cell r="M133">
            <v>0.2</v>
          </cell>
        </row>
        <row r="134">
          <cell r="C134">
            <v>3.26</v>
          </cell>
          <cell r="D134">
            <v>0.37</v>
          </cell>
          <cell r="E134">
            <v>6.52</v>
          </cell>
          <cell r="F134">
            <v>1.1100000000000001</v>
          </cell>
          <cell r="I134">
            <v>0.30099999999999999</v>
          </cell>
          <cell r="J134">
            <v>4.8600000000000003</v>
          </cell>
          <cell r="K134">
            <v>2</v>
          </cell>
          <cell r="L134">
            <v>1.4</v>
          </cell>
          <cell r="M134">
            <v>0.4</v>
          </cell>
        </row>
        <row r="135">
          <cell r="C135">
            <v>3.31</v>
          </cell>
          <cell r="D135">
            <v>0.36</v>
          </cell>
          <cell r="E135">
            <v>6.62</v>
          </cell>
          <cell r="F135">
            <v>1.02</v>
          </cell>
          <cell r="I135">
            <v>0.30199999999999999</v>
          </cell>
          <cell r="J135">
            <v>4.8</v>
          </cell>
          <cell r="K135">
            <v>2</v>
          </cell>
          <cell r="L135">
            <v>1.8</v>
          </cell>
          <cell r="M135">
            <v>0.4</v>
          </cell>
        </row>
        <row r="136">
          <cell r="C136">
            <v>3.36</v>
          </cell>
          <cell r="D136">
            <v>0.34</v>
          </cell>
          <cell r="E136">
            <v>6.77</v>
          </cell>
          <cell r="F136">
            <v>1</v>
          </cell>
          <cell r="I136">
            <v>0.3</v>
          </cell>
          <cell r="J136">
            <v>4.6500000000000004</v>
          </cell>
          <cell r="K136">
            <v>2.0099999999999998</v>
          </cell>
          <cell r="L136">
            <v>1.7</v>
          </cell>
          <cell r="M136">
            <v>0.4</v>
          </cell>
        </row>
        <row r="137">
          <cell r="C137">
            <v>3.42</v>
          </cell>
          <cell r="D137">
            <v>0.33</v>
          </cell>
          <cell r="E137">
            <v>6.91</v>
          </cell>
          <cell r="F137">
            <v>1.04</v>
          </cell>
          <cell r="I137">
            <v>0.29899999999999999</v>
          </cell>
          <cell r="J137">
            <v>4.6100000000000003</v>
          </cell>
          <cell r="K137">
            <v>2.02</v>
          </cell>
          <cell r="L137">
            <v>1.7</v>
          </cell>
          <cell r="M137">
            <v>0.5</v>
          </cell>
        </row>
        <row r="138">
          <cell r="C138">
            <v>3.25</v>
          </cell>
          <cell r="D138">
            <v>0.32</v>
          </cell>
          <cell r="E138">
            <v>7.06</v>
          </cell>
          <cell r="F138">
            <v>0.95</v>
          </cell>
          <cell r="I138">
            <v>0.29699999999999999</v>
          </cell>
          <cell r="J138">
            <v>4.38</v>
          </cell>
          <cell r="K138">
            <v>2.17</v>
          </cell>
          <cell r="L138">
            <v>2.1</v>
          </cell>
          <cell r="M138">
            <v>0.4</v>
          </cell>
        </row>
        <row r="139">
          <cell r="C139">
            <v>3.09</v>
          </cell>
          <cell r="D139">
            <v>0.32</v>
          </cell>
          <cell r="E139">
            <v>7.1</v>
          </cell>
          <cell r="F139">
            <v>0.94</v>
          </cell>
          <cell r="I139">
            <v>0.29499999999999998</v>
          </cell>
          <cell r="J139">
            <v>4.28</v>
          </cell>
          <cell r="K139">
            <v>2.2999999999999998</v>
          </cell>
          <cell r="L139">
            <v>2</v>
          </cell>
          <cell r="M139">
            <v>0.4</v>
          </cell>
        </row>
        <row r="140">
          <cell r="C140">
            <v>3.03</v>
          </cell>
          <cell r="D140">
            <v>0.31</v>
          </cell>
          <cell r="E140">
            <v>7.5</v>
          </cell>
          <cell r="F140">
            <v>1.02</v>
          </cell>
          <cell r="I140">
            <v>0.29699999999999999</v>
          </cell>
          <cell r="J140">
            <v>4.32</v>
          </cell>
          <cell r="K140">
            <v>2.48</v>
          </cell>
          <cell r="L140">
            <v>1.4</v>
          </cell>
          <cell r="M140">
            <v>0.3</v>
          </cell>
        </row>
        <row r="141">
          <cell r="C141">
            <v>3.01</v>
          </cell>
          <cell r="D141">
            <v>0.32</v>
          </cell>
          <cell r="E141">
            <v>7.55</v>
          </cell>
          <cell r="F141">
            <v>0.96</v>
          </cell>
          <cell r="I141">
            <v>0.29699999999999999</v>
          </cell>
          <cell r="J141">
            <v>4.17</v>
          </cell>
          <cell r="K141">
            <v>2.5099999999999998</v>
          </cell>
          <cell r="L141">
            <v>2.1</v>
          </cell>
          <cell r="M141">
            <v>0.4</v>
          </cell>
        </row>
        <row r="142">
          <cell r="C142">
            <v>2.88</v>
          </cell>
          <cell r="D142">
            <v>0.34</v>
          </cell>
          <cell r="E142">
            <v>7.7</v>
          </cell>
          <cell r="F142">
            <v>0.86</v>
          </cell>
          <cell r="I142">
            <v>0.29799999999999999</v>
          </cell>
          <cell r="J142">
            <v>4.07</v>
          </cell>
          <cell r="K142">
            <v>2.67</v>
          </cell>
          <cell r="L142">
            <v>1.5</v>
          </cell>
          <cell r="M142">
            <v>0.3</v>
          </cell>
        </row>
        <row r="143">
          <cell r="C143">
            <v>2.9</v>
          </cell>
          <cell r="D143">
            <v>0.33</v>
          </cell>
          <cell r="E143">
            <v>7.71</v>
          </cell>
          <cell r="F143">
            <v>1.01</v>
          </cell>
          <cell r="I143">
            <v>0.29899999999999999</v>
          </cell>
          <cell r="J143">
            <v>4.25</v>
          </cell>
          <cell r="K143">
            <v>2.66</v>
          </cell>
          <cell r="L143">
            <v>2</v>
          </cell>
          <cell r="M143">
            <v>0.3</v>
          </cell>
        </row>
        <row r="144">
          <cell r="C144">
            <v>3.11</v>
          </cell>
          <cell r="D144">
            <v>0.34</v>
          </cell>
          <cell r="E144">
            <v>8.0299999999999994</v>
          </cell>
          <cell r="F144">
            <v>1.1599999999999999</v>
          </cell>
          <cell r="I144">
            <v>0.3</v>
          </cell>
          <cell r="J144">
            <v>4.4800000000000004</v>
          </cell>
          <cell r="K144">
            <v>2.58</v>
          </cell>
          <cell r="L144">
            <v>1.6</v>
          </cell>
          <cell r="M144">
            <v>0.4</v>
          </cell>
        </row>
        <row r="145">
          <cell r="C145">
            <v>3.26</v>
          </cell>
          <cell r="D145">
            <v>0.36</v>
          </cell>
          <cell r="E145">
            <v>8.25</v>
          </cell>
          <cell r="F145">
            <v>1.26</v>
          </cell>
          <cell r="I145">
            <v>0.3</v>
          </cell>
          <cell r="J145">
            <v>4.6500000000000004</v>
          </cell>
          <cell r="K145">
            <v>2.5299999999999998</v>
          </cell>
          <cell r="L145">
            <v>1.8</v>
          </cell>
          <cell r="M145">
            <v>0.3</v>
          </cell>
        </row>
        <row r="146">
          <cell r="C146">
            <v>3.23</v>
          </cell>
          <cell r="D146">
            <v>0.4</v>
          </cell>
          <cell r="E146">
            <v>8.48</v>
          </cell>
          <cell r="F146">
            <v>1.1499999999999999</v>
          </cell>
          <cell r="I146">
            <v>0.29499999999999998</v>
          </cell>
          <cell r="J146">
            <v>4.45</v>
          </cell>
          <cell r="K146">
            <v>2.63</v>
          </cell>
          <cell r="L146">
            <v>1.7</v>
          </cell>
          <cell r="M146">
            <v>0.4</v>
          </cell>
        </row>
        <row r="147">
          <cell r="C147">
            <v>3.27</v>
          </cell>
          <cell r="D147">
            <v>0.41</v>
          </cell>
          <cell r="E147">
            <v>8.81</v>
          </cell>
          <cell r="F147">
            <v>1.39</v>
          </cell>
          <cell r="I147">
            <v>0.29799999999999999</v>
          </cell>
          <cell r="J147">
            <v>4.83</v>
          </cell>
          <cell r="K147">
            <v>2.69</v>
          </cell>
          <cell r="L147">
            <v>2.2000000000000002</v>
          </cell>
          <cell r="M147">
            <v>0.4</v>
          </cell>
        </row>
        <row r="148">
          <cell r="C148">
            <v>3.39</v>
          </cell>
          <cell r="D148">
            <v>0.46</v>
          </cell>
          <cell r="E148">
            <v>8.68</v>
          </cell>
          <cell r="F148">
            <v>1.28</v>
          </cell>
          <cell r="I148">
            <v>0.29199999999999998</v>
          </cell>
          <cell r="J148">
            <v>4.6500000000000004</v>
          </cell>
          <cell r="K148">
            <v>2.56</v>
          </cell>
          <cell r="L148">
            <v>2.1</v>
          </cell>
          <cell r="M148">
            <v>0.5</v>
          </cell>
        </row>
        <row r="149">
          <cell r="C149">
            <v>3.28</v>
          </cell>
          <cell r="D149">
            <v>0.43</v>
          </cell>
          <cell r="E149">
            <v>8.93</v>
          </cell>
          <cell r="F149">
            <v>1.17</v>
          </cell>
          <cell r="I149">
            <v>0.28899999999999998</v>
          </cell>
          <cell r="J149">
            <v>4.41</v>
          </cell>
          <cell r="K149">
            <v>2.72</v>
          </cell>
          <cell r="L149">
            <v>2.1</v>
          </cell>
          <cell r="M149">
            <v>0.3</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data%20retrieved%20from:%20https:/www.baseball-reference.com/leagues/majors" TargetMode="External"/><Relationship Id="rId7" Type="http://schemas.openxmlformats.org/officeDocument/2006/relationships/hyperlink" Target="../data%20retrieved%20from:%20https:/www.baseball-reference.com/leagues/majors" TargetMode="External"/><Relationship Id="rId2" Type="http://schemas.openxmlformats.org/officeDocument/2006/relationships/hyperlink" Target="../data%20retrieved%20from:%20https:/www.baseball-reference.com/leagues/majors" TargetMode="External"/><Relationship Id="rId1" Type="http://schemas.openxmlformats.org/officeDocument/2006/relationships/hyperlink" Target="../data%20retrieved%20from:%20https:/www.baseball-reference.com/leagues/majors" TargetMode="External"/><Relationship Id="rId6" Type="http://schemas.openxmlformats.org/officeDocument/2006/relationships/hyperlink" Target="../data%20retrieved%20from:%20https:/www.baseball-reference.com/leagues/majors" TargetMode="External"/><Relationship Id="rId5" Type="http://schemas.openxmlformats.org/officeDocument/2006/relationships/hyperlink" Target="../data%20retrieved%20from:%20https:/www.baseball-reference.com/leagues/majors" TargetMode="External"/><Relationship Id="rId4" Type="http://schemas.openxmlformats.org/officeDocument/2006/relationships/hyperlink" Target="../data%20retrieved%20from:%20https:/www.baseball-reference.com/leagues/major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19C6-A3F5-C144-A65D-E15A2D5BA341}">
  <dimension ref="A1:R22"/>
  <sheetViews>
    <sheetView zoomScale="125" zoomScaleNormal="125" workbookViewId="0">
      <selection activeCell="D9" sqref="D9"/>
    </sheetView>
  </sheetViews>
  <sheetFormatPr baseColWidth="10" defaultColWidth="10.83203125" defaultRowHeight="21" x14ac:dyDescent="0.2"/>
  <cols>
    <col min="1" max="1" width="2.33203125" style="873" customWidth="1"/>
    <col min="2" max="5" width="10.83203125" style="873"/>
    <col min="6" max="6" width="2.33203125" style="873" customWidth="1"/>
    <col min="7" max="11" width="10.83203125" style="873"/>
    <col min="12" max="12" width="2.33203125" style="873" customWidth="1"/>
    <col min="13" max="13" width="10.83203125" style="880"/>
    <col min="14" max="17" width="10.83203125" style="873"/>
    <col min="18" max="18" width="2.33203125" style="873" customWidth="1"/>
    <col min="19" max="16384" width="10.83203125" style="873"/>
  </cols>
  <sheetData>
    <row r="1" spans="1:18" ht="21.75" thickBot="1" x14ac:dyDescent="0.25">
      <c r="A1" s="871"/>
      <c r="B1" s="1063" t="s">
        <v>220</v>
      </c>
      <c r="C1" s="1063"/>
      <c r="D1" s="1063"/>
      <c r="E1" s="1063"/>
      <c r="F1" s="1063"/>
      <c r="G1" s="1063"/>
      <c r="H1" s="1063"/>
      <c r="I1" s="1063"/>
      <c r="J1" s="1063"/>
      <c r="K1" s="1063"/>
      <c r="L1" s="1063"/>
      <c r="M1" s="1063"/>
      <c r="N1" s="1063"/>
      <c r="O1" s="1063"/>
      <c r="P1" s="1063"/>
      <c r="Q1" s="1063"/>
      <c r="R1" s="872"/>
    </row>
    <row r="2" spans="1:18" ht="22.5" thickTop="1" thickBot="1" x14ac:dyDescent="0.25">
      <c r="A2" s="874"/>
      <c r="B2" s="882" t="s">
        <v>10</v>
      </c>
      <c r="C2" s="882" t="s">
        <v>8</v>
      </c>
      <c r="D2" s="882" t="s">
        <v>219</v>
      </c>
      <c r="E2" s="882" t="s">
        <v>13</v>
      </c>
      <c r="F2" s="876"/>
      <c r="G2" s="1059" t="s">
        <v>231</v>
      </c>
      <c r="H2" s="1059"/>
      <c r="I2" s="1059"/>
      <c r="J2" s="1059"/>
      <c r="K2" s="1059"/>
      <c r="L2" s="876"/>
      <c r="M2" s="1062" t="s">
        <v>235</v>
      </c>
      <c r="N2" s="1062"/>
      <c r="O2" s="1062"/>
      <c r="P2" s="1062"/>
      <c r="Q2" s="1062"/>
      <c r="R2" s="875"/>
    </row>
    <row r="3" spans="1:18" ht="22.5" thickTop="1" thickBot="1" x14ac:dyDescent="0.25">
      <c r="A3" s="874"/>
      <c r="B3" s="919">
        <v>0</v>
      </c>
      <c r="C3" s="919">
        <v>0</v>
      </c>
      <c r="D3" s="919">
        <v>0</v>
      </c>
      <c r="E3" s="919">
        <v>0</v>
      </c>
      <c r="F3" s="876"/>
      <c r="G3" s="1057" t="s">
        <v>222</v>
      </c>
      <c r="H3" s="1057"/>
      <c r="I3" s="1057"/>
      <c r="J3" s="1057"/>
      <c r="K3" s="1057"/>
      <c r="L3" s="876"/>
      <c r="M3" s="1062" t="s">
        <v>237</v>
      </c>
      <c r="N3" s="1062"/>
      <c r="O3" s="1062"/>
      <c r="P3" s="1062"/>
      <c r="Q3" s="1062"/>
      <c r="R3" s="875"/>
    </row>
    <row r="4" spans="1:18" ht="22.5" thickTop="1" thickBot="1" x14ac:dyDescent="0.25">
      <c r="A4" s="874"/>
      <c r="B4" s="882" t="s">
        <v>5</v>
      </c>
      <c r="C4" s="882" t="s">
        <v>232</v>
      </c>
      <c r="D4" s="882" t="s">
        <v>9</v>
      </c>
      <c r="E4" s="882" t="s">
        <v>11</v>
      </c>
      <c r="F4" s="876"/>
      <c r="G4" s="1057" t="s">
        <v>223</v>
      </c>
      <c r="H4" s="1057"/>
      <c r="I4" s="1057"/>
      <c r="J4" s="1057"/>
      <c r="K4" s="1057"/>
      <c r="L4" s="876"/>
      <c r="M4" s="1062" t="s">
        <v>236</v>
      </c>
      <c r="N4" s="1062"/>
      <c r="O4" s="1062"/>
      <c r="P4" s="1062"/>
      <c r="Q4" s="1062"/>
      <c r="R4" s="875"/>
    </row>
    <row r="5" spans="1:18" ht="22.5" thickTop="1" thickBot="1" x14ac:dyDescent="0.25">
      <c r="A5" s="874"/>
      <c r="B5" s="919">
        <v>0</v>
      </c>
      <c r="C5" s="919">
        <v>0</v>
      </c>
      <c r="D5" s="919">
        <v>0</v>
      </c>
      <c r="E5" s="919">
        <v>0</v>
      </c>
      <c r="F5" s="876"/>
      <c r="G5" s="1057" t="s">
        <v>224</v>
      </c>
      <c r="H5" s="1057"/>
      <c r="I5" s="1057"/>
      <c r="J5" s="1057"/>
      <c r="K5" s="1057"/>
      <c r="L5" s="876"/>
      <c r="M5" s="1062" t="s">
        <v>239</v>
      </c>
      <c r="N5" s="1062"/>
      <c r="O5" s="1062"/>
      <c r="P5" s="1062"/>
      <c r="Q5" s="1062"/>
      <c r="R5" s="875"/>
    </row>
    <row r="6" spans="1:18" ht="22.5" thickTop="1" thickBot="1" x14ac:dyDescent="0.25">
      <c r="A6" s="874"/>
      <c r="B6" s="882" t="s">
        <v>26</v>
      </c>
      <c r="C6" s="882" t="s">
        <v>27</v>
      </c>
      <c r="D6" s="882" t="s">
        <v>6</v>
      </c>
      <c r="E6" s="882" t="s">
        <v>16</v>
      </c>
      <c r="F6" s="876"/>
      <c r="G6" s="1057" t="s">
        <v>225</v>
      </c>
      <c r="H6" s="1057"/>
      <c r="I6" s="1057"/>
      <c r="J6" s="1057"/>
      <c r="K6" s="1057"/>
      <c r="L6" s="876"/>
      <c r="M6" s="1062" t="s">
        <v>238</v>
      </c>
      <c r="N6" s="1062"/>
      <c r="O6" s="1062"/>
      <c r="P6" s="1062"/>
      <c r="Q6" s="1062"/>
      <c r="R6" s="875"/>
    </row>
    <row r="7" spans="1:18" ht="22.5" thickTop="1" thickBot="1" x14ac:dyDescent="0.25">
      <c r="A7" s="874"/>
      <c r="B7" s="919">
        <v>0</v>
      </c>
      <c r="C7" s="919">
        <v>0</v>
      </c>
      <c r="D7" s="919">
        <v>0</v>
      </c>
      <c r="E7" s="919">
        <v>0</v>
      </c>
      <c r="F7" s="876"/>
      <c r="G7" s="1057" t="s">
        <v>226</v>
      </c>
      <c r="H7" s="1057"/>
      <c r="I7" s="1057"/>
      <c r="J7" s="1057"/>
      <c r="K7" s="1057"/>
      <c r="L7" s="876"/>
      <c r="M7" s="1062" t="s">
        <v>242</v>
      </c>
      <c r="N7" s="1062"/>
      <c r="O7" s="1062"/>
      <c r="P7" s="1062"/>
      <c r="Q7" s="1062"/>
      <c r="R7" s="875"/>
    </row>
    <row r="8" spans="1:18" ht="22.5" thickTop="1" thickBot="1" x14ac:dyDescent="0.25">
      <c r="A8" s="874"/>
      <c r="B8" s="882" t="s">
        <v>12</v>
      </c>
      <c r="C8" s="882" t="s">
        <v>7</v>
      </c>
      <c r="D8" s="882" t="s">
        <v>233</v>
      </c>
      <c r="E8" s="882" t="s">
        <v>218</v>
      </c>
      <c r="F8" s="876"/>
      <c r="G8" s="1057" t="s">
        <v>241</v>
      </c>
      <c r="H8" s="1057"/>
      <c r="I8" s="1057"/>
      <c r="J8" s="1057"/>
      <c r="K8" s="1057"/>
      <c r="L8" s="876"/>
      <c r="M8" s="1061" t="s">
        <v>229</v>
      </c>
      <c r="N8" s="1061"/>
      <c r="O8" s="1061"/>
      <c r="P8" s="1061"/>
      <c r="Q8" s="1061"/>
      <c r="R8" s="875"/>
    </row>
    <row r="9" spans="1:18" ht="23" customHeight="1" thickTop="1" thickBot="1" x14ac:dyDescent="0.25">
      <c r="A9" s="874"/>
      <c r="B9" s="919">
        <v>0</v>
      </c>
      <c r="C9" s="919">
        <v>0</v>
      </c>
      <c r="D9" s="919">
        <v>0</v>
      </c>
      <c r="E9" s="919">
        <v>0</v>
      </c>
      <c r="F9" s="876"/>
      <c r="G9" s="1057" t="s">
        <v>227</v>
      </c>
      <c r="H9" s="1057"/>
      <c r="I9" s="1057"/>
      <c r="J9" s="1057"/>
      <c r="K9" s="1057"/>
      <c r="L9" s="876"/>
      <c r="M9" s="1060" t="s">
        <v>243</v>
      </c>
      <c r="N9" s="1061"/>
      <c r="O9" s="1061"/>
      <c r="P9" s="1061"/>
      <c r="Q9" s="1061"/>
      <c r="R9" s="875"/>
    </row>
    <row r="10" spans="1:18" ht="23" customHeight="1" thickTop="1" thickBot="1" x14ac:dyDescent="0.25">
      <c r="A10" s="874"/>
      <c r="B10" s="882" t="s">
        <v>4</v>
      </c>
      <c r="C10" s="882" t="s">
        <v>3</v>
      </c>
      <c r="D10" s="1064" t="s">
        <v>155</v>
      </c>
      <c r="E10" s="1065"/>
      <c r="F10" s="876"/>
      <c r="G10" s="1057" t="s">
        <v>228</v>
      </c>
      <c r="H10" s="1057"/>
      <c r="I10" s="1057"/>
      <c r="J10" s="1057"/>
      <c r="K10" s="1057"/>
      <c r="L10" s="876"/>
      <c r="M10" s="1060" t="s">
        <v>230</v>
      </c>
      <c r="N10" s="1061"/>
      <c r="O10" s="1061"/>
      <c r="P10" s="1061"/>
      <c r="Q10" s="1061"/>
      <c r="R10" s="875"/>
    </row>
    <row r="11" spans="1:18" ht="23" customHeight="1" thickTop="1" thickBot="1" x14ac:dyDescent="0.25">
      <c r="A11" s="874"/>
      <c r="B11" s="919">
        <v>0</v>
      </c>
      <c r="C11" s="930">
        <v>0</v>
      </c>
      <c r="D11" s="1075" t="e">
        <f>((((2/3)+(((B3/(E9-C3-E3-E5-B9))+((B3/(E9-C3-E3-E5-B9))+((B11+C3+E5)/((E9-C3-E3-E5-B9)+C3+E5+E3)))+IF(OR(C11&gt;0),C11/E9,0.1155)+((B11+C3+E5)/(((E9-C3-E3-E5-B9)+C3+E5+E3)))+(C3/E9)+((C3+E5)/E9)+((B11-B5)/((E9-C3-E3-E5-B9)-D5-B5+E3))-(1-(B5/B3))-(D5/E9)-((C9+B7)/B3))/20))*(B3+(C3+D9)*5/6+(C5+C7+E7)*1/6+E5*3+D7*4/3-D3*3/2-E3*7/6-B5*1/2-D5*2/6-B9*2/3-C9)-(((1/3)-((B3/(E9-C3-E3-E5-B9))+((B3/(E9-C3-E3-E5-B9))+((B11+C3+E5)/((E9-C3-E3-E5)+C3+E5+E3+B9)))+((C5+C7+E7+D9)/B3)+(B5/B3)+((C3+E5)/B3)+IF(OR(C11&gt;0),C11/B3,0.339)+((B3/(E9-C3-E3-E5-B9))+((B11+C3+E5)/(E9-C3-E3-E5-B9))+(C3/E9)+((B11-B5)/((E9-C3-E3-E5-B9)-D5-B5+E3))))/20))*(D3*17/6+E3*2+D5*1/2+B7*1/3+B9*5/6+C9*4/3-C3*1/6-B5*3/2-E5*1/3)))/2</f>
        <v>#DIV/0!</v>
      </c>
      <c r="E11" s="1076"/>
      <c r="F11" s="876"/>
      <c r="G11" s="1062" t="s">
        <v>234</v>
      </c>
      <c r="H11" s="1062"/>
      <c r="I11" s="1062"/>
      <c r="J11" s="1062"/>
      <c r="K11" s="1062"/>
      <c r="L11" s="876"/>
      <c r="M11" s="1062" t="s">
        <v>240</v>
      </c>
      <c r="N11" s="1062"/>
      <c r="O11" s="1062"/>
      <c r="P11" s="1062"/>
      <c r="Q11" s="1062"/>
      <c r="R11" s="875"/>
    </row>
    <row r="12" spans="1:18" ht="22.5" thickTop="1" thickBot="1" x14ac:dyDescent="0.25">
      <c r="A12" s="877"/>
      <c r="B12" s="878"/>
      <c r="C12" s="878"/>
      <c r="D12" s="878"/>
      <c r="E12" s="878"/>
      <c r="F12" s="878"/>
      <c r="G12" s="878"/>
      <c r="H12" s="878"/>
      <c r="I12" s="878"/>
      <c r="J12" s="878"/>
      <c r="K12" s="878"/>
      <c r="L12" s="878"/>
      <c r="M12" s="881"/>
      <c r="N12" s="878"/>
      <c r="O12" s="878"/>
      <c r="P12" s="878"/>
      <c r="Q12" s="878"/>
      <c r="R12" s="879"/>
    </row>
    <row r="13" spans="1:18" x14ac:dyDescent="0.2">
      <c r="A13" s="917"/>
      <c r="B13" s="917"/>
      <c r="C13" s="917"/>
      <c r="D13" s="917"/>
      <c r="E13" s="917"/>
      <c r="F13" s="917"/>
      <c r="G13" s="917"/>
      <c r="H13" s="917"/>
      <c r="I13" s="917"/>
      <c r="J13" s="917"/>
      <c r="K13" s="917"/>
      <c r="L13" s="917"/>
      <c r="M13" s="918"/>
      <c r="N13" s="917"/>
      <c r="O13" s="917"/>
      <c r="P13" s="917"/>
      <c r="Q13" s="917"/>
      <c r="R13" s="917"/>
    </row>
    <row r="14" spans="1:18" ht="21.75" thickBot="1" x14ac:dyDescent="0.25">
      <c r="A14" s="917"/>
      <c r="B14" s="1058" t="s">
        <v>244</v>
      </c>
      <c r="C14" s="1058"/>
      <c r="D14" s="1058"/>
      <c r="E14" s="1058"/>
      <c r="F14" s="1058"/>
      <c r="G14" s="1058"/>
      <c r="H14" s="1058"/>
      <c r="I14" s="1058"/>
      <c r="J14" s="1058"/>
      <c r="K14" s="1058"/>
      <c r="L14" s="1058"/>
      <c r="M14" s="1058"/>
      <c r="N14" s="1058"/>
      <c r="O14" s="1058"/>
      <c r="P14" s="1058"/>
      <c r="Q14" s="1058"/>
      <c r="R14" s="917"/>
    </row>
    <row r="15" spans="1:18" ht="22" thickTop="1" x14ac:dyDescent="0.2">
      <c r="A15" s="917"/>
      <c r="B15" s="1066" t="s">
        <v>360</v>
      </c>
      <c r="C15" s="1067"/>
      <c r="D15" s="1067"/>
      <c r="E15" s="1067"/>
      <c r="F15" s="1067"/>
      <c r="G15" s="1067"/>
      <c r="H15" s="1067"/>
      <c r="I15" s="1067"/>
      <c r="J15" s="1067"/>
      <c r="K15" s="1067"/>
      <c r="L15" s="1067"/>
      <c r="M15" s="1067"/>
      <c r="N15" s="1067"/>
      <c r="O15" s="1067"/>
      <c r="P15" s="1067"/>
      <c r="Q15" s="1068"/>
      <c r="R15" s="917"/>
    </row>
    <row r="16" spans="1:18" x14ac:dyDescent="0.2">
      <c r="A16" s="917"/>
      <c r="B16" s="1069"/>
      <c r="C16" s="1070"/>
      <c r="D16" s="1070"/>
      <c r="E16" s="1070"/>
      <c r="F16" s="1070"/>
      <c r="G16" s="1070"/>
      <c r="H16" s="1070"/>
      <c r="I16" s="1070"/>
      <c r="J16" s="1070"/>
      <c r="K16" s="1070"/>
      <c r="L16" s="1070"/>
      <c r="M16" s="1070"/>
      <c r="N16" s="1070"/>
      <c r="O16" s="1070"/>
      <c r="P16" s="1070"/>
      <c r="Q16" s="1071"/>
      <c r="R16" s="917"/>
    </row>
    <row r="17" spans="1:18" x14ac:dyDescent="0.2">
      <c r="A17" s="917"/>
      <c r="B17" s="1069"/>
      <c r="C17" s="1070"/>
      <c r="D17" s="1070"/>
      <c r="E17" s="1070"/>
      <c r="F17" s="1070"/>
      <c r="G17" s="1070"/>
      <c r="H17" s="1070"/>
      <c r="I17" s="1070"/>
      <c r="J17" s="1070"/>
      <c r="K17" s="1070"/>
      <c r="L17" s="1070"/>
      <c r="M17" s="1070"/>
      <c r="N17" s="1070"/>
      <c r="O17" s="1070"/>
      <c r="P17" s="1070"/>
      <c r="Q17" s="1071"/>
      <c r="R17" s="917"/>
    </row>
    <row r="18" spans="1:18" x14ac:dyDescent="0.2">
      <c r="A18" s="917"/>
      <c r="B18" s="1069"/>
      <c r="C18" s="1070"/>
      <c r="D18" s="1070"/>
      <c r="E18" s="1070"/>
      <c r="F18" s="1070"/>
      <c r="G18" s="1070"/>
      <c r="H18" s="1070"/>
      <c r="I18" s="1070"/>
      <c r="J18" s="1070"/>
      <c r="K18" s="1070"/>
      <c r="L18" s="1070"/>
      <c r="M18" s="1070"/>
      <c r="N18" s="1070"/>
      <c r="O18" s="1070"/>
      <c r="P18" s="1070"/>
      <c r="Q18" s="1071"/>
      <c r="R18" s="917"/>
    </row>
    <row r="19" spans="1:18" x14ac:dyDescent="0.2">
      <c r="A19" s="917"/>
      <c r="B19" s="1069"/>
      <c r="C19" s="1070"/>
      <c r="D19" s="1070"/>
      <c r="E19" s="1070"/>
      <c r="F19" s="1070"/>
      <c r="G19" s="1070"/>
      <c r="H19" s="1070"/>
      <c r="I19" s="1070"/>
      <c r="J19" s="1070"/>
      <c r="K19" s="1070"/>
      <c r="L19" s="1070"/>
      <c r="M19" s="1070"/>
      <c r="N19" s="1070"/>
      <c r="O19" s="1070"/>
      <c r="P19" s="1070"/>
      <c r="Q19" s="1071"/>
      <c r="R19" s="917"/>
    </row>
    <row r="20" spans="1:18" x14ac:dyDescent="0.2">
      <c r="A20" s="917"/>
      <c r="B20" s="1069"/>
      <c r="C20" s="1070"/>
      <c r="D20" s="1070"/>
      <c r="E20" s="1070"/>
      <c r="F20" s="1070"/>
      <c r="G20" s="1070"/>
      <c r="H20" s="1070"/>
      <c r="I20" s="1070"/>
      <c r="J20" s="1070"/>
      <c r="K20" s="1070"/>
      <c r="L20" s="1070"/>
      <c r="M20" s="1070"/>
      <c r="N20" s="1070"/>
      <c r="O20" s="1070"/>
      <c r="P20" s="1070"/>
      <c r="Q20" s="1071"/>
      <c r="R20" s="917"/>
    </row>
    <row r="21" spans="1:18" ht="22" thickBot="1" x14ac:dyDescent="0.25">
      <c r="A21" s="917"/>
      <c r="B21" s="1072"/>
      <c r="C21" s="1073"/>
      <c r="D21" s="1073"/>
      <c r="E21" s="1073"/>
      <c r="F21" s="1073"/>
      <c r="G21" s="1073"/>
      <c r="H21" s="1073"/>
      <c r="I21" s="1073"/>
      <c r="J21" s="1073"/>
      <c r="K21" s="1073"/>
      <c r="L21" s="1073"/>
      <c r="M21" s="1073"/>
      <c r="N21" s="1073"/>
      <c r="O21" s="1073"/>
      <c r="P21" s="1073"/>
      <c r="Q21" s="1074"/>
      <c r="R21" s="917"/>
    </row>
    <row r="22" spans="1:18" ht="21.75" thickTop="1" x14ac:dyDescent="0.2">
      <c r="A22" s="917"/>
      <c r="B22" s="917"/>
      <c r="C22" s="917"/>
      <c r="D22" s="917"/>
      <c r="E22" s="917"/>
      <c r="F22" s="917"/>
      <c r="G22" s="917"/>
      <c r="H22" s="917"/>
      <c r="I22" s="917"/>
      <c r="J22" s="917"/>
      <c r="K22" s="917"/>
      <c r="L22" s="917"/>
      <c r="M22" s="918"/>
      <c r="N22" s="917"/>
      <c r="O22" s="917"/>
      <c r="P22" s="917"/>
      <c r="Q22" s="917"/>
      <c r="R22" s="917"/>
    </row>
  </sheetData>
  <sheetProtection sheet="1" objects="1" scenarios="1" selectLockedCells="1"/>
  <mergeCells count="25">
    <mergeCell ref="B1:Q1"/>
    <mergeCell ref="D10:E10"/>
    <mergeCell ref="B15:Q21"/>
    <mergeCell ref="G10:K10"/>
    <mergeCell ref="G11:K11"/>
    <mergeCell ref="M2:Q2"/>
    <mergeCell ref="M3:Q3"/>
    <mergeCell ref="M4:Q4"/>
    <mergeCell ref="M5:Q5"/>
    <mergeCell ref="M6:Q6"/>
    <mergeCell ref="M7:Q7"/>
    <mergeCell ref="M8:Q8"/>
    <mergeCell ref="M9:Q9"/>
    <mergeCell ref="D11:E11"/>
    <mergeCell ref="G7:K7"/>
    <mergeCell ref="G8:K8"/>
    <mergeCell ref="G9:K9"/>
    <mergeCell ref="B14:Q14"/>
    <mergeCell ref="G2:K2"/>
    <mergeCell ref="G3:K3"/>
    <mergeCell ref="G4:K4"/>
    <mergeCell ref="G5:K5"/>
    <mergeCell ref="G6:K6"/>
    <mergeCell ref="M10:Q10"/>
    <mergeCell ref="M11:Q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040AC-69AA-6C49-B259-B4A57B9B18DF}">
  <dimension ref="A1:GE153"/>
  <sheetViews>
    <sheetView zoomScale="150" zoomScaleNormal="150" workbookViewId="0">
      <pane ySplit="3" topLeftCell="A4" activePane="bottomLeft" state="frozen"/>
      <selection pane="bottomLeft" activeCell="AE1" sqref="AE1:AE1048576"/>
    </sheetView>
  </sheetViews>
  <sheetFormatPr baseColWidth="10" defaultColWidth="8.83203125" defaultRowHeight="14" x14ac:dyDescent="0.2"/>
  <cols>
    <col min="1" max="1" width="2.5" style="33" customWidth="1"/>
    <col min="2" max="2" width="4.6640625" style="141" bestFit="1" customWidth="1"/>
    <col min="3" max="3" width="4.1640625" style="118" bestFit="1" customWidth="1"/>
    <col min="4" max="4" width="6.83203125" style="118" bestFit="1" customWidth="1"/>
    <col min="5" max="5" width="8.1640625" style="124" bestFit="1" customWidth="1"/>
    <col min="6" max="6" width="10.1640625" style="125" bestFit="1" customWidth="1"/>
    <col min="7" max="7" width="8.6640625" style="649" bestFit="1" customWidth="1"/>
    <col min="8" max="8" width="10.33203125" style="501" bestFit="1" customWidth="1"/>
    <col min="9" max="9" width="8.6640625" style="525" bestFit="1" customWidth="1"/>
    <col min="10" max="10" width="10.33203125" style="501" bestFit="1" customWidth="1"/>
    <col min="11" max="11" width="10.33203125" style="525" bestFit="1" customWidth="1"/>
    <col min="12" max="12" width="10.33203125" style="493" bestFit="1" customWidth="1"/>
    <col min="13" max="13" width="8.6640625" style="643" bestFit="1" customWidth="1"/>
    <col min="14" max="14" width="10.33203125" style="496" bestFit="1" customWidth="1"/>
    <col min="15" max="15" width="8.5" style="788" bestFit="1" customWidth="1"/>
    <col min="16" max="16" width="10.33203125" style="496" bestFit="1" customWidth="1"/>
    <col min="17" max="17" width="8.5" style="788" bestFit="1" customWidth="1"/>
    <col min="18" max="19" width="6.6640625" style="99" bestFit="1" customWidth="1"/>
    <col min="20" max="20" width="6.5" style="99" customWidth="1"/>
    <col min="21" max="22" width="6.6640625" style="99" bestFit="1" customWidth="1"/>
    <col min="23" max="23" width="6.5" style="99" customWidth="1"/>
    <col min="24" max="24" width="6.6640625" style="99" bestFit="1" customWidth="1"/>
    <col min="25" max="26" width="6.6640625" style="132" bestFit="1" customWidth="1"/>
    <col min="27" max="27" width="6.5" style="99" customWidth="1"/>
    <col min="28" max="28" width="6.6640625" style="133" bestFit="1" customWidth="1"/>
    <col min="29" max="29" width="6.6640625" style="99" bestFit="1" customWidth="1"/>
    <col min="30" max="30" width="6" style="99" bestFit="1" customWidth="1"/>
    <col min="31" max="31" width="6" style="118" bestFit="1" customWidth="1"/>
    <col min="32" max="32" width="4" style="118" bestFit="1" customWidth="1"/>
    <col min="33" max="33" width="6.83203125" style="118" bestFit="1" customWidth="1"/>
    <col min="34" max="34" width="6.6640625" style="410" bestFit="1" customWidth="1"/>
    <col min="35" max="47" width="5.83203125" style="118" bestFit="1" customWidth="1"/>
    <col min="48" max="50" width="6.33203125" style="118" bestFit="1" customWidth="1"/>
    <col min="51" max="51" width="5.83203125" style="118" bestFit="1" customWidth="1"/>
    <col min="52" max="52" width="6.5" style="352" bestFit="1" customWidth="1"/>
    <col min="53" max="53" width="6.6640625" style="352" bestFit="1" customWidth="1"/>
    <col min="54" max="54" width="5.83203125" style="352" bestFit="1" customWidth="1"/>
    <col min="55" max="56" width="6.5" style="372" customWidth="1"/>
    <col min="57" max="58" width="6.5" style="374" bestFit="1" customWidth="1"/>
    <col min="59" max="61" width="6.5" style="372" customWidth="1"/>
    <col min="62" max="62" width="6.5" style="372" bestFit="1" customWidth="1"/>
    <col min="63" max="65" width="5.83203125" style="276" bestFit="1" customWidth="1"/>
    <col min="66" max="66" width="6.6640625" style="392" bestFit="1" customWidth="1"/>
    <col min="67" max="69" width="5.83203125" style="276" bestFit="1" customWidth="1"/>
    <col min="70" max="70" width="5.83203125" style="267" bestFit="1" customWidth="1"/>
    <col min="71" max="71" width="2.5" style="33" customWidth="1"/>
    <col min="72" max="187" width="8.83203125" style="90"/>
    <col min="188" max="16384" width="8.83203125" style="118"/>
  </cols>
  <sheetData>
    <row r="1" spans="1:187" s="34" customFormat="1" x14ac:dyDescent="0.2">
      <c r="A1" s="421"/>
      <c r="B1" s="1194" t="s">
        <v>377</v>
      </c>
      <c r="C1" s="1195"/>
      <c r="D1" s="1195"/>
      <c r="E1" s="1195"/>
      <c r="F1" s="1195"/>
      <c r="G1" s="1195"/>
      <c r="H1" s="499"/>
      <c r="I1" s="523"/>
      <c r="J1" s="499"/>
      <c r="K1" s="523"/>
      <c r="L1" s="491"/>
      <c r="M1" s="641"/>
      <c r="N1" s="494"/>
      <c r="O1" s="782"/>
      <c r="P1" s="494"/>
      <c r="Q1" s="782"/>
      <c r="R1" s="426"/>
      <c r="S1" s="426"/>
      <c r="T1" s="426"/>
      <c r="U1" s="426"/>
      <c r="V1" s="426"/>
      <c r="W1" s="426"/>
      <c r="X1" s="426"/>
      <c r="Y1" s="430"/>
      <c r="Z1" s="430"/>
      <c r="AA1" s="426"/>
      <c r="AB1" s="692"/>
      <c r="AC1" s="426"/>
      <c r="AD1" s="426"/>
      <c r="AE1" s="421"/>
      <c r="AF1" s="421"/>
      <c r="AG1" s="421"/>
      <c r="AH1" s="434"/>
      <c r="AI1" s="421"/>
      <c r="AJ1" s="421"/>
      <c r="AK1" s="421"/>
      <c r="AL1" s="421"/>
      <c r="AM1" s="421"/>
      <c r="AN1" s="421"/>
      <c r="AO1" s="421"/>
      <c r="AP1" s="421"/>
      <c r="AQ1" s="421"/>
      <c r="AR1" s="421"/>
      <c r="AS1" s="421"/>
      <c r="AT1" s="421"/>
      <c r="AU1" s="421"/>
      <c r="AV1" s="421"/>
      <c r="AW1" s="421"/>
      <c r="AX1" s="421"/>
      <c r="AY1" s="421"/>
      <c r="AZ1" s="693"/>
      <c r="BA1" s="693"/>
      <c r="BB1" s="693"/>
      <c r="BC1" s="437"/>
      <c r="BD1" s="437"/>
      <c r="BE1" s="438"/>
      <c r="BF1" s="438"/>
      <c r="BG1" s="437"/>
      <c r="BH1" s="437"/>
      <c r="BI1" s="437"/>
      <c r="BJ1" s="437"/>
      <c r="BK1" s="442"/>
      <c r="BL1" s="442"/>
      <c r="BM1" s="442"/>
      <c r="BN1" s="443"/>
      <c r="BO1" s="442"/>
      <c r="BP1" s="442"/>
      <c r="BQ1" s="442"/>
      <c r="BR1" s="442"/>
      <c r="BS1" s="421"/>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row>
    <row r="2" spans="1:187" s="654" customFormat="1" ht="16" customHeight="1" x14ac:dyDescent="0.2">
      <c r="A2" s="444"/>
      <c r="B2" s="1193" t="s">
        <v>211</v>
      </c>
      <c r="C2" s="1193"/>
      <c r="D2" s="1193"/>
      <c r="E2" s="1193"/>
      <c r="F2" s="677">
        <f>CORREL(E4:E149,F4:F149)</f>
        <v>0.99907116257622164</v>
      </c>
      <c r="G2" s="678">
        <f>SUM(F4:F149)/SUM(E4:E149)</f>
        <v>0.97202834980555886</v>
      </c>
      <c r="H2" s="679">
        <f>CORREL(E4:E149,H4:H149)</f>
        <v>0.99917706437834186</v>
      </c>
      <c r="I2" s="680">
        <f>SUM(H4:H149)/SUM(E4:E149)</f>
        <v>0.60018121463826846</v>
      </c>
      <c r="J2" s="681">
        <f>CORREL(E4:E149,J4:J149)</f>
        <v>0.99924461560053024</v>
      </c>
      <c r="K2" s="682">
        <f>SUM(J4:J149)/SUM(E4:E149)</f>
        <v>0.60364318728098942</v>
      </c>
      <c r="L2" s="683">
        <f>CORREL(E4:E149,L4:L149)</f>
        <v>0.99907548770397125</v>
      </c>
      <c r="M2" s="684">
        <f>SUM(L4:L149)/SUM(E4:E149)</f>
        <v>0.95735745429719177</v>
      </c>
      <c r="N2" s="504">
        <f>CORREL(E4:E149,N4:N149)</f>
        <v>0.99853896768866512</v>
      </c>
      <c r="O2" s="508">
        <f>SUM(N4:N149)/SUM(E4:E149)</f>
        <v>0.65984521617604019</v>
      </c>
      <c r="P2" s="505">
        <f>CORREL(E4:E149,P4:P149)</f>
        <v>0.99931748065744863</v>
      </c>
      <c r="Q2" s="509">
        <f>SUM(P4:P149)/SUM(E4:E149)</f>
        <v>0.62610305783066089</v>
      </c>
      <c r="R2" s="685">
        <f>CORREL(E4:E124,R4:R124)</f>
        <v>0.75763633849374323</v>
      </c>
      <c r="S2" s="685">
        <f>CORREL(E4:E124,S4:S124)</f>
        <v>0.69435425444353949</v>
      </c>
      <c r="T2" s="686">
        <f>CORREL(E4:E124,T4:T124)</f>
        <v>-0.63499450319671957</v>
      </c>
      <c r="U2" s="685">
        <f>CORREL(E4:E124,U4:U124)</f>
        <v>0.62847903064720168</v>
      </c>
      <c r="V2" s="685">
        <f>CORREL(E4:E124,V4:V124)</f>
        <v>0.5275789762681472</v>
      </c>
      <c r="W2" s="685">
        <f>CORREL(E4:E124,W4:W124)</f>
        <v>-0.49407190434675702</v>
      </c>
      <c r="X2" s="687">
        <f>CORREL(E4:E124,X4:X124)</f>
        <v>0.46213708923103719</v>
      </c>
      <c r="Y2" s="687">
        <f>CORREL(E4:E124,Y4:Y124)</f>
        <v>-0.37804248862618761</v>
      </c>
      <c r="Z2" s="687">
        <f>CORREL(E4:E124,Z4:Z124)</f>
        <v>0.36631538994058471</v>
      </c>
      <c r="AA2" s="687">
        <f>CORREL(E4:E124,AA4:AA124)</f>
        <v>-0.34596426612277364</v>
      </c>
      <c r="AB2" s="685">
        <f>CORREL(E4:E124,AB4:AB124)</f>
        <v>0.34157355266614836</v>
      </c>
      <c r="AC2" s="687">
        <f>CORREL(E4:E124,AC4:AC124)</f>
        <v>0.27132615230780649</v>
      </c>
      <c r="AD2" s="685">
        <f>CORREL(E4:E124,AD4:AD124)</f>
        <v>0.11027317034113358</v>
      </c>
      <c r="AE2" s="194">
        <f>CORREL(D4:D124,AE4:AE124)</f>
        <v>0.97692476008206841</v>
      </c>
      <c r="AF2" s="213" t="s">
        <v>370</v>
      </c>
      <c r="AG2" s="685">
        <f>CORREL(E4:E124,AG4:AG124)</f>
        <v>0.96319061144205598</v>
      </c>
      <c r="AH2" s="688">
        <f>CORREL(E4:E124,AH4:AH124)</f>
        <v>0.96106594942396151</v>
      </c>
      <c r="AI2" s="685">
        <f>CORREL(E4:E124,AI4:AI124)</f>
        <v>0.95733014229694258</v>
      </c>
      <c r="AJ2" s="685">
        <f>CORREL(E4:E124,AJ4:AJ124)</f>
        <v>0.95020367238191372</v>
      </c>
      <c r="AK2" s="685">
        <f>CORREL(E4:E124,AK4:AK124)</f>
        <v>0.92446747874671042</v>
      </c>
      <c r="AL2" s="685">
        <f>CORREL(E4:E124,AL4:AL124)</f>
        <v>0.92433830835077158</v>
      </c>
      <c r="AM2" s="685">
        <f>CORREL(E4:E124,AM4:AM124)</f>
        <v>0.88427826532454801</v>
      </c>
      <c r="AN2" s="687">
        <f>CORREL(E4:E124,AN4:AN124)</f>
        <v>0.82961449090325434</v>
      </c>
      <c r="AO2" s="685">
        <f>CORREL(E4:E124,AO4:AO124)</f>
        <v>0.81287108231342198</v>
      </c>
      <c r="AP2" s="685">
        <f>CORREL(E4:E124,AP4:AP124)</f>
        <v>0.78265471425871525</v>
      </c>
      <c r="AQ2" s="685">
        <f>CORREL(E4:E124,AQ4:AQ124)</f>
        <v>0.51513468868335865</v>
      </c>
      <c r="AR2" s="687">
        <f>CORREL(E4:E124,AR4:AR124)</f>
        <v>0.50344262096055292</v>
      </c>
      <c r="AS2" s="687">
        <f>CORREL(E4:E124,AS4:AS124)</f>
        <v>0.47185577711517873</v>
      </c>
      <c r="AT2" s="685">
        <f>CORREL(E4:E124,AT4:AT124)</f>
        <v>0.45949466725177901</v>
      </c>
      <c r="AU2" s="687">
        <f>CORREL(E4:E124,AU4:AU124)</f>
        <v>0.43381853592359637</v>
      </c>
      <c r="AV2" s="685">
        <f>CORREL(E4:E124,AV4:AV124)</f>
        <v>-0.15758395684556131</v>
      </c>
      <c r="AW2" s="685">
        <f>CORREL(E4:E124,AW4:AW124)</f>
        <v>-8.3774697846265636E-2</v>
      </c>
      <c r="AX2" s="685">
        <f>CORREL(E4:E124,AX4:AX124)</f>
        <v>-3.9170175691351769E-2</v>
      </c>
      <c r="AY2" s="685">
        <f>CORREL(E4:E124,AY4:AY124)</f>
        <v>5.7784332096841979E-4</v>
      </c>
      <c r="AZ2" s="689">
        <f>CORREL(E4:E124,AZ4:AZ124)</f>
        <v>0.75623173442739888</v>
      </c>
      <c r="BA2" s="689">
        <f>CORREL(E4:E124,BA4:BA124)</f>
        <v>0.71334428969912533</v>
      </c>
      <c r="BB2" s="690">
        <f>CORREL(E4:E124,BB4:BB124)</f>
        <v>0.67017526878791744</v>
      </c>
      <c r="BC2" s="387">
        <f>CORREL(E4:E124,BC4:BC124)</f>
        <v>-0.58734543058474109</v>
      </c>
      <c r="BD2" s="387">
        <f>CORREL(E4:E124,BD4:BD124)</f>
        <v>-0.58250814606015799</v>
      </c>
      <c r="BE2" s="691">
        <f>CORREL(E4:E124,BE4:BE124)</f>
        <v>-0.50132626704437866</v>
      </c>
      <c r="BF2" s="387">
        <f>CORREL(E4:E124,BF4:BF124)</f>
        <v>-0.46568845478598186</v>
      </c>
      <c r="BG2" s="387">
        <f>CORREL(E4:E124,BG4:BG124)</f>
        <v>-0.45146545197011345</v>
      </c>
      <c r="BH2" s="387">
        <f>CORREL(E4:E124,BH4:BH124)</f>
        <v>0.39057540676135638</v>
      </c>
      <c r="BI2" s="691">
        <f>CORREL(E4:E124,BI4:BI124)</f>
        <v>-0.3765703037609251</v>
      </c>
      <c r="BJ2" s="387">
        <f>CORREL(E4:E124,BJ4:BJ124)</f>
        <v>0.27135037959518904</v>
      </c>
      <c r="BK2" s="690">
        <f>CORREL(E4:E124,BK4:BK124)</f>
        <v>0.99714919867953633</v>
      </c>
      <c r="BL2" s="690">
        <f>CORREL(E4:E124,BL4:BL124)</f>
        <v>0.98563226398457993</v>
      </c>
      <c r="BM2" s="690">
        <f>CORREL(E4:E124,BM4:BM124)</f>
        <v>0.98439746641322734</v>
      </c>
      <c r="BN2" s="387">
        <f>CORREL(E4:E124,BN4:BN124)</f>
        <v>0.98321268507305926</v>
      </c>
      <c r="BO2" s="690">
        <f>CORREL(E4:E124,BO4:BO124)</f>
        <v>0.95171427052541668</v>
      </c>
      <c r="BP2" s="690">
        <f>CORREL(E4:E124,BP4:BP124)</f>
        <v>0.90251851587587673</v>
      </c>
      <c r="BQ2" s="690">
        <f>CORREL(E4:E124,BQ4:BQ124)</f>
        <v>0.66115583715035242</v>
      </c>
      <c r="BR2" s="690">
        <f>CORREL(E4:E124,BR4:BR124)</f>
        <v>2.779180055777002E-2</v>
      </c>
      <c r="BS2" s="455"/>
      <c r="BT2" s="653"/>
      <c r="BU2" s="653"/>
      <c r="BV2" s="653"/>
      <c r="BW2" s="653"/>
      <c r="BX2" s="653"/>
      <c r="BY2" s="653"/>
      <c r="BZ2" s="653"/>
      <c r="CA2" s="653"/>
      <c r="CB2" s="653"/>
      <c r="CC2" s="653"/>
      <c r="CD2" s="653"/>
      <c r="CE2" s="653"/>
      <c r="CF2" s="653"/>
      <c r="CG2" s="653"/>
      <c r="CH2" s="653"/>
      <c r="CI2" s="653"/>
      <c r="CJ2" s="653"/>
      <c r="CK2" s="653"/>
      <c r="CL2" s="653"/>
      <c r="CM2" s="653"/>
      <c r="CN2" s="653"/>
      <c r="CO2" s="653"/>
      <c r="CP2" s="653"/>
      <c r="CQ2" s="653"/>
      <c r="CR2" s="653"/>
      <c r="CS2" s="653"/>
      <c r="CT2" s="653"/>
      <c r="CU2" s="653"/>
      <c r="CV2" s="653"/>
      <c r="CW2" s="653"/>
      <c r="CX2" s="653"/>
      <c r="CY2" s="653"/>
      <c r="CZ2" s="653"/>
      <c r="DA2" s="653"/>
      <c r="DB2" s="653"/>
      <c r="DC2" s="653"/>
      <c r="DD2" s="653"/>
      <c r="DE2" s="653"/>
      <c r="DF2" s="653"/>
      <c r="DG2" s="653"/>
      <c r="DH2" s="653"/>
      <c r="DI2" s="653"/>
      <c r="DJ2" s="653"/>
      <c r="DK2" s="653"/>
      <c r="DL2" s="653"/>
      <c r="DM2" s="653"/>
      <c r="DN2" s="653"/>
      <c r="DO2" s="653"/>
      <c r="DP2" s="653"/>
      <c r="DQ2" s="653"/>
      <c r="DR2" s="653"/>
      <c r="DS2" s="653"/>
      <c r="DT2" s="653"/>
      <c r="DU2" s="653"/>
      <c r="DV2" s="653"/>
      <c r="DW2" s="653"/>
      <c r="DX2" s="653"/>
      <c r="DY2" s="653"/>
      <c r="DZ2" s="653"/>
      <c r="EA2" s="653"/>
      <c r="EB2" s="653"/>
      <c r="EC2" s="653"/>
      <c r="ED2" s="653"/>
      <c r="EE2" s="653"/>
      <c r="EF2" s="653"/>
      <c r="EG2" s="653"/>
      <c r="EH2" s="653"/>
      <c r="EI2" s="653"/>
      <c r="EJ2" s="653"/>
      <c r="EK2" s="653"/>
      <c r="EL2" s="653"/>
      <c r="EM2" s="653"/>
      <c r="EN2" s="653"/>
      <c r="EO2" s="653"/>
      <c r="EP2" s="653"/>
      <c r="EQ2" s="653"/>
      <c r="ER2" s="653"/>
      <c r="ES2" s="653"/>
      <c r="ET2" s="653"/>
      <c r="EU2" s="653"/>
      <c r="EV2" s="653"/>
      <c r="EW2" s="653"/>
      <c r="EX2" s="653"/>
      <c r="EY2" s="653"/>
      <c r="EZ2" s="653"/>
      <c r="FA2" s="653"/>
      <c r="FB2" s="653"/>
      <c r="FC2" s="653"/>
      <c r="FD2" s="653"/>
      <c r="FE2" s="653"/>
      <c r="FF2" s="653"/>
      <c r="FG2" s="653"/>
      <c r="FH2" s="653"/>
      <c r="FI2" s="653"/>
      <c r="FJ2" s="653"/>
      <c r="FK2" s="653"/>
      <c r="FL2" s="653"/>
      <c r="FM2" s="653"/>
      <c r="FN2" s="653"/>
      <c r="FO2" s="653"/>
      <c r="FP2" s="653"/>
      <c r="FQ2" s="653"/>
      <c r="FR2" s="653"/>
      <c r="FS2" s="653"/>
      <c r="FT2" s="653"/>
      <c r="FU2" s="653"/>
      <c r="FV2" s="653"/>
      <c r="FW2" s="653"/>
      <c r="FX2" s="653"/>
      <c r="FY2" s="653"/>
      <c r="FZ2" s="653"/>
      <c r="GA2" s="653"/>
      <c r="GB2" s="653"/>
      <c r="GC2" s="653"/>
      <c r="GD2" s="653"/>
      <c r="GE2" s="653"/>
    </row>
    <row r="3" spans="1:187" s="99" customFormat="1" ht="45" x14ac:dyDescent="0.2">
      <c r="A3" s="426"/>
      <c r="B3" s="655" t="s">
        <v>0</v>
      </c>
      <c r="C3" s="656" t="s">
        <v>1</v>
      </c>
      <c r="D3" s="655" t="s">
        <v>2</v>
      </c>
      <c r="E3" s="657" t="s">
        <v>3</v>
      </c>
      <c r="F3" s="696" t="s">
        <v>155</v>
      </c>
      <c r="G3" s="697" t="s">
        <v>372</v>
      </c>
      <c r="H3" s="658" t="s">
        <v>156</v>
      </c>
      <c r="I3" s="747" t="s">
        <v>373</v>
      </c>
      <c r="J3" s="863" t="s">
        <v>157</v>
      </c>
      <c r="K3" s="659" t="s">
        <v>374</v>
      </c>
      <c r="L3" s="660" t="s">
        <v>158</v>
      </c>
      <c r="M3" s="661" t="s">
        <v>375</v>
      </c>
      <c r="N3" s="743" t="s">
        <v>159</v>
      </c>
      <c r="O3" s="836" t="s">
        <v>378</v>
      </c>
      <c r="P3" s="662" t="s">
        <v>160</v>
      </c>
      <c r="Q3" s="835" t="s">
        <v>376</v>
      </c>
      <c r="R3" s="663" t="s">
        <v>89</v>
      </c>
      <c r="S3" s="664" t="s">
        <v>90</v>
      </c>
      <c r="T3" s="665" t="s">
        <v>144</v>
      </c>
      <c r="U3" s="665" t="s">
        <v>123</v>
      </c>
      <c r="V3" s="665" t="s">
        <v>25</v>
      </c>
      <c r="W3" s="664" t="s">
        <v>143</v>
      </c>
      <c r="X3" s="666" t="s">
        <v>121</v>
      </c>
      <c r="Y3" s="664" t="s">
        <v>138</v>
      </c>
      <c r="Z3" s="664" t="s">
        <v>137</v>
      </c>
      <c r="AA3" s="666" t="s">
        <v>129</v>
      </c>
      <c r="AB3" s="664" t="s">
        <v>17</v>
      </c>
      <c r="AC3" s="666" t="s">
        <v>24</v>
      </c>
      <c r="AD3" s="665" t="s">
        <v>18</v>
      </c>
      <c r="AE3" s="485" t="s">
        <v>10</v>
      </c>
      <c r="AF3" s="482" t="s">
        <v>361</v>
      </c>
      <c r="AG3" s="665" t="s">
        <v>93</v>
      </c>
      <c r="AH3" s="668" t="s">
        <v>55</v>
      </c>
      <c r="AI3" s="655" t="s">
        <v>136</v>
      </c>
      <c r="AJ3" s="655" t="s">
        <v>8</v>
      </c>
      <c r="AK3" s="667" t="s">
        <v>124</v>
      </c>
      <c r="AL3" s="655" t="s">
        <v>13</v>
      </c>
      <c r="AM3" s="655" t="s">
        <v>5</v>
      </c>
      <c r="AN3" s="667" t="s">
        <v>14</v>
      </c>
      <c r="AO3" s="655" t="s">
        <v>9</v>
      </c>
      <c r="AP3" s="655" t="s">
        <v>11</v>
      </c>
      <c r="AQ3" s="669" t="s">
        <v>26</v>
      </c>
      <c r="AR3" s="667" t="s">
        <v>27</v>
      </c>
      <c r="AS3" s="667" t="s">
        <v>135</v>
      </c>
      <c r="AT3" s="667" t="s">
        <v>6</v>
      </c>
      <c r="AU3" s="667" t="s">
        <v>16</v>
      </c>
      <c r="AV3" s="667" t="s">
        <v>12</v>
      </c>
      <c r="AW3" s="667" t="s">
        <v>7</v>
      </c>
      <c r="AX3" s="670" t="s">
        <v>15</v>
      </c>
      <c r="AY3" s="669" t="s">
        <v>134</v>
      </c>
      <c r="AZ3" s="671" t="s">
        <v>23</v>
      </c>
      <c r="BA3" s="671" t="s">
        <v>140</v>
      </c>
      <c r="BB3" s="671" t="s">
        <v>125</v>
      </c>
      <c r="BC3" s="672" t="s">
        <v>142</v>
      </c>
      <c r="BD3" s="672" t="s">
        <v>141</v>
      </c>
      <c r="BE3" s="672" t="s">
        <v>130</v>
      </c>
      <c r="BF3" s="672" t="s">
        <v>126</v>
      </c>
      <c r="BG3" s="672" t="s">
        <v>145</v>
      </c>
      <c r="BH3" s="672" t="s">
        <v>131</v>
      </c>
      <c r="BI3" s="673" t="s">
        <v>132</v>
      </c>
      <c r="BJ3" s="672" t="s">
        <v>92</v>
      </c>
      <c r="BK3" s="674" t="s">
        <v>88</v>
      </c>
      <c r="BL3" s="671" t="s">
        <v>4</v>
      </c>
      <c r="BM3" s="675" t="s">
        <v>86</v>
      </c>
      <c r="BN3" s="672" t="s">
        <v>139</v>
      </c>
      <c r="BO3" s="676" t="s">
        <v>95</v>
      </c>
      <c r="BP3" s="676" t="s">
        <v>22</v>
      </c>
      <c r="BQ3" s="675" t="s">
        <v>52</v>
      </c>
      <c r="BR3" s="675" t="s">
        <v>87</v>
      </c>
      <c r="BS3" s="456"/>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row>
    <row r="4" spans="1:187" x14ac:dyDescent="0.2">
      <c r="A4" s="421"/>
      <c r="B4" s="476">
        <v>2021</v>
      </c>
      <c r="C4" s="458">
        <v>30</v>
      </c>
      <c r="D4" s="459">
        <v>2394</v>
      </c>
      <c r="E4" s="694">
        <v>10639</v>
      </c>
      <c r="F4" s="710"/>
      <c r="G4" s="838"/>
      <c r="H4" s="695">
        <f>(((BL4+AJ4+AP4-BQ4*0.5-AM4)*(1.1*(AE4*1.4-BL4*0.6-AM4*3+(AJ4+AP4-BQ4)*0.1+(AT4-AW4-BP4)*0.9)))/((1.1*(AE4*1.4-BL4*0.6-AM4*3+(AJ4+AP4-BQ4)*0.1+(AT4-AW4-BP4)*0.9))+(AG4-AJ4-AL4-AV4-AP4-BL4+AW4+BP4)))+AM4</f>
        <v>10547.963818530799</v>
      </c>
      <c r="I4" s="706">
        <f t="shared" ref="I4:I35" si="0">H4/E4</f>
        <v>0.99144316369309138</v>
      </c>
      <c r="J4" s="632">
        <f>((AE4+AJ4+AP4)*2+BL4+AT4-(AH4+AW4+BP4-BL4)*0.605)*0.16</f>
        <v>10381.372000000001</v>
      </c>
      <c r="K4" s="837">
        <f t="shared" ref="K4:K35" si="1">J4/E4</f>
        <v>0.97578456621862963</v>
      </c>
      <c r="L4" s="772"/>
      <c r="M4" s="838"/>
      <c r="N4" s="839"/>
      <c r="O4" s="840"/>
      <c r="P4" s="775">
        <f>BO4*0.5+BM4*0.72+BR4*1.04+AM4*1.44+(AP4+AJ4-BQ4)*0.34+BQ4*0.25+AT4*0.18-AW4*0.32-(AH4-BL4-AO4)*0.09-AO4*0.098-BP4*0.37+AL4*0.37+AV4*0.04</f>
        <v>10256.289999999999</v>
      </c>
      <c r="Q4" s="833">
        <f t="shared" ref="Q4:Q35" si="2">P4/E4</f>
        <v>0.96402763417614423</v>
      </c>
      <c r="R4" s="412">
        <v>0.40100000000000002</v>
      </c>
      <c r="S4" s="66">
        <v>0.71599999999999997</v>
      </c>
      <c r="T4" s="66">
        <f t="shared" ref="T4:T67" si="3">AS4/AE4</f>
        <v>8.0178449718074224E-2</v>
      </c>
      <c r="U4" s="66">
        <f t="shared" ref="U4:U67" si="4">AM4/AE4</f>
        <v>8.7613854637833818E-2</v>
      </c>
      <c r="V4" s="113">
        <f t="shared" ref="V4:V67" si="5">AO4/AG4</f>
        <v>0.23862910187562361</v>
      </c>
      <c r="W4" s="66">
        <f t="shared" ref="W4:W67" si="6">AY4/AE4</f>
        <v>1.5676312039159798E-2</v>
      </c>
      <c r="X4" s="67">
        <f t="shared" ref="X4:X35" si="7">E4/AG4</f>
        <v>0.11927531194995347</v>
      </c>
      <c r="Y4" s="66">
        <f t="shared" ref="Y4:Y67" si="8">AI4/AE4</f>
        <v>0.27805316314517631</v>
      </c>
      <c r="Z4" s="66">
        <f t="shared" ref="Z4:Z67" si="9">AI4/AG4</f>
        <v>0.10061997600816171</v>
      </c>
      <c r="AA4" s="67">
        <f t="shared" ref="AA4:AA35" si="10">E4/AE4</f>
        <v>0.32960530392217607</v>
      </c>
      <c r="AB4" s="66">
        <v>0.315</v>
      </c>
      <c r="AC4" s="67">
        <f t="shared" ref="AC4:AC67" si="11">AJ4/AG4</f>
        <v>8.9027657880870428E-2</v>
      </c>
      <c r="AD4" s="70">
        <v>0.28999999999999998</v>
      </c>
      <c r="AE4" s="69">
        <v>32278</v>
      </c>
      <c r="AF4" s="1215">
        <v>233</v>
      </c>
      <c r="AG4" s="295">
        <v>89197</v>
      </c>
      <c r="AH4" s="404">
        <v>79259</v>
      </c>
      <c r="AI4" s="68">
        <f t="shared" ref="AI4:AI67" si="12">AJ4+AP4</f>
        <v>8975</v>
      </c>
      <c r="AJ4" s="68">
        <v>7941</v>
      </c>
      <c r="AK4" s="69">
        <v>1885</v>
      </c>
      <c r="AL4" s="69">
        <v>554</v>
      </c>
      <c r="AM4" s="68">
        <v>2828</v>
      </c>
      <c r="AN4" s="69">
        <v>970</v>
      </c>
      <c r="AO4" s="68">
        <v>21285</v>
      </c>
      <c r="AP4" s="68">
        <v>1034</v>
      </c>
      <c r="AQ4" s="114">
        <v>147</v>
      </c>
      <c r="AR4" s="69">
        <v>73</v>
      </c>
      <c r="AS4" s="69">
        <f t="shared" ref="AS4:AS67" si="13">AN4+AR4+AU4+AX4</f>
        <v>2588</v>
      </c>
      <c r="AT4" s="68">
        <v>1092</v>
      </c>
      <c r="AU4" s="69">
        <v>176</v>
      </c>
      <c r="AV4" s="69">
        <v>373</v>
      </c>
      <c r="AW4" s="68">
        <v>359</v>
      </c>
      <c r="AX4" s="220">
        <v>1369</v>
      </c>
      <c r="AY4" s="114">
        <f t="shared" ref="AY4:AY67" si="14">AQ4+AW4</f>
        <v>506</v>
      </c>
      <c r="AZ4" s="349">
        <f t="shared" ref="AZ4:AZ67" si="15">AE4/AG4</f>
        <v>0.36187315716896307</v>
      </c>
      <c r="BA4" s="349">
        <f t="shared" ref="BA4:BA67" si="16">BN4/AG4</f>
        <v>0.50375012612531811</v>
      </c>
      <c r="BB4" s="353">
        <f t="shared" ref="BB4:BB67" si="17">AM4/AG4</f>
        <v>3.1705102189535525E-2</v>
      </c>
      <c r="BC4" s="365">
        <f t="shared" ref="BC4:BC67" si="18">AS4/AG4</f>
        <v>2.901442873639248E-2</v>
      </c>
      <c r="BD4" s="365">
        <f t="shared" ref="BD4:BD67" si="19">BN4/AE4</f>
        <v>1.3920627052481567</v>
      </c>
      <c r="BE4" s="365">
        <f t="shared" ref="BE4:BE67" si="20">AW4/AE4</f>
        <v>1.1122126525807052E-2</v>
      </c>
      <c r="BF4" s="365">
        <f t="shared" ref="BF4:BF67" si="21">AW4/AG4</f>
        <v>4.0247990403264686E-3</v>
      </c>
      <c r="BG4" s="365">
        <f t="shared" ref="BG4:BG67" si="22">AY4/AG4</f>
        <v>5.6728365303765817E-3</v>
      </c>
      <c r="BH4" s="365">
        <f t="shared" ref="BH4:BH67" si="23">AO4/AE4</f>
        <v>0.6594274738211785</v>
      </c>
      <c r="BI4" s="380">
        <f t="shared" ref="BI4:BI67" si="24">AJ4/AE4</f>
        <v>0.24601896028254538</v>
      </c>
      <c r="BJ4" s="365">
        <v>0.23899999999999999</v>
      </c>
      <c r="BK4" s="294">
        <v>10106</v>
      </c>
      <c r="BL4" s="290">
        <v>18968</v>
      </c>
      <c r="BM4" s="262">
        <v>3720</v>
      </c>
      <c r="BN4" s="388">
        <f t="shared" ref="BN4:BN67" si="25">AE4+AI4+AS4+AT4</f>
        <v>44933</v>
      </c>
      <c r="BO4" s="278">
        <v>12100</v>
      </c>
      <c r="BP4" s="278">
        <v>1635</v>
      </c>
      <c r="BQ4" s="262">
        <v>321</v>
      </c>
      <c r="BR4" s="262">
        <v>320</v>
      </c>
      <c r="BS4" s="457"/>
    </row>
    <row r="5" spans="1:187" x14ac:dyDescent="0.2">
      <c r="A5" s="421"/>
      <c r="B5" s="477">
        <v>2020</v>
      </c>
      <c r="C5" s="458">
        <v>30</v>
      </c>
      <c r="D5" s="459">
        <v>1796</v>
      </c>
      <c r="E5" s="112">
        <v>8344</v>
      </c>
      <c r="F5" s="698">
        <f t="shared" ref="F5:F36" si="26">((((4/6)+((R5+S5+X5+Z5+AB5+AC5+AD5-(1-U5)-V5-W5)/20))*(AE5+(AJ5+AX5)*5/6+(AN5+AR5+AU5)*1/6+AP5*18/6+AT5*8/6-AK5*9/6-AL5*7/6-AM5*3/6-AO5*2/6-AV5*4/6-AW5)-(((2/6)-((R5+S5+T5+U5+Y5+AA5+AB5+AC5+AD5)/20))*(AK5*17/6+AL5*12/6+AO5*3/6+AQ5*2/6+AV5*5/6+AW5*8/6-AJ5*1/6-AM5*9/6-AP5*2/6))))/2</f>
        <v>8195.0555284207967</v>
      </c>
      <c r="G5" s="699">
        <f t="shared" ref="G5:G68" si="27">F5/E5</f>
        <v>0.98214951203509071</v>
      </c>
      <c r="H5" s="497">
        <f t="shared" ref="H5:H68" si="28">(((BL5+AJ5+AP5-BQ5*0.5-AM5)*(1.1*(AE5*1.4-BL5*0.6-AM5*3+(AJ5+AP5-BQ5)*0.1+(AT5-AW5-BP5)*0.9)))/((1.1*(AE5*1.4-BL5*0.6-AM5*3+(AJ5+AP5-BQ5)*0.1+(AT5-AW5-BP5)*0.9))+(AG5-AJ5-AL5-AV5-AP5-BL5+AW5+BP5)))+AM5</f>
        <v>8309.1616200333119</v>
      </c>
      <c r="I5" s="520">
        <f t="shared" si="0"/>
        <v>0.99582473873841226</v>
      </c>
      <c r="J5" s="632">
        <f t="shared" ref="J5:J68" si="29">((AE5+AJ5+AP5)*2+BL5+AT5-(AH5+AW5+BP5-BL5)*0.605)*0.16</f>
        <v>8189.0240000000003</v>
      </c>
      <c r="K5" s="766">
        <f t="shared" si="1"/>
        <v>0.98142665388302974</v>
      </c>
      <c r="L5" s="774">
        <f t="shared" ref="L5:L68" si="30">((((2/3)+((AZ5+AC5+AB5+AD5-V5)/20))*(AE5+((AJ5+AX5)*(5/6))+((AN5+AR5+AU5)*(1/6))+(AP5*(19/6))+(AT5*(4/3))-(AL5*(7/6))-(BP5*(11/6))-AM5-(AO5*(1/3))-(AV5*(2/3))-AW5))-(((1/3)-(((AZ5+AC5)*2+AB5+AD5-V5)/20))*((AL5*(13/6))+(BP5*(8/3))+(AO5*(1/2))+(AQ5*(1/3))+((AV5+AW5)*(3/2))-(AJ5*(1/6))-(AM5*(11/3))-(AP5*(5/12)))))/2</f>
        <v>8208.2912890189964</v>
      </c>
      <c r="M5" s="1220">
        <f t="shared" ref="M5:M36" si="31">L5/E5</f>
        <v>0.98373577289297653</v>
      </c>
      <c r="N5" s="515">
        <f t="shared" ref="N5:N68" si="32">((BL5+AJ5-AW5+AP5-BP5)*(AE5+(AJ5-BQ5+AP5)*0.26+(AV5+AL5+AT5)*0.52))/(AH5+AJ5+AP5+AL5+AV5)</f>
        <v>8185.1266768966925</v>
      </c>
      <c r="O5" s="832">
        <f t="shared" ref="O5:O15" si="33">N5/E5</f>
        <v>0.98095957297419611</v>
      </c>
      <c r="P5" s="517">
        <f t="shared" ref="P5:P68" si="34">BO5*0.5+BM5*0.72+BR5*1.04+AM5*1.44+(AP5+AJ5-BQ5)*0.34+BQ5*0.25+AT5*0.18-AW5*0.32-(AH5-BL5-AO5)*0.09-AO5*0.098-BP5*0.37+AL5*0.37+AV5*0.04</f>
        <v>8092.4120000000003</v>
      </c>
      <c r="Q5" s="833">
        <f t="shared" si="2"/>
        <v>0.9698480345158198</v>
      </c>
      <c r="R5" s="412">
        <v>0.41799999999999998</v>
      </c>
      <c r="S5" s="66">
        <v>0.74</v>
      </c>
      <c r="T5" s="66">
        <f t="shared" si="3"/>
        <v>7.6738224927907717E-2</v>
      </c>
      <c r="U5" s="66">
        <f t="shared" si="4"/>
        <v>9.2278115988465234E-2</v>
      </c>
      <c r="V5" s="113">
        <f t="shared" si="5"/>
        <v>0.23435479505608517</v>
      </c>
      <c r="W5" s="66">
        <f t="shared" si="6"/>
        <v>1.6380967638577378E-2</v>
      </c>
      <c r="X5" s="67">
        <f t="shared" si="7"/>
        <v>0.12546236429795807</v>
      </c>
      <c r="Y5" s="66">
        <f t="shared" si="8"/>
        <v>0.2768743992310157</v>
      </c>
      <c r="Z5" s="66">
        <f t="shared" si="9"/>
        <v>0.10394550867590895</v>
      </c>
      <c r="AA5" s="67">
        <f t="shared" si="10"/>
        <v>0.3341877603332265</v>
      </c>
      <c r="AB5" s="66">
        <v>0.32200000000000001</v>
      </c>
      <c r="AC5" s="67">
        <f t="shared" si="11"/>
        <v>9.1600757826361526E-2</v>
      </c>
      <c r="AD5" s="70">
        <v>0.29199999999999998</v>
      </c>
      <c r="AE5" s="69">
        <v>24968</v>
      </c>
      <c r="AF5" s="69">
        <v>156</v>
      </c>
      <c r="AG5" s="68">
        <v>66506</v>
      </c>
      <c r="AH5" s="404">
        <v>59030</v>
      </c>
      <c r="AI5" s="68">
        <f t="shared" si="12"/>
        <v>6913</v>
      </c>
      <c r="AJ5" s="68">
        <v>6092</v>
      </c>
      <c r="AK5" s="69">
        <v>1432</v>
      </c>
      <c r="AL5" s="69">
        <v>402</v>
      </c>
      <c r="AM5" s="68">
        <v>2304</v>
      </c>
      <c r="AN5" s="69">
        <v>675</v>
      </c>
      <c r="AO5" s="68">
        <v>15586</v>
      </c>
      <c r="AP5" s="68">
        <v>821</v>
      </c>
      <c r="AQ5" s="114">
        <v>117</v>
      </c>
      <c r="AR5" s="69">
        <v>63</v>
      </c>
      <c r="AS5" s="69">
        <f t="shared" si="13"/>
        <v>1916</v>
      </c>
      <c r="AT5" s="68">
        <v>883</v>
      </c>
      <c r="AU5" s="69">
        <v>141</v>
      </c>
      <c r="AV5" s="69">
        <v>126</v>
      </c>
      <c r="AW5" s="68">
        <v>292</v>
      </c>
      <c r="AX5" s="220">
        <v>1037</v>
      </c>
      <c r="AY5" s="114">
        <f t="shared" si="14"/>
        <v>409</v>
      </c>
      <c r="AZ5" s="349">
        <f t="shared" si="15"/>
        <v>0.37542477370462818</v>
      </c>
      <c r="BA5" s="349">
        <f t="shared" si="16"/>
        <v>0.52145671067272126</v>
      </c>
      <c r="BB5" s="353">
        <f t="shared" si="17"/>
        <v>3.4643490812858987E-2</v>
      </c>
      <c r="BC5" s="365">
        <f t="shared" si="18"/>
        <v>2.880943072805461E-2</v>
      </c>
      <c r="BD5" s="365">
        <f t="shared" si="19"/>
        <v>1.3889778917013778</v>
      </c>
      <c r="BE5" s="365">
        <f t="shared" si="20"/>
        <v>1.1694969561038129E-2</v>
      </c>
      <c r="BF5" s="365">
        <f t="shared" si="21"/>
        <v>4.3905813009352543E-3</v>
      </c>
      <c r="BG5" s="365">
        <f t="shared" si="22"/>
        <v>6.1498210687757496E-3</v>
      </c>
      <c r="BH5" s="365">
        <f t="shared" si="23"/>
        <v>0.62423902595322012</v>
      </c>
      <c r="BI5" s="380">
        <f t="shared" si="24"/>
        <v>0.24399231015700096</v>
      </c>
      <c r="BJ5" s="365">
        <v>0.245</v>
      </c>
      <c r="BK5" s="262">
        <v>7978</v>
      </c>
      <c r="BL5" s="282">
        <v>14439</v>
      </c>
      <c r="BM5" s="262">
        <v>2823</v>
      </c>
      <c r="BN5" s="389">
        <f t="shared" si="25"/>
        <v>34680</v>
      </c>
      <c r="BO5" s="278">
        <v>9071</v>
      </c>
      <c r="BP5" s="278">
        <v>1237</v>
      </c>
      <c r="BQ5" s="262">
        <v>202</v>
      </c>
      <c r="BR5" s="262">
        <v>241</v>
      </c>
      <c r="BS5" s="457"/>
    </row>
    <row r="6" spans="1:187" x14ac:dyDescent="0.2">
      <c r="A6" s="421"/>
      <c r="B6" s="476">
        <v>2019</v>
      </c>
      <c r="C6" s="458">
        <v>30</v>
      </c>
      <c r="D6" s="459">
        <v>4858</v>
      </c>
      <c r="E6" s="112">
        <v>23467</v>
      </c>
      <c r="F6" s="468">
        <f t="shared" si="26"/>
        <v>23070.131589175464</v>
      </c>
      <c r="G6" s="471">
        <f t="shared" si="27"/>
        <v>0.98308823408085666</v>
      </c>
      <c r="H6" s="497">
        <f t="shared" si="28"/>
        <v>23791.468681572205</v>
      </c>
      <c r="I6" s="520">
        <f t="shared" si="0"/>
        <v>1.0138265940074234</v>
      </c>
      <c r="J6" s="632">
        <f t="shared" si="29"/>
        <v>23523.882400000002</v>
      </c>
      <c r="K6" s="766">
        <f t="shared" si="1"/>
        <v>1.0024239314782462</v>
      </c>
      <c r="L6" s="774">
        <f t="shared" si="30"/>
        <v>23068.925837639039</v>
      </c>
      <c r="M6" s="684">
        <f t="shared" si="31"/>
        <v>0.98303685335317847</v>
      </c>
      <c r="N6" s="515">
        <f t="shared" si="32"/>
        <v>23599.227749388596</v>
      </c>
      <c r="O6" s="785">
        <f t="shared" si="33"/>
        <v>1.005634625192338</v>
      </c>
      <c r="P6" s="517">
        <f t="shared" si="34"/>
        <v>23462.476000000006</v>
      </c>
      <c r="Q6" s="790">
        <f t="shared" si="2"/>
        <v>0.99980721864746269</v>
      </c>
      <c r="R6" s="412">
        <v>0.435</v>
      </c>
      <c r="S6" s="66">
        <v>0.75800000000000001</v>
      </c>
      <c r="T6" s="66">
        <f t="shared" si="3"/>
        <v>7.159021913120274E-2</v>
      </c>
      <c r="U6" s="66">
        <f t="shared" si="4"/>
        <v>9.350333940497875E-2</v>
      </c>
      <c r="V6" s="113">
        <f t="shared" si="5"/>
        <v>0.22959301296932719</v>
      </c>
      <c r="W6" s="66">
        <f t="shared" si="6"/>
        <v>1.597946679913893E-2</v>
      </c>
      <c r="X6" s="67">
        <f t="shared" si="7"/>
        <v>0.12581694966142495</v>
      </c>
      <c r="Y6" s="66">
        <f t="shared" si="8"/>
        <v>0.24671579179775902</v>
      </c>
      <c r="Z6" s="66">
        <f t="shared" si="9"/>
        <v>9.5857214087723908E-2</v>
      </c>
      <c r="AA6" s="67">
        <f t="shared" si="10"/>
        <v>0.32382568857978694</v>
      </c>
      <c r="AB6" s="66">
        <v>0.32300000000000001</v>
      </c>
      <c r="AC6" s="67">
        <f t="shared" si="11"/>
        <v>8.5220113984248086E-2</v>
      </c>
      <c r="AD6" s="70">
        <v>0.29799999999999999</v>
      </c>
      <c r="AE6" s="69">
        <v>72468</v>
      </c>
      <c r="AF6" s="69"/>
      <c r="AG6" s="68">
        <v>186517</v>
      </c>
      <c r="AH6" s="404">
        <v>166651</v>
      </c>
      <c r="AI6" s="68">
        <f t="shared" si="12"/>
        <v>17879</v>
      </c>
      <c r="AJ6" s="68">
        <v>15895</v>
      </c>
      <c r="AK6" s="69">
        <v>4009</v>
      </c>
      <c r="AL6" s="69">
        <v>1150</v>
      </c>
      <c r="AM6" s="68">
        <v>6776</v>
      </c>
      <c r="AN6" s="69">
        <v>1788</v>
      </c>
      <c r="AO6" s="68">
        <v>42823</v>
      </c>
      <c r="AP6" s="68">
        <v>1984</v>
      </c>
      <c r="AQ6" s="114">
        <v>326</v>
      </c>
      <c r="AR6" s="69">
        <v>153</v>
      </c>
      <c r="AS6" s="69">
        <f t="shared" si="13"/>
        <v>5188</v>
      </c>
      <c r="AT6" s="68">
        <v>2280</v>
      </c>
      <c r="AU6" s="69">
        <v>349</v>
      </c>
      <c r="AV6" s="69">
        <v>776</v>
      </c>
      <c r="AW6" s="68">
        <v>832</v>
      </c>
      <c r="AX6" s="220">
        <v>2898</v>
      </c>
      <c r="AY6" s="114">
        <f t="shared" si="14"/>
        <v>1158</v>
      </c>
      <c r="AZ6" s="349">
        <f t="shared" si="15"/>
        <v>0.38853294873925703</v>
      </c>
      <c r="BA6" s="349">
        <f t="shared" si="16"/>
        <v>0.52442940857937881</v>
      </c>
      <c r="BB6" s="353">
        <f t="shared" si="17"/>
        <v>3.6329128175983959E-2</v>
      </c>
      <c r="BC6" s="365">
        <f t="shared" si="18"/>
        <v>2.7815158939935771E-2</v>
      </c>
      <c r="BD6" s="365">
        <f t="shared" si="19"/>
        <v>1.3497681735386653</v>
      </c>
      <c r="BE6" s="365">
        <f t="shared" si="20"/>
        <v>1.1480929513716398E-2</v>
      </c>
      <c r="BF6" s="365">
        <f t="shared" si="21"/>
        <v>4.4607193982317966E-3</v>
      </c>
      <c r="BG6" s="365">
        <f t="shared" si="22"/>
        <v>6.2085493547505057E-3</v>
      </c>
      <c r="BH6" s="365">
        <f t="shared" si="23"/>
        <v>0.59092289010321797</v>
      </c>
      <c r="BI6" s="380">
        <f t="shared" si="24"/>
        <v>0.21933819064966606</v>
      </c>
      <c r="BJ6" s="365">
        <v>0.252</v>
      </c>
      <c r="BK6" s="262">
        <v>22471</v>
      </c>
      <c r="BL6" s="282">
        <v>42039</v>
      </c>
      <c r="BM6" s="262">
        <v>8531</v>
      </c>
      <c r="BN6" s="389">
        <f t="shared" si="25"/>
        <v>97815</v>
      </c>
      <c r="BO6" s="278">
        <v>25947</v>
      </c>
      <c r="BP6" s="278">
        <v>3463</v>
      </c>
      <c r="BQ6" s="262">
        <v>753</v>
      </c>
      <c r="BR6" s="262">
        <v>785</v>
      </c>
      <c r="BS6" s="457"/>
    </row>
    <row r="7" spans="1:187" x14ac:dyDescent="0.2">
      <c r="A7" s="421"/>
      <c r="B7" s="476">
        <v>2018</v>
      </c>
      <c r="C7" s="458">
        <v>30</v>
      </c>
      <c r="D7" s="459">
        <v>4862</v>
      </c>
      <c r="E7" s="112">
        <v>21630</v>
      </c>
      <c r="F7" s="468">
        <f t="shared" si="26"/>
        <v>21238.196611504904</v>
      </c>
      <c r="G7" s="471">
        <f t="shared" si="27"/>
        <v>0.98188611241354151</v>
      </c>
      <c r="H7" s="497">
        <f t="shared" si="28"/>
        <v>22041.976474687992</v>
      </c>
      <c r="I7" s="519">
        <f t="shared" si="0"/>
        <v>1.019046531423393</v>
      </c>
      <c r="J7" s="632">
        <f t="shared" si="29"/>
        <v>21796.552800000001</v>
      </c>
      <c r="K7" s="766">
        <f t="shared" si="1"/>
        <v>1.0077000832177532</v>
      </c>
      <c r="L7" s="774">
        <f t="shared" si="30"/>
        <v>21255.188667336301</v>
      </c>
      <c r="M7" s="684">
        <f t="shared" si="31"/>
        <v>0.98267169058420256</v>
      </c>
      <c r="N7" s="515">
        <f t="shared" si="32"/>
        <v>21797.151897805485</v>
      </c>
      <c r="O7" s="785">
        <f t="shared" si="33"/>
        <v>1.0077277807584597</v>
      </c>
      <c r="P7" s="517">
        <f t="shared" si="34"/>
        <v>21760.094000000001</v>
      </c>
      <c r="Q7" s="790">
        <f t="shared" si="2"/>
        <v>1.006014516874711</v>
      </c>
      <c r="R7" s="412">
        <v>0.40899999999999997</v>
      </c>
      <c r="S7" s="66">
        <v>0.72799999999999998</v>
      </c>
      <c r="T7" s="66">
        <f t="shared" si="3"/>
        <v>7.6183726801612256E-2</v>
      </c>
      <c r="U7" s="66">
        <f t="shared" si="4"/>
        <v>8.2458549261047384E-2</v>
      </c>
      <c r="V7" s="113">
        <f t="shared" si="5"/>
        <v>0.22257330978345999</v>
      </c>
      <c r="W7" s="66">
        <f t="shared" si="6"/>
        <v>1.9370746039479705E-2</v>
      </c>
      <c r="X7" s="67">
        <f t="shared" si="7"/>
        <v>0.11683113768573883</v>
      </c>
      <c r="Y7" s="66">
        <f t="shared" si="8"/>
        <v>0.2599695855664319</v>
      </c>
      <c r="Z7" s="66">
        <f t="shared" si="9"/>
        <v>9.5106919665764636E-2</v>
      </c>
      <c r="AA7" s="67">
        <f t="shared" si="10"/>
        <v>0.31935155246489788</v>
      </c>
      <c r="AB7" s="66">
        <v>0.318</v>
      </c>
      <c r="AC7" s="67">
        <f t="shared" si="11"/>
        <v>8.4725530547318503E-2</v>
      </c>
      <c r="AD7" s="70">
        <v>0.29499999999999998</v>
      </c>
      <c r="AE7" s="69">
        <v>67731</v>
      </c>
      <c r="AF7" s="69"/>
      <c r="AG7" s="68">
        <v>185139</v>
      </c>
      <c r="AH7" s="404">
        <v>165432</v>
      </c>
      <c r="AI7" s="68">
        <f t="shared" si="12"/>
        <v>17608</v>
      </c>
      <c r="AJ7" s="68">
        <v>15686</v>
      </c>
      <c r="AK7" s="69">
        <v>4094</v>
      </c>
      <c r="AL7" s="69">
        <v>1235</v>
      </c>
      <c r="AM7" s="68">
        <v>5585</v>
      </c>
      <c r="AN7" s="69">
        <v>1847</v>
      </c>
      <c r="AO7" s="68">
        <v>41207</v>
      </c>
      <c r="AP7" s="68">
        <v>1922</v>
      </c>
      <c r="AQ7" s="114">
        <v>354</v>
      </c>
      <c r="AR7" s="69">
        <v>151</v>
      </c>
      <c r="AS7" s="69">
        <f t="shared" si="13"/>
        <v>5160</v>
      </c>
      <c r="AT7" s="68">
        <v>2474</v>
      </c>
      <c r="AU7" s="69">
        <v>370</v>
      </c>
      <c r="AV7" s="69">
        <v>823</v>
      </c>
      <c r="AW7" s="68">
        <v>958</v>
      </c>
      <c r="AX7" s="220">
        <v>2792</v>
      </c>
      <c r="AY7" s="114">
        <f t="shared" si="14"/>
        <v>1312</v>
      </c>
      <c r="AZ7" s="349">
        <f t="shared" si="15"/>
        <v>0.36583864015685513</v>
      </c>
      <c r="BA7" s="349">
        <f t="shared" si="16"/>
        <v>0.50217944355322219</v>
      </c>
      <c r="BB7" s="353">
        <f t="shared" si="17"/>
        <v>3.0166523530968624E-2</v>
      </c>
      <c r="BC7" s="365">
        <f t="shared" si="18"/>
        <v>2.7870951015183186E-2</v>
      </c>
      <c r="BD7" s="365">
        <f t="shared" si="19"/>
        <v>1.3726801612260264</v>
      </c>
      <c r="BE7" s="365">
        <f t="shared" si="20"/>
        <v>1.4144188037973749E-2</v>
      </c>
      <c r="BF7" s="365">
        <f t="shared" si="21"/>
        <v>5.1744905179351734E-3</v>
      </c>
      <c r="BG7" s="365">
        <f t="shared" si="22"/>
        <v>7.0865673899070426E-3</v>
      </c>
      <c r="BH7" s="365">
        <f t="shared" si="23"/>
        <v>0.6083920213786892</v>
      </c>
      <c r="BI7" s="380">
        <f t="shared" si="24"/>
        <v>0.23159262376164533</v>
      </c>
      <c r="BJ7" s="365">
        <v>0.248</v>
      </c>
      <c r="BK7" s="262">
        <v>20606</v>
      </c>
      <c r="BL7" s="282">
        <v>41018</v>
      </c>
      <c r="BM7" s="262">
        <v>8264</v>
      </c>
      <c r="BN7" s="389">
        <f t="shared" si="25"/>
        <v>92973</v>
      </c>
      <c r="BO7" s="278">
        <v>26322</v>
      </c>
      <c r="BP7" s="278">
        <v>3457</v>
      </c>
      <c r="BQ7" s="262">
        <v>929</v>
      </c>
      <c r="BR7" s="262">
        <v>847</v>
      </c>
      <c r="BS7" s="457"/>
    </row>
    <row r="8" spans="1:187" x14ac:dyDescent="0.2">
      <c r="A8" s="421"/>
      <c r="B8" s="476">
        <v>2017</v>
      </c>
      <c r="C8" s="458">
        <v>30</v>
      </c>
      <c r="D8" s="459">
        <v>4860</v>
      </c>
      <c r="E8" s="112">
        <v>22582</v>
      </c>
      <c r="F8" s="468">
        <f t="shared" si="26"/>
        <v>22210.60533894449</v>
      </c>
      <c r="G8" s="471">
        <f t="shared" si="27"/>
        <v>0.98355350894271942</v>
      </c>
      <c r="H8" s="497">
        <f t="shared" si="28"/>
        <v>23120.881723012662</v>
      </c>
      <c r="I8" s="519">
        <f t="shared" si="0"/>
        <v>1.023863330219319</v>
      </c>
      <c r="J8" s="632">
        <f t="shared" si="29"/>
        <v>22954.487999999998</v>
      </c>
      <c r="K8" s="766">
        <f t="shared" si="1"/>
        <v>1.0164949074484102</v>
      </c>
      <c r="L8" s="774">
        <f t="shared" si="30"/>
        <v>22139.918151593396</v>
      </c>
      <c r="M8" s="847">
        <f t="shared" si="31"/>
        <v>0.98042326417471415</v>
      </c>
      <c r="N8" s="515">
        <f t="shared" si="32"/>
        <v>22961.108313432513</v>
      </c>
      <c r="O8" s="785">
        <f t="shared" si="33"/>
        <v>1.0167880751675011</v>
      </c>
      <c r="P8" s="517">
        <f t="shared" si="34"/>
        <v>22811.968000000004</v>
      </c>
      <c r="Q8" s="790">
        <f t="shared" si="2"/>
        <v>1.01018368612169</v>
      </c>
      <c r="R8" s="412">
        <v>0.42599999999999999</v>
      </c>
      <c r="S8" s="66">
        <v>0.75</v>
      </c>
      <c r="T8" s="66">
        <f t="shared" si="3"/>
        <v>7.3216387537756847E-2</v>
      </c>
      <c r="U8" s="66">
        <f t="shared" si="4"/>
        <v>8.657486847143242E-2</v>
      </c>
      <c r="V8" s="113">
        <f t="shared" si="5"/>
        <v>0.21643325507973771</v>
      </c>
      <c r="W8" s="66">
        <f t="shared" si="6"/>
        <v>1.8208375285392174E-2</v>
      </c>
      <c r="X8" s="67">
        <f t="shared" si="7"/>
        <v>0.12187053077525027</v>
      </c>
      <c r="Y8" s="66">
        <f t="shared" si="8"/>
        <v>0.24947175858303672</v>
      </c>
      <c r="Z8" s="66">
        <f t="shared" si="9"/>
        <v>9.494050028333198E-2</v>
      </c>
      <c r="AA8" s="67">
        <f t="shared" si="10"/>
        <v>0.32023483698966204</v>
      </c>
      <c r="AB8" s="66">
        <v>0.32400000000000001</v>
      </c>
      <c r="AC8" s="67">
        <f t="shared" si="11"/>
        <v>8.5425942416147219E-2</v>
      </c>
      <c r="AD8" s="70">
        <v>0.3</v>
      </c>
      <c r="AE8" s="69">
        <v>70517</v>
      </c>
      <c r="AF8" s="69"/>
      <c r="AG8" s="68">
        <v>185295</v>
      </c>
      <c r="AH8" s="404">
        <v>165567</v>
      </c>
      <c r="AI8" s="68">
        <f t="shared" si="12"/>
        <v>17592</v>
      </c>
      <c r="AJ8" s="68">
        <v>15829</v>
      </c>
      <c r="AK8" s="69">
        <v>4405</v>
      </c>
      <c r="AL8" s="69">
        <v>1168</v>
      </c>
      <c r="AM8" s="68">
        <v>6105</v>
      </c>
      <c r="AN8" s="69">
        <v>1810</v>
      </c>
      <c r="AO8" s="68">
        <v>40104</v>
      </c>
      <c r="AP8" s="68">
        <v>1763</v>
      </c>
      <c r="AQ8" s="114">
        <v>350</v>
      </c>
      <c r="AR8" s="69">
        <v>155</v>
      </c>
      <c r="AS8" s="69">
        <f t="shared" si="13"/>
        <v>5163</v>
      </c>
      <c r="AT8" s="68">
        <v>2527</v>
      </c>
      <c r="AU8" s="69">
        <v>381</v>
      </c>
      <c r="AV8" s="69">
        <v>925</v>
      </c>
      <c r="AW8" s="68">
        <v>934</v>
      </c>
      <c r="AX8" s="220">
        <v>2817</v>
      </c>
      <c r="AY8" s="114">
        <f t="shared" si="14"/>
        <v>1284</v>
      </c>
      <c r="AZ8" s="349">
        <f t="shared" si="15"/>
        <v>0.38056612428829706</v>
      </c>
      <c r="BA8" s="349">
        <f t="shared" si="16"/>
        <v>0.51700801424755116</v>
      </c>
      <c r="BB8" s="353">
        <f t="shared" si="17"/>
        <v>3.2947462154942118E-2</v>
      </c>
      <c r="BC8" s="365">
        <f t="shared" si="18"/>
        <v>2.7863676839634095E-2</v>
      </c>
      <c r="BD8" s="365">
        <f t="shared" si="19"/>
        <v>1.3585234766084775</v>
      </c>
      <c r="BE8" s="365">
        <f t="shared" si="20"/>
        <v>1.3245033112582781E-2</v>
      </c>
      <c r="BF8" s="365">
        <f t="shared" si="21"/>
        <v>5.0406109177257886E-3</v>
      </c>
      <c r="BG8" s="365">
        <f t="shared" si="22"/>
        <v>6.9294908119485145E-3</v>
      </c>
      <c r="BH8" s="365">
        <f t="shared" si="23"/>
        <v>0.56871392713813695</v>
      </c>
      <c r="BI8" s="380">
        <f t="shared" si="24"/>
        <v>0.22447069500971398</v>
      </c>
      <c r="BJ8" s="365">
        <v>0.255</v>
      </c>
      <c r="BK8" s="262">
        <v>21558</v>
      </c>
      <c r="BL8" s="282">
        <v>42215</v>
      </c>
      <c r="BM8" s="262">
        <v>8397</v>
      </c>
      <c r="BN8" s="389">
        <f t="shared" si="25"/>
        <v>95799</v>
      </c>
      <c r="BO8" s="278">
        <v>26918</v>
      </c>
      <c r="BP8" s="278">
        <v>3804</v>
      </c>
      <c r="BQ8" s="262">
        <v>970</v>
      </c>
      <c r="BR8" s="262">
        <v>795</v>
      </c>
      <c r="BS8" s="457"/>
    </row>
    <row r="9" spans="1:187" x14ac:dyDescent="0.2">
      <c r="A9" s="421"/>
      <c r="B9" s="476">
        <v>2016</v>
      </c>
      <c r="C9" s="458">
        <v>30</v>
      </c>
      <c r="D9" s="459">
        <v>4856</v>
      </c>
      <c r="E9" s="112">
        <v>21744</v>
      </c>
      <c r="F9" s="468">
        <f t="shared" si="26"/>
        <v>21441.001563010086</v>
      </c>
      <c r="G9" s="471">
        <f t="shared" si="27"/>
        <v>0.98606519329516584</v>
      </c>
      <c r="H9" s="497">
        <f t="shared" si="28"/>
        <v>22421.693598437105</v>
      </c>
      <c r="I9" s="519">
        <f t="shared" si="0"/>
        <v>1.0311669241371002</v>
      </c>
      <c r="J9" s="632">
        <f t="shared" si="29"/>
        <v>22249.596000000001</v>
      </c>
      <c r="K9" s="837">
        <f t="shared" si="1"/>
        <v>1.0232522075055188</v>
      </c>
      <c r="L9" s="774">
        <f t="shared" si="30"/>
        <v>21378.631578751309</v>
      </c>
      <c r="M9" s="684">
        <f t="shared" si="31"/>
        <v>0.98319681653565616</v>
      </c>
      <c r="N9" s="515">
        <f t="shared" si="32"/>
        <v>22272.233323579301</v>
      </c>
      <c r="O9" s="832">
        <f t="shared" si="33"/>
        <v>1.0242932911874219</v>
      </c>
      <c r="P9" s="517">
        <f t="shared" si="34"/>
        <v>22149.064000000006</v>
      </c>
      <c r="Q9" s="833">
        <f t="shared" si="2"/>
        <v>1.0186287711552615</v>
      </c>
      <c r="R9" s="412">
        <v>0.41699999999999998</v>
      </c>
      <c r="S9" s="66">
        <v>0.73899999999999999</v>
      </c>
      <c r="T9" s="66">
        <f t="shared" si="3"/>
        <v>7.4711313055306344E-2</v>
      </c>
      <c r="U9" s="66">
        <f t="shared" si="4"/>
        <v>8.1179637079269534E-2</v>
      </c>
      <c r="V9" s="113">
        <f t="shared" si="5"/>
        <v>0.21119297865424205</v>
      </c>
      <c r="W9" s="66">
        <f t="shared" si="6"/>
        <v>1.9491795213150812E-2</v>
      </c>
      <c r="X9" s="67">
        <f t="shared" si="7"/>
        <v>0.11780257882760863</v>
      </c>
      <c r="Y9" s="66">
        <f t="shared" si="8"/>
        <v>0.24222209359534627</v>
      </c>
      <c r="Z9" s="66">
        <f t="shared" si="9"/>
        <v>9.0686965001625305E-2</v>
      </c>
      <c r="AA9" s="67">
        <f t="shared" si="10"/>
        <v>0.31464706393077302</v>
      </c>
      <c r="AB9" s="66">
        <v>0.32200000000000001</v>
      </c>
      <c r="AC9" s="67">
        <f t="shared" si="11"/>
        <v>8.1742333947339901E-2</v>
      </c>
      <c r="AD9" s="70">
        <v>0.3</v>
      </c>
      <c r="AE9" s="69">
        <v>69106</v>
      </c>
      <c r="AF9" s="69"/>
      <c r="AG9" s="68">
        <v>184580</v>
      </c>
      <c r="AH9" s="404">
        <v>165561</v>
      </c>
      <c r="AI9" s="68">
        <f t="shared" si="12"/>
        <v>16739</v>
      </c>
      <c r="AJ9" s="68">
        <v>15088</v>
      </c>
      <c r="AK9" s="69">
        <v>4334</v>
      </c>
      <c r="AL9" s="69">
        <v>1214</v>
      </c>
      <c r="AM9" s="68">
        <v>5610</v>
      </c>
      <c r="AN9" s="69">
        <v>1808</v>
      </c>
      <c r="AO9" s="68">
        <v>38982</v>
      </c>
      <c r="AP9" s="68">
        <v>1651</v>
      </c>
      <c r="AQ9" s="114">
        <v>346</v>
      </c>
      <c r="AR9" s="69">
        <v>148</v>
      </c>
      <c r="AS9" s="69">
        <f t="shared" si="13"/>
        <v>5163</v>
      </c>
      <c r="AT9" s="68">
        <v>2537</v>
      </c>
      <c r="AU9" s="69">
        <v>372</v>
      </c>
      <c r="AV9" s="69">
        <v>1025</v>
      </c>
      <c r="AW9" s="68">
        <v>1001</v>
      </c>
      <c r="AX9" s="220">
        <v>2835</v>
      </c>
      <c r="AY9" s="114">
        <f t="shared" si="14"/>
        <v>1347</v>
      </c>
      <c r="AZ9" s="349">
        <f t="shared" si="15"/>
        <v>0.37439592588579479</v>
      </c>
      <c r="BA9" s="349">
        <f t="shared" si="16"/>
        <v>0.50679921985047138</v>
      </c>
      <c r="BB9" s="353">
        <f t="shared" si="17"/>
        <v>3.0393325387365912E-2</v>
      </c>
      <c r="BC9" s="365">
        <f t="shared" si="18"/>
        <v>2.7971611225484885E-2</v>
      </c>
      <c r="BD9" s="365">
        <f t="shared" si="19"/>
        <v>1.3536451248806183</v>
      </c>
      <c r="BE9" s="365">
        <f t="shared" si="20"/>
        <v>1.4484994067085347E-2</v>
      </c>
      <c r="BF9" s="365">
        <f t="shared" si="21"/>
        <v>5.4231227651966628E-3</v>
      </c>
      <c r="BG9" s="365">
        <f t="shared" si="22"/>
        <v>7.2976487160039006E-3</v>
      </c>
      <c r="BH9" s="365">
        <f t="shared" si="23"/>
        <v>0.56408994877434671</v>
      </c>
      <c r="BI9" s="380">
        <f t="shared" si="24"/>
        <v>0.21833125922495875</v>
      </c>
      <c r="BJ9" s="365">
        <v>0.255</v>
      </c>
      <c r="BK9" s="262">
        <v>20745</v>
      </c>
      <c r="BL9" s="282">
        <v>42276</v>
      </c>
      <c r="BM9" s="262">
        <v>8254</v>
      </c>
      <c r="BN9" s="389">
        <f t="shared" si="25"/>
        <v>93545</v>
      </c>
      <c r="BO9" s="278">
        <v>27539</v>
      </c>
      <c r="BP9" s="278">
        <v>3719</v>
      </c>
      <c r="BQ9" s="262">
        <v>932</v>
      </c>
      <c r="BR9" s="262">
        <v>873</v>
      </c>
      <c r="BS9" s="457"/>
    </row>
    <row r="10" spans="1:187" x14ac:dyDescent="0.2">
      <c r="A10" s="421"/>
      <c r="B10" s="476">
        <v>2015</v>
      </c>
      <c r="C10" s="458">
        <v>30</v>
      </c>
      <c r="D10" s="459">
        <v>4858</v>
      </c>
      <c r="E10" s="112">
        <v>20647</v>
      </c>
      <c r="F10" s="468">
        <f t="shared" si="26"/>
        <v>20292.159713080695</v>
      </c>
      <c r="G10" s="471">
        <f t="shared" si="27"/>
        <v>0.98281395423454709</v>
      </c>
      <c r="H10" s="497">
        <f t="shared" si="28"/>
        <v>21317.962158624108</v>
      </c>
      <c r="I10" s="519">
        <f t="shared" si="0"/>
        <v>1.0324968353089605</v>
      </c>
      <c r="J10" s="632">
        <f t="shared" si="29"/>
        <v>21170.412000000004</v>
      </c>
      <c r="K10" s="837">
        <f t="shared" si="1"/>
        <v>1.0253505109701169</v>
      </c>
      <c r="L10" s="774">
        <f t="shared" si="30"/>
        <v>20224.057520564042</v>
      </c>
      <c r="M10" s="847">
        <f t="shared" si="31"/>
        <v>0.97951554804882268</v>
      </c>
      <c r="N10" s="515">
        <f t="shared" si="32"/>
        <v>21165.368193251452</v>
      </c>
      <c r="O10" s="832">
        <f t="shared" si="33"/>
        <v>1.0251062233376012</v>
      </c>
      <c r="P10" s="517">
        <f t="shared" si="34"/>
        <v>21058.552</v>
      </c>
      <c r="Q10" s="833">
        <f t="shared" si="2"/>
        <v>1.01993277473725</v>
      </c>
      <c r="R10" s="412">
        <v>0.40500000000000003</v>
      </c>
      <c r="S10" s="66">
        <v>0.72099999999999997</v>
      </c>
      <c r="T10" s="66">
        <f t="shared" si="3"/>
        <v>7.5426045136140277E-2</v>
      </c>
      <c r="U10" s="66">
        <f t="shared" si="4"/>
        <v>7.3320090212537159E-2</v>
      </c>
      <c r="V10" s="113">
        <f t="shared" si="5"/>
        <v>0.20392314897510183</v>
      </c>
      <c r="W10" s="66">
        <f t="shared" si="6"/>
        <v>2.1403073798037429E-2</v>
      </c>
      <c r="X10" s="67">
        <f t="shared" si="7"/>
        <v>0.11243927941272573</v>
      </c>
      <c r="Y10" s="66">
        <f t="shared" si="8"/>
        <v>0.23411945693247502</v>
      </c>
      <c r="Z10" s="66">
        <f t="shared" si="9"/>
        <v>8.5362798701723044E-2</v>
      </c>
      <c r="AA10" s="67">
        <f t="shared" si="10"/>
        <v>0.30838050572789866</v>
      </c>
      <c r="AB10" s="66">
        <v>0.317</v>
      </c>
      <c r="AC10" s="67">
        <f t="shared" si="11"/>
        <v>7.6638638987518243E-2</v>
      </c>
      <c r="AD10" s="70">
        <v>0.29899999999999999</v>
      </c>
      <c r="AE10" s="69">
        <v>66953</v>
      </c>
      <c r="AF10" s="69"/>
      <c r="AG10" s="68">
        <v>183628</v>
      </c>
      <c r="AH10" s="404">
        <v>165488</v>
      </c>
      <c r="AI10" s="68">
        <f t="shared" si="12"/>
        <v>15675</v>
      </c>
      <c r="AJ10" s="68">
        <v>14073</v>
      </c>
      <c r="AK10" s="69">
        <v>4378</v>
      </c>
      <c r="AL10" s="69">
        <v>1232</v>
      </c>
      <c r="AM10" s="68">
        <v>4909</v>
      </c>
      <c r="AN10" s="69">
        <v>1758</v>
      </c>
      <c r="AO10" s="68">
        <v>37446</v>
      </c>
      <c r="AP10" s="68">
        <v>1602</v>
      </c>
      <c r="AQ10" s="114">
        <v>369</v>
      </c>
      <c r="AR10" s="69">
        <v>141</v>
      </c>
      <c r="AS10" s="69">
        <f t="shared" si="13"/>
        <v>5050</v>
      </c>
      <c r="AT10" s="68">
        <v>2505</v>
      </c>
      <c r="AU10" s="69">
        <v>321</v>
      </c>
      <c r="AV10" s="69">
        <v>1200</v>
      </c>
      <c r="AW10" s="68">
        <v>1064</v>
      </c>
      <c r="AX10" s="220">
        <v>2830</v>
      </c>
      <c r="AY10" s="114">
        <f t="shared" si="14"/>
        <v>1433</v>
      </c>
      <c r="AZ10" s="349">
        <f t="shared" si="15"/>
        <v>0.36461215065240593</v>
      </c>
      <c r="BA10" s="349">
        <f t="shared" si="16"/>
        <v>0.49111791230095631</v>
      </c>
      <c r="BB10" s="353">
        <f t="shared" si="17"/>
        <v>2.6733395778421591E-2</v>
      </c>
      <c r="BC10" s="365">
        <f t="shared" si="18"/>
        <v>2.750125253229355E-2</v>
      </c>
      <c r="BD10" s="365">
        <f t="shared" si="19"/>
        <v>1.3469598076262452</v>
      </c>
      <c r="BE10" s="365">
        <f t="shared" si="20"/>
        <v>1.5891744955416485E-2</v>
      </c>
      <c r="BF10" s="365">
        <f t="shared" si="21"/>
        <v>5.7943233058139285E-3</v>
      </c>
      <c r="BG10" s="365">
        <f t="shared" si="22"/>
        <v>7.8038207680745852E-3</v>
      </c>
      <c r="BH10" s="365">
        <f t="shared" si="23"/>
        <v>0.55928785864711061</v>
      </c>
      <c r="BI10" s="380">
        <f t="shared" si="24"/>
        <v>0.21019222439621824</v>
      </c>
      <c r="BJ10" s="365">
        <v>0.254</v>
      </c>
      <c r="BK10" s="262">
        <v>19650</v>
      </c>
      <c r="BL10" s="282">
        <v>42106</v>
      </c>
      <c r="BM10" s="262">
        <v>8242</v>
      </c>
      <c r="BN10" s="389">
        <f t="shared" si="25"/>
        <v>90183</v>
      </c>
      <c r="BO10" s="278">
        <v>28016</v>
      </c>
      <c r="BP10" s="278">
        <v>3739</v>
      </c>
      <c r="BQ10" s="262">
        <v>951</v>
      </c>
      <c r="BR10" s="262">
        <v>939</v>
      </c>
      <c r="BS10" s="457"/>
    </row>
    <row r="11" spans="1:187" x14ac:dyDescent="0.2">
      <c r="A11" s="421"/>
      <c r="B11" s="476">
        <v>2014</v>
      </c>
      <c r="C11" s="458">
        <v>30</v>
      </c>
      <c r="D11" s="459">
        <v>4860</v>
      </c>
      <c r="E11" s="112">
        <v>19761</v>
      </c>
      <c r="F11" s="468">
        <f t="shared" si="26"/>
        <v>19386.232487159705</v>
      </c>
      <c r="G11" s="471">
        <f t="shared" si="27"/>
        <v>0.98103499251858228</v>
      </c>
      <c r="H11" s="703">
        <f t="shared" si="28"/>
        <v>20334.850539607942</v>
      </c>
      <c r="I11" s="741">
        <f t="shared" si="0"/>
        <v>1.0290395495980944</v>
      </c>
      <c r="J11" s="632">
        <f t="shared" si="29"/>
        <v>20134.061600000001</v>
      </c>
      <c r="K11" s="837">
        <f t="shared" si="1"/>
        <v>1.0188786802287335</v>
      </c>
      <c r="L11" s="774">
        <f t="shared" si="30"/>
        <v>19265.948248465618</v>
      </c>
      <c r="M11" s="847">
        <f t="shared" si="31"/>
        <v>0.97494804151943815</v>
      </c>
      <c r="N11" s="1222">
        <f t="shared" si="32"/>
        <v>20203.339341293919</v>
      </c>
      <c r="O11" s="1223">
        <f t="shared" si="33"/>
        <v>1.022384461378165</v>
      </c>
      <c r="P11" s="517">
        <f t="shared" si="34"/>
        <v>20116.732</v>
      </c>
      <c r="Q11" s="790">
        <f t="shared" si="2"/>
        <v>1.0180017205607004</v>
      </c>
      <c r="R11" s="412">
        <v>0.38600000000000001</v>
      </c>
      <c r="S11" s="66">
        <v>0.7</v>
      </c>
      <c r="T11" s="66">
        <f t="shared" si="3"/>
        <v>7.9389885603550661E-2</v>
      </c>
      <c r="U11" s="66">
        <f t="shared" si="4"/>
        <v>6.5418515971744709E-2</v>
      </c>
      <c r="V11" s="113">
        <f t="shared" si="5"/>
        <v>0.20356224412680979</v>
      </c>
      <c r="W11" s="66">
        <f t="shared" si="6"/>
        <v>2.1894730261924112E-2</v>
      </c>
      <c r="X11" s="67">
        <f t="shared" si="7"/>
        <v>0.10743819626051357</v>
      </c>
      <c r="Y11" s="66">
        <f t="shared" si="8"/>
        <v>0.2449209226730012</v>
      </c>
      <c r="Z11" s="66">
        <f t="shared" si="9"/>
        <v>8.5206791751164856E-2</v>
      </c>
      <c r="AA11" s="67">
        <f t="shared" si="10"/>
        <v>0.30882352941176472</v>
      </c>
      <c r="AB11" s="66">
        <v>0.314</v>
      </c>
      <c r="AC11" s="67">
        <f t="shared" si="11"/>
        <v>7.622506510664441E-2</v>
      </c>
      <c r="AD11" s="70">
        <v>0.29799999999999999</v>
      </c>
      <c r="AE11" s="69">
        <v>63988</v>
      </c>
      <c r="AF11" s="69"/>
      <c r="AG11" s="68">
        <v>183929</v>
      </c>
      <c r="AH11" s="404">
        <v>165614</v>
      </c>
      <c r="AI11" s="68">
        <f t="shared" si="12"/>
        <v>15672</v>
      </c>
      <c r="AJ11" s="68">
        <v>14020</v>
      </c>
      <c r="AK11" s="69">
        <v>4230</v>
      </c>
      <c r="AL11" s="69">
        <v>1277</v>
      </c>
      <c r="AM11" s="68">
        <v>4186</v>
      </c>
      <c r="AN11" s="69">
        <v>1696</v>
      </c>
      <c r="AO11" s="68">
        <v>37441</v>
      </c>
      <c r="AP11" s="68">
        <v>1652</v>
      </c>
      <c r="AQ11" s="114">
        <v>366</v>
      </c>
      <c r="AR11" s="69">
        <v>128</v>
      </c>
      <c r="AS11" s="69">
        <f t="shared" si="13"/>
        <v>5080</v>
      </c>
      <c r="AT11" s="68">
        <v>2764</v>
      </c>
      <c r="AU11" s="69">
        <v>342</v>
      </c>
      <c r="AV11" s="69">
        <v>1343</v>
      </c>
      <c r="AW11" s="68">
        <v>1035</v>
      </c>
      <c r="AX11" s="220">
        <v>2914</v>
      </c>
      <c r="AY11" s="114">
        <f t="shared" si="14"/>
        <v>1401</v>
      </c>
      <c r="AZ11" s="349">
        <f t="shared" si="15"/>
        <v>0.34789511170071058</v>
      </c>
      <c r="BA11" s="349">
        <f t="shared" si="16"/>
        <v>0.47574879437174128</v>
      </c>
      <c r="BB11" s="353">
        <f t="shared" si="17"/>
        <v>2.2758781921284842E-2</v>
      </c>
      <c r="BC11" s="365">
        <f t="shared" si="18"/>
        <v>2.7619353119953897E-2</v>
      </c>
      <c r="BD11" s="365">
        <f t="shared" si="19"/>
        <v>1.3675064074513972</v>
      </c>
      <c r="BE11" s="365">
        <f t="shared" si="20"/>
        <v>1.6174907795211604E-2</v>
      </c>
      <c r="BF11" s="365">
        <f t="shared" si="21"/>
        <v>5.6271713541638348E-3</v>
      </c>
      <c r="BG11" s="365">
        <f t="shared" si="22"/>
        <v>7.6170696301290173E-3</v>
      </c>
      <c r="BH11" s="365">
        <f t="shared" si="23"/>
        <v>0.5851253360005001</v>
      </c>
      <c r="BI11" s="380">
        <f t="shared" si="24"/>
        <v>0.21910358192161031</v>
      </c>
      <c r="BJ11" s="365">
        <v>0.251</v>
      </c>
      <c r="BK11" s="262">
        <v>18745</v>
      </c>
      <c r="BL11" s="282">
        <v>41595</v>
      </c>
      <c r="BM11" s="262">
        <v>8137</v>
      </c>
      <c r="BN11" s="389">
        <f t="shared" si="25"/>
        <v>87504</v>
      </c>
      <c r="BO11" s="278">
        <v>28423</v>
      </c>
      <c r="BP11" s="278">
        <v>3609</v>
      </c>
      <c r="BQ11" s="262">
        <v>985</v>
      </c>
      <c r="BR11" s="262">
        <v>849</v>
      </c>
      <c r="BS11" s="457"/>
    </row>
    <row r="12" spans="1:187" x14ac:dyDescent="0.2">
      <c r="A12" s="421"/>
      <c r="B12" s="476">
        <v>2013</v>
      </c>
      <c r="C12" s="458">
        <v>30</v>
      </c>
      <c r="D12" s="459">
        <v>4862</v>
      </c>
      <c r="E12" s="112">
        <v>20255</v>
      </c>
      <c r="F12" s="468">
        <f t="shared" si="26"/>
        <v>20169.040532579402</v>
      </c>
      <c r="G12" s="843">
        <f t="shared" si="27"/>
        <v>0.99575613589629242</v>
      </c>
      <c r="H12" s="861"/>
      <c r="I12" s="862"/>
      <c r="J12" s="738">
        <f t="shared" si="29"/>
        <v>20951.8112</v>
      </c>
      <c r="K12" s="837">
        <f t="shared" si="1"/>
        <v>1.0344019353246112</v>
      </c>
      <c r="L12" s="774">
        <f t="shared" si="30"/>
        <v>20060.791314958708</v>
      </c>
      <c r="M12" s="1221">
        <f t="shared" si="31"/>
        <v>0.99041181510534226</v>
      </c>
      <c r="N12" s="1226"/>
      <c r="O12" s="773"/>
      <c r="P12" s="775">
        <f t="shared" si="34"/>
        <v>20898.179999999997</v>
      </c>
      <c r="Q12" s="833">
        <f t="shared" si="2"/>
        <v>1.0317541347815353</v>
      </c>
      <c r="R12" s="412">
        <v>0.39600000000000002</v>
      </c>
      <c r="S12" s="66">
        <v>0.71399999999999997</v>
      </c>
      <c r="T12" s="66">
        <f t="shared" si="3"/>
        <v>7.4967346070897001E-2</v>
      </c>
      <c r="U12" s="66">
        <f t="shared" si="4"/>
        <v>7.0790680720512741E-2</v>
      </c>
      <c r="V12" s="113">
        <f t="shared" si="5"/>
        <v>0.19856874719401968</v>
      </c>
      <c r="W12" s="66">
        <f t="shared" si="6"/>
        <v>2.0609945019896114E-2</v>
      </c>
      <c r="X12" s="67">
        <f t="shared" si="7"/>
        <v>0.10956169911236362</v>
      </c>
      <c r="Y12" s="66">
        <f t="shared" si="8"/>
        <v>0.24567904984660247</v>
      </c>
      <c r="Z12" s="66">
        <f t="shared" si="9"/>
        <v>8.7497903966506738E-2</v>
      </c>
      <c r="AA12" s="67">
        <f t="shared" si="10"/>
        <v>0.30763038789830199</v>
      </c>
      <c r="AB12" s="66">
        <v>0.318</v>
      </c>
      <c r="AC12" s="67">
        <f t="shared" si="11"/>
        <v>7.9189497655147045E-2</v>
      </c>
      <c r="AD12" s="70">
        <v>0.29699999999999999</v>
      </c>
      <c r="AE12" s="69">
        <v>65842</v>
      </c>
      <c r="AF12" s="69"/>
      <c r="AG12" s="68">
        <v>184873</v>
      </c>
      <c r="AH12" s="404">
        <v>166070</v>
      </c>
      <c r="AI12" s="68">
        <f t="shared" si="12"/>
        <v>16176</v>
      </c>
      <c r="AJ12" s="68">
        <v>14640</v>
      </c>
      <c r="AK12" s="69">
        <v>4356</v>
      </c>
      <c r="AL12" s="69">
        <v>1219</v>
      </c>
      <c r="AM12" s="68">
        <v>4661</v>
      </c>
      <c r="AN12" s="69">
        <v>1736</v>
      </c>
      <c r="AO12" s="68">
        <v>36710</v>
      </c>
      <c r="AP12" s="68">
        <v>1536</v>
      </c>
      <c r="AQ12" s="114">
        <v>350</v>
      </c>
      <c r="AR12" s="69">
        <v>128</v>
      </c>
      <c r="AS12" s="69">
        <f t="shared" si="13"/>
        <v>4936</v>
      </c>
      <c r="AT12" s="68">
        <v>2693</v>
      </c>
      <c r="AU12" s="69">
        <v>325</v>
      </c>
      <c r="AV12" s="69">
        <v>1383</v>
      </c>
      <c r="AW12" s="68">
        <v>1007</v>
      </c>
      <c r="AX12" s="220">
        <v>2747</v>
      </c>
      <c r="AY12" s="114">
        <f t="shared" si="14"/>
        <v>1357</v>
      </c>
      <c r="AZ12" s="349">
        <f t="shared" si="15"/>
        <v>0.35614719293785463</v>
      </c>
      <c r="BA12" s="349">
        <f t="shared" si="16"/>
        <v>0.48491126340785295</v>
      </c>
      <c r="BB12" s="353">
        <f t="shared" si="17"/>
        <v>2.5211902224770519E-2</v>
      </c>
      <c r="BC12" s="365">
        <f t="shared" si="18"/>
        <v>2.669940986515067E-2</v>
      </c>
      <c r="BD12" s="365">
        <f t="shared" si="19"/>
        <v>1.3615473406032623</v>
      </c>
      <c r="BE12" s="365">
        <f t="shared" si="20"/>
        <v>1.5294189119407066E-2</v>
      </c>
      <c r="BF12" s="365">
        <f t="shared" si="21"/>
        <v>5.4469825231375051E-3</v>
      </c>
      <c r="BG12" s="365">
        <f t="shared" si="22"/>
        <v>7.340174065439518E-3</v>
      </c>
      <c r="BH12" s="365">
        <f t="shared" si="23"/>
        <v>0.55754685459129427</v>
      </c>
      <c r="BI12" s="380">
        <f t="shared" si="24"/>
        <v>0.22235047538045624</v>
      </c>
      <c r="BJ12" s="365">
        <v>0.253</v>
      </c>
      <c r="BK12" s="262">
        <v>19271</v>
      </c>
      <c r="BL12" s="282">
        <v>42093</v>
      </c>
      <c r="BM12" s="262">
        <v>8222</v>
      </c>
      <c r="BN12" s="389">
        <f t="shared" si="25"/>
        <v>89647</v>
      </c>
      <c r="BO12" s="278">
        <v>28438</v>
      </c>
      <c r="BP12" s="278">
        <v>3732</v>
      </c>
      <c r="BQ12" s="262">
        <v>1018</v>
      </c>
      <c r="BR12" s="262">
        <v>772</v>
      </c>
      <c r="BS12" s="457"/>
    </row>
    <row r="13" spans="1:187" x14ac:dyDescent="0.2">
      <c r="A13" s="421"/>
      <c r="B13" s="476">
        <v>2012</v>
      </c>
      <c r="C13" s="458">
        <v>30</v>
      </c>
      <c r="D13" s="459">
        <v>4860</v>
      </c>
      <c r="E13" s="112">
        <v>21017</v>
      </c>
      <c r="F13" s="468">
        <f t="shared" si="26"/>
        <v>20944.038885295275</v>
      </c>
      <c r="G13" s="471">
        <f t="shared" si="27"/>
        <v>0.99652847148952162</v>
      </c>
      <c r="H13" s="858">
        <f t="shared" si="28"/>
        <v>21648.958494142247</v>
      </c>
      <c r="I13" s="859">
        <f t="shared" si="0"/>
        <v>1.0300689201190583</v>
      </c>
      <c r="J13" s="632">
        <f t="shared" si="29"/>
        <v>21480.881600000001</v>
      </c>
      <c r="K13" s="837">
        <f t="shared" si="1"/>
        <v>1.0220717324070991</v>
      </c>
      <c r="L13" s="774">
        <f t="shared" si="30"/>
        <v>20872.427570882046</v>
      </c>
      <c r="M13" s="684">
        <f t="shared" si="31"/>
        <v>0.99312116719237031</v>
      </c>
      <c r="N13" s="1224">
        <f t="shared" si="32"/>
        <v>21505.262612133189</v>
      </c>
      <c r="O13" s="1225">
        <f t="shared" si="33"/>
        <v>1.0232317938874811</v>
      </c>
      <c r="P13" s="517">
        <f t="shared" si="34"/>
        <v>21415.392</v>
      </c>
      <c r="Q13" s="833">
        <f t="shared" si="2"/>
        <v>1.0189557025265261</v>
      </c>
      <c r="R13" s="412">
        <v>0.40500000000000003</v>
      </c>
      <c r="S13" s="66">
        <v>0.72399999999999998</v>
      </c>
      <c r="T13" s="66">
        <f t="shared" si="3"/>
        <v>7.5888324873096449E-2</v>
      </c>
      <c r="U13" s="66">
        <f t="shared" si="4"/>
        <v>7.3663780232905346E-2</v>
      </c>
      <c r="V13" s="113">
        <f t="shared" si="5"/>
        <v>0.19777391682050169</v>
      </c>
      <c r="W13" s="66">
        <f t="shared" si="6"/>
        <v>2.3290534487906838E-2</v>
      </c>
      <c r="X13" s="67">
        <f t="shared" si="7"/>
        <v>0.11411119556955153</v>
      </c>
      <c r="Y13" s="66">
        <f t="shared" si="8"/>
        <v>0.24190803224843238</v>
      </c>
      <c r="Z13" s="66">
        <f t="shared" si="9"/>
        <v>8.7973721359539583E-2</v>
      </c>
      <c r="AA13" s="67">
        <f t="shared" si="10"/>
        <v>0.3137802329053449</v>
      </c>
      <c r="AB13" s="66">
        <v>0.31900000000000001</v>
      </c>
      <c r="AC13" s="67">
        <f t="shared" si="11"/>
        <v>7.9862091432294488E-2</v>
      </c>
      <c r="AD13" s="70">
        <v>0.29699999999999999</v>
      </c>
      <c r="AE13" s="69">
        <v>66980</v>
      </c>
      <c r="AF13" s="69"/>
      <c r="AG13" s="68">
        <v>184180</v>
      </c>
      <c r="AH13" s="404">
        <v>165251</v>
      </c>
      <c r="AI13" s="68">
        <f t="shared" si="12"/>
        <v>16203</v>
      </c>
      <c r="AJ13" s="68">
        <v>14709</v>
      </c>
      <c r="AK13" s="69">
        <v>4274</v>
      </c>
      <c r="AL13" s="69">
        <v>1223</v>
      </c>
      <c r="AM13" s="68">
        <v>4934</v>
      </c>
      <c r="AN13" s="69">
        <v>1542</v>
      </c>
      <c r="AO13" s="68">
        <v>36426</v>
      </c>
      <c r="AP13" s="68">
        <v>1494</v>
      </c>
      <c r="AQ13" s="114">
        <v>424</v>
      </c>
      <c r="AR13" s="69">
        <v>165</v>
      </c>
      <c r="AS13" s="69">
        <f t="shared" si="13"/>
        <v>5083</v>
      </c>
      <c r="AT13" s="68">
        <v>3229</v>
      </c>
      <c r="AU13" s="69">
        <v>367</v>
      </c>
      <c r="AV13" s="69">
        <v>1479</v>
      </c>
      <c r="AW13" s="68">
        <v>1136</v>
      </c>
      <c r="AX13" s="220">
        <v>3009</v>
      </c>
      <c r="AY13" s="114">
        <f t="shared" si="14"/>
        <v>1560</v>
      </c>
      <c r="AZ13" s="349">
        <f t="shared" si="15"/>
        <v>0.36366597893365188</v>
      </c>
      <c r="BA13" s="349">
        <f t="shared" si="16"/>
        <v>0.49676946465414268</v>
      </c>
      <c r="BB13" s="353">
        <f t="shared" si="17"/>
        <v>2.6789010750352917E-2</v>
      </c>
      <c r="BC13" s="365">
        <f t="shared" si="18"/>
        <v>2.7598001954609621E-2</v>
      </c>
      <c r="BD13" s="365">
        <f t="shared" si="19"/>
        <v>1.366004777545536</v>
      </c>
      <c r="BE13" s="365">
        <f t="shared" si="20"/>
        <v>1.6960286652732158E-2</v>
      </c>
      <c r="BF13" s="365">
        <f t="shared" si="21"/>
        <v>6.1678792485611901E-3</v>
      </c>
      <c r="BG13" s="365">
        <f t="shared" si="22"/>
        <v>8.4699750244326202E-3</v>
      </c>
      <c r="BH13" s="365">
        <f t="shared" si="23"/>
        <v>0.54383398029262464</v>
      </c>
      <c r="BI13" s="380">
        <f t="shared" si="24"/>
        <v>0.21960286652732158</v>
      </c>
      <c r="BJ13" s="365">
        <v>0.255</v>
      </c>
      <c r="BK13" s="262">
        <v>19998</v>
      </c>
      <c r="BL13" s="282">
        <v>42063</v>
      </c>
      <c r="BM13" s="262">
        <v>8261</v>
      </c>
      <c r="BN13" s="389">
        <f t="shared" si="25"/>
        <v>91495</v>
      </c>
      <c r="BO13" s="278">
        <v>27941</v>
      </c>
      <c r="BP13" s="278">
        <v>3614</v>
      </c>
      <c r="BQ13" s="262">
        <v>1055</v>
      </c>
      <c r="BR13" s="262">
        <v>927</v>
      </c>
      <c r="BS13" s="457"/>
    </row>
    <row r="14" spans="1:187" x14ac:dyDescent="0.2">
      <c r="A14" s="421"/>
      <c r="B14" s="476">
        <v>2011</v>
      </c>
      <c r="C14" s="458">
        <v>30</v>
      </c>
      <c r="D14" s="459">
        <v>4858</v>
      </c>
      <c r="E14" s="112">
        <v>20808</v>
      </c>
      <c r="F14" s="468">
        <f t="shared" si="26"/>
        <v>21041.393480939114</v>
      </c>
      <c r="G14" s="471">
        <f t="shared" si="27"/>
        <v>1.011216526381157</v>
      </c>
      <c r="H14" s="497">
        <f t="shared" si="28"/>
        <v>21483.178126757735</v>
      </c>
      <c r="I14" s="519">
        <f t="shared" si="0"/>
        <v>1.032448006860714</v>
      </c>
      <c r="J14" s="632">
        <f t="shared" si="29"/>
        <v>21336.270400000001</v>
      </c>
      <c r="K14" s="837">
        <f t="shared" si="1"/>
        <v>1.0253878508266052</v>
      </c>
      <c r="L14" s="774">
        <f t="shared" si="30"/>
        <v>20990.372549875396</v>
      </c>
      <c r="M14" s="684">
        <f t="shared" si="31"/>
        <v>1.0087645400747498</v>
      </c>
      <c r="N14" s="515">
        <f t="shared" si="32"/>
        <v>21404.242559038536</v>
      </c>
      <c r="O14" s="832">
        <f t="shared" si="33"/>
        <v>1.0286544866896643</v>
      </c>
      <c r="P14" s="517">
        <f t="shared" si="34"/>
        <v>21304.696000000004</v>
      </c>
      <c r="Q14" s="833">
        <f t="shared" si="2"/>
        <v>1.0238704344482892</v>
      </c>
      <c r="R14" s="412">
        <v>0.39900000000000002</v>
      </c>
      <c r="S14" s="66">
        <v>0.72</v>
      </c>
      <c r="T14" s="66">
        <f t="shared" si="3"/>
        <v>7.7104570616171084E-2</v>
      </c>
      <c r="U14" s="66">
        <f t="shared" si="4"/>
        <v>6.8846607580386576E-2</v>
      </c>
      <c r="V14" s="113">
        <f t="shared" si="5"/>
        <v>0.1861750654538584</v>
      </c>
      <c r="W14" s="66">
        <f t="shared" si="6"/>
        <v>2.5862851265918509E-2</v>
      </c>
      <c r="X14" s="67">
        <f t="shared" si="7"/>
        <v>0.11232691840535507</v>
      </c>
      <c r="Y14" s="66">
        <f t="shared" si="8"/>
        <v>0.25064279016304186</v>
      </c>
      <c r="Z14" s="66">
        <f t="shared" si="9"/>
        <v>8.9459904450862368E-2</v>
      </c>
      <c r="AA14" s="67">
        <f t="shared" si="10"/>
        <v>0.31471006382528205</v>
      </c>
      <c r="AB14" s="66">
        <v>0.32100000000000001</v>
      </c>
      <c r="AC14" s="67">
        <f t="shared" si="11"/>
        <v>8.1071014062457827E-2</v>
      </c>
      <c r="AD14" s="70">
        <v>0.29499999999999998</v>
      </c>
      <c r="AE14" s="69">
        <v>66118</v>
      </c>
      <c r="AF14" s="69"/>
      <c r="AG14" s="68">
        <v>185245</v>
      </c>
      <c r="AH14" s="404">
        <v>165705</v>
      </c>
      <c r="AI14" s="68">
        <f t="shared" si="12"/>
        <v>16572</v>
      </c>
      <c r="AJ14" s="68">
        <v>15018</v>
      </c>
      <c r="AK14" s="69">
        <v>4235</v>
      </c>
      <c r="AL14" s="69">
        <v>1274</v>
      </c>
      <c r="AM14" s="68">
        <v>4552</v>
      </c>
      <c r="AN14" s="69">
        <v>1558</v>
      </c>
      <c r="AO14" s="68">
        <v>34488</v>
      </c>
      <c r="AP14" s="68">
        <v>1554</v>
      </c>
      <c r="AQ14" s="114">
        <v>449</v>
      </c>
      <c r="AR14" s="69">
        <v>169</v>
      </c>
      <c r="AS14" s="69">
        <f t="shared" si="13"/>
        <v>5098</v>
      </c>
      <c r="AT14" s="68">
        <v>3279</v>
      </c>
      <c r="AU14" s="69">
        <v>318</v>
      </c>
      <c r="AV14" s="69">
        <v>1667</v>
      </c>
      <c r="AW14" s="68">
        <v>1261</v>
      </c>
      <c r="AX14" s="220">
        <v>3053</v>
      </c>
      <c r="AY14" s="114">
        <f t="shared" si="14"/>
        <v>1710</v>
      </c>
      <c r="AZ14" s="349">
        <f t="shared" si="15"/>
        <v>0.35692191422170638</v>
      </c>
      <c r="BA14" s="349">
        <f t="shared" si="16"/>
        <v>0.49160301222705066</v>
      </c>
      <c r="BB14" s="353">
        <f t="shared" si="17"/>
        <v>2.4572862965262222E-2</v>
      </c>
      <c r="BC14" s="365">
        <f t="shared" si="18"/>
        <v>2.7520310939566521E-2</v>
      </c>
      <c r="BD14" s="365">
        <f t="shared" si="19"/>
        <v>1.3773405124171936</v>
      </c>
      <c r="BE14" s="365">
        <f t="shared" si="20"/>
        <v>1.9071962249311836E-2</v>
      </c>
      <c r="BF14" s="365">
        <f t="shared" si="21"/>
        <v>6.8072012739885017E-3</v>
      </c>
      <c r="BG14" s="365">
        <f t="shared" si="22"/>
        <v>9.2310183810629162E-3</v>
      </c>
      <c r="BH14" s="365">
        <f t="shared" si="23"/>
        <v>0.52161287395263012</v>
      </c>
      <c r="BI14" s="380">
        <f t="shared" si="24"/>
        <v>0.22713935690734746</v>
      </c>
      <c r="BJ14" s="365">
        <v>0.255</v>
      </c>
      <c r="BK14" s="262">
        <v>19804</v>
      </c>
      <c r="BL14" s="282">
        <v>42267</v>
      </c>
      <c r="BM14" s="262">
        <v>8399</v>
      </c>
      <c r="BN14" s="389">
        <f t="shared" si="25"/>
        <v>91067</v>
      </c>
      <c r="BO14" s="278">
        <v>28418</v>
      </c>
      <c r="BP14" s="278">
        <v>3523</v>
      </c>
      <c r="BQ14" s="262">
        <v>1231</v>
      </c>
      <c r="BR14" s="262">
        <v>898</v>
      </c>
      <c r="BS14" s="457"/>
    </row>
    <row r="15" spans="1:187" x14ac:dyDescent="0.2">
      <c r="A15" s="421"/>
      <c r="B15" s="476">
        <v>2010</v>
      </c>
      <c r="C15" s="458">
        <v>30</v>
      </c>
      <c r="D15" s="459">
        <v>4860</v>
      </c>
      <c r="E15" s="112">
        <v>21308</v>
      </c>
      <c r="F15" s="468">
        <f t="shared" si="26"/>
        <v>21363.488409560232</v>
      </c>
      <c r="G15" s="471">
        <f t="shared" si="27"/>
        <v>1.0026041115806379</v>
      </c>
      <c r="H15" s="703">
        <f t="shared" si="28"/>
        <v>21923.60650416512</v>
      </c>
      <c r="I15" s="741">
        <f t="shared" si="0"/>
        <v>1.0288908627822939</v>
      </c>
      <c r="J15" s="632">
        <f t="shared" si="29"/>
        <v>21786.010399999999</v>
      </c>
      <c r="K15" s="837">
        <f t="shared" si="1"/>
        <v>1.0224333771353482</v>
      </c>
      <c r="L15" s="774">
        <f t="shared" si="30"/>
        <v>21232.54425397575</v>
      </c>
      <c r="M15" s="684">
        <f t="shared" si="31"/>
        <v>0.99645880673811482</v>
      </c>
      <c r="N15" s="515">
        <f t="shared" si="32"/>
        <v>21896.901722247676</v>
      </c>
      <c r="O15" s="832">
        <f t="shared" si="33"/>
        <v>1.0276375878659507</v>
      </c>
      <c r="P15" s="517">
        <f t="shared" si="34"/>
        <v>21741.601999999999</v>
      </c>
      <c r="Q15" s="833">
        <f t="shared" si="2"/>
        <v>1.0203492584944622</v>
      </c>
      <c r="R15" s="412">
        <v>0.40300000000000002</v>
      </c>
      <c r="S15" s="66">
        <v>0.72799999999999998</v>
      </c>
      <c r="T15" s="66">
        <f t="shared" si="3"/>
        <v>7.7584783294050538E-2</v>
      </c>
      <c r="U15" s="66">
        <f t="shared" si="4"/>
        <v>6.9252826109801685E-2</v>
      </c>
      <c r="V15" s="113">
        <f t="shared" si="5"/>
        <v>0.18488518105339175</v>
      </c>
      <c r="W15" s="66">
        <f t="shared" si="6"/>
        <v>2.2668928555343713E-2</v>
      </c>
      <c r="X15" s="67">
        <f t="shared" si="7"/>
        <v>0.11483511449558886</v>
      </c>
      <c r="Y15" s="66">
        <f t="shared" si="8"/>
        <v>0.26012220203870234</v>
      </c>
      <c r="Z15" s="66">
        <f t="shared" si="9"/>
        <v>9.3380327992541215E-2</v>
      </c>
      <c r="AA15" s="67">
        <f t="shared" si="10"/>
        <v>0.31988710573328727</v>
      </c>
      <c r="AB15" s="66">
        <v>0.32500000000000001</v>
      </c>
      <c r="AC15" s="67">
        <f t="shared" si="11"/>
        <v>8.5032308828205422E-2</v>
      </c>
      <c r="AD15" s="70">
        <v>0.29699999999999999</v>
      </c>
      <c r="AE15" s="69">
        <v>66611</v>
      </c>
      <c r="AF15" s="69"/>
      <c r="AG15" s="68">
        <v>185553</v>
      </c>
      <c r="AH15" s="404">
        <v>165353</v>
      </c>
      <c r="AI15" s="68">
        <f t="shared" si="12"/>
        <v>17327</v>
      </c>
      <c r="AJ15" s="68">
        <v>15778</v>
      </c>
      <c r="AK15" s="69">
        <v>4395</v>
      </c>
      <c r="AL15" s="69">
        <v>1301</v>
      </c>
      <c r="AM15" s="68">
        <v>4613</v>
      </c>
      <c r="AN15" s="69">
        <v>1674</v>
      </c>
      <c r="AO15" s="68">
        <v>34306</v>
      </c>
      <c r="AP15" s="68">
        <v>1549</v>
      </c>
      <c r="AQ15" s="114">
        <v>381</v>
      </c>
      <c r="AR15" s="69">
        <v>182</v>
      </c>
      <c r="AS15" s="69">
        <f t="shared" si="13"/>
        <v>5168</v>
      </c>
      <c r="AT15" s="68">
        <v>2959</v>
      </c>
      <c r="AU15" s="69">
        <v>282</v>
      </c>
      <c r="AV15" s="69">
        <v>1544</v>
      </c>
      <c r="AW15" s="68">
        <v>1129</v>
      </c>
      <c r="AX15" s="220">
        <v>3030</v>
      </c>
      <c r="AY15" s="114">
        <f t="shared" si="14"/>
        <v>1510</v>
      </c>
      <c r="AZ15" s="349">
        <f t="shared" si="15"/>
        <v>0.35898638124956211</v>
      </c>
      <c r="BA15" s="349">
        <f t="shared" si="16"/>
        <v>0.49616551605201747</v>
      </c>
      <c r="BB15" s="353">
        <f t="shared" si="17"/>
        <v>2.4860821436462899E-2</v>
      </c>
      <c r="BC15" s="365">
        <f t="shared" si="18"/>
        <v>2.7851880594762683E-2</v>
      </c>
      <c r="BD15" s="365">
        <f t="shared" si="19"/>
        <v>1.3821290777799462</v>
      </c>
      <c r="BE15" s="365">
        <f t="shared" si="20"/>
        <v>1.6949152542372881E-2</v>
      </c>
      <c r="BF15" s="365">
        <f t="shared" si="21"/>
        <v>6.0845149364332565E-3</v>
      </c>
      <c r="BG15" s="365">
        <f t="shared" si="22"/>
        <v>8.1378366288877031E-3</v>
      </c>
      <c r="BH15" s="365">
        <f t="shared" si="23"/>
        <v>0.51502004173484861</v>
      </c>
      <c r="BI15" s="380">
        <f t="shared" si="24"/>
        <v>0.23686778460014113</v>
      </c>
      <c r="BJ15" s="365">
        <v>0.25700000000000001</v>
      </c>
      <c r="BK15" s="262">
        <v>20288</v>
      </c>
      <c r="BL15" s="282">
        <v>42554</v>
      </c>
      <c r="BM15" s="262">
        <v>8486</v>
      </c>
      <c r="BN15" s="389">
        <f t="shared" si="25"/>
        <v>92065</v>
      </c>
      <c r="BO15" s="278">
        <v>28589</v>
      </c>
      <c r="BP15" s="278">
        <v>3719</v>
      </c>
      <c r="BQ15" s="262">
        <v>1216</v>
      </c>
      <c r="BR15" s="262">
        <v>866</v>
      </c>
      <c r="BS15" s="457"/>
    </row>
    <row r="16" spans="1:187" x14ac:dyDescent="0.2">
      <c r="A16" s="421"/>
      <c r="B16" s="476">
        <v>2009</v>
      </c>
      <c r="C16" s="458">
        <v>30</v>
      </c>
      <c r="D16" s="459">
        <v>4860</v>
      </c>
      <c r="E16" s="112">
        <v>22419</v>
      </c>
      <c r="F16" s="468">
        <f t="shared" si="26"/>
        <v>22682.872160057541</v>
      </c>
      <c r="G16" s="843">
        <f t="shared" si="27"/>
        <v>1.0117700236432285</v>
      </c>
      <c r="H16" s="861"/>
      <c r="I16" s="862"/>
      <c r="J16" s="738">
        <f t="shared" si="29"/>
        <v>23119.252800000002</v>
      </c>
      <c r="K16" s="837">
        <f t="shared" si="1"/>
        <v>1.0312347919175699</v>
      </c>
      <c r="L16" s="774">
        <f t="shared" si="30"/>
        <v>22536.285104208735</v>
      </c>
      <c r="M16" s="684">
        <f t="shared" si="31"/>
        <v>1.0052315047151406</v>
      </c>
      <c r="N16" s="839"/>
      <c r="O16" s="840"/>
      <c r="P16" s="775">
        <f t="shared" si="34"/>
        <v>23081.731999999996</v>
      </c>
      <c r="Q16" s="833">
        <f t="shared" si="2"/>
        <v>1.0295611757883936</v>
      </c>
      <c r="R16" s="412">
        <v>0.41799999999999998</v>
      </c>
      <c r="S16" s="66">
        <v>0.751</v>
      </c>
      <c r="T16" s="66">
        <f t="shared" si="3"/>
        <v>7.0404849534531286E-2</v>
      </c>
      <c r="U16" s="66">
        <f t="shared" si="4"/>
        <v>7.2771884246229337E-2</v>
      </c>
      <c r="V16" s="113">
        <f t="shared" si="5"/>
        <v>0.17955516118858877</v>
      </c>
      <c r="W16" s="66">
        <f t="shared" si="6"/>
        <v>2.1996103052608788E-2</v>
      </c>
      <c r="X16" s="67">
        <f t="shared" si="7"/>
        <v>0.11983707417721925</v>
      </c>
      <c r="Y16" s="66">
        <f t="shared" si="8"/>
        <v>0.26282745182940032</v>
      </c>
      <c r="Z16" s="66">
        <f t="shared" si="9"/>
        <v>9.7338557507790829E-2</v>
      </c>
      <c r="AA16" s="67">
        <f t="shared" si="10"/>
        <v>0.32357653171682182</v>
      </c>
      <c r="AB16" s="66">
        <v>0.33300000000000002</v>
      </c>
      <c r="AC16" s="67">
        <f t="shared" si="11"/>
        <v>8.8839474232810745E-2</v>
      </c>
      <c r="AD16" s="70">
        <v>0.29899999999999999</v>
      </c>
      <c r="AE16" s="69">
        <v>69285</v>
      </c>
      <c r="AF16" s="69"/>
      <c r="AG16" s="68">
        <v>187079</v>
      </c>
      <c r="AH16" s="404">
        <v>165849</v>
      </c>
      <c r="AI16" s="68">
        <f t="shared" si="12"/>
        <v>18210</v>
      </c>
      <c r="AJ16" s="68">
        <v>16620</v>
      </c>
      <c r="AK16" s="69">
        <v>4498</v>
      </c>
      <c r="AL16" s="69">
        <v>1366</v>
      </c>
      <c r="AM16" s="68">
        <v>5042</v>
      </c>
      <c r="AN16" s="69">
        <v>1600</v>
      </c>
      <c r="AO16" s="68">
        <v>33591</v>
      </c>
      <c r="AP16" s="68">
        <v>1590</v>
      </c>
      <c r="AQ16" s="114">
        <v>391</v>
      </c>
      <c r="AR16" s="69">
        <v>138</v>
      </c>
      <c r="AS16" s="69">
        <f t="shared" si="13"/>
        <v>4878</v>
      </c>
      <c r="AT16" s="68">
        <v>2970</v>
      </c>
      <c r="AU16" s="69">
        <v>283</v>
      </c>
      <c r="AV16" s="69">
        <v>1635</v>
      </c>
      <c r="AW16" s="68">
        <v>1133</v>
      </c>
      <c r="AX16" s="220">
        <v>2857</v>
      </c>
      <c r="AY16" s="114">
        <f t="shared" si="14"/>
        <v>1524</v>
      </c>
      <c r="AZ16" s="349">
        <f t="shared" si="15"/>
        <v>0.37035156270880215</v>
      </c>
      <c r="BA16" s="349">
        <f t="shared" si="16"/>
        <v>0.5096403123814004</v>
      </c>
      <c r="BB16" s="353">
        <f t="shared" si="17"/>
        <v>2.6951181051855098E-2</v>
      </c>
      <c r="BC16" s="365">
        <f t="shared" si="18"/>
        <v>2.6074546047391744E-2</v>
      </c>
      <c r="BD16" s="365">
        <f t="shared" si="19"/>
        <v>1.3760987226672441</v>
      </c>
      <c r="BE16" s="365">
        <f t="shared" si="20"/>
        <v>1.6352745904596955E-2</v>
      </c>
      <c r="BF16" s="365">
        <f t="shared" si="21"/>
        <v>6.0562650003474468E-3</v>
      </c>
      <c r="BG16" s="365">
        <f t="shared" si="22"/>
        <v>8.1462911390375193E-3</v>
      </c>
      <c r="BH16" s="365">
        <f t="shared" si="23"/>
        <v>0.48482355488200907</v>
      </c>
      <c r="BI16" s="380">
        <f t="shared" si="24"/>
        <v>0.2398787616367179</v>
      </c>
      <c r="BJ16" s="365">
        <v>0.26200000000000001</v>
      </c>
      <c r="BK16" s="262">
        <v>21364</v>
      </c>
      <c r="BL16" s="282">
        <v>43524</v>
      </c>
      <c r="BM16" s="262">
        <v>8737</v>
      </c>
      <c r="BN16" s="389">
        <f t="shared" si="25"/>
        <v>95343</v>
      </c>
      <c r="BO16" s="278">
        <v>28796</v>
      </c>
      <c r="BP16" s="278">
        <v>3796</v>
      </c>
      <c r="BQ16" s="262">
        <v>1179</v>
      </c>
      <c r="BR16" s="262">
        <v>949</v>
      </c>
      <c r="BS16" s="457"/>
    </row>
    <row r="17" spans="1:71" x14ac:dyDescent="0.2">
      <c r="A17" s="421"/>
      <c r="B17" s="476">
        <v>2008</v>
      </c>
      <c r="C17" s="458">
        <v>30</v>
      </c>
      <c r="D17" s="459">
        <v>4856</v>
      </c>
      <c r="E17" s="112">
        <v>22585</v>
      </c>
      <c r="F17" s="468">
        <f t="shared" si="26"/>
        <v>22809.861353336415</v>
      </c>
      <c r="G17" s="471">
        <f t="shared" si="27"/>
        <v>1.0099562255185484</v>
      </c>
      <c r="H17" s="858">
        <f t="shared" si="28"/>
        <v>23225.559676305096</v>
      </c>
      <c r="I17" s="859">
        <f t="shared" si="0"/>
        <v>1.0283621729601549</v>
      </c>
      <c r="J17" s="632">
        <f t="shared" si="29"/>
        <v>23094.192000000003</v>
      </c>
      <c r="K17" s="837">
        <f t="shared" si="1"/>
        <v>1.0225455833517823</v>
      </c>
      <c r="L17" s="774">
        <f t="shared" si="30"/>
        <v>22664.903733184314</v>
      </c>
      <c r="M17" s="684">
        <f t="shared" si="31"/>
        <v>1.0035379115866423</v>
      </c>
      <c r="N17" s="515">
        <f t="shared" si="32"/>
        <v>23326.118573347409</v>
      </c>
      <c r="O17" s="832">
        <f t="shared" ref="O17:O48" si="35">N17/E17</f>
        <v>1.0328146368539919</v>
      </c>
      <c r="P17" s="517">
        <f t="shared" si="34"/>
        <v>23030.148000000001</v>
      </c>
      <c r="Q17" s="833">
        <f t="shared" si="2"/>
        <v>1.0197098959486386</v>
      </c>
      <c r="R17" s="412">
        <v>0.41599999999999998</v>
      </c>
      <c r="S17" s="66">
        <v>0.749</v>
      </c>
      <c r="T17" s="66">
        <f t="shared" si="3"/>
        <v>7.2011182845284766E-2</v>
      </c>
      <c r="U17" s="66">
        <f t="shared" si="4"/>
        <v>7.0296287756513726E-2</v>
      </c>
      <c r="V17" s="113">
        <f t="shared" si="5"/>
        <v>0.17525888579179347</v>
      </c>
      <c r="W17" s="66">
        <f t="shared" si="6"/>
        <v>1.9800553377911E-2</v>
      </c>
      <c r="X17" s="67">
        <f t="shared" si="7"/>
        <v>0.12036923536089453</v>
      </c>
      <c r="Y17" s="66">
        <f t="shared" si="8"/>
        <v>0.25952559372838369</v>
      </c>
      <c r="Z17" s="66">
        <f t="shared" si="9"/>
        <v>9.5980941315667451E-2</v>
      </c>
      <c r="AA17" s="67">
        <f t="shared" si="10"/>
        <v>0.32546979478902466</v>
      </c>
      <c r="AB17" s="66">
        <v>0.33300000000000002</v>
      </c>
      <c r="AC17" s="67">
        <f t="shared" si="11"/>
        <v>8.7069833876065261E-2</v>
      </c>
      <c r="AD17" s="70">
        <v>0.3</v>
      </c>
      <c r="AE17" s="69">
        <v>69392</v>
      </c>
      <c r="AF17" s="69"/>
      <c r="AG17" s="68">
        <v>187631</v>
      </c>
      <c r="AH17" s="404">
        <v>166714</v>
      </c>
      <c r="AI17" s="68">
        <f t="shared" si="12"/>
        <v>18009</v>
      </c>
      <c r="AJ17" s="68">
        <v>16337</v>
      </c>
      <c r="AK17" s="69">
        <v>4580</v>
      </c>
      <c r="AL17" s="69">
        <v>1365</v>
      </c>
      <c r="AM17" s="68">
        <v>4878</v>
      </c>
      <c r="AN17" s="69">
        <v>1576</v>
      </c>
      <c r="AO17" s="68">
        <v>32884</v>
      </c>
      <c r="AP17" s="68">
        <v>1672</v>
      </c>
      <c r="AQ17" s="114">
        <v>339</v>
      </c>
      <c r="AR17" s="69">
        <v>153</v>
      </c>
      <c r="AS17" s="69">
        <f t="shared" si="13"/>
        <v>4997</v>
      </c>
      <c r="AT17" s="68">
        <v>2799</v>
      </c>
      <c r="AU17" s="69">
        <v>303</v>
      </c>
      <c r="AV17" s="69">
        <v>1526</v>
      </c>
      <c r="AW17" s="68">
        <v>1035</v>
      </c>
      <c r="AX17" s="220">
        <v>2965</v>
      </c>
      <c r="AY17" s="114">
        <f t="shared" si="14"/>
        <v>1374</v>
      </c>
      <c r="AZ17" s="349">
        <f t="shared" si="15"/>
        <v>0.36983227718234196</v>
      </c>
      <c r="BA17" s="349">
        <f t="shared" si="16"/>
        <v>0.50736285581806839</v>
      </c>
      <c r="BB17" s="353">
        <f t="shared" si="17"/>
        <v>2.5997836178456652E-2</v>
      </c>
      <c r="BC17" s="365">
        <f t="shared" si="18"/>
        <v>2.6632059734265658E-2</v>
      </c>
      <c r="BD17" s="365">
        <f t="shared" si="19"/>
        <v>1.3718728383675352</v>
      </c>
      <c r="BE17" s="365">
        <f t="shared" si="20"/>
        <v>1.4915264007378371E-2</v>
      </c>
      <c r="BF17" s="365">
        <f t="shared" si="21"/>
        <v>5.5161460526245666E-3</v>
      </c>
      <c r="BG17" s="365">
        <f t="shared" si="22"/>
        <v>7.3228837452233375E-3</v>
      </c>
      <c r="BH17" s="365">
        <f t="shared" si="23"/>
        <v>0.47388747982476365</v>
      </c>
      <c r="BI17" s="380">
        <f t="shared" si="24"/>
        <v>0.23543059718699563</v>
      </c>
      <c r="BJ17" s="365">
        <v>0.26400000000000001</v>
      </c>
      <c r="BK17" s="262">
        <v>21541</v>
      </c>
      <c r="BL17" s="282">
        <v>43972</v>
      </c>
      <c r="BM17" s="262">
        <v>9014</v>
      </c>
      <c r="BN17" s="389">
        <f t="shared" si="25"/>
        <v>95197</v>
      </c>
      <c r="BO17" s="278">
        <v>29194</v>
      </c>
      <c r="BP17" s="278">
        <v>3883</v>
      </c>
      <c r="BQ17" s="262">
        <v>1310</v>
      </c>
      <c r="BR17" s="262">
        <v>886</v>
      </c>
      <c r="BS17" s="457"/>
    </row>
    <row r="18" spans="1:71" x14ac:dyDescent="0.2">
      <c r="A18" s="421"/>
      <c r="B18" s="476">
        <v>2007</v>
      </c>
      <c r="C18" s="458">
        <v>30</v>
      </c>
      <c r="D18" s="459">
        <v>4862</v>
      </c>
      <c r="E18" s="112">
        <v>23322</v>
      </c>
      <c r="F18" s="468">
        <f t="shared" si="26"/>
        <v>23486.848450872676</v>
      </c>
      <c r="G18" s="471">
        <f t="shared" si="27"/>
        <v>1.007068366815568</v>
      </c>
      <c r="H18" s="497">
        <f t="shared" si="28"/>
        <v>23828.747415487313</v>
      </c>
      <c r="I18" s="519">
        <f t="shared" si="0"/>
        <v>1.021728300123802</v>
      </c>
      <c r="J18" s="632">
        <f t="shared" si="29"/>
        <v>23694.6312</v>
      </c>
      <c r="K18" s="766">
        <f t="shared" si="1"/>
        <v>1.0159776691535889</v>
      </c>
      <c r="L18" s="774">
        <f t="shared" si="30"/>
        <v>23312.721768655385</v>
      </c>
      <c r="M18" s="684">
        <f t="shared" si="31"/>
        <v>0.99960216828125315</v>
      </c>
      <c r="N18" s="515">
        <f t="shared" si="32"/>
        <v>24001.828051410939</v>
      </c>
      <c r="O18" s="832">
        <f t="shared" si="35"/>
        <v>1.0291496463172516</v>
      </c>
      <c r="P18" s="517">
        <f t="shared" si="34"/>
        <v>23638.037999999997</v>
      </c>
      <c r="Q18" s="790">
        <f t="shared" si="2"/>
        <v>1.0135510676614354</v>
      </c>
      <c r="R18" s="412">
        <v>0.42299999999999999</v>
      </c>
      <c r="S18" s="66">
        <v>0.75800000000000001</v>
      </c>
      <c r="T18" s="66">
        <f t="shared" si="3"/>
        <v>6.9936972123912519E-2</v>
      </c>
      <c r="U18" s="66">
        <f t="shared" si="4"/>
        <v>6.9894671535934344E-2</v>
      </c>
      <c r="V18" s="113">
        <f t="shared" si="5"/>
        <v>0.17065257153157357</v>
      </c>
      <c r="W18" s="66">
        <f t="shared" si="6"/>
        <v>1.8710960082345143E-2</v>
      </c>
      <c r="X18" s="67">
        <f t="shared" si="7"/>
        <v>0.12364345811486405</v>
      </c>
      <c r="Y18" s="66">
        <f t="shared" si="8"/>
        <v>0.25146289533424515</v>
      </c>
      <c r="Z18" s="66">
        <f t="shared" si="9"/>
        <v>9.4548384873530802E-2</v>
      </c>
      <c r="AA18" s="67">
        <f t="shared" si="10"/>
        <v>0.32884477094231612</v>
      </c>
      <c r="AB18" s="66">
        <v>0.33600000000000002</v>
      </c>
      <c r="AC18" s="67">
        <f t="shared" si="11"/>
        <v>8.5244111269569461E-2</v>
      </c>
      <c r="AD18" s="70">
        <v>0.30199999999999999</v>
      </c>
      <c r="AE18" s="69">
        <v>70921</v>
      </c>
      <c r="AF18" s="69"/>
      <c r="AG18" s="68">
        <v>188623</v>
      </c>
      <c r="AH18" s="404">
        <v>167783</v>
      </c>
      <c r="AI18" s="68">
        <f t="shared" si="12"/>
        <v>17834</v>
      </c>
      <c r="AJ18" s="68">
        <v>16079</v>
      </c>
      <c r="AK18" s="69">
        <v>4673</v>
      </c>
      <c r="AL18" s="69">
        <v>1441</v>
      </c>
      <c r="AM18" s="68">
        <v>4957</v>
      </c>
      <c r="AN18" s="69">
        <v>1498</v>
      </c>
      <c r="AO18" s="68">
        <v>32189</v>
      </c>
      <c r="AP18" s="68">
        <v>1755</v>
      </c>
      <c r="AQ18" s="114">
        <v>325</v>
      </c>
      <c r="AR18" s="69">
        <v>139</v>
      </c>
      <c r="AS18" s="69">
        <f t="shared" si="13"/>
        <v>4960</v>
      </c>
      <c r="AT18" s="68">
        <v>2918</v>
      </c>
      <c r="AU18" s="69">
        <v>335</v>
      </c>
      <c r="AV18" s="69">
        <v>1540</v>
      </c>
      <c r="AW18" s="68">
        <v>1002</v>
      </c>
      <c r="AX18" s="220">
        <v>2988</v>
      </c>
      <c r="AY18" s="114">
        <f t="shared" si="14"/>
        <v>1327</v>
      </c>
      <c r="AZ18" s="349">
        <f t="shared" si="15"/>
        <v>0.37599338362765938</v>
      </c>
      <c r="BA18" s="349">
        <f t="shared" si="16"/>
        <v>0.51230761890119447</v>
      </c>
      <c r="BB18" s="353">
        <f t="shared" si="17"/>
        <v>2.6279934048339809E-2</v>
      </c>
      <c r="BC18" s="365">
        <f t="shared" si="18"/>
        <v>2.6295838789543162E-2</v>
      </c>
      <c r="BD18" s="365">
        <f t="shared" si="19"/>
        <v>1.3625442393649272</v>
      </c>
      <c r="BE18" s="365">
        <f t="shared" si="20"/>
        <v>1.4128396384709748E-2</v>
      </c>
      <c r="BF18" s="365">
        <f t="shared" si="21"/>
        <v>5.3121835619198083E-3</v>
      </c>
      <c r="BG18" s="365">
        <f t="shared" si="22"/>
        <v>7.0351971922830193E-3</v>
      </c>
      <c r="BH18" s="365">
        <f t="shared" si="23"/>
        <v>0.45387120880980247</v>
      </c>
      <c r="BI18" s="380">
        <f t="shared" si="24"/>
        <v>0.22671705136701401</v>
      </c>
      <c r="BJ18" s="365">
        <v>0.26800000000000002</v>
      </c>
      <c r="BK18" s="262">
        <v>22257</v>
      </c>
      <c r="BL18" s="282">
        <v>44977</v>
      </c>
      <c r="BM18" s="262">
        <v>9197</v>
      </c>
      <c r="BN18" s="389">
        <f t="shared" si="25"/>
        <v>96633</v>
      </c>
      <c r="BO18" s="278">
        <v>29885</v>
      </c>
      <c r="BP18" s="278">
        <v>3983</v>
      </c>
      <c r="BQ18" s="262">
        <v>1323</v>
      </c>
      <c r="BR18" s="262">
        <v>938</v>
      </c>
      <c r="BS18" s="457"/>
    </row>
    <row r="19" spans="1:71" x14ac:dyDescent="0.2">
      <c r="A19" s="421"/>
      <c r="B19" s="476">
        <v>2006</v>
      </c>
      <c r="C19" s="458">
        <v>30</v>
      </c>
      <c r="D19" s="459">
        <v>4858</v>
      </c>
      <c r="E19" s="112">
        <v>23599</v>
      </c>
      <c r="F19" s="468">
        <f t="shared" si="26"/>
        <v>24007.688135511737</v>
      </c>
      <c r="G19" s="471">
        <f t="shared" si="27"/>
        <v>1.0173180276923486</v>
      </c>
      <c r="H19" s="497">
        <f t="shared" si="28"/>
        <v>24193.842258211662</v>
      </c>
      <c r="I19" s="519">
        <f t="shared" si="0"/>
        <v>1.0252062484940745</v>
      </c>
      <c r="J19" s="632">
        <f t="shared" si="29"/>
        <v>24108.413600000003</v>
      </c>
      <c r="K19" s="837">
        <f t="shared" si="1"/>
        <v>1.0215862367049453</v>
      </c>
      <c r="L19" s="774">
        <f t="shared" si="30"/>
        <v>23880.564327868226</v>
      </c>
      <c r="M19" s="684">
        <f t="shared" si="31"/>
        <v>1.0119311974180358</v>
      </c>
      <c r="N19" s="515">
        <f t="shared" si="32"/>
        <v>24391.303555612278</v>
      </c>
      <c r="O19" s="832">
        <f t="shared" si="35"/>
        <v>1.0335736071703157</v>
      </c>
      <c r="P19" s="517">
        <f t="shared" si="34"/>
        <v>24010.390000000007</v>
      </c>
      <c r="Q19" s="790">
        <f t="shared" si="2"/>
        <v>1.0174325183270481</v>
      </c>
      <c r="R19" s="412">
        <v>0.432</v>
      </c>
      <c r="S19" s="66">
        <v>0.76800000000000002</v>
      </c>
      <c r="T19" s="66">
        <f t="shared" si="3"/>
        <v>6.9876850698768506E-2</v>
      </c>
      <c r="U19" s="66">
        <f t="shared" si="4"/>
        <v>7.4526082745260833E-2</v>
      </c>
      <c r="V19" s="113">
        <f t="shared" si="5"/>
        <v>0.16831409414529619</v>
      </c>
      <c r="W19" s="66">
        <f t="shared" si="6"/>
        <v>2.0215857202158571E-2</v>
      </c>
      <c r="X19" s="67">
        <f t="shared" si="7"/>
        <v>0.12547920732063955</v>
      </c>
      <c r="Y19" s="66">
        <f t="shared" si="8"/>
        <v>0.24441677044416771</v>
      </c>
      <c r="Z19" s="66">
        <f t="shared" si="9"/>
        <v>9.3921976274917454E-2</v>
      </c>
      <c r="AA19" s="67">
        <f t="shared" si="10"/>
        <v>0.32653936626539365</v>
      </c>
      <c r="AB19" s="66">
        <v>0.33700000000000002</v>
      </c>
      <c r="AC19" s="67">
        <f t="shared" si="11"/>
        <v>8.4260731319554846E-2</v>
      </c>
      <c r="AD19" s="70">
        <v>0.30099999999999999</v>
      </c>
      <c r="AE19" s="69">
        <v>72270</v>
      </c>
      <c r="AF19" s="69"/>
      <c r="AG19" s="68">
        <v>188071</v>
      </c>
      <c r="AH19" s="404">
        <v>167341</v>
      </c>
      <c r="AI19" s="68">
        <f t="shared" si="12"/>
        <v>17664</v>
      </c>
      <c r="AJ19" s="68">
        <v>15847</v>
      </c>
      <c r="AK19" s="69">
        <v>4649</v>
      </c>
      <c r="AL19" s="69">
        <v>1396</v>
      </c>
      <c r="AM19" s="68">
        <v>5386</v>
      </c>
      <c r="AN19" s="69">
        <v>1522</v>
      </c>
      <c r="AO19" s="68">
        <v>31655</v>
      </c>
      <c r="AP19" s="68">
        <v>1817</v>
      </c>
      <c r="AQ19" s="114">
        <v>351</v>
      </c>
      <c r="AR19" s="69">
        <v>145</v>
      </c>
      <c r="AS19" s="69">
        <f t="shared" si="13"/>
        <v>5050</v>
      </c>
      <c r="AT19" s="68">
        <v>2767</v>
      </c>
      <c r="AU19" s="69">
        <v>316</v>
      </c>
      <c r="AV19" s="69">
        <v>1651</v>
      </c>
      <c r="AW19" s="68">
        <v>1110</v>
      </c>
      <c r="AX19" s="220">
        <v>3067</v>
      </c>
      <c r="AY19" s="114">
        <f t="shared" si="14"/>
        <v>1461</v>
      </c>
      <c r="AZ19" s="349">
        <f t="shared" si="15"/>
        <v>0.38426977045902877</v>
      </c>
      <c r="BA19" s="349">
        <f t="shared" si="16"/>
        <v>0.51975583689138671</v>
      </c>
      <c r="BB19" s="353">
        <f t="shared" si="17"/>
        <v>2.8638120709731964E-2</v>
      </c>
      <c r="BC19" s="365">
        <f t="shared" si="18"/>
        <v>2.6851561378415597E-2</v>
      </c>
      <c r="BD19" s="365">
        <f t="shared" si="19"/>
        <v>1.3525806005258061</v>
      </c>
      <c r="BE19" s="365">
        <f t="shared" si="20"/>
        <v>1.5359070153590702E-2</v>
      </c>
      <c r="BF19" s="365">
        <f t="shared" si="21"/>
        <v>5.9020263623844188E-3</v>
      </c>
      <c r="BG19" s="365">
        <f t="shared" si="22"/>
        <v>7.7683428067059782E-3</v>
      </c>
      <c r="BH19" s="365">
        <f t="shared" si="23"/>
        <v>0.43801023938010242</v>
      </c>
      <c r="BI19" s="380">
        <f t="shared" si="24"/>
        <v>0.2192749411927494</v>
      </c>
      <c r="BJ19" s="365">
        <v>0.26900000000000002</v>
      </c>
      <c r="BK19" s="262">
        <v>22491</v>
      </c>
      <c r="BL19" s="282">
        <v>45073</v>
      </c>
      <c r="BM19" s="262">
        <v>9135</v>
      </c>
      <c r="BN19" s="389">
        <f t="shared" si="25"/>
        <v>97751</v>
      </c>
      <c r="BO19" s="278">
        <v>29600</v>
      </c>
      <c r="BP19" s="278">
        <v>3945</v>
      </c>
      <c r="BQ19" s="262">
        <v>1410</v>
      </c>
      <c r="BR19" s="262">
        <v>952</v>
      </c>
      <c r="BS19" s="457"/>
    </row>
    <row r="20" spans="1:71" x14ac:dyDescent="0.2">
      <c r="A20" s="421"/>
      <c r="B20" s="476">
        <v>2005</v>
      </c>
      <c r="C20" s="458">
        <v>30</v>
      </c>
      <c r="D20" s="459">
        <v>4862</v>
      </c>
      <c r="E20" s="112">
        <v>22325</v>
      </c>
      <c r="F20" s="468">
        <f t="shared" si="26"/>
        <v>22903.332221246725</v>
      </c>
      <c r="G20" s="470">
        <f t="shared" si="27"/>
        <v>1.0259051386896629</v>
      </c>
      <c r="H20" s="497">
        <f t="shared" si="28"/>
        <v>22963.848883779836</v>
      </c>
      <c r="I20" s="519">
        <f t="shared" si="0"/>
        <v>1.0286158514571035</v>
      </c>
      <c r="J20" s="632">
        <f t="shared" si="29"/>
        <v>22863.4872</v>
      </c>
      <c r="K20" s="837">
        <f t="shared" si="1"/>
        <v>1.0241203673012318</v>
      </c>
      <c r="L20" s="774">
        <f t="shared" si="30"/>
        <v>22846.898476247785</v>
      </c>
      <c r="M20" s="847">
        <f t="shared" si="31"/>
        <v>1.0233773113660822</v>
      </c>
      <c r="N20" s="515">
        <f t="shared" si="32"/>
        <v>23049.641419843887</v>
      </c>
      <c r="O20" s="832">
        <f t="shared" si="35"/>
        <v>1.0324587422102525</v>
      </c>
      <c r="P20" s="517">
        <f t="shared" si="34"/>
        <v>22781.677999999993</v>
      </c>
      <c r="Q20" s="833">
        <f t="shared" si="2"/>
        <v>1.0204559014557668</v>
      </c>
      <c r="R20" s="412">
        <v>0.41899999999999998</v>
      </c>
      <c r="S20" s="66">
        <v>0.749</v>
      </c>
      <c r="T20" s="66">
        <f t="shared" si="3"/>
        <v>7.090885607267404E-2</v>
      </c>
      <c r="U20" s="66">
        <f t="shared" si="4"/>
        <v>7.1999540764340356E-2</v>
      </c>
      <c r="V20" s="113">
        <f t="shared" si="5"/>
        <v>0.16449444957378739</v>
      </c>
      <c r="W20" s="66">
        <f t="shared" si="6"/>
        <v>2.0723009141659851E-2</v>
      </c>
      <c r="X20" s="67">
        <f t="shared" si="7"/>
        <v>0.11983874777231443</v>
      </c>
      <c r="Y20" s="66">
        <f t="shared" si="8"/>
        <v>0.24402634864597236</v>
      </c>
      <c r="Z20" s="66">
        <f t="shared" si="9"/>
        <v>9.1276061237197517E-2</v>
      </c>
      <c r="AA20" s="67">
        <f t="shared" si="10"/>
        <v>0.32038862817697794</v>
      </c>
      <c r="AB20" s="66">
        <v>0.33</v>
      </c>
      <c r="AC20" s="67">
        <f t="shared" si="11"/>
        <v>8.1629914328044145E-2</v>
      </c>
      <c r="AD20" s="70">
        <v>0.29499999999999998</v>
      </c>
      <c r="AE20" s="69">
        <v>69681</v>
      </c>
      <c r="AF20" s="69"/>
      <c r="AG20" s="68">
        <v>186292</v>
      </c>
      <c r="AH20" s="404">
        <v>166335</v>
      </c>
      <c r="AI20" s="68">
        <f t="shared" si="12"/>
        <v>17004</v>
      </c>
      <c r="AJ20" s="68">
        <v>15207</v>
      </c>
      <c r="AK20" s="69">
        <v>4622</v>
      </c>
      <c r="AL20" s="69">
        <v>1315</v>
      </c>
      <c r="AM20" s="68">
        <v>5017</v>
      </c>
      <c r="AN20" s="69">
        <v>1439</v>
      </c>
      <c r="AO20" s="68">
        <v>30644</v>
      </c>
      <c r="AP20" s="68">
        <v>1797</v>
      </c>
      <c r="AQ20" s="114">
        <v>375</v>
      </c>
      <c r="AR20" s="69">
        <v>161</v>
      </c>
      <c r="AS20" s="69">
        <f t="shared" si="13"/>
        <v>4941</v>
      </c>
      <c r="AT20" s="68">
        <v>2565</v>
      </c>
      <c r="AU20" s="69">
        <v>281</v>
      </c>
      <c r="AV20" s="69">
        <v>1620</v>
      </c>
      <c r="AW20" s="68">
        <v>1069</v>
      </c>
      <c r="AX20" s="220">
        <v>3060</v>
      </c>
      <c r="AY20" s="114">
        <f t="shared" si="14"/>
        <v>1444</v>
      </c>
      <c r="AZ20" s="349">
        <f t="shared" si="15"/>
        <v>0.37404182680952486</v>
      </c>
      <c r="BA20" s="349">
        <f t="shared" si="16"/>
        <v>0.50560947329998063</v>
      </c>
      <c r="BB20" s="353">
        <f t="shared" si="17"/>
        <v>2.6930839756940717E-2</v>
      </c>
      <c r="BC20" s="365">
        <f t="shared" si="18"/>
        <v>2.6522878062396667E-2</v>
      </c>
      <c r="BD20" s="365">
        <f t="shared" si="19"/>
        <v>1.3517458130623843</v>
      </c>
      <c r="BE20" s="365">
        <f t="shared" si="20"/>
        <v>1.5341341255148463E-2</v>
      </c>
      <c r="BF20" s="365">
        <f t="shared" si="21"/>
        <v>5.7383033087840592E-3</v>
      </c>
      <c r="BG20" s="365">
        <f t="shared" si="22"/>
        <v>7.7512721963369337E-3</v>
      </c>
      <c r="BH20" s="365">
        <f t="shared" si="23"/>
        <v>0.43977554857134654</v>
      </c>
      <c r="BI20" s="380">
        <f t="shared" si="24"/>
        <v>0.2182373961338098</v>
      </c>
      <c r="BJ20" s="365">
        <v>0.26400000000000001</v>
      </c>
      <c r="BK20" s="262">
        <v>21248</v>
      </c>
      <c r="BL20" s="282">
        <v>43991</v>
      </c>
      <c r="BM20" s="262">
        <v>8863</v>
      </c>
      <c r="BN20" s="389">
        <f t="shared" si="25"/>
        <v>94191</v>
      </c>
      <c r="BO20" s="278">
        <v>29223</v>
      </c>
      <c r="BP20" s="278">
        <v>3908</v>
      </c>
      <c r="BQ20" s="262">
        <v>1216</v>
      </c>
      <c r="BR20" s="262">
        <v>888</v>
      </c>
      <c r="BS20" s="457"/>
    </row>
    <row r="21" spans="1:71" x14ac:dyDescent="0.2">
      <c r="A21" s="421"/>
      <c r="B21" s="476">
        <v>2004</v>
      </c>
      <c r="C21" s="458">
        <v>30</v>
      </c>
      <c r="D21" s="459">
        <v>4856</v>
      </c>
      <c r="E21" s="112">
        <v>23376</v>
      </c>
      <c r="F21" s="468">
        <f t="shared" si="26"/>
        <v>23919.440916540283</v>
      </c>
      <c r="G21" s="470">
        <f t="shared" si="27"/>
        <v>1.0232478147048376</v>
      </c>
      <c r="H21" s="497">
        <f t="shared" si="28"/>
        <v>23985.950658273545</v>
      </c>
      <c r="I21" s="519">
        <f t="shared" si="0"/>
        <v>1.0260930295291557</v>
      </c>
      <c r="J21" s="632">
        <f t="shared" si="29"/>
        <v>23866.787999999997</v>
      </c>
      <c r="K21" s="837">
        <f t="shared" si="1"/>
        <v>1.0209953798767966</v>
      </c>
      <c r="L21" s="774">
        <f t="shared" si="30"/>
        <v>23853.349419179176</v>
      </c>
      <c r="M21" s="847">
        <f t="shared" si="31"/>
        <v>1.0204204919224493</v>
      </c>
      <c r="N21" s="515">
        <f t="shared" si="32"/>
        <v>24148.456984176664</v>
      </c>
      <c r="O21" s="832">
        <f t="shared" si="35"/>
        <v>1.0330448744086527</v>
      </c>
      <c r="P21" s="517">
        <f t="shared" si="34"/>
        <v>23830.305999999997</v>
      </c>
      <c r="Q21" s="833">
        <f t="shared" si="2"/>
        <v>1.0194347193702942</v>
      </c>
      <c r="R21" s="412">
        <v>0.42799999999999999</v>
      </c>
      <c r="S21" s="66">
        <v>0.76300000000000001</v>
      </c>
      <c r="T21" s="66">
        <f t="shared" si="3"/>
        <v>7.1881547702193044E-2</v>
      </c>
      <c r="U21" s="66">
        <f t="shared" si="4"/>
        <v>7.6141919262466828E-2</v>
      </c>
      <c r="V21" s="113">
        <f t="shared" si="5"/>
        <v>0.1688138793565257</v>
      </c>
      <c r="W21" s="66">
        <f t="shared" si="6"/>
        <v>2.042184662662383E-2</v>
      </c>
      <c r="X21" s="67">
        <f t="shared" si="7"/>
        <v>0.12398495801929574</v>
      </c>
      <c r="Y21" s="66">
        <f t="shared" si="8"/>
        <v>0.25243749126973042</v>
      </c>
      <c r="Z21" s="66">
        <f t="shared" si="9"/>
        <v>9.5852847421488391E-2</v>
      </c>
      <c r="AA21" s="67">
        <f t="shared" si="10"/>
        <v>0.3265260511244587</v>
      </c>
      <c r="AB21" s="66">
        <v>0.33500000000000002</v>
      </c>
      <c r="AC21" s="67">
        <f t="shared" si="11"/>
        <v>8.6040553943746392E-2</v>
      </c>
      <c r="AD21" s="70">
        <v>0.29699999999999999</v>
      </c>
      <c r="AE21" s="69">
        <v>71590</v>
      </c>
      <c r="AF21" s="69"/>
      <c r="AG21" s="68">
        <v>188539</v>
      </c>
      <c r="AH21" s="404">
        <v>167353</v>
      </c>
      <c r="AI21" s="68">
        <f t="shared" si="12"/>
        <v>18072</v>
      </c>
      <c r="AJ21" s="68">
        <v>16222</v>
      </c>
      <c r="AK21" s="69">
        <v>4514</v>
      </c>
      <c r="AL21" s="69">
        <v>1363</v>
      </c>
      <c r="AM21" s="68">
        <v>5451</v>
      </c>
      <c r="AN21" s="69">
        <v>1478</v>
      </c>
      <c r="AO21" s="68">
        <v>31828</v>
      </c>
      <c r="AP21" s="68">
        <v>1850</v>
      </c>
      <c r="AQ21" s="114">
        <v>362</v>
      </c>
      <c r="AR21" s="69">
        <v>157</v>
      </c>
      <c r="AS21" s="69">
        <f t="shared" si="13"/>
        <v>5146</v>
      </c>
      <c r="AT21" s="68">
        <v>2589</v>
      </c>
      <c r="AU21" s="69">
        <v>345</v>
      </c>
      <c r="AV21" s="69">
        <v>1731</v>
      </c>
      <c r="AW21" s="68">
        <v>1100</v>
      </c>
      <c r="AX21" s="220">
        <v>3166</v>
      </c>
      <c r="AY21" s="114">
        <f t="shared" si="14"/>
        <v>1462</v>
      </c>
      <c r="AZ21" s="349">
        <f t="shared" si="15"/>
        <v>0.37970923787651362</v>
      </c>
      <c r="BA21" s="349">
        <f t="shared" si="16"/>
        <v>0.51658807991980438</v>
      </c>
      <c r="BB21" s="353">
        <f t="shared" si="17"/>
        <v>2.891179013360631E-2</v>
      </c>
      <c r="BC21" s="365">
        <f t="shared" si="18"/>
        <v>2.7294087695383978E-2</v>
      </c>
      <c r="BD21" s="365">
        <f t="shared" si="19"/>
        <v>1.3604833077245426</v>
      </c>
      <c r="BE21" s="365">
        <f t="shared" si="20"/>
        <v>1.5365274479675933E-2</v>
      </c>
      <c r="BF21" s="365">
        <f t="shared" si="21"/>
        <v>5.8343366624411929E-3</v>
      </c>
      <c r="BG21" s="365">
        <f t="shared" si="22"/>
        <v>7.7543638186263848E-3</v>
      </c>
      <c r="BH21" s="365">
        <f t="shared" si="23"/>
        <v>0.44458723285375051</v>
      </c>
      <c r="BI21" s="380">
        <f t="shared" si="24"/>
        <v>0.22659589328118451</v>
      </c>
      <c r="BJ21" s="365">
        <v>0.26600000000000001</v>
      </c>
      <c r="BK21" s="262">
        <v>22248</v>
      </c>
      <c r="BL21" s="282">
        <v>44522</v>
      </c>
      <c r="BM21" s="262">
        <v>8919</v>
      </c>
      <c r="BN21" s="389">
        <f t="shared" si="25"/>
        <v>97397</v>
      </c>
      <c r="BO21" s="278">
        <v>29254</v>
      </c>
      <c r="BP21" s="278">
        <v>3784</v>
      </c>
      <c r="BQ21" s="262">
        <v>1381</v>
      </c>
      <c r="BR21" s="262">
        <v>898</v>
      </c>
      <c r="BS21" s="457"/>
    </row>
    <row r="22" spans="1:71" x14ac:dyDescent="0.2">
      <c r="A22" s="421"/>
      <c r="B22" s="476">
        <v>2003</v>
      </c>
      <c r="C22" s="458">
        <v>30</v>
      </c>
      <c r="D22" s="459">
        <v>4860</v>
      </c>
      <c r="E22" s="112">
        <v>22978</v>
      </c>
      <c r="F22" s="468">
        <f t="shared" si="26"/>
        <v>23485.907660886336</v>
      </c>
      <c r="G22" s="470">
        <f t="shared" si="27"/>
        <v>1.0221040848153162</v>
      </c>
      <c r="H22" s="497">
        <f t="shared" si="28"/>
        <v>23396.729217198252</v>
      </c>
      <c r="I22" s="520">
        <f t="shared" si="0"/>
        <v>1.0182230488814628</v>
      </c>
      <c r="J22" s="632">
        <f t="shared" si="29"/>
        <v>23298.6384</v>
      </c>
      <c r="K22" s="766">
        <f t="shared" si="1"/>
        <v>1.0139541474453826</v>
      </c>
      <c r="L22" s="774">
        <f t="shared" si="30"/>
        <v>23434.116835541987</v>
      </c>
      <c r="M22" s="847">
        <f t="shared" si="31"/>
        <v>1.0198501538663933</v>
      </c>
      <c r="N22" s="515">
        <f t="shared" si="32"/>
        <v>23496.940454446027</v>
      </c>
      <c r="O22" s="832">
        <f t="shared" si="35"/>
        <v>1.0225842307618602</v>
      </c>
      <c r="P22" s="517">
        <f t="shared" si="34"/>
        <v>23230.012000000002</v>
      </c>
      <c r="Q22" s="790">
        <f t="shared" si="2"/>
        <v>1.0109675341631126</v>
      </c>
      <c r="R22" s="412">
        <v>0.42199999999999999</v>
      </c>
      <c r="S22" s="66">
        <v>0.755</v>
      </c>
      <c r="T22" s="66">
        <f t="shared" si="3"/>
        <v>7.3863555625026639E-2</v>
      </c>
      <c r="U22" s="66">
        <f t="shared" si="4"/>
        <v>7.3991445582822959E-2</v>
      </c>
      <c r="V22" s="113">
        <f t="shared" si="5"/>
        <v>0.1643166941408063</v>
      </c>
      <c r="W22" s="66">
        <f t="shared" si="6"/>
        <v>2.1357622951984425E-2</v>
      </c>
      <c r="X22" s="67">
        <f t="shared" si="7"/>
        <v>0.12258267582115669</v>
      </c>
      <c r="Y22" s="66">
        <f t="shared" si="8"/>
        <v>0.25205689682122406</v>
      </c>
      <c r="Z22" s="66">
        <f t="shared" si="9"/>
        <v>9.4628405592987963E-2</v>
      </c>
      <c r="AA22" s="67">
        <f t="shared" si="10"/>
        <v>0.32651727224930016</v>
      </c>
      <c r="AB22" s="66">
        <v>0.33300000000000002</v>
      </c>
      <c r="AC22" s="67">
        <f t="shared" si="11"/>
        <v>8.4764389247208569E-2</v>
      </c>
      <c r="AD22" s="70">
        <v>0.29399999999999998</v>
      </c>
      <c r="AE22" s="69">
        <v>70373</v>
      </c>
      <c r="AF22" s="69"/>
      <c r="AG22" s="68">
        <v>187449</v>
      </c>
      <c r="AH22" s="404">
        <v>166737</v>
      </c>
      <c r="AI22" s="68">
        <f t="shared" si="12"/>
        <v>17738</v>
      </c>
      <c r="AJ22" s="68">
        <v>15889</v>
      </c>
      <c r="AK22" s="69">
        <v>4578</v>
      </c>
      <c r="AL22" s="69">
        <v>1336</v>
      </c>
      <c r="AM22" s="68">
        <v>5207</v>
      </c>
      <c r="AN22" s="69">
        <v>1546</v>
      </c>
      <c r="AO22" s="68">
        <v>30801</v>
      </c>
      <c r="AP22" s="68">
        <v>1849</v>
      </c>
      <c r="AQ22" s="114">
        <v>371</v>
      </c>
      <c r="AR22" s="69">
        <v>158</v>
      </c>
      <c r="AS22" s="69">
        <f t="shared" si="13"/>
        <v>5198</v>
      </c>
      <c r="AT22" s="68">
        <v>2573</v>
      </c>
      <c r="AU22" s="69">
        <v>323</v>
      </c>
      <c r="AV22" s="69">
        <v>1626</v>
      </c>
      <c r="AW22" s="68">
        <v>1132</v>
      </c>
      <c r="AX22" s="220">
        <v>3171</v>
      </c>
      <c r="AY22" s="114">
        <f t="shared" si="14"/>
        <v>1503</v>
      </c>
      <c r="AZ22" s="349">
        <f t="shared" si="15"/>
        <v>0.37542478220742709</v>
      </c>
      <c r="BA22" s="349">
        <f t="shared" si="16"/>
        <v>0.51150979733154089</v>
      </c>
      <c r="BB22" s="353">
        <f t="shared" si="17"/>
        <v>2.7778222343144001E-2</v>
      </c>
      <c r="BC22" s="365">
        <f t="shared" si="18"/>
        <v>2.7730209283591805E-2</v>
      </c>
      <c r="BD22" s="365">
        <f t="shared" si="19"/>
        <v>1.3624827703806859</v>
      </c>
      <c r="BE22" s="365">
        <f t="shared" si="20"/>
        <v>1.6085714691714152E-2</v>
      </c>
      <c r="BF22" s="365">
        <f t="shared" si="21"/>
        <v>6.0389759347875957E-3</v>
      </c>
      <c r="BG22" s="365">
        <f t="shared" si="22"/>
        <v>8.0181809452170988E-3</v>
      </c>
      <c r="BH22" s="365">
        <f t="shared" si="23"/>
        <v>0.43768206556491834</v>
      </c>
      <c r="BI22" s="380">
        <f t="shared" si="24"/>
        <v>0.22578261549173689</v>
      </c>
      <c r="BJ22" s="365">
        <v>0.26400000000000001</v>
      </c>
      <c r="BK22" s="262">
        <v>21886</v>
      </c>
      <c r="BL22" s="282">
        <v>44057</v>
      </c>
      <c r="BM22" s="262">
        <v>8827</v>
      </c>
      <c r="BN22" s="389">
        <f t="shared" si="25"/>
        <v>95882</v>
      </c>
      <c r="BO22" s="278">
        <v>29089</v>
      </c>
      <c r="BP22" s="278">
        <v>3850</v>
      </c>
      <c r="BQ22" s="262">
        <v>1316</v>
      </c>
      <c r="BR22" s="262">
        <v>934</v>
      </c>
      <c r="BS22" s="457"/>
    </row>
    <row r="23" spans="1:71" x14ac:dyDescent="0.2">
      <c r="A23" s="421"/>
      <c r="B23" s="476">
        <v>2002</v>
      </c>
      <c r="C23" s="458">
        <v>30</v>
      </c>
      <c r="D23" s="459">
        <v>4852</v>
      </c>
      <c r="E23" s="112">
        <v>22408</v>
      </c>
      <c r="F23" s="468">
        <f t="shared" si="26"/>
        <v>22848.912819846875</v>
      </c>
      <c r="G23" s="470">
        <f t="shared" si="27"/>
        <v>1.0196765806786361</v>
      </c>
      <c r="H23" s="497">
        <f t="shared" si="28"/>
        <v>22909.353204712042</v>
      </c>
      <c r="I23" s="519">
        <f t="shared" si="0"/>
        <v>1.0223738488357748</v>
      </c>
      <c r="J23" s="632">
        <f t="shared" si="29"/>
        <v>22862.178400000001</v>
      </c>
      <c r="K23" s="837">
        <f t="shared" si="1"/>
        <v>1.0202685826490538</v>
      </c>
      <c r="L23" s="774">
        <f t="shared" si="30"/>
        <v>22757.480288728126</v>
      </c>
      <c r="M23" s="684">
        <f t="shared" si="31"/>
        <v>1.015596228522319</v>
      </c>
      <c r="N23" s="515">
        <f t="shared" si="32"/>
        <v>22952.868993923021</v>
      </c>
      <c r="O23" s="832">
        <f t="shared" si="35"/>
        <v>1.0243158244342654</v>
      </c>
      <c r="P23" s="517">
        <f t="shared" si="34"/>
        <v>22775.408000000003</v>
      </c>
      <c r="Q23" s="790">
        <f t="shared" si="2"/>
        <v>1.0163962870403429</v>
      </c>
      <c r="R23" s="412">
        <v>0.41699999999999998</v>
      </c>
      <c r="S23" s="66">
        <v>0.748</v>
      </c>
      <c r="T23" s="66">
        <f t="shared" si="3"/>
        <v>7.6067892913568441E-2</v>
      </c>
      <c r="U23" s="66">
        <f t="shared" si="4"/>
        <v>7.3328405154295492E-2</v>
      </c>
      <c r="V23" s="113">
        <f t="shared" si="5"/>
        <v>0.16822870615974064</v>
      </c>
      <c r="W23" s="66">
        <f t="shared" si="6"/>
        <v>2.4090098708527199E-2</v>
      </c>
      <c r="X23" s="67">
        <f t="shared" si="7"/>
        <v>0.1200760924898856</v>
      </c>
      <c r="Y23" s="66">
        <f t="shared" si="8"/>
        <v>0.26078763896740154</v>
      </c>
      <c r="Z23" s="66">
        <f t="shared" si="9"/>
        <v>9.6412399860675721E-2</v>
      </c>
      <c r="AA23" s="67">
        <f t="shared" si="10"/>
        <v>0.32479598788247743</v>
      </c>
      <c r="AB23" s="66">
        <v>0.33100000000000002</v>
      </c>
      <c r="AC23" s="67">
        <f t="shared" si="11"/>
        <v>8.7056238780376716E-2</v>
      </c>
      <c r="AD23" s="70">
        <v>0.29299999999999998</v>
      </c>
      <c r="AE23" s="69">
        <v>68991</v>
      </c>
      <c r="AF23" s="69"/>
      <c r="AG23" s="68">
        <v>186615</v>
      </c>
      <c r="AH23" s="404">
        <v>165582</v>
      </c>
      <c r="AI23" s="68">
        <f t="shared" si="12"/>
        <v>17992</v>
      </c>
      <c r="AJ23" s="68">
        <v>16246</v>
      </c>
      <c r="AK23" s="69">
        <v>4565</v>
      </c>
      <c r="AL23" s="69">
        <v>1399</v>
      </c>
      <c r="AM23" s="68">
        <v>5059</v>
      </c>
      <c r="AN23" s="69">
        <v>1494</v>
      </c>
      <c r="AO23" s="68">
        <v>31394</v>
      </c>
      <c r="AP23" s="68">
        <v>1746</v>
      </c>
      <c r="AQ23" s="114">
        <v>380</v>
      </c>
      <c r="AR23" s="69">
        <v>160</v>
      </c>
      <c r="AS23" s="69">
        <f t="shared" si="13"/>
        <v>5248</v>
      </c>
      <c r="AT23" s="68">
        <v>2750</v>
      </c>
      <c r="AU23" s="69">
        <v>369</v>
      </c>
      <c r="AV23" s="69">
        <v>1633</v>
      </c>
      <c r="AW23" s="68">
        <v>1282</v>
      </c>
      <c r="AX23" s="220">
        <v>3225</v>
      </c>
      <c r="AY23" s="114">
        <f t="shared" si="14"/>
        <v>1662</v>
      </c>
      <c r="AZ23" s="349">
        <f t="shared" si="15"/>
        <v>0.36969696969696969</v>
      </c>
      <c r="BA23" s="349">
        <f t="shared" si="16"/>
        <v>0.50896766069179866</v>
      </c>
      <c r="BB23" s="353">
        <f t="shared" si="17"/>
        <v>2.7109289178254694E-2</v>
      </c>
      <c r="BC23" s="365">
        <f t="shared" si="18"/>
        <v>2.8122069501379847E-2</v>
      </c>
      <c r="BD23" s="365">
        <f t="shared" si="19"/>
        <v>1.3767158035106029</v>
      </c>
      <c r="BE23" s="365">
        <f t="shared" si="20"/>
        <v>1.8582133901523388E-2</v>
      </c>
      <c r="BF23" s="365">
        <f t="shared" si="21"/>
        <v>6.869758593896525E-3</v>
      </c>
      <c r="BG23" s="365">
        <f t="shared" si="22"/>
        <v>8.9060364922433893E-3</v>
      </c>
      <c r="BH23" s="365">
        <f t="shared" si="23"/>
        <v>0.45504486092388863</v>
      </c>
      <c r="BI23" s="380">
        <f t="shared" si="24"/>
        <v>0.23547999014364193</v>
      </c>
      <c r="BJ23" s="365">
        <v>0.26100000000000001</v>
      </c>
      <c r="BK23" s="262">
        <v>21332</v>
      </c>
      <c r="BL23" s="282">
        <v>43272</v>
      </c>
      <c r="BM23" s="262">
        <v>8700</v>
      </c>
      <c r="BN23" s="389">
        <f t="shared" si="25"/>
        <v>94981</v>
      </c>
      <c r="BO23" s="278">
        <v>28592</v>
      </c>
      <c r="BP23" s="278">
        <v>3845</v>
      </c>
      <c r="BQ23" s="262">
        <v>1452</v>
      </c>
      <c r="BR23" s="262">
        <v>921</v>
      </c>
      <c r="BS23" s="457"/>
    </row>
    <row r="24" spans="1:71" x14ac:dyDescent="0.2">
      <c r="A24" s="421"/>
      <c r="B24" s="476">
        <v>2001</v>
      </c>
      <c r="C24" s="458">
        <v>30</v>
      </c>
      <c r="D24" s="459">
        <v>4858</v>
      </c>
      <c r="E24" s="112">
        <v>23199</v>
      </c>
      <c r="F24" s="468">
        <f t="shared" si="26"/>
        <v>23666.513339610734</v>
      </c>
      <c r="G24" s="470">
        <f t="shared" si="27"/>
        <v>1.0201523056860526</v>
      </c>
      <c r="H24" s="497">
        <f t="shared" si="28"/>
        <v>23618.883970706451</v>
      </c>
      <c r="I24" s="520">
        <f t="shared" si="0"/>
        <v>1.0180992271523104</v>
      </c>
      <c r="J24" s="632">
        <f t="shared" si="29"/>
        <v>23541.011200000001</v>
      </c>
      <c r="K24" s="766">
        <f t="shared" si="1"/>
        <v>1.014742497521445</v>
      </c>
      <c r="L24" s="774">
        <f t="shared" si="30"/>
        <v>23672.073107050936</v>
      </c>
      <c r="M24" s="847">
        <f t="shared" si="31"/>
        <v>1.0203919611643146</v>
      </c>
      <c r="N24" s="515">
        <f t="shared" si="32"/>
        <v>23684.245052176655</v>
      </c>
      <c r="O24" s="832">
        <f t="shared" si="35"/>
        <v>1.0209166365867777</v>
      </c>
      <c r="P24" s="517">
        <f t="shared" si="34"/>
        <v>23478.428000000004</v>
      </c>
      <c r="Q24" s="790">
        <f t="shared" si="2"/>
        <v>1.0120448295185138</v>
      </c>
      <c r="R24" s="412">
        <v>0.42699999999999999</v>
      </c>
      <c r="S24" s="66">
        <v>0.75900000000000001</v>
      </c>
      <c r="T24" s="66">
        <f t="shared" si="3"/>
        <v>7.5293984941203013E-2</v>
      </c>
      <c r="U24" s="66">
        <f t="shared" si="4"/>
        <v>7.6957784608443075E-2</v>
      </c>
      <c r="V24" s="113">
        <f t="shared" si="5"/>
        <v>0.17330566489816876</v>
      </c>
      <c r="W24" s="66">
        <f t="shared" si="6"/>
        <v>2.6310594737881051E-2</v>
      </c>
      <c r="X24" s="67">
        <f t="shared" si="7"/>
        <v>0.12407474756118432</v>
      </c>
      <c r="Y24" s="66">
        <f t="shared" si="8"/>
        <v>0.24951355009728998</v>
      </c>
      <c r="Z24" s="66">
        <f t="shared" si="9"/>
        <v>9.4643162758856758E-2</v>
      </c>
      <c r="AA24" s="67">
        <f t="shared" si="10"/>
        <v>0.32710583457883308</v>
      </c>
      <c r="AB24" s="66">
        <v>0.33200000000000002</v>
      </c>
      <c r="AC24" s="67">
        <f t="shared" si="11"/>
        <v>8.4534913571795309E-2</v>
      </c>
      <c r="AD24" s="70">
        <v>0.29599999999999999</v>
      </c>
      <c r="AE24" s="69">
        <v>70922</v>
      </c>
      <c r="AF24" s="69"/>
      <c r="AG24" s="68">
        <v>186976</v>
      </c>
      <c r="AH24" s="404">
        <v>166234</v>
      </c>
      <c r="AI24" s="68">
        <f t="shared" si="12"/>
        <v>17696</v>
      </c>
      <c r="AJ24" s="68">
        <v>15806</v>
      </c>
      <c r="AK24" s="69">
        <v>4435</v>
      </c>
      <c r="AL24" s="69">
        <v>1424</v>
      </c>
      <c r="AM24" s="68">
        <v>5458</v>
      </c>
      <c r="AN24" s="69">
        <v>1484</v>
      </c>
      <c r="AO24" s="68">
        <v>32404</v>
      </c>
      <c r="AP24" s="68">
        <v>1890</v>
      </c>
      <c r="AQ24" s="114">
        <v>458</v>
      </c>
      <c r="AR24" s="69">
        <v>151</v>
      </c>
      <c r="AS24" s="69">
        <f t="shared" si="13"/>
        <v>5340</v>
      </c>
      <c r="AT24" s="68">
        <v>3103</v>
      </c>
      <c r="AU24" s="69">
        <v>348</v>
      </c>
      <c r="AV24" s="69">
        <v>1607</v>
      </c>
      <c r="AW24" s="68">
        <v>1408</v>
      </c>
      <c r="AX24" s="220">
        <v>3357</v>
      </c>
      <c r="AY24" s="114">
        <f t="shared" si="14"/>
        <v>1866</v>
      </c>
      <c r="AZ24" s="349">
        <f t="shared" si="15"/>
        <v>0.37931071367448227</v>
      </c>
      <c r="BA24" s="349">
        <f t="shared" si="16"/>
        <v>0.51910940441553999</v>
      </c>
      <c r="BB24" s="353">
        <f t="shared" si="17"/>
        <v>2.9190912202635633E-2</v>
      </c>
      <c r="BC24" s="365">
        <f t="shared" si="18"/>
        <v>2.8559815163443438E-2</v>
      </c>
      <c r="BD24" s="365">
        <f t="shared" si="19"/>
        <v>1.3685598262880347</v>
      </c>
      <c r="BE24" s="365">
        <f t="shared" si="20"/>
        <v>1.9852796029440792E-2</v>
      </c>
      <c r="BF24" s="365">
        <f t="shared" si="21"/>
        <v>7.5303782303611155E-3</v>
      </c>
      <c r="BG24" s="365">
        <f t="shared" si="22"/>
        <v>9.9798904672257407E-3</v>
      </c>
      <c r="BH24" s="365">
        <f t="shared" si="23"/>
        <v>0.45689630862073827</v>
      </c>
      <c r="BI24" s="380">
        <f t="shared" si="24"/>
        <v>0.22286455542708891</v>
      </c>
      <c r="BJ24" s="365">
        <v>0.26400000000000001</v>
      </c>
      <c r="BK24" s="262">
        <v>22088</v>
      </c>
      <c r="BL24" s="282">
        <v>43879</v>
      </c>
      <c r="BM24" s="262">
        <v>8813</v>
      </c>
      <c r="BN24" s="389">
        <f t="shared" si="25"/>
        <v>97061</v>
      </c>
      <c r="BO24" s="278">
        <v>28680</v>
      </c>
      <c r="BP24" s="278">
        <v>3653</v>
      </c>
      <c r="BQ24" s="262">
        <v>1384</v>
      </c>
      <c r="BR24" s="262">
        <v>928</v>
      </c>
      <c r="BS24" s="457"/>
    </row>
    <row r="25" spans="1:71" x14ac:dyDescent="0.2">
      <c r="A25" s="421"/>
      <c r="B25" s="476">
        <v>2000</v>
      </c>
      <c r="C25" s="458">
        <v>30</v>
      </c>
      <c r="D25" s="459">
        <v>4858</v>
      </c>
      <c r="E25" s="112">
        <v>24971</v>
      </c>
      <c r="F25" s="468">
        <f t="shared" si="26"/>
        <v>24966.231878432965</v>
      </c>
      <c r="G25" s="471">
        <f t="shared" si="27"/>
        <v>0.99980905363954053</v>
      </c>
      <c r="H25" s="497">
        <f t="shared" si="28"/>
        <v>25301.220319802145</v>
      </c>
      <c r="I25" s="520">
        <f t="shared" si="0"/>
        <v>1.0132241528093446</v>
      </c>
      <c r="J25" s="632">
        <f t="shared" si="29"/>
        <v>25129.232000000004</v>
      </c>
      <c r="K25" s="766">
        <f t="shared" si="1"/>
        <v>1.0063366304913701</v>
      </c>
      <c r="L25" s="774">
        <f t="shared" si="30"/>
        <v>24851.522361250092</v>
      </c>
      <c r="M25" s="684">
        <f t="shared" si="31"/>
        <v>0.99521534424933289</v>
      </c>
      <c r="N25" s="515">
        <f t="shared" si="32"/>
        <v>25516.131815266872</v>
      </c>
      <c r="O25" s="832">
        <f t="shared" si="35"/>
        <v>1.0218305961021534</v>
      </c>
      <c r="P25" s="517">
        <f t="shared" si="34"/>
        <v>25126.312000000002</v>
      </c>
      <c r="Q25" s="790">
        <f t="shared" si="2"/>
        <v>1.0062196948460214</v>
      </c>
      <c r="R25" s="412">
        <v>0.437</v>
      </c>
      <c r="S25" s="66">
        <v>0.78200000000000003</v>
      </c>
      <c r="T25" s="66">
        <f t="shared" si="3"/>
        <v>7.4470121701080264E-2</v>
      </c>
      <c r="U25" s="66">
        <f t="shared" si="4"/>
        <v>7.7847668535484749E-2</v>
      </c>
      <c r="V25" s="113">
        <f t="shared" si="5"/>
        <v>0.16480518866189078</v>
      </c>
      <c r="W25" s="66">
        <f t="shared" si="6"/>
        <v>2.3683850676876794E-2</v>
      </c>
      <c r="X25" s="67">
        <f t="shared" si="7"/>
        <v>0.13124602519696627</v>
      </c>
      <c r="Y25" s="66">
        <f t="shared" si="8"/>
        <v>0.27088746068644881</v>
      </c>
      <c r="Z25" s="66">
        <f t="shared" si="9"/>
        <v>0.10412012971654727</v>
      </c>
      <c r="AA25" s="67">
        <f t="shared" si="10"/>
        <v>0.34146041296321616</v>
      </c>
      <c r="AB25" s="66">
        <v>0.34499999999999997</v>
      </c>
      <c r="AC25" s="67">
        <f t="shared" si="11"/>
        <v>9.5852539406394377E-2</v>
      </c>
      <c r="AD25" s="70">
        <v>0.3</v>
      </c>
      <c r="AE25" s="69">
        <v>73130</v>
      </c>
      <c r="AF25" s="69"/>
      <c r="AG25" s="68">
        <v>190261</v>
      </c>
      <c r="AH25" s="404">
        <v>167290</v>
      </c>
      <c r="AI25" s="68">
        <f t="shared" si="12"/>
        <v>19810</v>
      </c>
      <c r="AJ25" s="68">
        <v>18237</v>
      </c>
      <c r="AK25" s="69">
        <v>4711</v>
      </c>
      <c r="AL25" s="69">
        <v>1514</v>
      </c>
      <c r="AM25" s="68">
        <v>5693</v>
      </c>
      <c r="AN25" s="69">
        <v>1518</v>
      </c>
      <c r="AO25" s="68">
        <v>31356</v>
      </c>
      <c r="AP25" s="68">
        <v>1573</v>
      </c>
      <c r="AQ25" s="114">
        <v>408</v>
      </c>
      <c r="AR25" s="69">
        <v>161</v>
      </c>
      <c r="AS25" s="69">
        <f t="shared" si="13"/>
        <v>5446</v>
      </c>
      <c r="AT25" s="68">
        <v>2924</v>
      </c>
      <c r="AU25" s="69">
        <v>320</v>
      </c>
      <c r="AV25" s="69">
        <v>1628</v>
      </c>
      <c r="AW25" s="68">
        <v>1324</v>
      </c>
      <c r="AX25" s="220">
        <v>3447</v>
      </c>
      <c r="AY25" s="114">
        <f t="shared" si="14"/>
        <v>1732</v>
      </c>
      <c r="AZ25" s="349">
        <f t="shared" si="15"/>
        <v>0.38436673832261997</v>
      </c>
      <c r="BA25" s="349">
        <f t="shared" si="16"/>
        <v>0.53247906822732982</v>
      </c>
      <c r="BB25" s="353">
        <f t="shared" si="17"/>
        <v>2.9922054441004726E-2</v>
      </c>
      <c r="BC25" s="365">
        <f t="shared" si="18"/>
        <v>2.8623837780732783E-2</v>
      </c>
      <c r="BD25" s="365">
        <f t="shared" si="19"/>
        <v>1.3853411732531109</v>
      </c>
      <c r="BE25" s="365">
        <f t="shared" si="20"/>
        <v>1.8104744974702585E-2</v>
      </c>
      <c r="BF25" s="365">
        <f t="shared" si="21"/>
        <v>6.9588617740892773E-3</v>
      </c>
      <c r="BG25" s="365">
        <f t="shared" si="22"/>
        <v>9.1032844355911097E-3</v>
      </c>
      <c r="BH25" s="365">
        <f t="shared" si="23"/>
        <v>0.42877068234650623</v>
      </c>
      <c r="BI25" s="380">
        <f t="shared" si="24"/>
        <v>0.24937782031997813</v>
      </c>
      <c r="BJ25" s="365">
        <v>0.27</v>
      </c>
      <c r="BK25" s="262">
        <v>23735</v>
      </c>
      <c r="BL25" s="282">
        <v>45246</v>
      </c>
      <c r="BM25" s="262">
        <v>8901</v>
      </c>
      <c r="BN25" s="389">
        <f t="shared" si="25"/>
        <v>101310</v>
      </c>
      <c r="BO25" s="278">
        <v>29700</v>
      </c>
      <c r="BP25" s="278">
        <v>3892</v>
      </c>
      <c r="BQ25" s="262">
        <v>1210</v>
      </c>
      <c r="BR25" s="262">
        <v>952</v>
      </c>
      <c r="BS25" s="457"/>
    </row>
    <row r="26" spans="1:71" x14ac:dyDescent="0.2">
      <c r="A26" s="421"/>
      <c r="B26" s="476">
        <v>1999</v>
      </c>
      <c r="C26" s="458">
        <v>30</v>
      </c>
      <c r="D26" s="459">
        <v>4856</v>
      </c>
      <c r="E26" s="112">
        <v>24691</v>
      </c>
      <c r="F26" s="468">
        <f t="shared" si="26"/>
        <v>24889.060559227677</v>
      </c>
      <c r="G26" s="471">
        <f t="shared" si="27"/>
        <v>1.0080215689614709</v>
      </c>
      <c r="H26" s="497">
        <f t="shared" si="28"/>
        <v>25103.6533460951</v>
      </c>
      <c r="I26" s="520">
        <f t="shared" si="0"/>
        <v>1.016712702851043</v>
      </c>
      <c r="J26" s="632">
        <f t="shared" si="29"/>
        <v>24924.184000000005</v>
      </c>
      <c r="K26" s="766">
        <f t="shared" si="1"/>
        <v>1.0094440889392897</v>
      </c>
      <c r="L26" s="774">
        <f t="shared" si="30"/>
        <v>24800.539741540189</v>
      </c>
      <c r="M26" s="684">
        <f t="shared" si="31"/>
        <v>1.0044364238605237</v>
      </c>
      <c r="N26" s="515">
        <f t="shared" si="32"/>
        <v>25276.325743614078</v>
      </c>
      <c r="O26" s="832">
        <f t="shared" si="35"/>
        <v>1.0237060363538972</v>
      </c>
      <c r="P26" s="517">
        <f t="shared" si="34"/>
        <v>24908.047999999999</v>
      </c>
      <c r="Q26" s="790">
        <f t="shared" si="2"/>
        <v>1.0087905714632861</v>
      </c>
      <c r="R26" s="412">
        <v>0.434</v>
      </c>
      <c r="S26" s="66">
        <v>0.77800000000000002</v>
      </c>
      <c r="T26" s="66">
        <f t="shared" si="3"/>
        <v>7.8399735219891603E-2</v>
      </c>
      <c r="U26" s="66">
        <f t="shared" si="4"/>
        <v>7.6234606208541916E-2</v>
      </c>
      <c r="V26" s="113">
        <f t="shared" si="5"/>
        <v>0.16405014444467875</v>
      </c>
      <c r="W26" s="66">
        <f t="shared" si="6"/>
        <v>2.7277867416876975E-2</v>
      </c>
      <c r="X26" s="67">
        <f t="shared" si="7"/>
        <v>0.13016363367985997</v>
      </c>
      <c r="Y26" s="66">
        <f t="shared" si="8"/>
        <v>0.26850357866865254</v>
      </c>
      <c r="Z26" s="66">
        <f t="shared" si="9"/>
        <v>0.10264006916475128</v>
      </c>
      <c r="AA26" s="67">
        <f t="shared" si="10"/>
        <v>0.34050446126901385</v>
      </c>
      <c r="AB26" s="66">
        <v>0.34499999999999997</v>
      </c>
      <c r="AC26" s="67">
        <f t="shared" si="11"/>
        <v>9.4316049174451216E-2</v>
      </c>
      <c r="AD26" s="70">
        <v>0.30199999999999999</v>
      </c>
      <c r="AE26" s="69">
        <v>72513</v>
      </c>
      <c r="AF26" s="69"/>
      <c r="AG26" s="68">
        <v>189692</v>
      </c>
      <c r="AH26" s="404">
        <v>167137</v>
      </c>
      <c r="AI26" s="68">
        <f t="shared" si="12"/>
        <v>19470</v>
      </c>
      <c r="AJ26" s="68">
        <v>17891</v>
      </c>
      <c r="AK26" s="69">
        <v>4682</v>
      </c>
      <c r="AL26" s="69">
        <v>1464</v>
      </c>
      <c r="AM26" s="68">
        <v>5528</v>
      </c>
      <c r="AN26" s="69">
        <v>1632</v>
      </c>
      <c r="AO26" s="68">
        <v>31119</v>
      </c>
      <c r="AP26" s="68">
        <v>1579</v>
      </c>
      <c r="AQ26" s="114">
        <v>459</v>
      </c>
      <c r="AR26" s="69">
        <v>177</v>
      </c>
      <c r="AS26" s="69">
        <f t="shared" si="13"/>
        <v>5685</v>
      </c>
      <c r="AT26" s="68">
        <v>3421</v>
      </c>
      <c r="AU26" s="69">
        <v>368</v>
      </c>
      <c r="AV26" s="69">
        <v>1604</v>
      </c>
      <c r="AW26" s="68">
        <v>1519</v>
      </c>
      <c r="AX26" s="220">
        <v>3508</v>
      </c>
      <c r="AY26" s="114">
        <f t="shared" si="14"/>
        <v>1978</v>
      </c>
      <c r="AZ26" s="349">
        <f t="shared" si="15"/>
        <v>0.38226704341775086</v>
      </c>
      <c r="BA26" s="349">
        <f t="shared" si="16"/>
        <v>0.53291124559812753</v>
      </c>
      <c r="BB26" s="353">
        <f t="shared" si="17"/>
        <v>2.9141977521455833E-2</v>
      </c>
      <c r="BC26" s="365">
        <f t="shared" si="18"/>
        <v>2.9969634987242477E-2</v>
      </c>
      <c r="BD26" s="365">
        <f t="shared" si="19"/>
        <v>1.3940810613269345</v>
      </c>
      <c r="BE26" s="365">
        <f t="shared" si="20"/>
        <v>2.0947967950574381E-2</v>
      </c>
      <c r="BF26" s="365">
        <f t="shared" si="21"/>
        <v>8.0077177740758704E-3</v>
      </c>
      <c r="BG26" s="365">
        <f t="shared" si="22"/>
        <v>1.0427429728190963E-2</v>
      </c>
      <c r="BH26" s="365">
        <f t="shared" si="23"/>
        <v>0.42915063505854123</v>
      </c>
      <c r="BI26" s="380">
        <f t="shared" si="24"/>
        <v>0.24672817287934579</v>
      </c>
      <c r="BJ26" s="365">
        <v>0.27100000000000002</v>
      </c>
      <c r="BK26" s="262">
        <v>23461</v>
      </c>
      <c r="BL26" s="282">
        <v>45327</v>
      </c>
      <c r="BM26" s="262">
        <v>8740</v>
      </c>
      <c r="BN26" s="389">
        <f t="shared" si="25"/>
        <v>101089</v>
      </c>
      <c r="BO26" s="278">
        <v>30128</v>
      </c>
      <c r="BP26" s="278">
        <v>3841</v>
      </c>
      <c r="BQ26" s="262">
        <v>1107</v>
      </c>
      <c r="BR26" s="262">
        <v>931</v>
      </c>
      <c r="BS26" s="457"/>
    </row>
    <row r="27" spans="1:71" x14ac:dyDescent="0.2">
      <c r="A27" s="421"/>
      <c r="B27" s="476">
        <v>1998</v>
      </c>
      <c r="C27" s="458">
        <v>30</v>
      </c>
      <c r="D27" s="459">
        <v>4864</v>
      </c>
      <c r="E27" s="112">
        <v>23297</v>
      </c>
      <c r="F27" s="468">
        <f t="shared" si="26"/>
        <v>23391.433971290971</v>
      </c>
      <c r="G27" s="471">
        <f t="shared" si="27"/>
        <v>1.0040534820488034</v>
      </c>
      <c r="H27" s="497">
        <f t="shared" si="28"/>
        <v>23658.926788825862</v>
      </c>
      <c r="I27" s="520">
        <f t="shared" si="0"/>
        <v>1.0155353388344364</v>
      </c>
      <c r="J27" s="632">
        <f t="shared" si="29"/>
        <v>23510.532000000003</v>
      </c>
      <c r="K27" s="766">
        <f t="shared" si="1"/>
        <v>1.0091656436451046</v>
      </c>
      <c r="L27" s="774">
        <f t="shared" si="30"/>
        <v>23321.802462963402</v>
      </c>
      <c r="M27" s="684">
        <f t="shared" si="31"/>
        <v>1.0010646204645834</v>
      </c>
      <c r="N27" s="515">
        <f t="shared" si="32"/>
        <v>23733.385335472256</v>
      </c>
      <c r="O27" s="832">
        <f t="shared" si="35"/>
        <v>1.0187313961227735</v>
      </c>
      <c r="P27" s="517">
        <f t="shared" si="34"/>
        <v>23483.396000000008</v>
      </c>
      <c r="Q27" s="790">
        <f t="shared" si="2"/>
        <v>1.0080008584796329</v>
      </c>
      <c r="R27" s="412">
        <v>0.42</v>
      </c>
      <c r="S27" s="66">
        <v>0.755</v>
      </c>
      <c r="T27" s="66">
        <f t="shared" si="3"/>
        <v>8.0347479350612358E-2</v>
      </c>
      <c r="U27" s="66">
        <f t="shared" si="4"/>
        <v>7.2116206209057246E-2</v>
      </c>
      <c r="V27" s="113">
        <f t="shared" si="5"/>
        <v>0.16939133205863607</v>
      </c>
      <c r="W27" s="66">
        <f t="shared" si="6"/>
        <v>2.6260324693819424E-2</v>
      </c>
      <c r="X27" s="67">
        <f t="shared" si="7"/>
        <v>0.12373592521776078</v>
      </c>
      <c r="Y27" s="66">
        <f t="shared" si="8"/>
        <v>0.25682141839931644</v>
      </c>
      <c r="Z27" s="66">
        <f t="shared" si="9"/>
        <v>9.5782876566815375E-2</v>
      </c>
      <c r="AA27" s="67">
        <f t="shared" si="10"/>
        <v>0.33177157504984334</v>
      </c>
      <c r="AB27" s="66">
        <v>0.33500000000000002</v>
      </c>
      <c r="AC27" s="67">
        <f t="shared" si="11"/>
        <v>8.7353940939026986E-2</v>
      </c>
      <c r="AD27" s="70">
        <v>0.29899999999999999</v>
      </c>
      <c r="AE27" s="69">
        <v>70220</v>
      </c>
      <c r="AF27" s="69"/>
      <c r="AG27" s="68">
        <v>188280</v>
      </c>
      <c r="AH27" s="404">
        <v>167116</v>
      </c>
      <c r="AI27" s="68">
        <f t="shared" si="12"/>
        <v>18034</v>
      </c>
      <c r="AJ27" s="68">
        <v>16447</v>
      </c>
      <c r="AK27" s="69">
        <v>4500</v>
      </c>
      <c r="AL27" s="69">
        <v>1402</v>
      </c>
      <c r="AM27" s="68">
        <v>5064</v>
      </c>
      <c r="AN27" s="69">
        <v>1603</v>
      </c>
      <c r="AO27" s="68">
        <v>31893</v>
      </c>
      <c r="AP27" s="68">
        <v>1587</v>
      </c>
      <c r="AQ27" s="114">
        <v>340</v>
      </c>
      <c r="AR27" s="69">
        <v>205</v>
      </c>
      <c r="AS27" s="69">
        <f t="shared" si="13"/>
        <v>5642</v>
      </c>
      <c r="AT27" s="68">
        <v>3284</v>
      </c>
      <c r="AU27" s="69">
        <v>390</v>
      </c>
      <c r="AV27" s="69">
        <v>1705</v>
      </c>
      <c r="AW27" s="68">
        <v>1504</v>
      </c>
      <c r="AX27" s="220">
        <v>3444</v>
      </c>
      <c r="AY27" s="114">
        <f t="shared" si="14"/>
        <v>1844</v>
      </c>
      <c r="AZ27" s="349">
        <f t="shared" si="15"/>
        <v>0.37295517314637772</v>
      </c>
      <c r="BA27" s="349">
        <f t="shared" si="16"/>
        <v>0.51614616528574464</v>
      </c>
      <c r="BB27" s="353">
        <f t="shared" si="17"/>
        <v>2.6896112173358827E-2</v>
      </c>
      <c r="BC27" s="365">
        <f t="shared" si="18"/>
        <v>2.9966008073082643E-2</v>
      </c>
      <c r="BD27" s="365">
        <f t="shared" si="19"/>
        <v>1.3839362005126745</v>
      </c>
      <c r="BE27" s="365">
        <f t="shared" si="20"/>
        <v>2.1418399316434064E-2</v>
      </c>
      <c r="BF27" s="365">
        <f t="shared" si="21"/>
        <v>7.9881028255789251E-3</v>
      </c>
      <c r="BG27" s="365">
        <f t="shared" si="22"/>
        <v>9.7939239430635226E-3</v>
      </c>
      <c r="BH27" s="365">
        <f t="shared" si="23"/>
        <v>0.45418684135573911</v>
      </c>
      <c r="BI27" s="380">
        <f t="shared" si="24"/>
        <v>0.23422101965252065</v>
      </c>
      <c r="BJ27" s="365">
        <v>0.26600000000000001</v>
      </c>
      <c r="BK27" s="262">
        <v>22080</v>
      </c>
      <c r="BL27" s="282">
        <v>44489</v>
      </c>
      <c r="BM27" s="262">
        <v>8741</v>
      </c>
      <c r="BN27" s="389">
        <f t="shared" si="25"/>
        <v>97180</v>
      </c>
      <c r="BO27" s="278">
        <v>29785</v>
      </c>
      <c r="BP27" s="278">
        <v>3704</v>
      </c>
      <c r="BQ27" s="262">
        <v>1067</v>
      </c>
      <c r="BR27" s="262">
        <v>899</v>
      </c>
      <c r="BS27" s="457"/>
    </row>
    <row r="28" spans="1:71" x14ac:dyDescent="0.2">
      <c r="A28" s="421"/>
      <c r="B28" s="476">
        <v>1997</v>
      </c>
      <c r="C28" s="458">
        <v>28</v>
      </c>
      <c r="D28" s="459">
        <v>4532</v>
      </c>
      <c r="E28" s="112">
        <v>21604</v>
      </c>
      <c r="F28" s="468">
        <f t="shared" si="26"/>
        <v>21691.269597815786</v>
      </c>
      <c r="G28" s="471">
        <f t="shared" si="27"/>
        <v>1.0040395111005271</v>
      </c>
      <c r="H28" s="497">
        <f t="shared" si="28"/>
        <v>22072.834502840597</v>
      </c>
      <c r="I28" s="519">
        <f t="shared" si="0"/>
        <v>1.0217012823014533</v>
      </c>
      <c r="J28" s="632">
        <f t="shared" si="29"/>
        <v>21976.567199999998</v>
      </c>
      <c r="K28" s="766">
        <f t="shared" si="1"/>
        <v>1.0172452879096463</v>
      </c>
      <c r="L28" s="774">
        <f t="shared" si="30"/>
        <v>21653.370963025147</v>
      </c>
      <c r="M28" s="684">
        <f t="shared" si="31"/>
        <v>1.0022852695345836</v>
      </c>
      <c r="N28" s="515">
        <f t="shared" si="32"/>
        <v>22153.621431119063</v>
      </c>
      <c r="O28" s="832">
        <f t="shared" si="35"/>
        <v>1.0254407253804418</v>
      </c>
      <c r="P28" s="517">
        <f t="shared" si="34"/>
        <v>21949.114000000001</v>
      </c>
      <c r="Q28" s="790">
        <f t="shared" si="2"/>
        <v>1.0159745417515276</v>
      </c>
      <c r="R28" s="412">
        <v>0.41899999999999998</v>
      </c>
      <c r="S28" s="66">
        <v>0.75600000000000001</v>
      </c>
      <c r="T28" s="66">
        <f t="shared" si="3"/>
        <v>8.0431546477187268E-2</v>
      </c>
      <c r="U28" s="66">
        <f t="shared" si="4"/>
        <v>7.1208238056506196E-2</v>
      </c>
      <c r="V28" s="113">
        <f t="shared" si="5"/>
        <v>0.17053941199592124</v>
      </c>
      <c r="W28" s="66">
        <f t="shared" si="6"/>
        <v>3.112291094366262E-2</v>
      </c>
      <c r="X28" s="67">
        <f t="shared" si="7"/>
        <v>0.12306956130406795</v>
      </c>
      <c r="Y28" s="66">
        <f t="shared" si="8"/>
        <v>0.26265711084851368</v>
      </c>
      <c r="Z28" s="66">
        <f t="shared" si="9"/>
        <v>9.7497479250098273E-2</v>
      </c>
      <c r="AA28" s="67">
        <f t="shared" si="10"/>
        <v>0.33154801184757754</v>
      </c>
      <c r="AB28" s="66">
        <v>0.33700000000000002</v>
      </c>
      <c r="AC28" s="67">
        <f t="shared" si="11"/>
        <v>8.9243091436286268E-2</v>
      </c>
      <c r="AD28" s="70">
        <v>0.30099999999999999</v>
      </c>
      <c r="AE28" s="69">
        <v>65161</v>
      </c>
      <c r="AF28" s="69"/>
      <c r="AG28" s="68">
        <v>175543</v>
      </c>
      <c r="AH28" s="404">
        <v>155438</v>
      </c>
      <c r="AI28" s="68">
        <f t="shared" si="12"/>
        <v>17115</v>
      </c>
      <c r="AJ28" s="68">
        <v>15666</v>
      </c>
      <c r="AK28" s="69">
        <v>4253</v>
      </c>
      <c r="AL28" s="69">
        <v>1383</v>
      </c>
      <c r="AM28" s="68">
        <v>4640</v>
      </c>
      <c r="AN28" s="69">
        <v>1482</v>
      </c>
      <c r="AO28" s="68">
        <v>29937</v>
      </c>
      <c r="AP28" s="68">
        <v>1449</v>
      </c>
      <c r="AQ28" s="114">
        <v>464</v>
      </c>
      <c r="AR28" s="69">
        <v>188</v>
      </c>
      <c r="AS28" s="69">
        <f t="shared" si="13"/>
        <v>5241</v>
      </c>
      <c r="AT28" s="68">
        <v>3308</v>
      </c>
      <c r="AU28" s="69">
        <v>334</v>
      </c>
      <c r="AV28" s="69">
        <v>1577</v>
      </c>
      <c r="AW28" s="68">
        <v>1564</v>
      </c>
      <c r="AX28" s="220">
        <v>3237</v>
      </c>
      <c r="AY28" s="114">
        <f t="shared" si="14"/>
        <v>2028</v>
      </c>
      <c r="AZ28" s="349">
        <f t="shared" si="15"/>
        <v>0.37119680078385353</v>
      </c>
      <c r="BA28" s="349">
        <f t="shared" si="16"/>
        <v>0.51739459847444791</v>
      </c>
      <c r="BB28" s="353">
        <f t="shared" si="17"/>
        <v>2.6432270156030148E-2</v>
      </c>
      <c r="BC28" s="365">
        <f t="shared" si="18"/>
        <v>2.9855932734429741E-2</v>
      </c>
      <c r="BD28" s="365">
        <f t="shared" si="19"/>
        <v>1.3938552201470205</v>
      </c>
      <c r="BE28" s="365">
        <f t="shared" si="20"/>
        <v>2.4002087138011999E-2</v>
      </c>
      <c r="BF28" s="365">
        <f t="shared" si="21"/>
        <v>8.9094979577653347E-3</v>
      </c>
      <c r="BG28" s="365">
        <f t="shared" si="22"/>
        <v>1.1552724973368348E-2</v>
      </c>
      <c r="BH28" s="365">
        <f t="shared" si="23"/>
        <v>0.4594312548917297</v>
      </c>
      <c r="BI28" s="380">
        <f t="shared" si="24"/>
        <v>0.24041988305888493</v>
      </c>
      <c r="BJ28" s="365">
        <v>0.26700000000000002</v>
      </c>
      <c r="BK28" s="262">
        <v>20468</v>
      </c>
      <c r="BL28" s="282">
        <v>41471</v>
      </c>
      <c r="BM28" s="262">
        <v>8004</v>
      </c>
      <c r="BN28" s="389">
        <f t="shared" si="25"/>
        <v>90825</v>
      </c>
      <c r="BO28" s="278">
        <v>27944</v>
      </c>
      <c r="BP28" s="278">
        <v>3440</v>
      </c>
      <c r="BQ28" s="262">
        <v>1169</v>
      </c>
      <c r="BR28" s="262">
        <v>883</v>
      </c>
      <c r="BS28" s="457"/>
    </row>
    <row r="29" spans="1:71" x14ac:dyDescent="0.2">
      <c r="A29" s="421"/>
      <c r="B29" s="476">
        <v>1996</v>
      </c>
      <c r="C29" s="458">
        <v>28</v>
      </c>
      <c r="D29" s="459">
        <v>4534</v>
      </c>
      <c r="E29" s="112">
        <v>22831</v>
      </c>
      <c r="F29" s="468">
        <f t="shared" si="26"/>
        <v>22629.30939158567</v>
      </c>
      <c r="G29" s="471">
        <f t="shared" si="27"/>
        <v>0.9911659319165026</v>
      </c>
      <c r="H29" s="497">
        <f t="shared" si="28"/>
        <v>22836.514232085527</v>
      </c>
      <c r="I29" s="520">
        <f t="shared" si="0"/>
        <v>1.0002415238966986</v>
      </c>
      <c r="J29" s="632">
        <f t="shared" si="29"/>
        <v>22736.3256</v>
      </c>
      <c r="K29" s="766">
        <f t="shared" si="1"/>
        <v>0.9958532521571547</v>
      </c>
      <c r="L29" s="774">
        <f t="shared" si="30"/>
        <v>22512.606498627385</v>
      </c>
      <c r="M29" s="684">
        <f t="shared" si="31"/>
        <v>0.98605433395941422</v>
      </c>
      <c r="N29" s="515">
        <f t="shared" si="32"/>
        <v>23005.089329842813</v>
      </c>
      <c r="O29" s="785">
        <f t="shared" si="35"/>
        <v>1.0076251294223999</v>
      </c>
      <c r="P29" s="517">
        <f t="shared" si="34"/>
        <v>22731.165999999987</v>
      </c>
      <c r="Q29" s="790">
        <f t="shared" si="2"/>
        <v>0.99562726117997402</v>
      </c>
      <c r="R29" s="412">
        <v>0.42699999999999999</v>
      </c>
      <c r="S29" s="66">
        <v>0.76700000000000002</v>
      </c>
      <c r="T29" s="66">
        <f t="shared" si="3"/>
        <v>8.129680283395363E-2</v>
      </c>
      <c r="U29" s="66">
        <f t="shared" si="4"/>
        <v>7.4167077709519746E-2</v>
      </c>
      <c r="V29" s="113">
        <f t="shared" si="5"/>
        <v>0.16533625178407224</v>
      </c>
      <c r="W29" s="66">
        <f t="shared" si="6"/>
        <v>2.6052643379220662E-2</v>
      </c>
      <c r="X29" s="67">
        <f t="shared" si="7"/>
        <v>0.12879732375058528</v>
      </c>
      <c r="Y29" s="66">
        <f t="shared" si="8"/>
        <v>0.26152788365245205</v>
      </c>
      <c r="Z29" s="66">
        <f t="shared" si="9"/>
        <v>9.8706441840654843E-2</v>
      </c>
      <c r="AA29" s="67">
        <f t="shared" si="10"/>
        <v>0.34125525013825986</v>
      </c>
      <c r="AB29" s="66">
        <v>0.34</v>
      </c>
      <c r="AC29" s="67">
        <f t="shared" si="11"/>
        <v>9.0786007232191712E-2</v>
      </c>
      <c r="AD29" s="70">
        <v>0.30099999999999999</v>
      </c>
      <c r="AE29" s="69">
        <v>66903</v>
      </c>
      <c r="AF29" s="69"/>
      <c r="AG29" s="68">
        <v>177263</v>
      </c>
      <c r="AH29" s="404">
        <v>156801</v>
      </c>
      <c r="AI29" s="68">
        <f t="shared" si="12"/>
        <v>17497</v>
      </c>
      <c r="AJ29" s="68">
        <v>16093</v>
      </c>
      <c r="AK29" s="69">
        <v>4353</v>
      </c>
      <c r="AL29" s="69">
        <v>1400</v>
      </c>
      <c r="AM29" s="68">
        <v>4962</v>
      </c>
      <c r="AN29" s="69">
        <v>1553</v>
      </c>
      <c r="AO29" s="68">
        <v>29308</v>
      </c>
      <c r="AP29" s="68">
        <v>1404</v>
      </c>
      <c r="AQ29" s="114">
        <v>400</v>
      </c>
      <c r="AR29" s="69">
        <v>197</v>
      </c>
      <c r="AS29" s="69">
        <f t="shared" si="13"/>
        <v>5439</v>
      </c>
      <c r="AT29" s="68">
        <v>3239</v>
      </c>
      <c r="AU29" s="69">
        <v>333</v>
      </c>
      <c r="AV29" s="69">
        <v>1544</v>
      </c>
      <c r="AW29" s="68">
        <v>1343</v>
      </c>
      <c r="AX29" s="220">
        <v>3356</v>
      </c>
      <c r="AY29" s="114">
        <f t="shared" si="14"/>
        <v>1743</v>
      </c>
      <c r="AZ29" s="349">
        <f t="shared" si="15"/>
        <v>0.37742224829772708</v>
      </c>
      <c r="BA29" s="349">
        <f t="shared" si="16"/>
        <v>0.5250841969277289</v>
      </c>
      <c r="BB29" s="353">
        <f t="shared" si="17"/>
        <v>2.7992305218799186E-2</v>
      </c>
      <c r="BC29" s="365">
        <f t="shared" si="18"/>
        <v>3.0683222105007815E-2</v>
      </c>
      <c r="BD29" s="365">
        <f t="shared" si="19"/>
        <v>1.3912380610734945</v>
      </c>
      <c r="BE29" s="365">
        <f t="shared" si="20"/>
        <v>2.0073838243427049E-2</v>
      </c>
      <c r="BF29" s="365">
        <f t="shared" si="21"/>
        <v>7.5763131617991343E-3</v>
      </c>
      <c r="BG29" s="365">
        <f t="shared" si="22"/>
        <v>9.832847238284358E-3</v>
      </c>
      <c r="BH29" s="365">
        <f t="shared" si="23"/>
        <v>0.43806705229959791</v>
      </c>
      <c r="BI29" s="380">
        <f t="shared" si="24"/>
        <v>0.24054227762581648</v>
      </c>
      <c r="BJ29" s="365">
        <v>0.27</v>
      </c>
      <c r="BK29" s="262">
        <v>21570</v>
      </c>
      <c r="BL29" s="282">
        <v>42320</v>
      </c>
      <c r="BM29" s="262">
        <v>7987</v>
      </c>
      <c r="BN29" s="389">
        <f t="shared" si="25"/>
        <v>93078</v>
      </c>
      <c r="BO29" s="278">
        <v>28516</v>
      </c>
      <c r="BP29" s="278">
        <v>3609</v>
      </c>
      <c r="BQ29" s="262">
        <v>1343</v>
      </c>
      <c r="BR29" s="262">
        <v>855</v>
      </c>
      <c r="BS29" s="457"/>
    </row>
    <row r="30" spans="1:71" x14ac:dyDescent="0.2">
      <c r="A30" s="421"/>
      <c r="B30" s="476">
        <v>1995</v>
      </c>
      <c r="C30" s="458">
        <v>28</v>
      </c>
      <c r="D30" s="459">
        <v>4034</v>
      </c>
      <c r="E30" s="112">
        <v>19554</v>
      </c>
      <c r="F30" s="468">
        <f t="shared" si="26"/>
        <v>19537.019983080449</v>
      </c>
      <c r="G30" s="471">
        <f t="shared" si="27"/>
        <v>0.99913163460573018</v>
      </c>
      <c r="H30" s="497">
        <f t="shared" si="28"/>
        <v>19669.582624542956</v>
      </c>
      <c r="I30" s="520">
        <f t="shared" si="0"/>
        <v>1.0059109453075052</v>
      </c>
      <c r="J30" s="632">
        <f t="shared" si="29"/>
        <v>19575.2336</v>
      </c>
      <c r="K30" s="766">
        <f t="shared" si="1"/>
        <v>1.0010858954689577</v>
      </c>
      <c r="L30" s="774">
        <f t="shared" si="30"/>
        <v>19461.568499513633</v>
      </c>
      <c r="M30" s="684">
        <f t="shared" si="31"/>
        <v>0.99527301316935834</v>
      </c>
      <c r="N30" s="515">
        <f t="shared" si="32"/>
        <v>19761.052245757575</v>
      </c>
      <c r="O30" s="785">
        <f t="shared" si="35"/>
        <v>1.0105887412170182</v>
      </c>
      <c r="P30" s="517">
        <f t="shared" si="34"/>
        <v>19564.509999999995</v>
      </c>
      <c r="Q30" s="790">
        <f t="shared" si="2"/>
        <v>1.0005374859363811</v>
      </c>
      <c r="R30" s="412">
        <v>0.41699999999999998</v>
      </c>
      <c r="S30" s="66">
        <v>0.755</v>
      </c>
      <c r="T30" s="66">
        <f t="shared" si="3"/>
        <v>8.4705312672938571E-2</v>
      </c>
      <c r="U30" s="66">
        <f t="shared" si="4"/>
        <v>7.05762313226342E-2</v>
      </c>
      <c r="V30" s="113">
        <f t="shared" si="5"/>
        <v>0.16224857055340003</v>
      </c>
      <c r="W30" s="66">
        <f t="shared" si="6"/>
        <v>2.8915329275041507E-2</v>
      </c>
      <c r="X30" s="67">
        <f t="shared" si="7"/>
        <v>0.12478303042679191</v>
      </c>
      <c r="Y30" s="66">
        <f t="shared" si="8"/>
        <v>0.26734573879358053</v>
      </c>
      <c r="Z30" s="66">
        <f t="shared" si="9"/>
        <v>9.8650959771288543E-2</v>
      </c>
      <c r="AA30" s="67">
        <f t="shared" si="10"/>
        <v>0.33816408411732152</v>
      </c>
      <c r="AB30" s="66">
        <v>0.33800000000000002</v>
      </c>
      <c r="AC30" s="67">
        <f t="shared" si="11"/>
        <v>9.0871962425975089E-2</v>
      </c>
      <c r="AD30" s="70">
        <v>0.29799999999999999</v>
      </c>
      <c r="AE30" s="69">
        <v>57824</v>
      </c>
      <c r="AF30" s="69"/>
      <c r="AG30" s="68">
        <v>156704</v>
      </c>
      <c r="AH30" s="404">
        <v>138571</v>
      </c>
      <c r="AI30" s="68">
        <f t="shared" si="12"/>
        <v>15459</v>
      </c>
      <c r="AJ30" s="68">
        <v>14240</v>
      </c>
      <c r="AK30" s="69">
        <v>3836</v>
      </c>
      <c r="AL30" s="69">
        <v>1173</v>
      </c>
      <c r="AM30" s="68">
        <v>4081</v>
      </c>
      <c r="AN30" s="69">
        <v>1414</v>
      </c>
      <c r="AO30" s="68">
        <v>25425</v>
      </c>
      <c r="AP30" s="68">
        <v>1219</v>
      </c>
      <c r="AQ30" s="114">
        <v>415</v>
      </c>
      <c r="AR30" s="69">
        <v>199</v>
      </c>
      <c r="AS30" s="69">
        <f t="shared" si="13"/>
        <v>4898</v>
      </c>
      <c r="AT30" s="68">
        <v>2933</v>
      </c>
      <c r="AU30" s="69">
        <v>374</v>
      </c>
      <c r="AV30" s="69">
        <v>1488</v>
      </c>
      <c r="AW30" s="68">
        <v>1257</v>
      </c>
      <c r="AX30" s="220">
        <v>2911</v>
      </c>
      <c r="AY30" s="114">
        <f t="shared" si="14"/>
        <v>1672</v>
      </c>
      <c r="AZ30" s="349">
        <f t="shared" si="15"/>
        <v>0.36900142944659997</v>
      </c>
      <c r="BA30" s="349">
        <f t="shared" si="16"/>
        <v>0.51762558709413931</v>
      </c>
      <c r="BB30" s="353">
        <f t="shared" si="17"/>
        <v>2.6042730243005921E-2</v>
      </c>
      <c r="BC30" s="365">
        <f t="shared" si="18"/>
        <v>3.1256381458035533E-2</v>
      </c>
      <c r="BD30" s="365">
        <f t="shared" si="19"/>
        <v>1.4027739346983952</v>
      </c>
      <c r="BE30" s="365">
        <f t="shared" si="20"/>
        <v>2.1738378527946873E-2</v>
      </c>
      <c r="BF30" s="365">
        <f t="shared" si="21"/>
        <v>8.0214927506636717E-3</v>
      </c>
      <c r="BG30" s="365">
        <f t="shared" si="22"/>
        <v>1.0669797835409434E-2</v>
      </c>
      <c r="BH30" s="365">
        <f t="shared" si="23"/>
        <v>0.43969631986718316</v>
      </c>
      <c r="BI30" s="380">
        <f t="shared" si="24"/>
        <v>0.24626452684006642</v>
      </c>
      <c r="BJ30" s="365">
        <v>0.26700000000000002</v>
      </c>
      <c r="BK30" s="262">
        <v>18436</v>
      </c>
      <c r="BL30" s="282">
        <v>36975</v>
      </c>
      <c r="BM30" s="262">
        <v>6958</v>
      </c>
      <c r="BN30" s="389">
        <f t="shared" si="25"/>
        <v>81114</v>
      </c>
      <c r="BO30" s="278">
        <v>25112</v>
      </c>
      <c r="BP30" s="278">
        <v>3145</v>
      </c>
      <c r="BQ30" s="262">
        <v>1105</v>
      </c>
      <c r="BR30" s="262">
        <v>824</v>
      </c>
      <c r="BS30" s="457"/>
    </row>
    <row r="31" spans="1:71" x14ac:dyDescent="0.2">
      <c r="A31" s="421"/>
      <c r="B31" s="476">
        <v>1994</v>
      </c>
      <c r="C31" s="458">
        <v>28</v>
      </c>
      <c r="D31" s="459">
        <v>3200</v>
      </c>
      <c r="E31" s="112">
        <v>15752</v>
      </c>
      <c r="F31" s="468">
        <f t="shared" si="26"/>
        <v>15738.742945746986</v>
      </c>
      <c r="G31" s="471">
        <f t="shared" si="27"/>
        <v>0.99915838914087007</v>
      </c>
      <c r="H31" s="497">
        <f t="shared" si="28"/>
        <v>15855.019433925934</v>
      </c>
      <c r="I31" s="520">
        <f t="shared" si="0"/>
        <v>1.0065400859526368</v>
      </c>
      <c r="J31" s="632">
        <f t="shared" si="29"/>
        <v>15803.6504</v>
      </c>
      <c r="K31" s="766">
        <f t="shared" si="1"/>
        <v>1.0032789740985273</v>
      </c>
      <c r="L31" s="774">
        <f t="shared" si="30"/>
        <v>15668.884687896385</v>
      </c>
      <c r="M31" s="684">
        <f t="shared" si="31"/>
        <v>0.99472350735756632</v>
      </c>
      <c r="N31" s="515">
        <f t="shared" si="32"/>
        <v>15979.713388392569</v>
      </c>
      <c r="O31" s="785">
        <f t="shared" si="35"/>
        <v>1.0144561572113109</v>
      </c>
      <c r="P31" s="517">
        <f t="shared" si="34"/>
        <v>15791.721999999996</v>
      </c>
      <c r="Q31" s="790">
        <f t="shared" si="2"/>
        <v>1.0025217115286946</v>
      </c>
      <c r="R31" s="412">
        <v>0.42399999999999999</v>
      </c>
      <c r="S31" s="66">
        <v>0.76300000000000001</v>
      </c>
      <c r="T31" s="66">
        <f t="shared" si="3"/>
        <v>8.4829443447037703E-2</v>
      </c>
      <c r="U31" s="66">
        <f t="shared" si="4"/>
        <v>7.0659143370094893E-2</v>
      </c>
      <c r="V31" s="113">
        <f t="shared" si="5"/>
        <v>0.1587847336584112</v>
      </c>
      <c r="W31" s="66">
        <f t="shared" si="6"/>
        <v>2.9131401213986493E-2</v>
      </c>
      <c r="X31" s="67">
        <f t="shared" si="7"/>
        <v>0.12653936682117237</v>
      </c>
      <c r="Y31" s="66">
        <f t="shared" si="8"/>
        <v>0.25662563050354792</v>
      </c>
      <c r="Z31" s="66">
        <f t="shared" si="9"/>
        <v>9.6454937622004605E-2</v>
      </c>
      <c r="AA31" s="67">
        <f t="shared" si="10"/>
        <v>0.33666752158673163</v>
      </c>
      <c r="AB31" s="66">
        <v>0.33900000000000002</v>
      </c>
      <c r="AC31" s="67">
        <f t="shared" si="11"/>
        <v>8.9417832153788068E-2</v>
      </c>
      <c r="AD31" s="70">
        <v>0.3</v>
      </c>
      <c r="AE31" s="69">
        <v>46788</v>
      </c>
      <c r="AF31" s="69"/>
      <c r="AG31" s="68">
        <v>124483</v>
      </c>
      <c r="AH31" s="404">
        <v>110266</v>
      </c>
      <c r="AI31" s="68">
        <f t="shared" si="12"/>
        <v>12007</v>
      </c>
      <c r="AJ31" s="68">
        <v>11131</v>
      </c>
      <c r="AK31" s="69">
        <v>2979</v>
      </c>
      <c r="AL31" s="69">
        <v>992</v>
      </c>
      <c r="AM31" s="68">
        <v>3306</v>
      </c>
      <c r="AN31" s="69">
        <v>1162</v>
      </c>
      <c r="AO31" s="68">
        <v>19766</v>
      </c>
      <c r="AP31" s="68">
        <v>876</v>
      </c>
      <c r="AQ31" s="114">
        <v>331</v>
      </c>
      <c r="AR31" s="69">
        <v>174</v>
      </c>
      <c r="AS31" s="69">
        <f t="shared" si="13"/>
        <v>3969</v>
      </c>
      <c r="AT31" s="68">
        <v>2258</v>
      </c>
      <c r="AU31" s="69">
        <v>273</v>
      </c>
      <c r="AV31" s="69">
        <v>1207</v>
      </c>
      <c r="AW31" s="68">
        <v>1032</v>
      </c>
      <c r="AX31" s="220">
        <v>2360</v>
      </c>
      <c r="AY31" s="114">
        <f t="shared" si="14"/>
        <v>1363</v>
      </c>
      <c r="AZ31" s="349">
        <f t="shared" si="15"/>
        <v>0.37585855096679865</v>
      </c>
      <c r="BA31" s="349">
        <f t="shared" si="16"/>
        <v>0.5223363832812512</v>
      </c>
      <c r="BB31" s="353">
        <f t="shared" si="17"/>
        <v>2.6557843239639146E-2</v>
      </c>
      <c r="BC31" s="365">
        <f t="shared" si="18"/>
        <v>3.1883871693323587E-2</v>
      </c>
      <c r="BD31" s="365">
        <f t="shared" si="19"/>
        <v>1.3897153116183636</v>
      </c>
      <c r="BE31" s="365">
        <f t="shared" si="20"/>
        <v>2.2056937676327264E-2</v>
      </c>
      <c r="BF31" s="365">
        <f t="shared" si="21"/>
        <v>8.2902886337893524E-3</v>
      </c>
      <c r="BG31" s="365">
        <f t="shared" si="22"/>
        <v>1.0949286247921403E-2</v>
      </c>
      <c r="BH31" s="365">
        <f t="shared" si="23"/>
        <v>0.42245875010686501</v>
      </c>
      <c r="BI31" s="380">
        <f t="shared" si="24"/>
        <v>0.23790288108061897</v>
      </c>
      <c r="BJ31" s="365">
        <v>0.27</v>
      </c>
      <c r="BK31" s="262">
        <v>14858</v>
      </c>
      <c r="BL31" s="282">
        <v>29743</v>
      </c>
      <c r="BM31" s="262">
        <v>5723</v>
      </c>
      <c r="BN31" s="389">
        <f t="shared" si="25"/>
        <v>65022</v>
      </c>
      <c r="BO31" s="278">
        <v>20012</v>
      </c>
      <c r="BP31" s="278">
        <v>2442</v>
      </c>
      <c r="BQ31" s="262">
        <v>1008</v>
      </c>
      <c r="BR31" s="262">
        <v>702</v>
      </c>
      <c r="BS31" s="457"/>
    </row>
    <row r="32" spans="1:71" x14ac:dyDescent="0.2">
      <c r="A32" s="421"/>
      <c r="B32" s="476">
        <v>1993</v>
      </c>
      <c r="C32" s="458">
        <v>28</v>
      </c>
      <c r="D32" s="459">
        <v>4538</v>
      </c>
      <c r="E32" s="112">
        <v>20864</v>
      </c>
      <c r="F32" s="468">
        <f t="shared" si="26"/>
        <v>20749.129836459251</v>
      </c>
      <c r="G32" s="471">
        <f t="shared" si="27"/>
        <v>0.99449433648673558</v>
      </c>
      <c r="H32" s="497">
        <f t="shared" si="28"/>
        <v>20801.388937249892</v>
      </c>
      <c r="I32" s="520">
        <f t="shared" si="0"/>
        <v>0.99699908633291279</v>
      </c>
      <c r="J32" s="632">
        <f t="shared" si="29"/>
        <v>20798.5936</v>
      </c>
      <c r="K32" s="766">
        <f t="shared" si="1"/>
        <v>0.99686510736196321</v>
      </c>
      <c r="L32" s="774">
        <f t="shared" si="30"/>
        <v>20695.671098823546</v>
      </c>
      <c r="M32" s="684">
        <f t="shared" si="31"/>
        <v>0.99193208870895067</v>
      </c>
      <c r="N32" s="515">
        <f t="shared" si="32"/>
        <v>20901.001670734364</v>
      </c>
      <c r="O32" s="785">
        <f t="shared" si="35"/>
        <v>1.0017734696479277</v>
      </c>
      <c r="P32" s="517">
        <f t="shared" si="34"/>
        <v>20817.149999999994</v>
      </c>
      <c r="Q32" s="790">
        <f t="shared" si="2"/>
        <v>0.99775450536809784</v>
      </c>
      <c r="R32" s="412">
        <v>0.40300000000000002</v>
      </c>
      <c r="S32" s="66">
        <v>0.73599999999999999</v>
      </c>
      <c r="T32" s="66">
        <f t="shared" si="3"/>
        <v>8.9893931879629477E-2</v>
      </c>
      <c r="U32" s="66">
        <f t="shared" si="4"/>
        <v>6.4472779048746542E-2</v>
      </c>
      <c r="V32" s="113">
        <f t="shared" si="5"/>
        <v>0.15071836117412524</v>
      </c>
      <c r="W32" s="66">
        <f t="shared" si="6"/>
        <v>3.1116514950325563E-2</v>
      </c>
      <c r="X32" s="67">
        <f t="shared" si="7"/>
        <v>0.11952063426594257</v>
      </c>
      <c r="Y32" s="66">
        <f t="shared" si="8"/>
        <v>0.26093077575311563</v>
      </c>
      <c r="Z32" s="66">
        <f t="shared" si="9"/>
        <v>9.3432781100341422E-2</v>
      </c>
      <c r="AA32" s="67">
        <f t="shared" si="10"/>
        <v>0.33378661589901931</v>
      </c>
      <c r="AB32" s="66">
        <v>0.33200000000000002</v>
      </c>
      <c r="AC32" s="67">
        <f t="shared" si="11"/>
        <v>8.6558511491487369E-2</v>
      </c>
      <c r="AD32" s="70">
        <v>0.29399999999999998</v>
      </c>
      <c r="AE32" s="69">
        <v>62507</v>
      </c>
      <c r="AF32" s="69"/>
      <c r="AG32" s="68">
        <v>174564</v>
      </c>
      <c r="AH32" s="404">
        <v>154995</v>
      </c>
      <c r="AI32" s="68">
        <f t="shared" si="12"/>
        <v>16310</v>
      </c>
      <c r="AJ32" s="68">
        <v>15110</v>
      </c>
      <c r="AK32" s="69">
        <v>4237</v>
      </c>
      <c r="AL32" s="69">
        <v>1430</v>
      </c>
      <c r="AM32" s="68">
        <v>4030</v>
      </c>
      <c r="AN32" s="69">
        <v>1473</v>
      </c>
      <c r="AO32" s="68">
        <v>26310</v>
      </c>
      <c r="AP32" s="68">
        <v>1200</v>
      </c>
      <c r="AQ32" s="114">
        <v>285</v>
      </c>
      <c r="AR32" s="69">
        <v>298</v>
      </c>
      <c r="AS32" s="69">
        <f t="shared" si="13"/>
        <v>5619</v>
      </c>
      <c r="AT32" s="68">
        <v>3263</v>
      </c>
      <c r="AU32" s="69">
        <v>365</v>
      </c>
      <c r="AV32" s="69">
        <v>1811</v>
      </c>
      <c r="AW32" s="68">
        <v>1660</v>
      </c>
      <c r="AX32" s="220">
        <v>3483</v>
      </c>
      <c r="AY32" s="114">
        <f t="shared" si="14"/>
        <v>1945</v>
      </c>
      <c r="AZ32" s="349">
        <f t="shared" si="15"/>
        <v>0.35807497536720057</v>
      </c>
      <c r="BA32" s="349">
        <f t="shared" si="16"/>
        <v>0.50238880868907676</v>
      </c>
      <c r="BB32" s="353">
        <f t="shared" si="17"/>
        <v>2.3086088769734881E-2</v>
      </c>
      <c r="BC32" s="365">
        <f t="shared" si="18"/>
        <v>3.2188767443459131E-2</v>
      </c>
      <c r="BD32" s="365">
        <f t="shared" si="19"/>
        <v>1.403026860991569</v>
      </c>
      <c r="BE32" s="365">
        <f t="shared" si="20"/>
        <v>2.6557025613131328E-2</v>
      </c>
      <c r="BF32" s="365">
        <f t="shared" si="21"/>
        <v>9.5094062922481161E-3</v>
      </c>
      <c r="BG32" s="365">
        <f t="shared" si="22"/>
        <v>1.1142045324350954E-2</v>
      </c>
      <c r="BH32" s="365">
        <f t="shared" si="23"/>
        <v>0.42091285775993087</v>
      </c>
      <c r="BI32" s="380">
        <f t="shared" si="24"/>
        <v>0.24173292591229784</v>
      </c>
      <c r="BJ32" s="365">
        <v>0.26500000000000001</v>
      </c>
      <c r="BK32" s="262">
        <v>19596</v>
      </c>
      <c r="BL32" s="282">
        <v>41088</v>
      </c>
      <c r="BM32" s="262">
        <v>7449</v>
      </c>
      <c r="BN32" s="389">
        <f t="shared" si="25"/>
        <v>87699</v>
      </c>
      <c r="BO32" s="278">
        <v>28669</v>
      </c>
      <c r="BP32" s="278">
        <v>3431</v>
      </c>
      <c r="BQ32" s="262">
        <v>1477</v>
      </c>
      <c r="BR32" s="262">
        <v>940</v>
      </c>
      <c r="BS32" s="457"/>
    </row>
    <row r="33" spans="1:71" x14ac:dyDescent="0.2">
      <c r="A33" s="421"/>
      <c r="B33" s="476">
        <v>1992</v>
      </c>
      <c r="C33" s="458">
        <v>26</v>
      </c>
      <c r="D33" s="459">
        <v>4212</v>
      </c>
      <c r="E33" s="112">
        <v>17341</v>
      </c>
      <c r="F33" s="468">
        <f t="shared" si="26"/>
        <v>17649.367387135069</v>
      </c>
      <c r="G33" s="471">
        <f t="shared" si="27"/>
        <v>1.0177825608174309</v>
      </c>
      <c r="H33" s="497">
        <f t="shared" si="28"/>
        <v>17562.423584825061</v>
      </c>
      <c r="I33" s="520">
        <f t="shared" si="0"/>
        <v>1.0127687898520881</v>
      </c>
      <c r="J33" s="632">
        <f t="shared" si="29"/>
        <v>17561.9352</v>
      </c>
      <c r="K33" s="766">
        <f t="shared" si="1"/>
        <v>1.0127406262614613</v>
      </c>
      <c r="L33" s="774">
        <f t="shared" si="30"/>
        <v>17599.576528120229</v>
      </c>
      <c r="M33" s="684">
        <f t="shared" si="31"/>
        <v>1.0149112812479228</v>
      </c>
      <c r="N33" s="515">
        <f t="shared" si="32"/>
        <v>17558.72561788233</v>
      </c>
      <c r="O33" s="785">
        <f t="shared" si="35"/>
        <v>1.0125555399274742</v>
      </c>
      <c r="P33" s="517">
        <f t="shared" si="34"/>
        <v>17604.965999999993</v>
      </c>
      <c r="Q33" s="790">
        <f t="shared" si="2"/>
        <v>1.0152220748515075</v>
      </c>
      <c r="R33" s="412">
        <v>0.377</v>
      </c>
      <c r="S33" s="66">
        <v>0.7</v>
      </c>
      <c r="T33" s="66">
        <f t="shared" si="3"/>
        <v>9.0296970933575707E-2</v>
      </c>
      <c r="U33" s="66">
        <f t="shared" si="4"/>
        <v>5.6352135927732742E-2</v>
      </c>
      <c r="V33" s="113">
        <f t="shared" si="5"/>
        <v>0.14661309913108475</v>
      </c>
      <c r="W33" s="66">
        <f t="shared" si="6"/>
        <v>3.4056129546845726E-2</v>
      </c>
      <c r="X33" s="67">
        <f t="shared" si="7"/>
        <v>0.10801332959606341</v>
      </c>
      <c r="Y33" s="66">
        <f t="shared" si="8"/>
        <v>0.27196676003042053</v>
      </c>
      <c r="Z33" s="66">
        <f t="shared" si="9"/>
        <v>9.1326419383973345E-2</v>
      </c>
      <c r="AA33" s="67">
        <f t="shared" si="10"/>
        <v>0.32165977258815454</v>
      </c>
      <c r="AB33" s="66">
        <v>0.32200000000000001</v>
      </c>
      <c r="AC33" s="67">
        <f t="shared" si="11"/>
        <v>8.522221184091687E-2</v>
      </c>
      <c r="AD33" s="70">
        <v>0.28499999999999998</v>
      </c>
      <c r="AE33" s="69">
        <v>53911</v>
      </c>
      <c r="AF33" s="69"/>
      <c r="AG33" s="68">
        <v>160545</v>
      </c>
      <c r="AH33" s="404">
        <v>142895</v>
      </c>
      <c r="AI33" s="68">
        <f t="shared" si="12"/>
        <v>14662</v>
      </c>
      <c r="AJ33" s="68">
        <v>13682</v>
      </c>
      <c r="AK33" s="69">
        <v>3822</v>
      </c>
      <c r="AL33" s="69">
        <v>1294</v>
      </c>
      <c r="AM33" s="68">
        <v>3038</v>
      </c>
      <c r="AN33" s="69">
        <v>1296</v>
      </c>
      <c r="AO33" s="68">
        <v>23538</v>
      </c>
      <c r="AP33" s="68">
        <v>980</v>
      </c>
      <c r="AQ33" s="114">
        <v>235</v>
      </c>
      <c r="AR33" s="69">
        <v>219</v>
      </c>
      <c r="AS33" s="69">
        <f t="shared" si="13"/>
        <v>4868</v>
      </c>
      <c r="AT33" s="68">
        <v>3264</v>
      </c>
      <c r="AU33" s="69">
        <v>296</v>
      </c>
      <c r="AV33" s="69">
        <v>1665</v>
      </c>
      <c r="AW33" s="68">
        <v>1601</v>
      </c>
      <c r="AX33" s="220">
        <v>3057</v>
      </c>
      <c r="AY33" s="114">
        <f t="shared" si="14"/>
        <v>1836</v>
      </c>
      <c r="AZ33" s="349">
        <f t="shared" si="15"/>
        <v>0.33579993148338472</v>
      </c>
      <c r="BA33" s="349">
        <f t="shared" si="16"/>
        <v>0.47777881590831234</v>
      </c>
      <c r="BB33" s="353">
        <f t="shared" si="17"/>
        <v>1.8923043383475037E-2</v>
      </c>
      <c r="BC33" s="365">
        <f t="shared" si="18"/>
        <v>3.0321716652651903E-2</v>
      </c>
      <c r="BD33" s="365">
        <f t="shared" si="19"/>
        <v>1.4228079612694997</v>
      </c>
      <c r="BE33" s="365">
        <f t="shared" si="20"/>
        <v>2.9697093357570811E-2</v>
      </c>
      <c r="BF33" s="365">
        <f t="shared" si="21"/>
        <v>9.9722819147279578E-3</v>
      </c>
      <c r="BG33" s="365">
        <f t="shared" si="22"/>
        <v>1.1436045968420069E-2</v>
      </c>
      <c r="BH33" s="365">
        <f t="shared" si="23"/>
        <v>0.43660848435384242</v>
      </c>
      <c r="BI33" s="380">
        <f t="shared" si="24"/>
        <v>0.25378865166663578</v>
      </c>
      <c r="BJ33" s="365">
        <v>0.25600000000000001</v>
      </c>
      <c r="BK33" s="262">
        <v>16282</v>
      </c>
      <c r="BL33" s="282">
        <v>36544</v>
      </c>
      <c r="BM33" s="262">
        <v>6563</v>
      </c>
      <c r="BN33" s="389">
        <f t="shared" si="25"/>
        <v>76705</v>
      </c>
      <c r="BO33" s="278">
        <v>26098</v>
      </c>
      <c r="BP33" s="278">
        <v>3109</v>
      </c>
      <c r="BQ33" s="262">
        <v>1315</v>
      </c>
      <c r="BR33" s="262">
        <v>845</v>
      </c>
      <c r="BS33" s="457"/>
    </row>
    <row r="34" spans="1:71" x14ac:dyDescent="0.2">
      <c r="A34" s="421"/>
      <c r="B34" s="476">
        <v>1991</v>
      </c>
      <c r="C34" s="458">
        <v>26</v>
      </c>
      <c r="D34" s="459">
        <v>4208</v>
      </c>
      <c r="E34" s="112">
        <v>18127</v>
      </c>
      <c r="F34" s="468">
        <f t="shared" si="26"/>
        <v>18039.248074694209</v>
      </c>
      <c r="G34" s="471">
        <f t="shared" si="27"/>
        <v>0.99515904863983062</v>
      </c>
      <c r="H34" s="497">
        <f t="shared" si="28"/>
        <v>18005.194757424451</v>
      </c>
      <c r="I34" s="520">
        <f t="shared" si="0"/>
        <v>0.99328045222179351</v>
      </c>
      <c r="J34" s="632">
        <f t="shared" si="29"/>
        <v>17966.4336</v>
      </c>
      <c r="K34" s="766">
        <f t="shared" si="1"/>
        <v>0.9911421415567937</v>
      </c>
      <c r="L34" s="774">
        <f t="shared" si="30"/>
        <v>18013.684441820216</v>
      </c>
      <c r="M34" s="684">
        <f t="shared" si="31"/>
        <v>0.99374879692283424</v>
      </c>
      <c r="N34" s="515">
        <f t="shared" si="32"/>
        <v>17976.917607042866</v>
      </c>
      <c r="O34" s="785">
        <f t="shared" si="35"/>
        <v>0.99172050571207948</v>
      </c>
      <c r="P34" s="517">
        <f t="shared" si="34"/>
        <v>18020.759999999998</v>
      </c>
      <c r="Q34" s="790">
        <f t="shared" si="2"/>
        <v>0.9941391294753682</v>
      </c>
      <c r="R34" s="412">
        <v>0.38500000000000001</v>
      </c>
      <c r="S34" s="66">
        <v>0.70799999999999996</v>
      </c>
      <c r="T34" s="66">
        <f t="shared" si="3"/>
        <v>9.3301087391351789E-2</v>
      </c>
      <c r="U34" s="66">
        <f t="shared" si="4"/>
        <v>6.1515801723824419E-2</v>
      </c>
      <c r="V34" s="113">
        <f t="shared" si="5"/>
        <v>0.15173005860176925</v>
      </c>
      <c r="W34" s="66">
        <f t="shared" si="6"/>
        <v>3.2348983525475508E-2</v>
      </c>
      <c r="X34" s="67">
        <f t="shared" si="7"/>
        <v>0.11276796934293855</v>
      </c>
      <c r="Y34" s="66">
        <f t="shared" si="8"/>
        <v>0.27073862603193077</v>
      </c>
      <c r="Z34" s="66">
        <f t="shared" si="9"/>
        <v>9.2624388787279313E-2</v>
      </c>
      <c r="AA34" s="67">
        <f t="shared" si="10"/>
        <v>0.32961777648470741</v>
      </c>
      <c r="AB34" s="66">
        <v>0.32300000000000001</v>
      </c>
      <c r="AC34" s="67">
        <f t="shared" si="11"/>
        <v>8.6994388662859412E-2</v>
      </c>
      <c r="AD34" s="70">
        <v>0.28499999999999998</v>
      </c>
      <c r="AE34" s="69">
        <v>54994</v>
      </c>
      <c r="AF34" s="69"/>
      <c r="AG34" s="68">
        <v>160746</v>
      </c>
      <c r="AH34" s="404">
        <v>142968</v>
      </c>
      <c r="AI34" s="68">
        <f t="shared" si="12"/>
        <v>14889</v>
      </c>
      <c r="AJ34" s="68">
        <v>13984</v>
      </c>
      <c r="AK34" s="69">
        <v>3741</v>
      </c>
      <c r="AL34" s="69">
        <v>1249</v>
      </c>
      <c r="AM34" s="68">
        <v>3383</v>
      </c>
      <c r="AN34" s="69">
        <v>1391</v>
      </c>
      <c r="AO34" s="68">
        <v>24390</v>
      </c>
      <c r="AP34" s="68">
        <v>905</v>
      </c>
      <c r="AQ34" s="114">
        <v>212</v>
      </c>
      <c r="AR34" s="69">
        <v>241</v>
      </c>
      <c r="AS34" s="69">
        <f t="shared" si="13"/>
        <v>5131</v>
      </c>
      <c r="AT34" s="68">
        <v>3120</v>
      </c>
      <c r="AU34" s="69">
        <v>368</v>
      </c>
      <c r="AV34" s="69">
        <v>1624</v>
      </c>
      <c r="AW34" s="68">
        <v>1567</v>
      </c>
      <c r="AX34" s="220">
        <v>3131</v>
      </c>
      <c r="AY34" s="114">
        <f t="shared" si="14"/>
        <v>1779</v>
      </c>
      <c r="AZ34" s="349">
        <f t="shared" si="15"/>
        <v>0.34211737772635087</v>
      </c>
      <c r="BA34" s="349">
        <f t="shared" si="16"/>
        <v>0.48607119306234681</v>
      </c>
      <c r="BB34" s="353">
        <f t="shared" si="17"/>
        <v>2.1045624774488944E-2</v>
      </c>
      <c r="BC34" s="365">
        <f t="shared" si="18"/>
        <v>3.1919923357346371E-2</v>
      </c>
      <c r="BD34" s="365">
        <f t="shared" si="19"/>
        <v>1.4207731752554824</v>
      </c>
      <c r="BE34" s="365">
        <f t="shared" si="20"/>
        <v>2.8494017529185001E-2</v>
      </c>
      <c r="BF34" s="365">
        <f t="shared" si="21"/>
        <v>9.7482985579734494E-3</v>
      </c>
      <c r="BG34" s="365">
        <f t="shared" si="22"/>
        <v>1.1067149415848606E-2</v>
      </c>
      <c r="BH34" s="365">
        <f t="shared" si="23"/>
        <v>0.44350292759210097</v>
      </c>
      <c r="BI34" s="380">
        <f t="shared" si="24"/>
        <v>0.25428228534021891</v>
      </c>
      <c r="BJ34" s="365">
        <v>0.25600000000000001</v>
      </c>
      <c r="BK34" s="262">
        <v>17048</v>
      </c>
      <c r="BL34" s="282">
        <v>36558</v>
      </c>
      <c r="BM34" s="262">
        <v>6499</v>
      </c>
      <c r="BN34" s="389">
        <f t="shared" si="25"/>
        <v>78134</v>
      </c>
      <c r="BO34" s="278">
        <v>25782</v>
      </c>
      <c r="BP34" s="278">
        <v>3021</v>
      </c>
      <c r="BQ34" s="262">
        <v>1228</v>
      </c>
      <c r="BR34" s="262">
        <v>894</v>
      </c>
      <c r="BS34" s="457"/>
    </row>
    <row r="35" spans="1:71" x14ac:dyDescent="0.2">
      <c r="A35" s="421"/>
      <c r="B35" s="476">
        <v>1990</v>
      </c>
      <c r="C35" s="458">
        <v>26</v>
      </c>
      <c r="D35" s="459">
        <v>4210</v>
      </c>
      <c r="E35" s="112">
        <v>17919</v>
      </c>
      <c r="F35" s="468">
        <f t="shared" si="26"/>
        <v>18142.773603039783</v>
      </c>
      <c r="G35" s="471">
        <f t="shared" si="27"/>
        <v>1.0124880631195816</v>
      </c>
      <c r="H35" s="497">
        <f t="shared" si="28"/>
        <v>18049.545677751787</v>
      </c>
      <c r="I35" s="520">
        <f t="shared" si="0"/>
        <v>1.0072853216000774</v>
      </c>
      <c r="J35" s="632">
        <f t="shared" si="29"/>
        <v>18032.881600000001</v>
      </c>
      <c r="K35" s="766">
        <f t="shared" si="1"/>
        <v>1.0063553546514872</v>
      </c>
      <c r="L35" s="774">
        <f t="shared" si="30"/>
        <v>18115.189071179306</v>
      </c>
      <c r="M35" s="684">
        <f t="shared" si="31"/>
        <v>1.0109486618214916</v>
      </c>
      <c r="N35" s="515">
        <f t="shared" si="32"/>
        <v>18058.663238657275</v>
      </c>
      <c r="O35" s="785">
        <f t="shared" si="35"/>
        <v>1.007794142455342</v>
      </c>
      <c r="P35" s="517">
        <f t="shared" si="34"/>
        <v>18080.185999999998</v>
      </c>
      <c r="Q35" s="790">
        <f t="shared" si="2"/>
        <v>1.0089952564317204</v>
      </c>
      <c r="R35" s="412">
        <v>0.38500000000000001</v>
      </c>
      <c r="S35" s="66">
        <v>0.71</v>
      </c>
      <c r="T35" s="66">
        <f t="shared" si="3"/>
        <v>9.4685955219540568E-2</v>
      </c>
      <c r="U35" s="66">
        <f t="shared" si="4"/>
        <v>6.0282785693515556E-2</v>
      </c>
      <c r="V35" s="113">
        <f t="shared" si="5"/>
        <v>0.14878739489508222</v>
      </c>
      <c r="W35" s="66">
        <f t="shared" si="6"/>
        <v>3.5693515556847924E-2</v>
      </c>
      <c r="X35" s="67">
        <f t="shared" si="7"/>
        <v>0.11177299832830161</v>
      </c>
      <c r="Y35" s="66">
        <f t="shared" si="8"/>
        <v>0.26739241058447222</v>
      </c>
      <c r="Z35" s="66">
        <f t="shared" si="9"/>
        <v>9.177499438608748E-2</v>
      </c>
      <c r="AA35" s="67">
        <f t="shared" si="10"/>
        <v>0.32565789473684209</v>
      </c>
      <c r="AB35" s="66">
        <v>0.32500000000000001</v>
      </c>
      <c r="AC35" s="67">
        <f t="shared" si="11"/>
        <v>8.6404351405973204E-2</v>
      </c>
      <c r="AD35" s="70">
        <v>0.28699999999999998</v>
      </c>
      <c r="AE35" s="69">
        <v>55024</v>
      </c>
      <c r="AF35" s="69"/>
      <c r="AG35" s="68">
        <v>160316</v>
      </c>
      <c r="AH35" s="404">
        <v>142768</v>
      </c>
      <c r="AI35" s="68">
        <f t="shared" si="12"/>
        <v>14713</v>
      </c>
      <c r="AJ35" s="68">
        <v>13852</v>
      </c>
      <c r="AK35" s="69">
        <v>3792</v>
      </c>
      <c r="AL35" s="69">
        <v>1261</v>
      </c>
      <c r="AM35" s="68">
        <v>3317</v>
      </c>
      <c r="AN35" s="69">
        <v>1355</v>
      </c>
      <c r="AO35" s="68">
        <v>23853</v>
      </c>
      <c r="AP35" s="68">
        <v>861</v>
      </c>
      <c r="AQ35" s="114">
        <v>454</v>
      </c>
      <c r="AR35" s="69">
        <v>288</v>
      </c>
      <c r="AS35" s="69">
        <f t="shared" si="13"/>
        <v>5210</v>
      </c>
      <c r="AT35" s="68">
        <v>3290</v>
      </c>
      <c r="AU35" s="69">
        <v>387</v>
      </c>
      <c r="AV35" s="69">
        <v>1559</v>
      </c>
      <c r="AW35" s="68">
        <v>1510</v>
      </c>
      <c r="AX35" s="220">
        <v>3180</v>
      </c>
      <c r="AY35" s="114">
        <f t="shared" si="14"/>
        <v>1964</v>
      </c>
      <c r="AZ35" s="349">
        <f t="shared" si="15"/>
        <v>0.34322213628084536</v>
      </c>
      <c r="BA35" s="349">
        <f t="shared" si="16"/>
        <v>0.48801741560418171</v>
      </c>
      <c r="BB35" s="353">
        <f t="shared" si="17"/>
        <v>2.0690386486688788E-2</v>
      </c>
      <c r="BC35" s="365">
        <f t="shared" si="18"/>
        <v>3.2498315826243171E-2</v>
      </c>
      <c r="BD35" s="365">
        <f t="shared" si="19"/>
        <v>1.4218704565280604</v>
      </c>
      <c r="BE35" s="365">
        <f t="shared" si="20"/>
        <v>2.7442570514684503E-2</v>
      </c>
      <c r="BF35" s="365">
        <f t="shared" si="21"/>
        <v>9.4188976770877512E-3</v>
      </c>
      <c r="BG35" s="365">
        <f t="shared" si="22"/>
        <v>1.225080466079493E-2</v>
      </c>
      <c r="BH35" s="365">
        <f t="shared" si="23"/>
        <v>0.43350174469322478</v>
      </c>
      <c r="BI35" s="380">
        <f t="shared" si="24"/>
        <v>0.25174469322477466</v>
      </c>
      <c r="BJ35" s="365">
        <v>0.25800000000000001</v>
      </c>
      <c r="BK35" s="262">
        <v>16804</v>
      </c>
      <c r="BL35" s="282">
        <v>36817</v>
      </c>
      <c r="BM35" s="262">
        <v>6526</v>
      </c>
      <c r="BN35" s="389">
        <f t="shared" si="25"/>
        <v>78237</v>
      </c>
      <c r="BO35" s="278">
        <v>26109</v>
      </c>
      <c r="BP35" s="278">
        <v>3077</v>
      </c>
      <c r="BQ35" s="262">
        <v>1384</v>
      </c>
      <c r="BR35" s="262">
        <v>865</v>
      </c>
      <c r="BS35" s="457"/>
    </row>
    <row r="36" spans="1:71" x14ac:dyDescent="0.2">
      <c r="A36" s="421"/>
      <c r="B36" s="476">
        <v>1989</v>
      </c>
      <c r="C36" s="458">
        <v>26</v>
      </c>
      <c r="D36" s="459">
        <v>4212</v>
      </c>
      <c r="E36" s="112">
        <v>17405</v>
      </c>
      <c r="F36" s="468">
        <f t="shared" si="26"/>
        <v>17446.877494436951</v>
      </c>
      <c r="G36" s="471">
        <f t="shared" si="27"/>
        <v>1.0024060611569636</v>
      </c>
      <c r="H36" s="497">
        <f t="shared" si="28"/>
        <v>17300.975500741006</v>
      </c>
      <c r="I36" s="520">
        <f t="shared" ref="I36:I67" si="36">H36/E36</f>
        <v>0.99402329794547573</v>
      </c>
      <c r="J36" s="632">
        <f t="shared" si="29"/>
        <v>17289.925600000002</v>
      </c>
      <c r="K36" s="766">
        <f t="shared" ref="K36:K67" si="37">J36/E36</f>
        <v>0.99338842861246779</v>
      </c>
      <c r="L36" s="774">
        <f t="shared" si="30"/>
        <v>17407.297988038594</v>
      </c>
      <c r="M36" s="684">
        <f t="shared" si="31"/>
        <v>1.0001320303383276</v>
      </c>
      <c r="N36" s="515">
        <f t="shared" si="32"/>
        <v>17305.178299295072</v>
      </c>
      <c r="O36" s="785">
        <f t="shared" si="35"/>
        <v>0.99426476870411218</v>
      </c>
      <c r="P36" s="517">
        <f t="shared" si="34"/>
        <v>17355.700000000004</v>
      </c>
      <c r="Q36" s="790">
        <f t="shared" ref="Q36:Q67" si="38">P36/E36</f>
        <v>0.99716748060902061</v>
      </c>
      <c r="R36" s="412">
        <v>0.375</v>
      </c>
      <c r="S36" s="66">
        <v>0.69499999999999995</v>
      </c>
      <c r="T36" s="66">
        <f t="shared" si="3"/>
        <v>0.10043855556592329</v>
      </c>
      <c r="U36" s="66">
        <f t="shared" si="4"/>
        <v>5.7534757861341795E-2</v>
      </c>
      <c r="V36" s="113">
        <f t="shared" si="5"/>
        <v>0.14778201995838358</v>
      </c>
      <c r="W36" s="66">
        <f t="shared" si="6"/>
        <v>3.5047121395913032E-2</v>
      </c>
      <c r="X36" s="67">
        <f t="shared" ref="X36:X67" si="39">E36/AG36</f>
        <v>0.10875881849368568</v>
      </c>
      <c r="Y36" s="66">
        <f t="shared" si="8"/>
        <v>0.26740692357935991</v>
      </c>
      <c r="Z36" s="66">
        <f t="shared" si="9"/>
        <v>8.9537782832290844E-2</v>
      </c>
      <c r="AA36" s="67">
        <f t="shared" ref="AA36:AA67" si="40">E36/AE36</f>
        <v>0.32481104786787346</v>
      </c>
      <c r="AB36" s="66">
        <v>0.32</v>
      </c>
      <c r="AC36" s="67">
        <f t="shared" si="11"/>
        <v>8.4532565158436074E-2</v>
      </c>
      <c r="AD36" s="70">
        <v>0.28299999999999997</v>
      </c>
      <c r="AE36" s="69">
        <v>53585</v>
      </c>
      <c r="AF36" s="69"/>
      <c r="AG36" s="68">
        <v>160033</v>
      </c>
      <c r="AH36" s="404">
        <v>142821</v>
      </c>
      <c r="AI36" s="68">
        <f t="shared" si="12"/>
        <v>14329</v>
      </c>
      <c r="AJ36" s="68">
        <v>13528</v>
      </c>
      <c r="AK36" s="69">
        <v>3762</v>
      </c>
      <c r="AL36" s="69">
        <v>1240</v>
      </c>
      <c r="AM36" s="68">
        <v>3083</v>
      </c>
      <c r="AN36" s="69">
        <v>1286</v>
      </c>
      <c r="AO36" s="68">
        <v>23650</v>
      </c>
      <c r="AP36" s="68">
        <v>801</v>
      </c>
      <c r="AQ36" s="114">
        <v>437</v>
      </c>
      <c r="AR36" s="69">
        <v>407</v>
      </c>
      <c r="AS36" s="69">
        <f t="shared" si="13"/>
        <v>5382</v>
      </c>
      <c r="AT36" s="68">
        <v>3116</v>
      </c>
      <c r="AU36" s="69">
        <v>337</v>
      </c>
      <c r="AV36" s="69">
        <v>1626</v>
      </c>
      <c r="AW36" s="68">
        <v>1441</v>
      </c>
      <c r="AX36" s="220">
        <v>3352</v>
      </c>
      <c r="AY36" s="114">
        <f t="shared" si="14"/>
        <v>1878</v>
      </c>
      <c r="AZ36" s="349">
        <f t="shared" si="15"/>
        <v>0.33483718982959765</v>
      </c>
      <c r="BA36" s="349">
        <f t="shared" si="16"/>
        <v>0.47747652046765354</v>
      </c>
      <c r="BB36" s="353">
        <f t="shared" si="17"/>
        <v>1.9264776639818036E-2</v>
      </c>
      <c r="BC36" s="365">
        <f t="shared" si="18"/>
        <v>3.3630563696237653E-2</v>
      </c>
      <c r="BD36" s="365">
        <f t="shared" si="19"/>
        <v>1.4259960809928152</v>
      </c>
      <c r="BE36" s="365">
        <f t="shared" si="20"/>
        <v>2.6891854063637213E-2</v>
      </c>
      <c r="BF36" s="365">
        <f t="shared" si="21"/>
        <v>9.0043928439759308E-3</v>
      </c>
      <c r="BG36" s="365">
        <f t="shared" si="22"/>
        <v>1.1735079639824286E-2</v>
      </c>
      <c r="BH36" s="365">
        <f t="shared" si="23"/>
        <v>0.44135485676961839</v>
      </c>
      <c r="BI36" s="380">
        <f t="shared" si="24"/>
        <v>0.25245871046001678</v>
      </c>
      <c r="BJ36" s="365">
        <v>0.254</v>
      </c>
      <c r="BK36" s="262">
        <v>16229</v>
      </c>
      <c r="BL36" s="282">
        <v>36293</v>
      </c>
      <c r="BM36" s="262">
        <v>6307</v>
      </c>
      <c r="BN36" s="389">
        <f t="shared" si="25"/>
        <v>76412</v>
      </c>
      <c r="BO36" s="278">
        <v>26035</v>
      </c>
      <c r="BP36" s="278">
        <v>3064</v>
      </c>
      <c r="BQ36" s="262">
        <v>1446</v>
      </c>
      <c r="BR36" s="262">
        <v>868</v>
      </c>
      <c r="BS36" s="457"/>
    </row>
    <row r="37" spans="1:71" x14ac:dyDescent="0.2">
      <c r="A37" s="421"/>
      <c r="B37" s="476">
        <v>1988</v>
      </c>
      <c r="C37" s="458">
        <v>26</v>
      </c>
      <c r="D37" s="459">
        <v>4200</v>
      </c>
      <c r="E37" s="112">
        <v>17380</v>
      </c>
      <c r="F37" s="468">
        <f t="shared" ref="F37:F68" si="41">((((4/6)+((R37+S37+X37+Z37+AB37+AC37+AD37-(1-U37)-V37-W37)/20))*(AE37+(AJ37+AX37)*5/6+(AN37+AR37+AU37)*1/6+AP37*18/6+AT37*8/6-AK37*9/6-AL37*7/6-AM37*3/6-AO37*2/6-AV37*4/6-AW37)-(((2/6)-((R37+S37+T37+U37+Y37+AA37+AB37+AC37+AD37)/20))*(AK37*17/6+AL37*12/6+AO37*3/6+AQ37*2/6+AV37*5/6+AW37*8/6-AJ37*1/6-AM37*9/6-AP37*2/6))))/2</f>
        <v>17629.445321865591</v>
      </c>
      <c r="G37" s="471">
        <f t="shared" si="27"/>
        <v>1.0143524350900801</v>
      </c>
      <c r="H37" s="497">
        <f t="shared" si="28"/>
        <v>17307.95869675259</v>
      </c>
      <c r="I37" s="520">
        <f t="shared" si="36"/>
        <v>0.99585493076827336</v>
      </c>
      <c r="J37" s="632">
        <f t="shared" si="29"/>
        <v>17279.689600000002</v>
      </c>
      <c r="K37" s="766">
        <f t="shared" si="37"/>
        <v>0.99422840046029926</v>
      </c>
      <c r="L37" s="774">
        <f t="shared" si="30"/>
        <v>17589.810079195773</v>
      </c>
      <c r="M37" s="684">
        <f t="shared" ref="M37:M68" si="42">L37/E37</f>
        <v>1.0120719263058557</v>
      </c>
      <c r="N37" s="515">
        <f t="shared" si="32"/>
        <v>17278.752642299121</v>
      </c>
      <c r="O37" s="785">
        <f t="shared" si="35"/>
        <v>0.99417449035092753</v>
      </c>
      <c r="P37" s="517">
        <f t="shared" si="34"/>
        <v>17349.170000000002</v>
      </c>
      <c r="Q37" s="790">
        <f t="shared" si="38"/>
        <v>0.99822612197928662</v>
      </c>
      <c r="R37" s="412">
        <v>0.378</v>
      </c>
      <c r="S37" s="66">
        <v>0.69599999999999995</v>
      </c>
      <c r="T37" s="66">
        <f t="shared" si="3"/>
        <v>0.10711234911792016</v>
      </c>
      <c r="U37" s="66">
        <f t="shared" si="4"/>
        <v>5.9052924791086349E-2</v>
      </c>
      <c r="V37" s="113">
        <f t="shared" si="5"/>
        <v>0.14653657924457272</v>
      </c>
      <c r="W37" s="66">
        <f t="shared" si="6"/>
        <v>3.3184772516248837E-2</v>
      </c>
      <c r="X37" s="67">
        <f t="shared" si="39"/>
        <v>0.1090475592922575</v>
      </c>
      <c r="Y37" s="66">
        <f t="shared" si="8"/>
        <v>0.25816155988857936</v>
      </c>
      <c r="Z37" s="66">
        <f t="shared" si="9"/>
        <v>8.7225498807880539E-2</v>
      </c>
      <c r="AA37" s="67">
        <f t="shared" si="40"/>
        <v>0.32274837511606314</v>
      </c>
      <c r="AB37" s="66">
        <v>0.318</v>
      </c>
      <c r="AC37" s="67">
        <f t="shared" si="11"/>
        <v>8.1465679508093858E-2</v>
      </c>
      <c r="AD37" s="70">
        <v>0.28199999999999997</v>
      </c>
      <c r="AE37" s="69">
        <v>53850</v>
      </c>
      <c r="AF37" s="69"/>
      <c r="AG37" s="68">
        <v>159380</v>
      </c>
      <c r="AH37" s="404">
        <v>142568</v>
      </c>
      <c r="AI37" s="68">
        <f t="shared" si="12"/>
        <v>13902</v>
      </c>
      <c r="AJ37" s="68">
        <v>12984</v>
      </c>
      <c r="AK37" s="69">
        <v>3759</v>
      </c>
      <c r="AL37" s="69">
        <v>1265</v>
      </c>
      <c r="AM37" s="68">
        <v>3180</v>
      </c>
      <c r="AN37" s="69">
        <v>1262</v>
      </c>
      <c r="AO37" s="68">
        <v>23355</v>
      </c>
      <c r="AP37" s="68">
        <v>918</v>
      </c>
      <c r="AQ37" s="114">
        <v>370</v>
      </c>
      <c r="AR37" s="69">
        <v>924</v>
      </c>
      <c r="AS37" s="69">
        <f t="shared" si="13"/>
        <v>5768</v>
      </c>
      <c r="AT37" s="68">
        <v>3301</v>
      </c>
      <c r="AU37" s="69">
        <v>339</v>
      </c>
      <c r="AV37" s="69">
        <v>1630</v>
      </c>
      <c r="AW37" s="68">
        <v>1417</v>
      </c>
      <c r="AX37" s="220">
        <v>3243</v>
      </c>
      <c r="AY37" s="114">
        <f t="shared" si="14"/>
        <v>1787</v>
      </c>
      <c r="AZ37" s="349">
        <f t="shared" si="15"/>
        <v>0.33787175304304179</v>
      </c>
      <c r="BA37" s="349">
        <f t="shared" si="16"/>
        <v>0.48199899610992597</v>
      </c>
      <c r="BB37" s="353">
        <f t="shared" si="17"/>
        <v>1.9952315221483247E-2</v>
      </c>
      <c r="BC37" s="365">
        <f t="shared" si="18"/>
        <v>3.6190237169029991E-2</v>
      </c>
      <c r="BD37" s="365">
        <f t="shared" si="19"/>
        <v>1.4265738161559889</v>
      </c>
      <c r="BE37" s="365">
        <f t="shared" si="20"/>
        <v>2.6313834726090994E-2</v>
      </c>
      <c r="BF37" s="365">
        <f t="shared" si="21"/>
        <v>8.890701468189233E-3</v>
      </c>
      <c r="BG37" s="365">
        <f t="shared" si="22"/>
        <v>1.1212197264399548E-2</v>
      </c>
      <c r="BH37" s="365">
        <f t="shared" si="23"/>
        <v>0.43370473537604459</v>
      </c>
      <c r="BI37" s="380">
        <f t="shared" si="24"/>
        <v>0.2411142061281337</v>
      </c>
      <c r="BJ37" s="365">
        <v>0.254</v>
      </c>
      <c r="BK37" s="262">
        <v>16219</v>
      </c>
      <c r="BL37" s="282">
        <v>36244</v>
      </c>
      <c r="BM37" s="262">
        <v>6386</v>
      </c>
      <c r="BN37" s="389">
        <f t="shared" si="25"/>
        <v>76821</v>
      </c>
      <c r="BO37" s="278">
        <v>25838</v>
      </c>
      <c r="BP37" s="278">
        <v>3087</v>
      </c>
      <c r="BQ37" s="262">
        <v>1367</v>
      </c>
      <c r="BR37" s="262">
        <v>840</v>
      </c>
      <c r="BS37" s="457"/>
    </row>
    <row r="38" spans="1:71" x14ac:dyDescent="0.2">
      <c r="A38" s="421"/>
      <c r="B38" s="476">
        <v>1987</v>
      </c>
      <c r="C38" s="458">
        <v>26</v>
      </c>
      <c r="D38" s="459">
        <v>4210</v>
      </c>
      <c r="E38" s="112">
        <v>19883</v>
      </c>
      <c r="F38" s="468">
        <f t="shared" si="41"/>
        <v>20205.632818956612</v>
      </c>
      <c r="G38" s="471">
        <f t="shared" si="27"/>
        <v>1.0162265663610428</v>
      </c>
      <c r="H38" s="497">
        <f t="shared" si="28"/>
        <v>19975.129988307439</v>
      </c>
      <c r="I38" s="520">
        <f t="shared" si="36"/>
        <v>1.0046336060105336</v>
      </c>
      <c r="J38" s="632">
        <f t="shared" si="29"/>
        <v>19933.429599999999</v>
      </c>
      <c r="K38" s="766">
        <f t="shared" si="37"/>
        <v>1.0025363174571242</v>
      </c>
      <c r="L38" s="774">
        <f t="shared" si="30"/>
        <v>20242.408459977643</v>
      </c>
      <c r="M38" s="684">
        <f t="shared" si="42"/>
        <v>1.018076168585105</v>
      </c>
      <c r="N38" s="515">
        <f t="shared" si="32"/>
        <v>19964.393012088382</v>
      </c>
      <c r="O38" s="785">
        <f t="shared" si="35"/>
        <v>1.0040935981536177</v>
      </c>
      <c r="P38" s="517">
        <f t="shared" si="34"/>
        <v>19889.277999999998</v>
      </c>
      <c r="Q38" s="790">
        <f t="shared" si="38"/>
        <v>1.0003157471206559</v>
      </c>
      <c r="R38" s="412">
        <v>0.41499999999999998</v>
      </c>
      <c r="S38" s="66">
        <v>0.747</v>
      </c>
      <c r="T38" s="66">
        <f t="shared" si="3"/>
        <v>9.0319778126775149E-2</v>
      </c>
      <c r="U38" s="66">
        <f t="shared" si="4"/>
        <v>7.4481237678350659E-2</v>
      </c>
      <c r="V38" s="113">
        <f t="shared" si="5"/>
        <v>0.15500673163621992</v>
      </c>
      <c r="W38" s="66">
        <f t="shared" si="6"/>
        <v>3.085842216059077E-2</v>
      </c>
      <c r="X38" s="67">
        <f t="shared" si="39"/>
        <v>0.12279369078939242</v>
      </c>
      <c r="Y38" s="66">
        <f t="shared" si="8"/>
        <v>0.254469208407124</v>
      </c>
      <c r="Z38" s="66">
        <f t="shared" si="9"/>
        <v>9.4063808500389076E-2</v>
      </c>
      <c r="AA38" s="67">
        <f t="shared" si="40"/>
        <v>0.33219166638821129</v>
      </c>
      <c r="AB38" s="66">
        <v>0.33100000000000002</v>
      </c>
      <c r="AC38" s="67">
        <f t="shared" si="11"/>
        <v>8.8863773915836025E-2</v>
      </c>
      <c r="AD38" s="70">
        <v>0.28899999999999998</v>
      </c>
      <c r="AE38" s="69">
        <v>59854</v>
      </c>
      <c r="AF38" s="69"/>
      <c r="AG38" s="68">
        <v>161922</v>
      </c>
      <c r="AH38" s="404">
        <v>144095</v>
      </c>
      <c r="AI38" s="68">
        <f t="shared" si="12"/>
        <v>15231</v>
      </c>
      <c r="AJ38" s="68">
        <v>14389</v>
      </c>
      <c r="AK38" s="69">
        <v>3870</v>
      </c>
      <c r="AL38" s="69">
        <v>1110</v>
      </c>
      <c r="AM38" s="68">
        <v>4458</v>
      </c>
      <c r="AN38" s="69">
        <v>1333</v>
      </c>
      <c r="AO38" s="68">
        <v>25099</v>
      </c>
      <c r="AP38" s="68">
        <v>842</v>
      </c>
      <c r="AQ38" s="114">
        <v>318</v>
      </c>
      <c r="AR38" s="69">
        <v>356</v>
      </c>
      <c r="AS38" s="69">
        <f t="shared" si="13"/>
        <v>5406</v>
      </c>
      <c r="AT38" s="68">
        <v>3585</v>
      </c>
      <c r="AU38" s="69">
        <v>419</v>
      </c>
      <c r="AV38" s="69">
        <v>1455</v>
      </c>
      <c r="AW38" s="68">
        <v>1529</v>
      </c>
      <c r="AX38" s="220">
        <v>3298</v>
      </c>
      <c r="AY38" s="114">
        <f t="shared" si="14"/>
        <v>1847</v>
      </c>
      <c r="AZ38" s="349">
        <f t="shared" si="15"/>
        <v>0.36964711404256373</v>
      </c>
      <c r="BA38" s="349">
        <f t="shared" si="16"/>
        <v>0.51923765763762797</v>
      </c>
      <c r="BB38" s="353">
        <f t="shared" si="17"/>
        <v>2.7531774558120576E-2</v>
      </c>
      <c r="BC38" s="365">
        <f t="shared" si="18"/>
        <v>3.3386445325527106E-2</v>
      </c>
      <c r="BD38" s="365">
        <f t="shared" si="19"/>
        <v>1.4046847328499348</v>
      </c>
      <c r="BE38" s="365">
        <f t="shared" si="20"/>
        <v>2.5545494035486348E-2</v>
      </c>
      <c r="BF38" s="365">
        <f t="shared" si="21"/>
        <v>9.4428181470090529E-3</v>
      </c>
      <c r="BG38" s="365">
        <f t="shared" si="22"/>
        <v>1.1406726695569473E-2</v>
      </c>
      <c r="BH38" s="365">
        <f t="shared" si="23"/>
        <v>0.4193370534968423</v>
      </c>
      <c r="BI38" s="380">
        <f t="shared" si="24"/>
        <v>0.24040164400040098</v>
      </c>
      <c r="BJ38" s="365">
        <v>0.26300000000000001</v>
      </c>
      <c r="BK38" s="262">
        <v>18713</v>
      </c>
      <c r="BL38" s="282">
        <v>37895</v>
      </c>
      <c r="BM38" s="262">
        <v>6793</v>
      </c>
      <c r="BN38" s="389">
        <f t="shared" si="25"/>
        <v>84076</v>
      </c>
      <c r="BO38" s="278">
        <v>25748</v>
      </c>
      <c r="BP38" s="278">
        <v>3124</v>
      </c>
      <c r="BQ38" s="262">
        <v>1287</v>
      </c>
      <c r="BR38" s="262">
        <v>896</v>
      </c>
      <c r="BS38" s="457"/>
    </row>
    <row r="39" spans="1:71" x14ac:dyDescent="0.2">
      <c r="A39" s="421"/>
      <c r="B39" s="476">
        <v>1986</v>
      </c>
      <c r="C39" s="458">
        <v>26</v>
      </c>
      <c r="D39" s="459">
        <v>4206</v>
      </c>
      <c r="E39" s="112">
        <v>18545</v>
      </c>
      <c r="F39" s="468">
        <f t="shared" si="41"/>
        <v>18668.639701343374</v>
      </c>
      <c r="G39" s="471">
        <f t="shared" si="27"/>
        <v>1.0066670100481734</v>
      </c>
      <c r="H39" s="497">
        <f t="shared" si="28"/>
        <v>18603.956552635034</v>
      </c>
      <c r="I39" s="520">
        <f t="shared" si="36"/>
        <v>1.0031791077182548</v>
      </c>
      <c r="J39" s="632">
        <f t="shared" si="29"/>
        <v>18594.588</v>
      </c>
      <c r="K39" s="766">
        <f t="shared" si="37"/>
        <v>1.0026739282825559</v>
      </c>
      <c r="L39" s="774">
        <f t="shared" si="30"/>
        <v>18708.440769770372</v>
      </c>
      <c r="M39" s="684">
        <f t="shared" si="42"/>
        <v>1.0088131986934685</v>
      </c>
      <c r="N39" s="515">
        <f t="shared" si="32"/>
        <v>18549.919900519166</v>
      </c>
      <c r="O39" s="785">
        <f t="shared" si="35"/>
        <v>1.0002652952558191</v>
      </c>
      <c r="P39" s="517">
        <f t="shared" si="34"/>
        <v>18576.681999999993</v>
      </c>
      <c r="Q39" s="790">
        <f t="shared" si="38"/>
        <v>1.0017083850094362</v>
      </c>
      <c r="R39" s="412">
        <v>0.39500000000000002</v>
      </c>
      <c r="S39" s="66">
        <v>0.72099999999999997</v>
      </c>
      <c r="T39" s="66">
        <f t="shared" si="3"/>
        <v>9.5985143261407849E-2</v>
      </c>
      <c r="U39" s="66">
        <f t="shared" si="4"/>
        <v>6.7438981252210831E-2</v>
      </c>
      <c r="V39" s="113">
        <f t="shared" si="5"/>
        <v>0.15358887963296822</v>
      </c>
      <c r="W39" s="66">
        <f t="shared" si="6"/>
        <v>3.3463035019455252E-2</v>
      </c>
      <c r="X39" s="67">
        <f t="shared" si="39"/>
        <v>0.11528801800345646</v>
      </c>
      <c r="Y39" s="66">
        <f t="shared" si="8"/>
        <v>0.26598868058012026</v>
      </c>
      <c r="Z39" s="66">
        <f t="shared" si="9"/>
        <v>9.3492397020975018E-2</v>
      </c>
      <c r="AA39" s="67">
        <f t="shared" si="40"/>
        <v>0.32799787760877253</v>
      </c>
      <c r="AB39" s="66">
        <v>0.32600000000000001</v>
      </c>
      <c r="AC39" s="67">
        <f t="shared" si="11"/>
        <v>8.844446654813562E-2</v>
      </c>
      <c r="AD39" s="70">
        <v>0.28599999999999998</v>
      </c>
      <c r="AE39" s="69">
        <v>56540</v>
      </c>
      <c r="AF39" s="69"/>
      <c r="AG39" s="68">
        <v>160858</v>
      </c>
      <c r="AH39" s="404">
        <v>143106</v>
      </c>
      <c r="AI39" s="68">
        <f t="shared" si="12"/>
        <v>15039</v>
      </c>
      <c r="AJ39" s="68">
        <v>14227</v>
      </c>
      <c r="AK39" s="69">
        <v>3903</v>
      </c>
      <c r="AL39" s="69">
        <v>1175</v>
      </c>
      <c r="AM39" s="68">
        <v>3813</v>
      </c>
      <c r="AN39" s="69">
        <v>1323</v>
      </c>
      <c r="AO39" s="68">
        <v>24706</v>
      </c>
      <c r="AP39" s="68">
        <v>812</v>
      </c>
      <c r="AQ39" s="114">
        <v>272</v>
      </c>
      <c r="AR39" s="69">
        <v>289</v>
      </c>
      <c r="AS39" s="69">
        <f t="shared" si="13"/>
        <v>5427</v>
      </c>
      <c r="AT39" s="68">
        <v>3312</v>
      </c>
      <c r="AU39" s="69">
        <v>365</v>
      </c>
      <c r="AV39" s="69">
        <v>1515</v>
      </c>
      <c r="AW39" s="68">
        <v>1620</v>
      </c>
      <c r="AX39" s="220">
        <v>3450</v>
      </c>
      <c r="AY39" s="114">
        <f t="shared" si="14"/>
        <v>1892</v>
      </c>
      <c r="AZ39" s="349">
        <f t="shared" si="15"/>
        <v>0.35149013415559066</v>
      </c>
      <c r="BA39" s="349">
        <f t="shared" si="16"/>
        <v>0.4993099503910281</v>
      </c>
      <c r="BB39" s="353">
        <f t="shared" si="17"/>
        <v>2.3704136567655944E-2</v>
      </c>
      <c r="BC39" s="365">
        <f t="shared" si="18"/>
        <v>3.3737830881895831E-2</v>
      </c>
      <c r="BD39" s="365">
        <f t="shared" si="19"/>
        <v>1.4205518217191369</v>
      </c>
      <c r="BE39" s="365">
        <f t="shared" si="20"/>
        <v>2.865228157056951E-2</v>
      </c>
      <c r="BF39" s="365">
        <f t="shared" si="21"/>
        <v>1.0070994293103234E-2</v>
      </c>
      <c r="BG39" s="365">
        <f t="shared" si="22"/>
        <v>1.1761926668241555E-2</v>
      </c>
      <c r="BH39" s="365">
        <f t="shared" si="23"/>
        <v>0.43696498054474708</v>
      </c>
      <c r="BI39" s="380">
        <f t="shared" si="24"/>
        <v>0.25162716660771134</v>
      </c>
      <c r="BJ39" s="365">
        <v>0.25800000000000001</v>
      </c>
      <c r="BK39" s="262">
        <v>17396</v>
      </c>
      <c r="BL39" s="282">
        <v>36880</v>
      </c>
      <c r="BM39" s="262">
        <v>6511</v>
      </c>
      <c r="BN39" s="389">
        <f t="shared" si="25"/>
        <v>80318</v>
      </c>
      <c r="BO39" s="278">
        <v>25701</v>
      </c>
      <c r="BP39" s="278">
        <v>3119</v>
      </c>
      <c r="BQ39" s="262">
        <v>1289</v>
      </c>
      <c r="BR39" s="262">
        <v>855</v>
      </c>
      <c r="BS39" s="457"/>
    </row>
    <row r="40" spans="1:71" x14ac:dyDescent="0.2">
      <c r="A40" s="421"/>
      <c r="B40" s="476">
        <v>1985</v>
      </c>
      <c r="C40" s="458">
        <v>26</v>
      </c>
      <c r="D40" s="459">
        <v>4206</v>
      </c>
      <c r="E40" s="112">
        <v>18216</v>
      </c>
      <c r="F40" s="468">
        <f t="shared" si="41"/>
        <v>18438.513115120251</v>
      </c>
      <c r="G40" s="471">
        <f t="shared" si="27"/>
        <v>1.0122152566491134</v>
      </c>
      <c r="H40" s="497">
        <f t="shared" si="28"/>
        <v>18173.370685266585</v>
      </c>
      <c r="I40" s="520">
        <f t="shared" si="36"/>
        <v>0.99765978728955784</v>
      </c>
      <c r="J40" s="632">
        <f t="shared" si="29"/>
        <v>18184.8472</v>
      </c>
      <c r="K40" s="766">
        <f t="shared" si="37"/>
        <v>0.99828981115502857</v>
      </c>
      <c r="L40" s="774">
        <f t="shared" si="30"/>
        <v>18435.801581655953</v>
      </c>
      <c r="M40" s="684">
        <f t="shared" si="42"/>
        <v>1.0120664021550259</v>
      </c>
      <c r="N40" s="515">
        <f t="shared" si="32"/>
        <v>18130.047483235085</v>
      </c>
      <c r="O40" s="785">
        <f t="shared" si="35"/>
        <v>0.99528148239103453</v>
      </c>
      <c r="P40" s="517">
        <f t="shared" si="34"/>
        <v>18151.321999999996</v>
      </c>
      <c r="Q40" s="790">
        <f t="shared" si="38"/>
        <v>0.99644938515590675</v>
      </c>
      <c r="R40" s="412">
        <v>0.39100000000000001</v>
      </c>
      <c r="S40" s="66">
        <v>0.71399999999999997</v>
      </c>
      <c r="T40" s="66">
        <f t="shared" si="3"/>
        <v>9.1817580492339596E-2</v>
      </c>
      <c r="U40" s="66">
        <f t="shared" si="4"/>
        <v>6.439387167706527E-2</v>
      </c>
      <c r="V40" s="113">
        <f t="shared" si="5"/>
        <v>0.14003867265469061</v>
      </c>
      <c r="W40" s="66">
        <f t="shared" si="6"/>
        <v>3.1052791533332142E-2</v>
      </c>
      <c r="X40" s="67">
        <f t="shared" si="39"/>
        <v>0.11362275449101797</v>
      </c>
      <c r="Y40" s="66">
        <f t="shared" si="8"/>
        <v>0.25988165257343082</v>
      </c>
      <c r="Z40" s="66">
        <f t="shared" si="9"/>
        <v>9.0674900199600797E-2</v>
      </c>
      <c r="AA40" s="67">
        <f t="shared" si="40"/>
        <v>0.32565207286769043</v>
      </c>
      <c r="AB40" s="66">
        <v>0.32300000000000001</v>
      </c>
      <c r="AC40" s="67">
        <f t="shared" si="11"/>
        <v>8.6314870259481036E-2</v>
      </c>
      <c r="AD40" s="70">
        <v>0.28100000000000003</v>
      </c>
      <c r="AE40" s="69">
        <v>55937</v>
      </c>
      <c r="AF40" s="69"/>
      <c r="AG40" s="68">
        <v>160320</v>
      </c>
      <c r="AH40" s="404">
        <v>143075</v>
      </c>
      <c r="AI40" s="68">
        <f t="shared" si="12"/>
        <v>14537</v>
      </c>
      <c r="AJ40" s="68">
        <v>13838</v>
      </c>
      <c r="AK40" s="69">
        <v>4018</v>
      </c>
      <c r="AL40" s="69">
        <v>1144</v>
      </c>
      <c r="AM40" s="68">
        <v>3602</v>
      </c>
      <c r="AN40" s="69">
        <v>1140</v>
      </c>
      <c r="AO40" s="68">
        <v>22451</v>
      </c>
      <c r="AP40" s="68">
        <v>699</v>
      </c>
      <c r="AQ40" s="114">
        <v>306</v>
      </c>
      <c r="AR40" s="69">
        <v>227</v>
      </c>
      <c r="AS40" s="69">
        <f t="shared" si="13"/>
        <v>5136</v>
      </c>
      <c r="AT40" s="68">
        <v>3097</v>
      </c>
      <c r="AU40" s="69">
        <v>345</v>
      </c>
      <c r="AV40" s="69">
        <v>1549</v>
      </c>
      <c r="AW40" s="68">
        <v>1431</v>
      </c>
      <c r="AX40" s="220">
        <v>3424</v>
      </c>
      <c r="AY40" s="114">
        <f t="shared" si="14"/>
        <v>1737</v>
      </c>
      <c r="AZ40" s="349">
        <f t="shared" si="15"/>
        <v>0.34890843313373254</v>
      </c>
      <c r="BA40" s="349">
        <f t="shared" si="16"/>
        <v>0.49093687624750498</v>
      </c>
      <c r="BB40" s="353">
        <f t="shared" si="17"/>
        <v>2.2467564870259481E-2</v>
      </c>
      <c r="BC40" s="365">
        <f t="shared" si="18"/>
        <v>3.2035928143712575E-2</v>
      </c>
      <c r="BD40" s="365">
        <f t="shared" si="19"/>
        <v>1.407065091084613</v>
      </c>
      <c r="BE40" s="365">
        <f t="shared" si="20"/>
        <v>2.5582351574092284E-2</v>
      </c>
      <c r="BF40" s="365">
        <f t="shared" si="21"/>
        <v>8.9258982035928143E-3</v>
      </c>
      <c r="BG40" s="365">
        <f t="shared" si="22"/>
        <v>1.0834580838323353E-2</v>
      </c>
      <c r="BH40" s="365">
        <f t="shared" si="23"/>
        <v>0.40136224681337934</v>
      </c>
      <c r="BI40" s="380">
        <f t="shared" si="24"/>
        <v>0.24738545149006919</v>
      </c>
      <c r="BJ40" s="365">
        <v>0.25700000000000001</v>
      </c>
      <c r="BK40" s="262">
        <v>17129</v>
      </c>
      <c r="BL40" s="282">
        <v>36778</v>
      </c>
      <c r="BM40" s="262">
        <v>6423</v>
      </c>
      <c r="BN40" s="389">
        <f t="shared" si="25"/>
        <v>78707</v>
      </c>
      <c r="BO40" s="278">
        <v>25788</v>
      </c>
      <c r="BP40" s="278">
        <v>3293</v>
      </c>
      <c r="BQ40" s="262">
        <v>1337</v>
      </c>
      <c r="BR40" s="262">
        <v>965</v>
      </c>
      <c r="BS40" s="457"/>
    </row>
    <row r="41" spans="1:71" x14ac:dyDescent="0.2">
      <c r="A41" s="421"/>
      <c r="B41" s="476">
        <v>1984</v>
      </c>
      <c r="C41" s="458">
        <v>26</v>
      </c>
      <c r="D41" s="459">
        <v>4210</v>
      </c>
      <c r="E41" s="112">
        <v>17921</v>
      </c>
      <c r="F41" s="468">
        <f t="shared" si="41"/>
        <v>17984.157471266939</v>
      </c>
      <c r="G41" s="471">
        <f t="shared" si="27"/>
        <v>1.0035242157952646</v>
      </c>
      <c r="H41" s="497">
        <f t="shared" si="28"/>
        <v>17892.181837187047</v>
      </c>
      <c r="I41" s="520">
        <f t="shared" si="36"/>
        <v>0.99839193332889054</v>
      </c>
      <c r="J41" s="632">
        <f t="shared" si="29"/>
        <v>17890.886400000003</v>
      </c>
      <c r="K41" s="766">
        <f t="shared" si="37"/>
        <v>0.99831964734110834</v>
      </c>
      <c r="L41" s="774">
        <f t="shared" si="30"/>
        <v>17965.501670631085</v>
      </c>
      <c r="M41" s="684">
        <f t="shared" si="42"/>
        <v>1.002483213583566</v>
      </c>
      <c r="N41" s="515">
        <f t="shared" si="32"/>
        <v>17916.350892623552</v>
      </c>
      <c r="O41" s="785">
        <f t="shared" si="35"/>
        <v>0.99974057768113123</v>
      </c>
      <c r="P41" s="517">
        <f t="shared" si="34"/>
        <v>17947.13</v>
      </c>
      <c r="Q41" s="790">
        <f t="shared" si="38"/>
        <v>1.001458065956141</v>
      </c>
      <c r="R41" s="412">
        <v>0.38500000000000001</v>
      </c>
      <c r="S41" s="66">
        <v>0.70799999999999996</v>
      </c>
      <c r="T41" s="66">
        <f t="shared" si="3"/>
        <v>9.4925729155372437E-2</v>
      </c>
      <c r="U41" s="66">
        <f t="shared" si="4"/>
        <v>5.8874552748563375E-2</v>
      </c>
      <c r="V41" s="113">
        <f t="shared" si="5"/>
        <v>0.14012929262733081</v>
      </c>
      <c r="W41" s="66">
        <f t="shared" si="6"/>
        <v>3.2961075571939717E-2</v>
      </c>
      <c r="X41" s="67">
        <f t="shared" si="39"/>
        <v>0.1116114245855287</v>
      </c>
      <c r="Y41" s="66">
        <f t="shared" si="8"/>
        <v>0.25277386244533595</v>
      </c>
      <c r="Z41" s="66">
        <f t="shared" si="9"/>
        <v>8.7116824234271265E-2</v>
      </c>
      <c r="AA41" s="67">
        <f t="shared" si="40"/>
        <v>0.32384618164733092</v>
      </c>
      <c r="AB41" s="66">
        <v>0.32300000000000001</v>
      </c>
      <c r="AC41" s="67">
        <f t="shared" si="11"/>
        <v>8.2956541235379849E-2</v>
      </c>
      <c r="AD41" s="70">
        <v>0.28599999999999998</v>
      </c>
      <c r="AE41" s="69">
        <v>55338</v>
      </c>
      <c r="AF41" s="69"/>
      <c r="AG41" s="68">
        <v>160566</v>
      </c>
      <c r="AH41" s="404">
        <v>143829</v>
      </c>
      <c r="AI41" s="68">
        <f t="shared" si="12"/>
        <v>13988</v>
      </c>
      <c r="AJ41" s="68">
        <v>13320</v>
      </c>
      <c r="AK41" s="69">
        <v>3908</v>
      </c>
      <c r="AL41" s="69">
        <v>1286</v>
      </c>
      <c r="AM41" s="68">
        <v>3258</v>
      </c>
      <c r="AN41" s="69">
        <v>1129</v>
      </c>
      <c r="AO41" s="68">
        <v>22500</v>
      </c>
      <c r="AP41" s="68">
        <v>668</v>
      </c>
      <c r="AQ41" s="114">
        <v>313</v>
      </c>
      <c r="AR41" s="69">
        <v>283</v>
      </c>
      <c r="AS41" s="69">
        <f t="shared" si="13"/>
        <v>5253</v>
      </c>
      <c r="AT41" s="68">
        <v>3032</v>
      </c>
      <c r="AU41" s="69">
        <v>314</v>
      </c>
      <c r="AV41" s="69">
        <v>1435</v>
      </c>
      <c r="AW41" s="68">
        <v>1511</v>
      </c>
      <c r="AX41" s="220">
        <v>3527</v>
      </c>
      <c r="AY41" s="114">
        <f t="shared" si="14"/>
        <v>1824</v>
      </c>
      <c r="AZ41" s="349">
        <f t="shared" si="15"/>
        <v>0.34464332424049926</v>
      </c>
      <c r="BA41" s="349">
        <f t="shared" si="16"/>
        <v>0.48335886800443434</v>
      </c>
      <c r="BB41" s="353">
        <f t="shared" si="17"/>
        <v>2.0290721572437501E-2</v>
      </c>
      <c r="BC41" s="365">
        <f t="shared" si="18"/>
        <v>3.2715518852060838E-2</v>
      </c>
      <c r="BD41" s="365">
        <f t="shared" si="19"/>
        <v>1.4024901514330117</v>
      </c>
      <c r="BE41" s="365">
        <f t="shared" si="20"/>
        <v>2.7304926090570676E-2</v>
      </c>
      <c r="BF41" s="365">
        <f t="shared" si="21"/>
        <v>9.4104604959954156E-3</v>
      </c>
      <c r="BG41" s="365">
        <f t="shared" si="22"/>
        <v>1.1359814655655618E-2</v>
      </c>
      <c r="BH41" s="365">
        <f t="shared" si="23"/>
        <v>0.40659221511438792</v>
      </c>
      <c r="BI41" s="380">
        <f t="shared" si="24"/>
        <v>0.24070259134771765</v>
      </c>
      <c r="BJ41" s="365">
        <v>0.26</v>
      </c>
      <c r="BK41" s="262">
        <v>16778</v>
      </c>
      <c r="BL41" s="282">
        <v>37381</v>
      </c>
      <c r="BM41" s="262">
        <v>6213</v>
      </c>
      <c r="BN41" s="389">
        <f t="shared" si="25"/>
        <v>77611</v>
      </c>
      <c r="BO41" s="278">
        <v>26925</v>
      </c>
      <c r="BP41" s="278">
        <v>3193</v>
      </c>
      <c r="BQ41" s="262">
        <v>1270</v>
      </c>
      <c r="BR41" s="262">
        <v>985</v>
      </c>
      <c r="BS41" s="457"/>
    </row>
    <row r="42" spans="1:71" x14ac:dyDescent="0.2">
      <c r="A42" s="421"/>
      <c r="B42" s="476">
        <v>1983</v>
      </c>
      <c r="C42" s="458">
        <v>26</v>
      </c>
      <c r="D42" s="459">
        <v>4218</v>
      </c>
      <c r="E42" s="112">
        <v>18170</v>
      </c>
      <c r="F42" s="468">
        <f t="shared" si="41"/>
        <v>18395.774262490424</v>
      </c>
      <c r="G42" s="471">
        <f t="shared" si="27"/>
        <v>1.0124256611166991</v>
      </c>
      <c r="H42" s="497">
        <f t="shared" si="28"/>
        <v>18165.018895604724</v>
      </c>
      <c r="I42" s="520">
        <f t="shared" si="36"/>
        <v>0.99972586106795402</v>
      </c>
      <c r="J42" s="632">
        <f t="shared" si="29"/>
        <v>18212.312000000002</v>
      </c>
      <c r="K42" s="766">
        <f t="shared" si="37"/>
        <v>1.0023286736378647</v>
      </c>
      <c r="L42" s="774">
        <f t="shared" si="30"/>
        <v>18368.661006654762</v>
      </c>
      <c r="M42" s="684">
        <f t="shared" si="42"/>
        <v>1.0109334621163875</v>
      </c>
      <c r="N42" s="515">
        <f t="shared" si="32"/>
        <v>18173.885660377357</v>
      </c>
      <c r="O42" s="785">
        <f t="shared" si="35"/>
        <v>1.0002138503234648</v>
      </c>
      <c r="P42" s="517">
        <f t="shared" si="34"/>
        <v>18185.691999999995</v>
      </c>
      <c r="Q42" s="790">
        <f t="shared" si="38"/>
        <v>1.0008636213538797</v>
      </c>
      <c r="R42" s="412">
        <v>0.38900000000000001</v>
      </c>
      <c r="S42" s="66">
        <v>0.71399999999999997</v>
      </c>
      <c r="T42" s="66">
        <f t="shared" si="3"/>
        <v>9.2366890380313205E-2</v>
      </c>
      <c r="U42" s="66">
        <f t="shared" si="4"/>
        <v>5.9078299776286355E-2</v>
      </c>
      <c r="V42" s="113">
        <f t="shared" si="5"/>
        <v>0.13520530461040375</v>
      </c>
      <c r="W42" s="66">
        <f t="shared" si="6"/>
        <v>3.7798657718120805E-2</v>
      </c>
      <c r="X42" s="67">
        <f t="shared" si="39"/>
        <v>0.11312766553559754</v>
      </c>
      <c r="Y42" s="66">
        <f t="shared" si="8"/>
        <v>0.25476510067114094</v>
      </c>
      <c r="Z42" s="66">
        <f t="shared" si="9"/>
        <v>8.8628085795224604E-2</v>
      </c>
      <c r="AA42" s="67">
        <f t="shared" si="40"/>
        <v>0.32519015659955258</v>
      </c>
      <c r="AB42" s="66">
        <v>0.32500000000000001</v>
      </c>
      <c r="AC42" s="67">
        <f t="shared" si="11"/>
        <v>8.4163994645581053E-2</v>
      </c>
      <c r="AD42" s="70">
        <v>0.28499999999999998</v>
      </c>
      <c r="AE42" s="69">
        <v>55875</v>
      </c>
      <c r="AF42" s="69"/>
      <c r="AG42" s="68">
        <v>160615</v>
      </c>
      <c r="AH42" s="404">
        <v>143538</v>
      </c>
      <c r="AI42" s="68">
        <f t="shared" si="12"/>
        <v>14235</v>
      </c>
      <c r="AJ42" s="68">
        <v>13518</v>
      </c>
      <c r="AK42" s="69">
        <v>4031</v>
      </c>
      <c r="AL42" s="69">
        <v>1256</v>
      </c>
      <c r="AM42" s="68">
        <v>3301</v>
      </c>
      <c r="AN42" s="69">
        <v>1076</v>
      </c>
      <c r="AO42" s="68">
        <v>21716</v>
      </c>
      <c r="AP42" s="68">
        <v>717</v>
      </c>
      <c r="AQ42" s="114">
        <v>493</v>
      </c>
      <c r="AR42" s="69">
        <v>266</v>
      </c>
      <c r="AS42" s="69">
        <f t="shared" si="13"/>
        <v>5161</v>
      </c>
      <c r="AT42" s="68">
        <v>3325</v>
      </c>
      <c r="AU42" s="69">
        <v>321</v>
      </c>
      <c r="AV42" s="69">
        <v>1561</v>
      </c>
      <c r="AW42" s="68">
        <v>1619</v>
      </c>
      <c r="AX42" s="220">
        <v>3498</v>
      </c>
      <c r="AY42" s="114">
        <f t="shared" si="14"/>
        <v>2112</v>
      </c>
      <c r="AZ42" s="349">
        <f t="shared" si="15"/>
        <v>0.34788158017619775</v>
      </c>
      <c r="BA42" s="349">
        <f t="shared" si="16"/>
        <v>0.4893440836783613</v>
      </c>
      <c r="BB42" s="353">
        <f t="shared" si="17"/>
        <v>2.0552252280297605E-2</v>
      </c>
      <c r="BC42" s="365">
        <f t="shared" si="18"/>
        <v>3.2132739781464997E-2</v>
      </c>
      <c r="BD42" s="365">
        <f t="shared" si="19"/>
        <v>1.4066398210290827</v>
      </c>
      <c r="BE42" s="365">
        <f t="shared" si="20"/>
        <v>2.8975391498881432E-2</v>
      </c>
      <c r="BF42" s="365">
        <f t="shared" si="21"/>
        <v>1.0080004980854838E-2</v>
      </c>
      <c r="BG42" s="365">
        <f t="shared" si="22"/>
        <v>1.3149456775519099E-2</v>
      </c>
      <c r="BH42" s="365">
        <f t="shared" si="23"/>
        <v>0.3886532438478747</v>
      </c>
      <c r="BI42" s="380">
        <f t="shared" si="24"/>
        <v>0.24193288590604026</v>
      </c>
      <c r="BJ42" s="365">
        <v>0.26100000000000001</v>
      </c>
      <c r="BK42" s="262">
        <v>17067</v>
      </c>
      <c r="BL42" s="282">
        <v>37443</v>
      </c>
      <c r="BM42" s="262">
        <v>6463</v>
      </c>
      <c r="BN42" s="389">
        <f t="shared" si="25"/>
        <v>78596</v>
      </c>
      <c r="BO42" s="278">
        <v>26646</v>
      </c>
      <c r="BP42" s="278">
        <v>3296</v>
      </c>
      <c r="BQ42" s="262">
        <v>1379</v>
      </c>
      <c r="BR42" s="262">
        <v>1033</v>
      </c>
      <c r="BS42" s="457"/>
    </row>
    <row r="43" spans="1:71" x14ac:dyDescent="0.2">
      <c r="A43" s="421"/>
      <c r="B43" s="476">
        <v>1982</v>
      </c>
      <c r="C43" s="458">
        <v>26</v>
      </c>
      <c r="D43" s="459">
        <v>4214</v>
      </c>
      <c r="E43" s="112">
        <v>18110</v>
      </c>
      <c r="F43" s="468">
        <f t="shared" si="41"/>
        <v>18398.278056664338</v>
      </c>
      <c r="G43" s="471">
        <f t="shared" si="27"/>
        <v>1.0159181698875945</v>
      </c>
      <c r="H43" s="497">
        <f t="shared" si="28"/>
        <v>18155.550234403257</v>
      </c>
      <c r="I43" s="520">
        <f t="shared" si="36"/>
        <v>1.0025151979239788</v>
      </c>
      <c r="J43" s="632">
        <f t="shared" si="29"/>
        <v>18165.581600000001</v>
      </c>
      <c r="K43" s="766">
        <f t="shared" si="37"/>
        <v>1.0030691109884042</v>
      </c>
      <c r="L43" s="774">
        <f t="shared" si="30"/>
        <v>18422.897941897609</v>
      </c>
      <c r="M43" s="684">
        <f t="shared" si="42"/>
        <v>1.0172776334565217</v>
      </c>
      <c r="N43" s="515">
        <f t="shared" si="32"/>
        <v>18187.200718857279</v>
      </c>
      <c r="O43" s="785">
        <f t="shared" si="35"/>
        <v>1.0042628779048746</v>
      </c>
      <c r="P43" s="517">
        <f t="shared" si="34"/>
        <v>18202.302000000007</v>
      </c>
      <c r="Q43" s="790">
        <f t="shared" si="38"/>
        <v>1.0050967421314194</v>
      </c>
      <c r="R43" s="412">
        <v>0.38900000000000001</v>
      </c>
      <c r="S43" s="66">
        <v>0.71299999999999997</v>
      </c>
      <c r="T43" s="66">
        <f t="shared" si="3"/>
        <v>9.0983723586521986E-2</v>
      </c>
      <c r="U43" s="66">
        <f t="shared" si="4"/>
        <v>6.0304825813820677E-2</v>
      </c>
      <c r="V43" s="113">
        <f t="shared" si="5"/>
        <v>0.13172236567682988</v>
      </c>
      <c r="W43" s="66">
        <f t="shared" si="6"/>
        <v>3.7032410051399199E-2</v>
      </c>
      <c r="X43" s="67">
        <f t="shared" si="39"/>
        <v>0.11241185817856789</v>
      </c>
      <c r="Y43" s="66">
        <f t="shared" si="8"/>
        <v>0.24948243860651056</v>
      </c>
      <c r="Z43" s="66">
        <f t="shared" si="9"/>
        <v>8.6770036746449494E-2</v>
      </c>
      <c r="AA43" s="67">
        <f t="shared" si="40"/>
        <v>0.32320816676185038</v>
      </c>
      <c r="AB43" s="66">
        <v>0.32400000000000001</v>
      </c>
      <c r="AC43" s="67">
        <f t="shared" si="11"/>
        <v>8.2567782302115408E-2</v>
      </c>
      <c r="AD43" s="70">
        <v>0.28399999999999997</v>
      </c>
      <c r="AE43" s="69">
        <v>56032</v>
      </c>
      <c r="AF43" s="69"/>
      <c r="AG43" s="68">
        <v>161104</v>
      </c>
      <c r="AH43" s="404">
        <v>144149</v>
      </c>
      <c r="AI43" s="68">
        <f t="shared" si="12"/>
        <v>13979</v>
      </c>
      <c r="AJ43" s="68">
        <v>13302</v>
      </c>
      <c r="AK43" s="69">
        <v>3905</v>
      </c>
      <c r="AL43" s="69">
        <v>1221</v>
      </c>
      <c r="AM43" s="68">
        <v>3379</v>
      </c>
      <c r="AN43" s="69">
        <v>1091</v>
      </c>
      <c r="AO43" s="68">
        <v>21221</v>
      </c>
      <c r="AP43" s="68">
        <v>677</v>
      </c>
      <c r="AQ43" s="114">
        <v>457</v>
      </c>
      <c r="AR43" s="69">
        <v>256</v>
      </c>
      <c r="AS43" s="69">
        <f t="shared" si="13"/>
        <v>5098</v>
      </c>
      <c r="AT43" s="68">
        <v>3176</v>
      </c>
      <c r="AU43" s="69">
        <v>299</v>
      </c>
      <c r="AV43" s="69">
        <v>1740</v>
      </c>
      <c r="AW43" s="68">
        <v>1618</v>
      </c>
      <c r="AX43" s="220">
        <v>3452</v>
      </c>
      <c r="AY43" s="114">
        <f t="shared" si="14"/>
        <v>2075</v>
      </c>
      <c r="AZ43" s="349">
        <f t="shared" si="15"/>
        <v>0.34780017876651109</v>
      </c>
      <c r="BA43" s="349">
        <f t="shared" si="16"/>
        <v>0.48592834442347799</v>
      </c>
      <c r="BB43" s="353">
        <f t="shared" si="17"/>
        <v>2.0974029198530142E-2</v>
      </c>
      <c r="BC43" s="365">
        <f t="shared" si="18"/>
        <v>3.1644155328235175E-2</v>
      </c>
      <c r="BD43" s="365">
        <f t="shared" si="19"/>
        <v>1.3971480582524272</v>
      </c>
      <c r="BE43" s="365">
        <f t="shared" si="20"/>
        <v>2.8876356367789836E-2</v>
      </c>
      <c r="BF43" s="365">
        <f t="shared" si="21"/>
        <v>1.0043201906842785E-2</v>
      </c>
      <c r="BG43" s="365">
        <f t="shared" si="22"/>
        <v>1.2879878836031384E-2</v>
      </c>
      <c r="BH43" s="365">
        <f t="shared" si="23"/>
        <v>0.37873001142204454</v>
      </c>
      <c r="BI43" s="380">
        <f t="shared" si="24"/>
        <v>0.23740005711022272</v>
      </c>
      <c r="BJ43" s="365">
        <v>0.26100000000000001</v>
      </c>
      <c r="BK43" s="262">
        <v>17019</v>
      </c>
      <c r="BL43" s="282">
        <v>37651</v>
      </c>
      <c r="BM43" s="262">
        <v>6316</v>
      </c>
      <c r="BN43" s="389">
        <f t="shared" si="25"/>
        <v>78285</v>
      </c>
      <c r="BO43" s="278">
        <v>26992</v>
      </c>
      <c r="BP43" s="278">
        <v>3147</v>
      </c>
      <c r="BQ43" s="262">
        <v>1319</v>
      </c>
      <c r="BR43" s="262">
        <v>964</v>
      </c>
      <c r="BS43" s="457"/>
    </row>
    <row r="44" spans="1:71" x14ac:dyDescent="0.2">
      <c r="A44" s="421"/>
      <c r="B44" s="476">
        <v>1981</v>
      </c>
      <c r="C44" s="458">
        <v>26</v>
      </c>
      <c r="D44" s="459">
        <v>2788</v>
      </c>
      <c r="E44" s="112">
        <v>11147</v>
      </c>
      <c r="F44" s="468">
        <f t="shared" si="41"/>
        <v>11325.828961595242</v>
      </c>
      <c r="G44" s="471">
        <f t="shared" si="27"/>
        <v>1.0160427883372425</v>
      </c>
      <c r="H44" s="497">
        <f t="shared" si="28"/>
        <v>11138.002113144566</v>
      </c>
      <c r="I44" s="520">
        <f t="shared" si="36"/>
        <v>0.99919279744725631</v>
      </c>
      <c r="J44" s="632">
        <f t="shared" si="29"/>
        <v>11190.3544</v>
      </c>
      <c r="K44" s="766">
        <f t="shared" si="37"/>
        <v>1.0038893334529471</v>
      </c>
      <c r="L44" s="774">
        <f t="shared" si="30"/>
        <v>11253.123719881945</v>
      </c>
      <c r="M44" s="684">
        <f t="shared" si="42"/>
        <v>1.0095203839492191</v>
      </c>
      <c r="N44" s="515">
        <f t="shared" si="32"/>
        <v>11158.520288250851</v>
      </c>
      <c r="O44" s="785">
        <f t="shared" si="35"/>
        <v>1.0010334877770568</v>
      </c>
      <c r="P44" s="517">
        <f t="shared" si="34"/>
        <v>11198.983999999999</v>
      </c>
      <c r="Q44" s="790">
        <f t="shared" si="38"/>
        <v>1.0046634969049968</v>
      </c>
      <c r="R44" s="412">
        <v>0.36899999999999999</v>
      </c>
      <c r="S44" s="66">
        <v>0.68899999999999995</v>
      </c>
      <c r="T44" s="66">
        <f t="shared" si="3"/>
        <v>9.6760296398414616E-2</v>
      </c>
      <c r="U44" s="66">
        <f t="shared" si="4"/>
        <v>5.1151703142052959E-2</v>
      </c>
      <c r="V44" s="113">
        <f t="shared" si="5"/>
        <v>0.12500472179201449</v>
      </c>
      <c r="W44" s="66">
        <f t="shared" si="6"/>
        <v>4.0381411913378136E-2</v>
      </c>
      <c r="X44" s="67">
        <f t="shared" si="39"/>
        <v>0.10526763117138216</v>
      </c>
      <c r="Y44" s="66">
        <f t="shared" si="8"/>
        <v>0.26802228732264921</v>
      </c>
      <c r="Z44" s="66">
        <f t="shared" si="9"/>
        <v>8.8127526158727765E-2</v>
      </c>
      <c r="AA44" s="67">
        <f t="shared" si="40"/>
        <v>0.32015049686943536</v>
      </c>
      <c r="AB44" s="66">
        <v>0.32</v>
      </c>
      <c r="AC44" s="67">
        <f t="shared" si="11"/>
        <v>8.37457031692668E-2</v>
      </c>
      <c r="AD44" s="70">
        <v>0.27900000000000003</v>
      </c>
      <c r="AE44" s="69">
        <v>34818</v>
      </c>
      <c r="AF44" s="69"/>
      <c r="AG44" s="68">
        <v>105892</v>
      </c>
      <c r="AH44" s="404">
        <v>94467</v>
      </c>
      <c r="AI44" s="68">
        <f t="shared" si="12"/>
        <v>9332</v>
      </c>
      <c r="AJ44" s="68">
        <v>8868</v>
      </c>
      <c r="AK44" s="69">
        <v>2664</v>
      </c>
      <c r="AL44" s="69">
        <v>829</v>
      </c>
      <c r="AM44" s="68">
        <v>1781</v>
      </c>
      <c r="AN44" s="69">
        <v>715</v>
      </c>
      <c r="AO44" s="68">
        <v>13237</v>
      </c>
      <c r="AP44" s="68">
        <v>464</v>
      </c>
      <c r="AQ44" s="114">
        <v>307</v>
      </c>
      <c r="AR44" s="69">
        <v>181</v>
      </c>
      <c r="AS44" s="69">
        <f t="shared" si="13"/>
        <v>3369</v>
      </c>
      <c r="AT44" s="68">
        <v>2021</v>
      </c>
      <c r="AU44" s="69">
        <v>169</v>
      </c>
      <c r="AV44" s="69">
        <v>1252</v>
      </c>
      <c r="AW44" s="68">
        <v>1099</v>
      </c>
      <c r="AX44" s="220">
        <v>2304</v>
      </c>
      <c r="AY44" s="114">
        <f t="shared" si="14"/>
        <v>1406</v>
      </c>
      <c r="AZ44" s="349">
        <f t="shared" si="15"/>
        <v>0.32880670872209422</v>
      </c>
      <c r="BA44" s="349">
        <f t="shared" si="16"/>
        <v>0.46783515279718957</v>
      </c>
      <c r="BB44" s="353">
        <f t="shared" si="17"/>
        <v>1.681902315566804E-2</v>
      </c>
      <c r="BC44" s="365">
        <f t="shared" si="18"/>
        <v>3.1815434593737014E-2</v>
      </c>
      <c r="BD44" s="365">
        <f t="shared" si="19"/>
        <v>1.4228272732494687</v>
      </c>
      <c r="BE44" s="365">
        <f t="shared" si="20"/>
        <v>3.1564133494169686E-2</v>
      </c>
      <c r="BF44" s="365">
        <f t="shared" si="21"/>
        <v>1.0378498847882748E-2</v>
      </c>
      <c r="BG44" s="365">
        <f t="shared" si="22"/>
        <v>1.327767914478903E-2</v>
      </c>
      <c r="BH44" s="365">
        <f t="shared" si="23"/>
        <v>0.38017691998391634</v>
      </c>
      <c r="BI44" s="380">
        <f t="shared" si="24"/>
        <v>0.25469584697570224</v>
      </c>
      <c r="BJ44" s="365">
        <v>0.25600000000000001</v>
      </c>
      <c r="BK44" s="262">
        <v>10451</v>
      </c>
      <c r="BL44" s="282">
        <v>24157</v>
      </c>
      <c r="BM44" s="262">
        <v>4000</v>
      </c>
      <c r="BN44" s="389">
        <f t="shared" si="25"/>
        <v>49540</v>
      </c>
      <c r="BO44" s="278">
        <v>17717</v>
      </c>
      <c r="BP44" s="278">
        <v>2208</v>
      </c>
      <c r="BQ44" s="262">
        <v>895</v>
      </c>
      <c r="BR44" s="262">
        <v>659</v>
      </c>
      <c r="BS44" s="457"/>
    </row>
    <row r="45" spans="1:71" x14ac:dyDescent="0.2">
      <c r="A45" s="421"/>
      <c r="B45" s="476">
        <v>1980</v>
      </c>
      <c r="C45" s="458">
        <v>26</v>
      </c>
      <c r="D45" s="459">
        <v>4210</v>
      </c>
      <c r="E45" s="112">
        <v>18053</v>
      </c>
      <c r="F45" s="468">
        <f t="shared" si="41"/>
        <v>18318.303593418015</v>
      </c>
      <c r="G45" s="471">
        <f t="shared" si="27"/>
        <v>1.0146958175050138</v>
      </c>
      <c r="H45" s="497">
        <f t="shared" si="28"/>
        <v>18139.338638816513</v>
      </c>
      <c r="I45" s="520">
        <f t="shared" si="36"/>
        <v>1.0047825092126801</v>
      </c>
      <c r="J45" s="632">
        <f t="shared" si="29"/>
        <v>18206.121599999999</v>
      </c>
      <c r="K45" s="766">
        <f t="shared" si="37"/>
        <v>1.0084817814213702</v>
      </c>
      <c r="L45" s="774">
        <f t="shared" si="30"/>
        <v>18254.677098759508</v>
      </c>
      <c r="M45" s="684">
        <f t="shared" si="42"/>
        <v>1.0111713897279957</v>
      </c>
      <c r="N45" s="515">
        <f t="shared" si="32"/>
        <v>18230.21953842145</v>
      </c>
      <c r="O45" s="785">
        <f t="shared" si="35"/>
        <v>1.0098166254041683</v>
      </c>
      <c r="P45" s="517">
        <f t="shared" si="34"/>
        <v>18215.034</v>
      </c>
      <c r="Q45" s="790">
        <f t="shared" si="38"/>
        <v>1.0089754611421924</v>
      </c>
      <c r="R45" s="412">
        <v>0.38800000000000001</v>
      </c>
      <c r="S45" s="66">
        <v>0.71399999999999997</v>
      </c>
      <c r="T45" s="66">
        <f t="shared" si="3"/>
        <v>9.2858931701906913E-2</v>
      </c>
      <c r="U45" s="66">
        <f t="shared" si="4"/>
        <v>5.5221637866265966E-2</v>
      </c>
      <c r="V45" s="113">
        <f t="shared" si="5"/>
        <v>0.12537683766515725</v>
      </c>
      <c r="W45" s="66">
        <f t="shared" si="6"/>
        <v>3.6206218024399842E-2</v>
      </c>
      <c r="X45" s="67">
        <f t="shared" si="39"/>
        <v>0.11198436821537125</v>
      </c>
      <c r="Y45" s="66">
        <f t="shared" si="8"/>
        <v>0.24770133447819398</v>
      </c>
      <c r="Z45" s="66">
        <f t="shared" si="9"/>
        <v>8.5894175299299047E-2</v>
      </c>
      <c r="AA45" s="67">
        <f t="shared" si="40"/>
        <v>0.32294014525419484</v>
      </c>
      <c r="AB45" s="66">
        <v>0.32600000000000001</v>
      </c>
      <c r="AC45" s="67">
        <f t="shared" si="11"/>
        <v>8.1818745735376217E-2</v>
      </c>
      <c r="AD45" s="70">
        <v>0.28699999999999998</v>
      </c>
      <c r="AE45" s="69">
        <v>55902</v>
      </c>
      <c r="AF45" s="69"/>
      <c r="AG45" s="68">
        <v>161210</v>
      </c>
      <c r="AH45" s="404">
        <v>144160</v>
      </c>
      <c r="AI45" s="68">
        <f t="shared" si="12"/>
        <v>13847</v>
      </c>
      <c r="AJ45" s="68">
        <v>13190</v>
      </c>
      <c r="AK45" s="69">
        <v>4114</v>
      </c>
      <c r="AL45" s="69">
        <v>1296</v>
      </c>
      <c r="AM45" s="68">
        <v>3087</v>
      </c>
      <c r="AN45" s="69">
        <v>1031</v>
      </c>
      <c r="AO45" s="68">
        <v>20212</v>
      </c>
      <c r="AP45" s="68">
        <v>657</v>
      </c>
      <c r="AQ45" s="114">
        <v>414</v>
      </c>
      <c r="AR45" s="69">
        <v>257</v>
      </c>
      <c r="AS45" s="69">
        <f t="shared" si="13"/>
        <v>5191</v>
      </c>
      <c r="AT45" s="68">
        <v>3294</v>
      </c>
      <c r="AU45" s="69">
        <v>294</v>
      </c>
      <c r="AV45" s="69">
        <v>1883</v>
      </c>
      <c r="AW45" s="68">
        <v>1610</v>
      </c>
      <c r="AX45" s="220">
        <v>3609</v>
      </c>
      <c r="AY45" s="114">
        <f t="shared" si="14"/>
        <v>2024</v>
      </c>
      <c r="AZ45" s="349">
        <f t="shared" si="15"/>
        <v>0.34676508901432912</v>
      </c>
      <c r="BA45" s="349">
        <f t="shared" si="16"/>
        <v>0.48529247565287514</v>
      </c>
      <c r="BB45" s="353">
        <f t="shared" si="17"/>
        <v>1.9148936170212766E-2</v>
      </c>
      <c r="BC45" s="365">
        <f t="shared" si="18"/>
        <v>3.2200235717387261E-2</v>
      </c>
      <c r="BD45" s="365">
        <f t="shared" si="19"/>
        <v>1.3994848127079531</v>
      </c>
      <c r="BE45" s="365">
        <f t="shared" si="20"/>
        <v>2.8800400701227146E-2</v>
      </c>
      <c r="BF45" s="365">
        <f t="shared" si="21"/>
        <v>9.9869735128093797E-3</v>
      </c>
      <c r="BG45" s="365">
        <f t="shared" si="22"/>
        <v>1.255505241610322E-2</v>
      </c>
      <c r="BH45" s="365">
        <f t="shared" si="23"/>
        <v>0.36156130371006406</v>
      </c>
      <c r="BI45" s="380">
        <f t="shared" si="24"/>
        <v>0.23594862437837644</v>
      </c>
      <c r="BJ45" s="365">
        <v>0.26500000000000001</v>
      </c>
      <c r="BK45" s="262">
        <v>16928</v>
      </c>
      <c r="BL45" s="282">
        <v>38144</v>
      </c>
      <c r="BM45" s="262">
        <v>6345</v>
      </c>
      <c r="BN45" s="389">
        <f t="shared" si="25"/>
        <v>78234</v>
      </c>
      <c r="BO45" s="278">
        <v>27636</v>
      </c>
      <c r="BP45" s="278">
        <v>3362</v>
      </c>
      <c r="BQ45" s="262">
        <v>1435</v>
      </c>
      <c r="BR45" s="262">
        <v>1076</v>
      </c>
      <c r="BS45" s="457"/>
    </row>
    <row r="46" spans="1:71" x14ac:dyDescent="0.2">
      <c r="A46" s="421"/>
      <c r="B46" s="476">
        <v>1979</v>
      </c>
      <c r="C46" s="458">
        <v>26</v>
      </c>
      <c r="D46" s="459">
        <v>4196</v>
      </c>
      <c r="E46" s="112">
        <v>18713</v>
      </c>
      <c r="F46" s="468">
        <f t="shared" si="41"/>
        <v>18830.465435571961</v>
      </c>
      <c r="G46" s="471">
        <f t="shared" si="27"/>
        <v>1.0062772102587485</v>
      </c>
      <c r="H46" s="497">
        <f t="shared" si="28"/>
        <v>18612.455540950672</v>
      </c>
      <c r="I46" s="520">
        <f t="shared" si="36"/>
        <v>0.99462702618236909</v>
      </c>
      <c r="J46" s="632">
        <f t="shared" si="29"/>
        <v>18669.692800000001</v>
      </c>
      <c r="K46" s="766">
        <f t="shared" si="37"/>
        <v>0.99768571581253673</v>
      </c>
      <c r="L46" s="774">
        <f t="shared" si="30"/>
        <v>18797.215932068822</v>
      </c>
      <c r="M46" s="684">
        <f t="shared" si="42"/>
        <v>1.0045003971607345</v>
      </c>
      <c r="N46" s="515">
        <f t="shared" si="32"/>
        <v>18704.312721864339</v>
      </c>
      <c r="O46" s="785">
        <f t="shared" si="35"/>
        <v>0.9995357624039084</v>
      </c>
      <c r="P46" s="517">
        <f t="shared" si="34"/>
        <v>18684.77</v>
      </c>
      <c r="Q46" s="790">
        <f t="shared" si="38"/>
        <v>0.99849142307486771</v>
      </c>
      <c r="R46" s="412">
        <v>0.39700000000000002</v>
      </c>
      <c r="S46" s="66">
        <v>0.72699999999999998</v>
      </c>
      <c r="T46" s="66">
        <f t="shared" si="3"/>
        <v>9.3116267596948396E-2</v>
      </c>
      <c r="U46" s="66">
        <f t="shared" si="4"/>
        <v>6.0485931250770827E-2</v>
      </c>
      <c r="V46" s="113">
        <f t="shared" si="5"/>
        <v>0.12492361795258701</v>
      </c>
      <c r="W46" s="66">
        <f t="shared" si="6"/>
        <v>3.5643180576845145E-2</v>
      </c>
      <c r="X46" s="67">
        <f t="shared" si="39"/>
        <v>0.11668059210116101</v>
      </c>
      <c r="Y46" s="66">
        <f t="shared" si="8"/>
        <v>0.25292034462709445</v>
      </c>
      <c r="Z46" s="66">
        <f t="shared" si="9"/>
        <v>8.9507289029667411E-2</v>
      </c>
      <c r="AA46" s="67">
        <f t="shared" si="40"/>
        <v>0.32970382507884488</v>
      </c>
      <c r="AB46" s="66">
        <v>0.33</v>
      </c>
      <c r="AC46" s="67">
        <f t="shared" si="11"/>
        <v>8.4805896070533363E-2</v>
      </c>
      <c r="AD46" s="70">
        <v>0.28599999999999998</v>
      </c>
      <c r="AE46" s="69">
        <v>56757</v>
      </c>
      <c r="AF46" s="69"/>
      <c r="AG46" s="68">
        <v>160378</v>
      </c>
      <c r="AH46" s="404">
        <v>142792</v>
      </c>
      <c r="AI46" s="68">
        <f t="shared" si="12"/>
        <v>14355</v>
      </c>
      <c r="AJ46" s="68">
        <v>13601</v>
      </c>
      <c r="AK46" s="69">
        <v>4101</v>
      </c>
      <c r="AL46" s="69">
        <v>1314</v>
      </c>
      <c r="AM46" s="68">
        <v>3433</v>
      </c>
      <c r="AN46" s="69">
        <v>1146</v>
      </c>
      <c r="AO46" s="68">
        <v>20035</v>
      </c>
      <c r="AP46" s="68">
        <v>754</v>
      </c>
      <c r="AQ46" s="114">
        <v>426</v>
      </c>
      <c r="AR46" s="69">
        <v>166</v>
      </c>
      <c r="AS46" s="69">
        <f t="shared" si="13"/>
        <v>5285</v>
      </c>
      <c r="AT46" s="68">
        <v>2982</v>
      </c>
      <c r="AU46" s="69">
        <v>342</v>
      </c>
      <c r="AV46" s="69">
        <v>1896</v>
      </c>
      <c r="AW46" s="68">
        <v>1597</v>
      </c>
      <c r="AX46" s="220">
        <v>3631</v>
      </c>
      <c r="AY46" s="114">
        <f t="shared" si="14"/>
        <v>2023</v>
      </c>
      <c r="AZ46" s="349">
        <f t="shared" si="15"/>
        <v>0.35389517265460352</v>
      </c>
      <c r="BA46" s="349">
        <f t="shared" si="16"/>
        <v>0.49494943196697799</v>
      </c>
      <c r="BB46" s="353">
        <f t="shared" si="17"/>
        <v>2.140567908316602E-2</v>
      </c>
      <c r="BC46" s="365">
        <f t="shared" si="18"/>
        <v>3.2953397598174311E-2</v>
      </c>
      <c r="BD46" s="365">
        <f t="shared" si="19"/>
        <v>1.3985763870535792</v>
      </c>
      <c r="BE46" s="365">
        <f t="shared" si="20"/>
        <v>2.8137498458339939E-2</v>
      </c>
      <c r="BF46" s="365">
        <f t="shared" si="21"/>
        <v>9.9577248749828529E-3</v>
      </c>
      <c r="BG46" s="365">
        <f t="shared" si="22"/>
        <v>1.2613949544201824E-2</v>
      </c>
      <c r="BH46" s="365">
        <f t="shared" si="23"/>
        <v>0.35299610620716387</v>
      </c>
      <c r="BI46" s="380">
        <f t="shared" si="24"/>
        <v>0.23963563965678242</v>
      </c>
      <c r="BJ46" s="365">
        <v>0.26500000000000001</v>
      </c>
      <c r="BK46" s="262">
        <v>17558</v>
      </c>
      <c r="BL46" s="282">
        <v>37911</v>
      </c>
      <c r="BM46" s="262">
        <v>6415</v>
      </c>
      <c r="BN46" s="389">
        <f t="shared" si="25"/>
        <v>79379</v>
      </c>
      <c r="BO46" s="278">
        <v>26997</v>
      </c>
      <c r="BP46" s="278">
        <v>3326</v>
      </c>
      <c r="BQ46" s="262">
        <v>1366</v>
      </c>
      <c r="BR46" s="262">
        <v>1066</v>
      </c>
      <c r="BS46" s="457"/>
    </row>
    <row r="47" spans="1:71" s="90" customFormat="1" x14ac:dyDescent="0.2">
      <c r="A47" s="421"/>
      <c r="B47" s="476">
        <v>1978</v>
      </c>
      <c r="C47" s="458">
        <v>26</v>
      </c>
      <c r="D47" s="459">
        <v>4204</v>
      </c>
      <c r="E47" s="112">
        <v>17251</v>
      </c>
      <c r="F47" s="468">
        <f t="shared" si="41"/>
        <v>17802.183836498145</v>
      </c>
      <c r="G47" s="470">
        <f t="shared" si="27"/>
        <v>1.0319508339515475</v>
      </c>
      <c r="H47" s="497">
        <f t="shared" si="28"/>
        <v>17416.462635941174</v>
      </c>
      <c r="I47" s="520">
        <f t="shared" si="36"/>
        <v>1.0095914808382804</v>
      </c>
      <c r="J47" s="632">
        <f t="shared" si="29"/>
        <v>17438.823200000003</v>
      </c>
      <c r="K47" s="766">
        <f t="shared" si="37"/>
        <v>1.0108876702799838</v>
      </c>
      <c r="L47" s="774">
        <f t="shared" si="30"/>
        <v>17791.150601086949</v>
      </c>
      <c r="M47" s="847">
        <f t="shared" si="42"/>
        <v>1.0313112631781896</v>
      </c>
      <c r="N47" s="515">
        <f t="shared" si="32"/>
        <v>17467.934088021862</v>
      </c>
      <c r="O47" s="785">
        <f t="shared" si="35"/>
        <v>1.0125751601658954</v>
      </c>
      <c r="P47" s="517">
        <f t="shared" si="34"/>
        <v>17519.385999999999</v>
      </c>
      <c r="Q47" s="790">
        <f t="shared" si="38"/>
        <v>1.0155577067996058</v>
      </c>
      <c r="R47" s="412">
        <v>0.379</v>
      </c>
      <c r="S47" s="66">
        <v>0.70199999999999996</v>
      </c>
      <c r="T47" s="66">
        <f t="shared" si="3"/>
        <v>9.7776202380508187E-2</v>
      </c>
      <c r="U47" s="66">
        <f t="shared" si="4"/>
        <v>5.5147196000149251E-2</v>
      </c>
      <c r="V47" s="113">
        <f t="shared" si="5"/>
        <v>0.12599879390924168</v>
      </c>
      <c r="W47" s="66">
        <f t="shared" si="6"/>
        <v>3.9009738442595428E-2</v>
      </c>
      <c r="X47" s="67">
        <f t="shared" si="39"/>
        <v>0.10836599829137143</v>
      </c>
      <c r="Y47" s="66">
        <f t="shared" si="8"/>
        <v>0.26749001902914071</v>
      </c>
      <c r="Z47" s="66">
        <f t="shared" si="9"/>
        <v>9.0067340067340074E-2</v>
      </c>
      <c r="AA47" s="67">
        <f t="shared" si="40"/>
        <v>0.32183500615648669</v>
      </c>
      <c r="AB47" s="66">
        <v>0.32300000000000001</v>
      </c>
      <c r="AC47" s="67">
        <f t="shared" si="11"/>
        <v>8.5217850143223278E-2</v>
      </c>
      <c r="AD47" s="70">
        <v>0.28000000000000003</v>
      </c>
      <c r="AE47" s="69">
        <v>53602</v>
      </c>
      <c r="AF47" s="69"/>
      <c r="AG47" s="68">
        <v>159192</v>
      </c>
      <c r="AH47" s="404">
        <v>141567</v>
      </c>
      <c r="AI47" s="68">
        <f t="shared" si="12"/>
        <v>14338</v>
      </c>
      <c r="AJ47" s="68">
        <v>13566</v>
      </c>
      <c r="AK47" s="69">
        <v>3836</v>
      </c>
      <c r="AL47" s="69">
        <v>1274</v>
      </c>
      <c r="AM47" s="68">
        <v>2956</v>
      </c>
      <c r="AN47" s="69">
        <v>1054</v>
      </c>
      <c r="AO47" s="68">
        <v>20058</v>
      </c>
      <c r="AP47" s="68">
        <v>772</v>
      </c>
      <c r="AQ47" s="114">
        <v>475</v>
      </c>
      <c r="AR47" s="69">
        <v>273</v>
      </c>
      <c r="AS47" s="69">
        <f t="shared" si="13"/>
        <v>5241</v>
      </c>
      <c r="AT47" s="68">
        <v>3004</v>
      </c>
      <c r="AU47" s="69">
        <v>296</v>
      </c>
      <c r="AV47" s="69">
        <v>1986</v>
      </c>
      <c r="AW47" s="68">
        <v>1616</v>
      </c>
      <c r="AX47" s="220">
        <v>3618</v>
      </c>
      <c r="AY47" s="114">
        <f t="shared" si="14"/>
        <v>2091</v>
      </c>
      <c r="AZ47" s="349">
        <f t="shared" si="15"/>
        <v>0.33671290014573596</v>
      </c>
      <c r="BA47" s="349">
        <f t="shared" si="16"/>
        <v>0.47857304387155131</v>
      </c>
      <c r="BB47" s="353">
        <f t="shared" si="17"/>
        <v>1.8568772300115582E-2</v>
      </c>
      <c r="BC47" s="365">
        <f t="shared" si="18"/>
        <v>3.2922508668777328E-2</v>
      </c>
      <c r="BD47" s="365">
        <f t="shared" si="19"/>
        <v>1.4213089063840902</v>
      </c>
      <c r="BE47" s="365">
        <f t="shared" si="20"/>
        <v>3.0148128801164135E-2</v>
      </c>
      <c r="BF47" s="365">
        <f t="shared" si="21"/>
        <v>1.0151263882607167E-2</v>
      </c>
      <c r="BG47" s="365">
        <f t="shared" si="22"/>
        <v>1.313508216493291E-2</v>
      </c>
      <c r="BH47" s="365">
        <f t="shared" si="23"/>
        <v>0.37420245513227118</v>
      </c>
      <c r="BI47" s="380">
        <f t="shared" si="24"/>
        <v>0.25308757135927762</v>
      </c>
      <c r="BJ47" s="365">
        <v>0.25800000000000001</v>
      </c>
      <c r="BK47" s="262">
        <v>16098</v>
      </c>
      <c r="BL47" s="282">
        <v>36508</v>
      </c>
      <c r="BM47" s="262">
        <v>6186</v>
      </c>
      <c r="BN47" s="389">
        <f t="shared" si="25"/>
        <v>76185</v>
      </c>
      <c r="BO47" s="278">
        <v>26346</v>
      </c>
      <c r="BP47" s="278">
        <v>3076</v>
      </c>
      <c r="BQ47" s="262">
        <v>1338</v>
      </c>
      <c r="BR47" s="262">
        <v>1020</v>
      </c>
      <c r="BS47" s="457"/>
    </row>
    <row r="48" spans="1:71" x14ac:dyDescent="0.2">
      <c r="A48" s="421"/>
      <c r="B48" s="476">
        <v>1977</v>
      </c>
      <c r="C48" s="458">
        <v>26</v>
      </c>
      <c r="D48" s="459">
        <v>4206</v>
      </c>
      <c r="E48" s="112">
        <v>18803</v>
      </c>
      <c r="F48" s="468">
        <f t="shared" si="41"/>
        <v>19205.037333929751</v>
      </c>
      <c r="G48" s="470">
        <f t="shared" si="27"/>
        <v>1.0213815526208452</v>
      </c>
      <c r="H48" s="497">
        <f t="shared" si="28"/>
        <v>18935.165793773667</v>
      </c>
      <c r="I48" s="520">
        <f t="shared" si="36"/>
        <v>1.0070289737687426</v>
      </c>
      <c r="J48" s="632">
        <f t="shared" si="29"/>
        <v>18972.882399999999</v>
      </c>
      <c r="K48" s="766">
        <f t="shared" si="37"/>
        <v>1.0090348561399776</v>
      </c>
      <c r="L48" s="774">
        <f t="shared" si="30"/>
        <v>19194.344787728125</v>
      </c>
      <c r="M48" s="847">
        <f t="shared" si="42"/>
        <v>1.0208128909072023</v>
      </c>
      <c r="N48" s="515">
        <f t="shared" si="32"/>
        <v>18981.932866182098</v>
      </c>
      <c r="O48" s="785">
        <f t="shared" si="35"/>
        <v>1.009516187107488</v>
      </c>
      <c r="P48" s="517">
        <f t="shared" si="34"/>
        <v>18951.954000000005</v>
      </c>
      <c r="Q48" s="790">
        <f t="shared" si="38"/>
        <v>1.0079218209860132</v>
      </c>
      <c r="R48" s="412">
        <v>0.40100000000000002</v>
      </c>
      <c r="S48" s="66">
        <v>0.73</v>
      </c>
      <c r="T48" s="66">
        <f t="shared" si="3"/>
        <v>9.3593073593073589E-2</v>
      </c>
      <c r="U48" s="66">
        <f t="shared" si="4"/>
        <v>6.30995670995671E-2</v>
      </c>
      <c r="V48" s="113">
        <f t="shared" si="5"/>
        <v>0.13446241651036542</v>
      </c>
      <c r="W48" s="66">
        <f t="shared" si="6"/>
        <v>3.8857142857142854E-2</v>
      </c>
      <c r="X48" s="67">
        <f t="shared" si="39"/>
        <v>0.11639337158845413</v>
      </c>
      <c r="Y48" s="66">
        <f t="shared" si="8"/>
        <v>0.25191341991341992</v>
      </c>
      <c r="Z48" s="66">
        <f t="shared" si="9"/>
        <v>9.0054287606702699E-2</v>
      </c>
      <c r="AA48" s="67">
        <f t="shared" si="40"/>
        <v>0.3255930735930736</v>
      </c>
      <c r="AB48" s="66">
        <v>0.32900000000000001</v>
      </c>
      <c r="AC48" s="67">
        <f t="shared" si="11"/>
        <v>8.5157879750165588E-2</v>
      </c>
      <c r="AD48" s="70">
        <v>0.28699999999999998</v>
      </c>
      <c r="AE48" s="69">
        <v>57750</v>
      </c>
      <c r="AF48" s="69"/>
      <c r="AG48" s="68">
        <v>161547</v>
      </c>
      <c r="AH48" s="404">
        <v>143975</v>
      </c>
      <c r="AI48" s="68">
        <f t="shared" si="12"/>
        <v>14548</v>
      </c>
      <c r="AJ48" s="68">
        <v>13757</v>
      </c>
      <c r="AK48" s="69">
        <v>3884</v>
      </c>
      <c r="AL48" s="69">
        <v>1231</v>
      </c>
      <c r="AM48" s="68">
        <v>3644</v>
      </c>
      <c r="AN48" s="69">
        <v>1166</v>
      </c>
      <c r="AO48" s="68">
        <v>21722</v>
      </c>
      <c r="AP48" s="68">
        <v>791</v>
      </c>
      <c r="AQ48" s="114">
        <v>464</v>
      </c>
      <c r="AR48" s="69">
        <v>235</v>
      </c>
      <c r="AS48" s="69">
        <f t="shared" si="13"/>
        <v>5405</v>
      </c>
      <c r="AT48" s="68">
        <v>3016</v>
      </c>
      <c r="AU48" s="69">
        <v>294</v>
      </c>
      <c r="AV48" s="69">
        <v>1764</v>
      </c>
      <c r="AW48" s="68">
        <v>1780</v>
      </c>
      <c r="AX48" s="220">
        <v>3710</v>
      </c>
      <c r="AY48" s="114">
        <f t="shared" si="14"/>
        <v>2244</v>
      </c>
      <c r="AZ48" s="349">
        <f t="shared" si="15"/>
        <v>0.357481104570187</v>
      </c>
      <c r="BA48" s="349">
        <f t="shared" si="16"/>
        <v>0.49966263687966972</v>
      </c>
      <c r="BB48" s="353">
        <f t="shared" si="17"/>
        <v>2.2556902944653876E-2</v>
      </c>
      <c r="BC48" s="365">
        <f t="shared" si="18"/>
        <v>3.3457755328170746E-2</v>
      </c>
      <c r="BD48" s="365">
        <f t="shared" si="19"/>
        <v>1.3977316017316017</v>
      </c>
      <c r="BE48" s="365">
        <f t="shared" si="20"/>
        <v>3.0822510822510824E-2</v>
      </c>
      <c r="BF48" s="365">
        <f t="shared" si="21"/>
        <v>1.1018465214457712E-2</v>
      </c>
      <c r="BG48" s="365">
        <f t="shared" si="22"/>
        <v>1.389069434901298E-2</v>
      </c>
      <c r="BH48" s="365">
        <f t="shared" si="23"/>
        <v>0.37613852813852816</v>
      </c>
      <c r="BI48" s="380">
        <f t="shared" si="24"/>
        <v>0.23821645021645022</v>
      </c>
      <c r="BJ48" s="365">
        <v>0.26400000000000001</v>
      </c>
      <c r="BK48" s="262">
        <v>17596</v>
      </c>
      <c r="BL48" s="282">
        <v>38037</v>
      </c>
      <c r="BM48" s="262">
        <v>6441</v>
      </c>
      <c r="BN48" s="389">
        <f t="shared" si="25"/>
        <v>80719</v>
      </c>
      <c r="BO48" s="278">
        <v>26782</v>
      </c>
      <c r="BP48" s="278">
        <v>3139</v>
      </c>
      <c r="BQ48" s="262">
        <v>1297</v>
      </c>
      <c r="BR48" s="262">
        <v>1170</v>
      </c>
      <c r="BS48" s="457"/>
    </row>
    <row r="49" spans="1:71" x14ac:dyDescent="0.2">
      <c r="A49" s="421"/>
      <c r="B49" s="476">
        <v>1976</v>
      </c>
      <c r="C49" s="458">
        <v>24</v>
      </c>
      <c r="D49" s="459">
        <v>3878</v>
      </c>
      <c r="E49" s="112">
        <v>15492</v>
      </c>
      <c r="F49" s="468">
        <f t="shared" si="41"/>
        <v>15613.304640815315</v>
      </c>
      <c r="G49" s="471">
        <f t="shared" si="27"/>
        <v>1.0078301472253623</v>
      </c>
      <c r="H49" s="497">
        <f t="shared" si="28"/>
        <v>15308.547469950869</v>
      </c>
      <c r="I49" s="520">
        <f t="shared" si="36"/>
        <v>0.98815824102445571</v>
      </c>
      <c r="J49" s="632">
        <f t="shared" si="29"/>
        <v>15329.936000000002</v>
      </c>
      <c r="K49" s="766">
        <f t="shared" si="37"/>
        <v>0.98953885876581471</v>
      </c>
      <c r="L49" s="774">
        <f t="shared" si="30"/>
        <v>15574.571174359684</v>
      </c>
      <c r="M49" s="684">
        <f t="shared" si="42"/>
        <v>1.0053299234675759</v>
      </c>
      <c r="N49" s="515">
        <f t="shared" si="32"/>
        <v>15365.755805822086</v>
      </c>
      <c r="O49" s="785">
        <f t="shared" ref="O49:O79" si="43">N49/E49</f>
        <v>0.99185100734715248</v>
      </c>
      <c r="P49" s="517">
        <f t="shared" si="34"/>
        <v>15441.099999999999</v>
      </c>
      <c r="Q49" s="790">
        <f t="shared" si="38"/>
        <v>0.99671443325587394</v>
      </c>
      <c r="R49" s="412">
        <v>0.36099999999999999</v>
      </c>
      <c r="S49" s="66">
        <v>0.68100000000000005</v>
      </c>
      <c r="T49" s="66">
        <f t="shared" si="3"/>
        <v>0.10506582411795681</v>
      </c>
      <c r="U49" s="66">
        <f t="shared" si="4"/>
        <v>4.7077409162717222E-2</v>
      </c>
      <c r="V49" s="113">
        <f t="shared" si="5"/>
        <v>0.12699606376564163</v>
      </c>
      <c r="W49" s="66">
        <f t="shared" si="6"/>
        <v>4.048446550816219E-2</v>
      </c>
      <c r="X49" s="67">
        <f t="shared" si="39"/>
        <v>0.10495721631674153</v>
      </c>
      <c r="Y49" s="66">
        <f t="shared" si="8"/>
        <v>0.27540810953133227</v>
      </c>
      <c r="Z49" s="66">
        <f t="shared" si="9"/>
        <v>8.8582210388677737E-2</v>
      </c>
      <c r="AA49" s="67">
        <f t="shared" si="40"/>
        <v>0.32631911532385466</v>
      </c>
      <c r="AB49" s="66">
        <v>0.32</v>
      </c>
      <c r="AC49" s="67">
        <f t="shared" si="11"/>
        <v>8.3948158235266218E-2</v>
      </c>
      <c r="AD49" s="70">
        <v>0.28100000000000003</v>
      </c>
      <c r="AE49" s="69">
        <v>47475</v>
      </c>
      <c r="AF49" s="69"/>
      <c r="AG49" s="68">
        <v>147603</v>
      </c>
      <c r="AH49" s="404">
        <v>131525</v>
      </c>
      <c r="AI49" s="68">
        <f t="shared" si="12"/>
        <v>13075</v>
      </c>
      <c r="AJ49" s="68">
        <v>12391</v>
      </c>
      <c r="AK49" s="69">
        <v>3632</v>
      </c>
      <c r="AL49" s="69">
        <v>1183</v>
      </c>
      <c r="AM49" s="68">
        <v>2235</v>
      </c>
      <c r="AN49" s="69">
        <v>1047</v>
      </c>
      <c r="AO49" s="68">
        <v>18745</v>
      </c>
      <c r="AP49" s="68">
        <v>684</v>
      </c>
      <c r="AQ49" s="114">
        <v>379</v>
      </c>
      <c r="AR49" s="69">
        <v>176</v>
      </c>
      <c r="AS49" s="69">
        <f t="shared" si="13"/>
        <v>4988</v>
      </c>
      <c r="AT49" s="68">
        <v>3054</v>
      </c>
      <c r="AU49" s="69">
        <v>306</v>
      </c>
      <c r="AV49" s="69">
        <v>1793</v>
      </c>
      <c r="AW49" s="68">
        <v>1543</v>
      </c>
      <c r="AX49" s="220">
        <v>3459</v>
      </c>
      <c r="AY49" s="114">
        <f t="shared" si="14"/>
        <v>1922</v>
      </c>
      <c r="AZ49" s="349">
        <f t="shared" si="15"/>
        <v>0.32163980406902298</v>
      </c>
      <c r="BA49" s="349">
        <f t="shared" si="16"/>
        <v>0.4647060019105303</v>
      </c>
      <c r="BB49" s="353">
        <f t="shared" si="17"/>
        <v>1.5141968659173595E-2</v>
      </c>
      <c r="BC49" s="365">
        <f t="shared" si="18"/>
        <v>3.3793351083650058E-2</v>
      </c>
      <c r="BD49" s="365">
        <f t="shared" si="19"/>
        <v>1.4448025276461296</v>
      </c>
      <c r="BE49" s="365">
        <f t="shared" si="20"/>
        <v>3.2501316482359134E-2</v>
      </c>
      <c r="BF49" s="365">
        <f t="shared" si="21"/>
        <v>1.04537170653713E-2</v>
      </c>
      <c r="BG49" s="365">
        <f t="shared" si="22"/>
        <v>1.3021415553884407E-2</v>
      </c>
      <c r="BH49" s="365">
        <f t="shared" si="23"/>
        <v>0.39483938915218536</v>
      </c>
      <c r="BI49" s="380">
        <f t="shared" si="24"/>
        <v>0.26100052659294365</v>
      </c>
      <c r="BJ49" s="365">
        <v>0.255</v>
      </c>
      <c r="BK49" s="262">
        <v>14363</v>
      </c>
      <c r="BL49" s="282">
        <v>33598</v>
      </c>
      <c r="BM49" s="262">
        <v>5240</v>
      </c>
      <c r="BN49" s="389">
        <f t="shared" si="25"/>
        <v>68592</v>
      </c>
      <c r="BO49" s="278">
        <v>25157</v>
      </c>
      <c r="BP49" s="278">
        <v>2910</v>
      </c>
      <c r="BQ49" s="262">
        <v>1156</v>
      </c>
      <c r="BR49" s="262">
        <v>966</v>
      </c>
      <c r="BS49" s="457"/>
    </row>
    <row r="50" spans="1:71" x14ac:dyDescent="0.2">
      <c r="A50" s="421"/>
      <c r="B50" s="476">
        <v>1975</v>
      </c>
      <c r="C50" s="458">
        <v>24</v>
      </c>
      <c r="D50" s="459">
        <v>3868</v>
      </c>
      <c r="E50" s="112">
        <v>16295</v>
      </c>
      <c r="F50" s="468">
        <f t="shared" si="41"/>
        <v>16543.651341757606</v>
      </c>
      <c r="G50" s="471">
        <f t="shared" si="27"/>
        <v>1.0152593643300156</v>
      </c>
      <c r="H50" s="497">
        <f t="shared" si="28"/>
        <v>16163.949816571234</v>
      </c>
      <c r="I50" s="520">
        <f t="shared" si="36"/>
        <v>0.99195764446586276</v>
      </c>
      <c r="J50" s="632">
        <f t="shared" si="29"/>
        <v>16217.056800000002</v>
      </c>
      <c r="K50" s="766">
        <f t="shared" si="37"/>
        <v>0.99521674133169702</v>
      </c>
      <c r="L50" s="774">
        <f t="shared" si="30"/>
        <v>16450.01693006793</v>
      </c>
      <c r="M50" s="684">
        <f t="shared" si="42"/>
        <v>1.0095131592554729</v>
      </c>
      <c r="N50" s="515">
        <f t="shared" si="32"/>
        <v>16257.94523984495</v>
      </c>
      <c r="O50" s="785">
        <f t="shared" si="43"/>
        <v>0.99772600428628111</v>
      </c>
      <c r="P50" s="517">
        <f t="shared" si="34"/>
        <v>16277.07</v>
      </c>
      <c r="Q50" s="790">
        <f t="shared" si="38"/>
        <v>0.99889966247315121</v>
      </c>
      <c r="R50" s="412">
        <v>0.374</v>
      </c>
      <c r="S50" s="66">
        <v>0.70099999999999996</v>
      </c>
      <c r="T50" s="66">
        <f t="shared" si="3"/>
        <v>0.11007849676658396</v>
      </c>
      <c r="U50" s="66">
        <f t="shared" si="4"/>
        <v>5.4866392809208117E-2</v>
      </c>
      <c r="V50" s="113">
        <f t="shared" si="5"/>
        <v>0.12972420150313207</v>
      </c>
      <c r="W50" s="66">
        <f t="shared" si="6"/>
        <v>3.5974295359336238E-2</v>
      </c>
      <c r="X50" s="67">
        <f t="shared" si="39"/>
        <v>0.10963982694468555</v>
      </c>
      <c r="Y50" s="66">
        <f t="shared" si="8"/>
        <v>0.2880180583235043</v>
      </c>
      <c r="Z50" s="66">
        <f t="shared" si="9"/>
        <v>9.5294806322036296E-2</v>
      </c>
      <c r="AA50" s="67">
        <f t="shared" si="40"/>
        <v>0.33137430349371622</v>
      </c>
      <c r="AB50" s="66">
        <v>0.32700000000000001</v>
      </c>
      <c r="AC50" s="67">
        <f t="shared" si="11"/>
        <v>9.0174468285527817E-2</v>
      </c>
      <c r="AD50" s="70">
        <v>0.28199999999999997</v>
      </c>
      <c r="AE50" s="69">
        <v>49174</v>
      </c>
      <c r="AF50" s="69"/>
      <c r="AG50" s="68">
        <v>148623</v>
      </c>
      <c r="AH50" s="404">
        <v>131473</v>
      </c>
      <c r="AI50" s="68">
        <f t="shared" si="12"/>
        <v>14163</v>
      </c>
      <c r="AJ50" s="68">
        <v>13402</v>
      </c>
      <c r="AK50" s="69">
        <v>3691</v>
      </c>
      <c r="AL50" s="69">
        <v>1087</v>
      </c>
      <c r="AM50" s="68">
        <v>2698</v>
      </c>
      <c r="AN50" s="69">
        <v>1158</v>
      </c>
      <c r="AO50" s="68">
        <v>19280</v>
      </c>
      <c r="AP50" s="68">
        <v>761</v>
      </c>
      <c r="AQ50" s="114">
        <v>394</v>
      </c>
      <c r="AR50" s="69">
        <v>204</v>
      </c>
      <c r="AS50" s="69">
        <f t="shared" si="13"/>
        <v>5413</v>
      </c>
      <c r="AT50" s="68">
        <v>2529</v>
      </c>
      <c r="AU50" s="69">
        <v>341</v>
      </c>
      <c r="AV50" s="69">
        <v>1873</v>
      </c>
      <c r="AW50" s="68">
        <v>1375</v>
      </c>
      <c r="AX50" s="220">
        <v>3710</v>
      </c>
      <c r="AY50" s="114">
        <f t="shared" si="14"/>
        <v>1769</v>
      </c>
      <c r="AZ50" s="349">
        <f t="shared" si="15"/>
        <v>0.33086399816986606</v>
      </c>
      <c r="BA50" s="349">
        <f t="shared" si="16"/>
        <v>0.4795960248413772</v>
      </c>
      <c r="BB50" s="353">
        <f t="shared" si="17"/>
        <v>1.8153314090012987E-2</v>
      </c>
      <c r="BC50" s="365">
        <f t="shared" si="18"/>
        <v>3.6421011552720643E-2</v>
      </c>
      <c r="BD50" s="365">
        <f t="shared" si="19"/>
        <v>1.4495261723675112</v>
      </c>
      <c r="BE50" s="365">
        <f t="shared" si="20"/>
        <v>2.7961931101801764E-2</v>
      </c>
      <c r="BF50" s="365">
        <f t="shared" si="21"/>
        <v>9.2515963208924593E-3</v>
      </c>
      <c r="BG50" s="365">
        <f t="shared" si="22"/>
        <v>1.1902599193933645E-2</v>
      </c>
      <c r="BH50" s="365">
        <f t="shared" si="23"/>
        <v>0.39207711392199129</v>
      </c>
      <c r="BI50" s="380">
        <f t="shared" si="24"/>
        <v>0.2725424004555253</v>
      </c>
      <c r="BJ50" s="365">
        <v>0.25800000000000001</v>
      </c>
      <c r="BK50" s="262">
        <v>15153</v>
      </c>
      <c r="BL50" s="282">
        <v>33863</v>
      </c>
      <c r="BM50" s="262">
        <v>5443</v>
      </c>
      <c r="BN50" s="389">
        <f t="shared" si="25"/>
        <v>71279</v>
      </c>
      <c r="BO50" s="278">
        <v>24835</v>
      </c>
      <c r="BP50" s="278">
        <v>3014</v>
      </c>
      <c r="BQ50" s="262">
        <v>1338</v>
      </c>
      <c r="BR50" s="262">
        <v>887</v>
      </c>
      <c r="BS50" s="457"/>
    </row>
    <row r="51" spans="1:71" x14ac:dyDescent="0.2">
      <c r="A51" s="421"/>
      <c r="B51" s="476">
        <v>1974</v>
      </c>
      <c r="C51" s="458">
        <v>24</v>
      </c>
      <c r="D51" s="459">
        <v>3890</v>
      </c>
      <c r="E51" s="112">
        <v>16046</v>
      </c>
      <c r="F51" s="468">
        <f t="shared" si="41"/>
        <v>16101.078403500997</v>
      </c>
      <c r="G51" s="471">
        <f t="shared" si="27"/>
        <v>1.0034325316902029</v>
      </c>
      <c r="H51" s="497">
        <f t="shared" si="28"/>
        <v>15830.031640961635</v>
      </c>
      <c r="I51" s="520">
        <f t="shared" si="36"/>
        <v>0.98654067312486826</v>
      </c>
      <c r="J51" s="632">
        <f t="shared" si="29"/>
        <v>15903.623200000002</v>
      </c>
      <c r="K51" s="766">
        <f t="shared" si="37"/>
        <v>0.99112695999002876</v>
      </c>
      <c r="L51" s="774">
        <f t="shared" si="30"/>
        <v>16051.43899325926</v>
      </c>
      <c r="M51" s="684">
        <f t="shared" si="42"/>
        <v>1.0003389625613399</v>
      </c>
      <c r="N51" s="515">
        <f t="shared" si="32"/>
        <v>15923.234348220463</v>
      </c>
      <c r="O51" s="785">
        <f t="shared" si="43"/>
        <v>0.99234914297771804</v>
      </c>
      <c r="P51" s="517">
        <f t="shared" si="34"/>
        <v>15967.150000000009</v>
      </c>
      <c r="Q51" s="790">
        <f t="shared" si="38"/>
        <v>0.995086002742117</v>
      </c>
      <c r="R51" s="412">
        <v>0.36899999999999999</v>
      </c>
      <c r="S51" s="66">
        <v>0.69299999999999995</v>
      </c>
      <c r="T51" s="66">
        <f t="shared" si="3"/>
        <v>0.10668633235004917</v>
      </c>
      <c r="U51" s="66">
        <f t="shared" si="4"/>
        <v>5.4264995083579154E-2</v>
      </c>
      <c r="V51" s="113">
        <f t="shared" si="5"/>
        <v>0.13096549685602193</v>
      </c>
      <c r="W51" s="66">
        <f t="shared" si="6"/>
        <v>3.5725991478203871E-2</v>
      </c>
      <c r="X51" s="67">
        <f t="shared" si="39"/>
        <v>0.10779545332401784</v>
      </c>
      <c r="Y51" s="66">
        <f t="shared" si="8"/>
        <v>0.28140363815142577</v>
      </c>
      <c r="Z51" s="66">
        <f t="shared" si="9"/>
        <v>9.2283817917987856E-2</v>
      </c>
      <c r="AA51" s="67">
        <f t="shared" si="40"/>
        <v>0.32870370370370372</v>
      </c>
      <c r="AB51" s="66">
        <v>0.32400000000000001</v>
      </c>
      <c r="AC51" s="67">
        <f t="shared" si="11"/>
        <v>8.7084161874563332E-2</v>
      </c>
      <c r="AD51" s="70">
        <v>0.28199999999999997</v>
      </c>
      <c r="AE51" s="69">
        <v>48816</v>
      </c>
      <c r="AF51" s="69"/>
      <c r="AG51" s="68">
        <v>148856</v>
      </c>
      <c r="AH51" s="404">
        <v>132256</v>
      </c>
      <c r="AI51" s="68">
        <f t="shared" si="12"/>
        <v>13737</v>
      </c>
      <c r="AJ51" s="68">
        <v>12963</v>
      </c>
      <c r="AK51" s="69">
        <v>3790</v>
      </c>
      <c r="AL51" s="69">
        <v>1104</v>
      </c>
      <c r="AM51" s="68">
        <v>2649</v>
      </c>
      <c r="AN51" s="69">
        <v>1086</v>
      </c>
      <c r="AO51" s="68">
        <v>19495</v>
      </c>
      <c r="AP51" s="68">
        <v>774</v>
      </c>
      <c r="AQ51" s="114">
        <v>363</v>
      </c>
      <c r="AR51" s="69">
        <v>186</v>
      </c>
      <c r="AS51" s="69">
        <f t="shared" si="13"/>
        <v>5208</v>
      </c>
      <c r="AT51" s="68">
        <v>2487</v>
      </c>
      <c r="AU51" s="69">
        <v>341</v>
      </c>
      <c r="AV51" s="69">
        <v>1734</v>
      </c>
      <c r="AW51" s="68">
        <v>1381</v>
      </c>
      <c r="AX51" s="220">
        <v>3595</v>
      </c>
      <c r="AY51" s="114">
        <f t="shared" si="14"/>
        <v>1744</v>
      </c>
      <c r="AZ51" s="349">
        <f t="shared" si="15"/>
        <v>0.32794109743644867</v>
      </c>
      <c r="BA51" s="349">
        <f t="shared" si="16"/>
        <v>0.47191917020476165</v>
      </c>
      <c r="BB51" s="353">
        <f t="shared" si="17"/>
        <v>1.779572204009244E-2</v>
      </c>
      <c r="BC51" s="365">
        <f t="shared" si="18"/>
        <v>3.4986832912344813E-2</v>
      </c>
      <c r="BD51" s="365">
        <f t="shared" si="19"/>
        <v>1.4390363815142577</v>
      </c>
      <c r="BE51" s="365">
        <f t="shared" si="20"/>
        <v>2.8289904949196986E-2</v>
      </c>
      <c r="BF51" s="365">
        <f t="shared" si="21"/>
        <v>9.2774224754124789E-3</v>
      </c>
      <c r="BG51" s="365">
        <f t="shared" si="22"/>
        <v>1.1716020852367389E-2</v>
      </c>
      <c r="BH51" s="365">
        <f t="shared" si="23"/>
        <v>0.39935676827269745</v>
      </c>
      <c r="BI51" s="380">
        <f t="shared" si="24"/>
        <v>0.26554818092428711</v>
      </c>
      <c r="BJ51" s="365">
        <v>0.25700000000000001</v>
      </c>
      <c r="BK51" s="262">
        <v>14858</v>
      </c>
      <c r="BL51" s="282">
        <v>33969</v>
      </c>
      <c r="BM51" s="262">
        <v>5206</v>
      </c>
      <c r="BN51" s="389">
        <f t="shared" si="25"/>
        <v>70248</v>
      </c>
      <c r="BO51" s="278">
        <v>25267</v>
      </c>
      <c r="BP51" s="278">
        <v>3083</v>
      </c>
      <c r="BQ51" s="262">
        <v>1353</v>
      </c>
      <c r="BR51" s="262">
        <v>847</v>
      </c>
      <c r="BS51" s="457"/>
    </row>
    <row r="52" spans="1:71" x14ac:dyDescent="0.2">
      <c r="A52" s="421"/>
      <c r="B52" s="476">
        <v>1973</v>
      </c>
      <c r="C52" s="458">
        <v>24</v>
      </c>
      <c r="D52" s="459">
        <v>3886</v>
      </c>
      <c r="E52" s="112">
        <v>16376</v>
      </c>
      <c r="F52" s="468">
        <f t="shared" si="41"/>
        <v>16390.438849372396</v>
      </c>
      <c r="G52" s="471">
        <f t="shared" si="27"/>
        <v>1.0008817079489738</v>
      </c>
      <c r="H52" s="497">
        <f t="shared" si="28"/>
        <v>16237.379664833605</v>
      </c>
      <c r="I52" s="520">
        <f t="shared" si="36"/>
        <v>0.99153515295759675</v>
      </c>
      <c r="J52" s="632">
        <f t="shared" si="29"/>
        <v>16298.197600000001</v>
      </c>
      <c r="K52" s="766">
        <f t="shared" si="37"/>
        <v>0.99524899853444071</v>
      </c>
      <c r="L52" s="774">
        <f t="shared" si="30"/>
        <v>16385.126364599364</v>
      </c>
      <c r="M52" s="684">
        <f t="shared" si="42"/>
        <v>1.0005573012090476</v>
      </c>
      <c r="N52" s="515">
        <f t="shared" si="32"/>
        <v>16311.912143678126</v>
      </c>
      <c r="O52" s="785">
        <f t="shared" si="43"/>
        <v>0.99608647677565498</v>
      </c>
      <c r="P52" s="517">
        <f t="shared" si="34"/>
        <v>16326.715999999999</v>
      </c>
      <c r="Q52" s="790">
        <f t="shared" si="38"/>
        <v>0.99699047386419137</v>
      </c>
      <c r="R52" s="412">
        <v>0.379</v>
      </c>
      <c r="S52" s="66">
        <v>0.70399999999999996</v>
      </c>
      <c r="T52" s="66">
        <f t="shared" si="3"/>
        <v>0.10175578611332801</v>
      </c>
      <c r="U52" s="66">
        <f t="shared" si="4"/>
        <v>6.189146049481245E-2</v>
      </c>
      <c r="V52" s="113">
        <f t="shared" si="5"/>
        <v>0.13681911354548204</v>
      </c>
      <c r="W52" s="66">
        <f t="shared" si="6"/>
        <v>3.1664006384676778E-2</v>
      </c>
      <c r="X52" s="67">
        <f t="shared" si="39"/>
        <v>0.11005746160825297</v>
      </c>
      <c r="Y52" s="66">
        <f t="shared" si="8"/>
        <v>0.27643655227454111</v>
      </c>
      <c r="Z52" s="66">
        <f t="shared" si="9"/>
        <v>9.3114687993548176E-2</v>
      </c>
      <c r="AA52" s="67">
        <f t="shared" si="40"/>
        <v>0.32673583399840384</v>
      </c>
      <c r="AB52" s="66">
        <v>0.32500000000000001</v>
      </c>
      <c r="AC52" s="67">
        <f t="shared" si="11"/>
        <v>8.8040592761853553E-2</v>
      </c>
      <c r="AD52" s="70">
        <v>0.28100000000000003</v>
      </c>
      <c r="AE52" s="69">
        <v>50120</v>
      </c>
      <c r="AF52" s="69"/>
      <c r="AG52" s="68">
        <v>148795</v>
      </c>
      <c r="AH52" s="404">
        <v>132363</v>
      </c>
      <c r="AI52" s="68">
        <f t="shared" si="12"/>
        <v>13855</v>
      </c>
      <c r="AJ52" s="68">
        <v>13100</v>
      </c>
      <c r="AK52" s="69">
        <v>3829</v>
      </c>
      <c r="AL52" s="69">
        <v>1009</v>
      </c>
      <c r="AM52" s="68">
        <v>3102</v>
      </c>
      <c r="AN52" s="69">
        <v>1199</v>
      </c>
      <c r="AO52" s="68">
        <v>20358</v>
      </c>
      <c r="AP52" s="68">
        <v>755</v>
      </c>
      <c r="AQ52" s="114">
        <v>376</v>
      </c>
      <c r="AR52" s="69">
        <v>95</v>
      </c>
      <c r="AS52" s="69">
        <f t="shared" si="13"/>
        <v>5100</v>
      </c>
      <c r="AT52" s="68">
        <v>2033</v>
      </c>
      <c r="AU52" s="69">
        <v>359</v>
      </c>
      <c r="AV52" s="69">
        <v>1550</v>
      </c>
      <c r="AW52" s="68">
        <v>1211</v>
      </c>
      <c r="AX52" s="220">
        <v>3447</v>
      </c>
      <c r="AY52" s="114">
        <f t="shared" si="14"/>
        <v>1587</v>
      </c>
      <c r="AZ52" s="349">
        <f t="shared" si="15"/>
        <v>0.33683927551329007</v>
      </c>
      <c r="BA52" s="349">
        <f t="shared" si="16"/>
        <v>0.4778924022984643</v>
      </c>
      <c r="BB52" s="353">
        <f t="shared" si="17"/>
        <v>2.084747471353204E-2</v>
      </c>
      <c r="BC52" s="365">
        <f t="shared" si="18"/>
        <v>3.4275345273698715E-2</v>
      </c>
      <c r="BD52" s="365">
        <f t="shared" si="19"/>
        <v>1.4187549880287311</v>
      </c>
      <c r="BE52" s="365">
        <f t="shared" si="20"/>
        <v>2.4162011173184356E-2</v>
      </c>
      <c r="BF52" s="365">
        <f t="shared" si="21"/>
        <v>8.1387143385194399E-3</v>
      </c>
      <c r="BG52" s="365">
        <f t="shared" si="22"/>
        <v>1.0665680970462717E-2</v>
      </c>
      <c r="BH52" s="365">
        <f t="shared" si="23"/>
        <v>0.40618515562649643</v>
      </c>
      <c r="BI52" s="380">
        <f t="shared" si="24"/>
        <v>0.26137270550678371</v>
      </c>
      <c r="BJ52" s="365">
        <v>0.25700000000000001</v>
      </c>
      <c r="BK52" s="262">
        <v>15254</v>
      </c>
      <c r="BL52" s="282">
        <v>34010</v>
      </c>
      <c r="BM52" s="262">
        <v>5224</v>
      </c>
      <c r="BN52" s="389">
        <f t="shared" si="25"/>
        <v>71108</v>
      </c>
      <c r="BO52" s="278">
        <v>24894</v>
      </c>
      <c r="BP52" s="278">
        <v>3129</v>
      </c>
      <c r="BQ52" s="262">
        <v>1357</v>
      </c>
      <c r="BR52" s="262">
        <v>790</v>
      </c>
      <c r="BS52" s="457"/>
    </row>
    <row r="53" spans="1:71" x14ac:dyDescent="0.2">
      <c r="A53" s="421"/>
      <c r="B53" s="476">
        <v>1972</v>
      </c>
      <c r="C53" s="458">
        <v>24</v>
      </c>
      <c r="D53" s="459">
        <v>3718</v>
      </c>
      <c r="E53" s="112">
        <v>13706</v>
      </c>
      <c r="F53" s="468">
        <f t="shared" si="41"/>
        <v>13762.749767934802</v>
      </c>
      <c r="G53" s="471">
        <f t="shared" si="27"/>
        <v>1.0041405054672992</v>
      </c>
      <c r="H53" s="497">
        <f t="shared" si="28"/>
        <v>13751.284340514016</v>
      </c>
      <c r="I53" s="520">
        <f t="shared" si="36"/>
        <v>1.0033039793166507</v>
      </c>
      <c r="J53" s="632">
        <f t="shared" si="29"/>
        <v>13774.0376</v>
      </c>
      <c r="K53" s="766">
        <f t="shared" si="37"/>
        <v>1.0049640741281189</v>
      </c>
      <c r="L53" s="774">
        <f t="shared" si="30"/>
        <v>13785.960199513922</v>
      </c>
      <c r="M53" s="684">
        <f t="shared" si="42"/>
        <v>1.0058339558962441</v>
      </c>
      <c r="N53" s="515">
        <f t="shared" si="32"/>
        <v>13765.073870536704</v>
      </c>
      <c r="O53" s="785">
        <f t="shared" si="43"/>
        <v>1.004310073729513</v>
      </c>
      <c r="P53" s="517">
        <f t="shared" si="34"/>
        <v>13816.936000000003</v>
      </c>
      <c r="Q53" s="790">
        <f t="shared" si="38"/>
        <v>1.0080939734422882</v>
      </c>
      <c r="R53" s="412">
        <v>0.35399999999999998</v>
      </c>
      <c r="S53" s="66">
        <v>0.66400000000000003</v>
      </c>
      <c r="T53" s="66">
        <f t="shared" si="3"/>
        <v>0.10495699411498416</v>
      </c>
      <c r="U53" s="66">
        <f t="shared" si="4"/>
        <v>5.7356269805341781E-2</v>
      </c>
      <c r="V53" s="113">
        <f t="shared" si="5"/>
        <v>0.14801214502589749</v>
      </c>
      <c r="W53" s="66">
        <f t="shared" si="6"/>
        <v>3.2005432322317791E-2</v>
      </c>
      <c r="X53" s="67">
        <f t="shared" si="39"/>
        <v>9.7917485265225937E-2</v>
      </c>
      <c r="Y53" s="66">
        <f t="shared" si="8"/>
        <v>0.28243549117247624</v>
      </c>
      <c r="Z53" s="66">
        <f t="shared" si="9"/>
        <v>8.9144490087515627E-2</v>
      </c>
      <c r="AA53" s="67">
        <f t="shared" si="40"/>
        <v>0.3102308736985061</v>
      </c>
      <c r="AB53" s="66">
        <v>0.311</v>
      </c>
      <c r="AC53" s="67">
        <f t="shared" si="11"/>
        <v>8.3779246293981063E-2</v>
      </c>
      <c r="AD53" s="70">
        <v>0.27200000000000002</v>
      </c>
      <c r="AE53" s="69">
        <v>44180</v>
      </c>
      <c r="AF53" s="69"/>
      <c r="AG53" s="68">
        <v>139975</v>
      </c>
      <c r="AH53" s="404">
        <v>124828</v>
      </c>
      <c r="AI53" s="68">
        <f t="shared" si="12"/>
        <v>12478</v>
      </c>
      <c r="AJ53" s="68">
        <v>11727</v>
      </c>
      <c r="AK53" s="69">
        <v>3476</v>
      </c>
      <c r="AL53" s="69">
        <v>883</v>
      </c>
      <c r="AM53" s="68">
        <v>2534</v>
      </c>
      <c r="AN53" s="69">
        <v>1069</v>
      </c>
      <c r="AO53" s="68">
        <v>20718</v>
      </c>
      <c r="AP53" s="68">
        <v>751</v>
      </c>
      <c r="AQ53" s="114">
        <v>312</v>
      </c>
      <c r="AR53" s="69">
        <v>92</v>
      </c>
      <c r="AS53" s="69">
        <f t="shared" si="13"/>
        <v>4637</v>
      </c>
      <c r="AT53" s="68">
        <v>1805</v>
      </c>
      <c r="AU53" s="69">
        <v>322</v>
      </c>
      <c r="AV53" s="69">
        <v>1758</v>
      </c>
      <c r="AW53" s="68">
        <v>1102</v>
      </c>
      <c r="AX53" s="220">
        <v>3154</v>
      </c>
      <c r="AY53" s="114">
        <f t="shared" si="14"/>
        <v>1414</v>
      </c>
      <c r="AZ53" s="349">
        <f t="shared" si="15"/>
        <v>0.31562779067690661</v>
      </c>
      <c r="BA53" s="349">
        <f t="shared" si="16"/>
        <v>0.45079478478299695</v>
      </c>
      <c r="BB53" s="353">
        <f t="shared" si="17"/>
        <v>1.8103232720128596E-2</v>
      </c>
      <c r="BC53" s="365">
        <f t="shared" si="18"/>
        <v>3.3127344168601539E-2</v>
      </c>
      <c r="BD53" s="365">
        <f t="shared" si="19"/>
        <v>1.4282480760525125</v>
      </c>
      <c r="BE53" s="365">
        <f t="shared" si="20"/>
        <v>2.4943413309189678E-2</v>
      </c>
      <c r="BF53" s="365">
        <f t="shared" si="21"/>
        <v>7.8728344347204857E-3</v>
      </c>
      <c r="BG53" s="365">
        <f t="shared" si="22"/>
        <v>1.0101803893552421E-2</v>
      </c>
      <c r="BH53" s="365">
        <f t="shared" si="23"/>
        <v>0.46894522408329559</v>
      </c>
      <c r="BI53" s="380">
        <f t="shared" si="24"/>
        <v>0.26543684925305566</v>
      </c>
      <c r="BJ53" s="365">
        <v>0.24399999999999999</v>
      </c>
      <c r="BK53" s="262">
        <v>12750</v>
      </c>
      <c r="BL53" s="282">
        <v>30434</v>
      </c>
      <c r="BM53" s="262">
        <v>4652</v>
      </c>
      <c r="BN53" s="389">
        <f t="shared" si="25"/>
        <v>63100</v>
      </c>
      <c r="BO53" s="278">
        <v>22502</v>
      </c>
      <c r="BP53" s="278">
        <v>2797</v>
      </c>
      <c r="BQ53" s="262">
        <v>1378</v>
      </c>
      <c r="BR53" s="262">
        <v>746</v>
      </c>
      <c r="BS53" s="457"/>
    </row>
    <row r="54" spans="1:71" x14ac:dyDescent="0.2">
      <c r="A54" s="421"/>
      <c r="B54" s="476">
        <v>1971</v>
      </c>
      <c r="C54" s="458">
        <v>24</v>
      </c>
      <c r="D54" s="459">
        <v>3876</v>
      </c>
      <c r="E54" s="112">
        <v>15073</v>
      </c>
      <c r="F54" s="468">
        <f t="shared" si="41"/>
        <v>15088.0617868052</v>
      </c>
      <c r="G54" s="471">
        <f t="shared" si="27"/>
        <v>1.0009992560741192</v>
      </c>
      <c r="H54" s="497">
        <f t="shared" si="28"/>
        <v>15090.43437445324</v>
      </c>
      <c r="I54" s="520">
        <f t="shared" si="36"/>
        <v>1.0011566625391919</v>
      </c>
      <c r="J54" s="632">
        <f t="shared" si="29"/>
        <v>15136.792800000001</v>
      </c>
      <c r="K54" s="766">
        <f t="shared" si="37"/>
        <v>1.0042322563524182</v>
      </c>
      <c r="L54" s="774">
        <f t="shared" si="30"/>
        <v>15038.42229940765</v>
      </c>
      <c r="M54" s="684">
        <f t="shared" si="42"/>
        <v>0.99770598417087841</v>
      </c>
      <c r="N54" s="515">
        <f t="shared" si="32"/>
        <v>15138.458702842729</v>
      </c>
      <c r="O54" s="785">
        <f t="shared" si="43"/>
        <v>1.0043427786666708</v>
      </c>
      <c r="P54" s="517">
        <f t="shared" si="34"/>
        <v>15192.582000000006</v>
      </c>
      <c r="Q54" s="790">
        <f t="shared" si="38"/>
        <v>1.0079335235188751</v>
      </c>
      <c r="R54" s="412">
        <v>0.36499999999999999</v>
      </c>
      <c r="S54" s="66">
        <v>0.68200000000000005</v>
      </c>
      <c r="T54" s="66">
        <f t="shared" si="3"/>
        <v>9.9721074596816478E-2</v>
      </c>
      <c r="U54" s="66">
        <f t="shared" si="4"/>
        <v>6.0042363106348175E-2</v>
      </c>
      <c r="V54" s="113">
        <f t="shared" si="5"/>
        <v>0.14283474763998227</v>
      </c>
      <c r="W54" s="66">
        <f t="shared" si="6"/>
        <v>2.7724765639745821E-2</v>
      </c>
      <c r="X54" s="67">
        <f t="shared" si="39"/>
        <v>0.1027365981665133</v>
      </c>
      <c r="Y54" s="66">
        <f t="shared" si="8"/>
        <v>0.28012079776859677</v>
      </c>
      <c r="Z54" s="66">
        <f t="shared" si="9"/>
        <v>9.1040452578127665E-2</v>
      </c>
      <c r="AA54" s="67">
        <f t="shared" si="40"/>
        <v>0.31610846632971917</v>
      </c>
      <c r="AB54" s="66">
        <v>0.317</v>
      </c>
      <c r="AC54" s="67">
        <f t="shared" si="11"/>
        <v>8.5444569403264836E-2</v>
      </c>
      <c r="AD54" s="70">
        <v>0.27600000000000002</v>
      </c>
      <c r="AE54" s="69">
        <v>47683</v>
      </c>
      <c r="AF54" s="69"/>
      <c r="AG54" s="68">
        <v>146715</v>
      </c>
      <c r="AH54" s="404">
        <v>130544</v>
      </c>
      <c r="AI54" s="68">
        <f t="shared" si="12"/>
        <v>13357</v>
      </c>
      <c r="AJ54" s="68">
        <v>12536</v>
      </c>
      <c r="AK54" s="69">
        <v>3737</v>
      </c>
      <c r="AL54" s="69">
        <v>987</v>
      </c>
      <c r="AM54" s="68">
        <v>2863</v>
      </c>
      <c r="AN54" s="69">
        <v>1115</v>
      </c>
      <c r="AO54" s="68">
        <v>20956</v>
      </c>
      <c r="AP54" s="68">
        <v>821</v>
      </c>
      <c r="AQ54" s="114">
        <v>281</v>
      </c>
      <c r="AR54" s="69">
        <v>97</v>
      </c>
      <c r="AS54" s="69">
        <f t="shared" si="13"/>
        <v>4755</v>
      </c>
      <c r="AT54" s="68">
        <v>1766</v>
      </c>
      <c r="AU54" s="69">
        <v>418</v>
      </c>
      <c r="AV54" s="69">
        <v>1802</v>
      </c>
      <c r="AW54" s="68">
        <v>1041</v>
      </c>
      <c r="AX54" s="220">
        <v>3125</v>
      </c>
      <c r="AY54" s="114">
        <f t="shared" si="14"/>
        <v>1322</v>
      </c>
      <c r="AZ54" s="349">
        <f t="shared" si="15"/>
        <v>0.32500425995978599</v>
      </c>
      <c r="BA54" s="349">
        <f t="shared" si="16"/>
        <v>0.46049142896091061</v>
      </c>
      <c r="BB54" s="353">
        <f t="shared" si="17"/>
        <v>1.9514023787615443E-2</v>
      </c>
      <c r="BC54" s="365">
        <f t="shared" si="18"/>
        <v>3.2409774051732954E-2</v>
      </c>
      <c r="BD54" s="365">
        <f t="shared" si="19"/>
        <v>1.416878132667827</v>
      </c>
      <c r="BE54" s="365">
        <f t="shared" si="20"/>
        <v>2.1831680053687897E-2</v>
      </c>
      <c r="BF54" s="365">
        <f t="shared" si="21"/>
        <v>7.0953890195276561E-3</v>
      </c>
      <c r="BG54" s="365">
        <f t="shared" si="22"/>
        <v>9.0106669393040933E-3</v>
      </c>
      <c r="BH54" s="365">
        <f t="shared" si="23"/>
        <v>0.43948577061007066</v>
      </c>
      <c r="BI54" s="380">
        <f t="shared" si="24"/>
        <v>0.26290292137659121</v>
      </c>
      <c r="BJ54" s="365">
        <v>0.249</v>
      </c>
      <c r="BK54" s="262">
        <v>14077</v>
      </c>
      <c r="BL54" s="282">
        <v>32547</v>
      </c>
      <c r="BM54" s="262">
        <v>4931</v>
      </c>
      <c r="BN54" s="389">
        <f t="shared" si="25"/>
        <v>67561</v>
      </c>
      <c r="BO54" s="278">
        <v>23945</v>
      </c>
      <c r="BP54" s="278">
        <v>3091</v>
      </c>
      <c r="BQ54" s="262">
        <v>1396</v>
      </c>
      <c r="BR54" s="262">
        <v>808</v>
      </c>
      <c r="BS54" s="457"/>
    </row>
    <row r="55" spans="1:71" x14ac:dyDescent="0.2">
      <c r="A55" s="421"/>
      <c r="B55" s="476">
        <v>1970</v>
      </c>
      <c r="C55" s="458">
        <v>24</v>
      </c>
      <c r="D55" s="459">
        <v>3888</v>
      </c>
      <c r="E55" s="112">
        <v>16880</v>
      </c>
      <c r="F55" s="468">
        <f t="shared" si="41"/>
        <v>16726.344138518612</v>
      </c>
      <c r="G55" s="471">
        <f t="shared" si="27"/>
        <v>0.9908971646041832</v>
      </c>
      <c r="H55" s="497">
        <f t="shared" si="28"/>
        <v>16659.307140234454</v>
      </c>
      <c r="I55" s="520">
        <f t="shared" si="36"/>
        <v>0.98692577844990836</v>
      </c>
      <c r="J55" s="632">
        <f t="shared" si="29"/>
        <v>16689.052000000003</v>
      </c>
      <c r="K55" s="766">
        <f t="shared" si="37"/>
        <v>0.98868791469194328</v>
      </c>
      <c r="L55" s="774">
        <f t="shared" si="30"/>
        <v>16698.942350153553</v>
      </c>
      <c r="M55" s="684">
        <f t="shared" si="42"/>
        <v>0.98927383590957063</v>
      </c>
      <c r="N55" s="515">
        <f t="shared" si="32"/>
        <v>16708.194561455206</v>
      </c>
      <c r="O55" s="785">
        <f t="shared" si="43"/>
        <v>0.98982195269284401</v>
      </c>
      <c r="P55" s="517">
        <f t="shared" si="34"/>
        <v>16729.467999999997</v>
      </c>
      <c r="Q55" s="790">
        <f t="shared" si="38"/>
        <v>0.99108222748815145</v>
      </c>
      <c r="R55" s="412">
        <v>0.38500000000000001</v>
      </c>
      <c r="S55" s="66">
        <v>0.71099999999999997</v>
      </c>
      <c r="T55" s="66">
        <f t="shared" si="3"/>
        <v>9.9958767744595625E-2</v>
      </c>
      <c r="U55" s="66">
        <f t="shared" si="4"/>
        <v>6.7326382753136599E-2</v>
      </c>
      <c r="V55" s="113">
        <f t="shared" si="5"/>
        <v>0.1498161949338101</v>
      </c>
      <c r="W55" s="66">
        <f t="shared" si="6"/>
        <v>2.6761697198170072E-2</v>
      </c>
      <c r="X55" s="67">
        <f t="shared" si="39"/>
        <v>0.11302839771532647</v>
      </c>
      <c r="Y55" s="66">
        <f t="shared" si="8"/>
        <v>0.28571989554495297</v>
      </c>
      <c r="Z55" s="66">
        <f t="shared" si="9"/>
        <v>9.7440121063591872E-2</v>
      </c>
      <c r="AA55" s="67">
        <f t="shared" si="40"/>
        <v>0.33142879582179813</v>
      </c>
      <c r="AB55" s="66">
        <v>0.32600000000000001</v>
      </c>
      <c r="AC55" s="67">
        <f t="shared" si="11"/>
        <v>9.1915925085206532E-2</v>
      </c>
      <c r="AD55" s="70">
        <v>0.28100000000000003</v>
      </c>
      <c r="AE55" s="69">
        <v>50931</v>
      </c>
      <c r="AF55" s="69"/>
      <c r="AG55" s="68">
        <v>149343</v>
      </c>
      <c r="AH55" s="404">
        <v>132140</v>
      </c>
      <c r="AI55" s="68">
        <f t="shared" si="12"/>
        <v>14552</v>
      </c>
      <c r="AJ55" s="68">
        <v>13727</v>
      </c>
      <c r="AK55" s="69">
        <v>3695</v>
      </c>
      <c r="AL55" s="69">
        <v>990</v>
      </c>
      <c r="AM55" s="68">
        <v>3429</v>
      </c>
      <c r="AN55" s="69">
        <v>1249</v>
      </c>
      <c r="AO55" s="68">
        <v>22374</v>
      </c>
      <c r="AP55" s="68">
        <v>825</v>
      </c>
      <c r="AQ55" s="114">
        <v>286</v>
      </c>
      <c r="AR55" s="69">
        <v>128</v>
      </c>
      <c r="AS55" s="69">
        <f t="shared" si="13"/>
        <v>5091</v>
      </c>
      <c r="AT55" s="68">
        <v>1910</v>
      </c>
      <c r="AU55" s="69">
        <v>387</v>
      </c>
      <c r="AV55" s="69">
        <v>1630</v>
      </c>
      <c r="AW55" s="68">
        <v>1077</v>
      </c>
      <c r="AX55" s="220">
        <v>3327</v>
      </c>
      <c r="AY55" s="114">
        <f t="shared" si="14"/>
        <v>1363</v>
      </c>
      <c r="AZ55" s="349">
        <f t="shared" si="15"/>
        <v>0.34103372772744622</v>
      </c>
      <c r="BA55" s="349">
        <f t="shared" si="16"/>
        <v>0.48535251066337226</v>
      </c>
      <c r="BB55" s="353">
        <f t="shared" si="17"/>
        <v>2.2960567284707016E-2</v>
      </c>
      <c r="BC55" s="365">
        <f t="shared" si="18"/>
        <v>3.408931118298146E-2</v>
      </c>
      <c r="BD55" s="365">
        <f t="shared" si="19"/>
        <v>1.4231803813001904</v>
      </c>
      <c r="BE55" s="365">
        <f t="shared" si="20"/>
        <v>2.1146256700241502E-2</v>
      </c>
      <c r="BF55" s="365">
        <f t="shared" si="21"/>
        <v>7.2115867499648462E-3</v>
      </c>
      <c r="BG55" s="365">
        <f t="shared" si="22"/>
        <v>9.1266413558050933E-3</v>
      </c>
      <c r="BH55" s="365">
        <f t="shared" si="23"/>
        <v>0.43930022972256583</v>
      </c>
      <c r="BI55" s="380">
        <f t="shared" si="24"/>
        <v>0.26952150949323594</v>
      </c>
      <c r="BJ55" s="365">
        <v>0.254</v>
      </c>
      <c r="BK55" s="262">
        <v>15762</v>
      </c>
      <c r="BL55" s="282">
        <v>33555</v>
      </c>
      <c r="BM55" s="262">
        <v>5235</v>
      </c>
      <c r="BN55" s="389">
        <f t="shared" si="25"/>
        <v>72484</v>
      </c>
      <c r="BO55" s="278">
        <v>23964</v>
      </c>
      <c r="BP55" s="278">
        <v>3023</v>
      </c>
      <c r="BQ55" s="262">
        <v>1464</v>
      </c>
      <c r="BR55" s="262">
        <v>927</v>
      </c>
      <c r="BS55" s="457"/>
    </row>
    <row r="56" spans="1:71" x14ac:dyDescent="0.2">
      <c r="A56" s="421"/>
      <c r="B56" s="476">
        <v>1969</v>
      </c>
      <c r="C56" s="458">
        <v>24</v>
      </c>
      <c r="D56" s="459">
        <v>3892</v>
      </c>
      <c r="E56" s="112">
        <v>15850</v>
      </c>
      <c r="F56" s="468">
        <f t="shared" si="41"/>
        <v>15788.47074481088</v>
      </c>
      <c r="G56" s="471">
        <f t="shared" si="27"/>
        <v>0.99611802806377792</v>
      </c>
      <c r="H56" s="497">
        <f t="shared" si="28"/>
        <v>15636.989923444349</v>
      </c>
      <c r="I56" s="520">
        <f t="shared" si="36"/>
        <v>0.98656087845074758</v>
      </c>
      <c r="J56" s="632">
        <f t="shared" si="29"/>
        <v>15656.826400000002</v>
      </c>
      <c r="K56" s="766">
        <f t="shared" si="37"/>
        <v>0.98781239116719255</v>
      </c>
      <c r="L56" s="774">
        <f t="shared" si="30"/>
        <v>15835.675343964174</v>
      </c>
      <c r="M56" s="684">
        <f t="shared" si="42"/>
        <v>0.99909623621225074</v>
      </c>
      <c r="N56" s="515">
        <f t="shared" si="32"/>
        <v>15660.238376445024</v>
      </c>
      <c r="O56" s="785">
        <f t="shared" si="43"/>
        <v>0.98802765781987534</v>
      </c>
      <c r="P56" s="517">
        <f t="shared" si="34"/>
        <v>15725.016000000001</v>
      </c>
      <c r="Q56" s="790">
        <f t="shared" si="38"/>
        <v>0.99211457413249216</v>
      </c>
      <c r="R56" s="412">
        <v>0.36899999999999999</v>
      </c>
      <c r="S56" s="66">
        <v>0.68899999999999995</v>
      </c>
      <c r="T56" s="66">
        <f t="shared" si="3"/>
        <v>0.10951811205545012</v>
      </c>
      <c r="U56" s="66">
        <f t="shared" si="4"/>
        <v>6.4341117253898836E-2</v>
      </c>
      <c r="V56" s="113">
        <f t="shared" si="5"/>
        <v>0.15162637555410119</v>
      </c>
      <c r="W56" s="66">
        <f t="shared" si="6"/>
        <v>2.9581648650878787E-2</v>
      </c>
      <c r="X56" s="67">
        <f t="shared" si="39"/>
        <v>0.10694068671439078</v>
      </c>
      <c r="Y56" s="66">
        <f t="shared" si="8"/>
        <v>0.29521825233105042</v>
      </c>
      <c r="Z56" s="66">
        <f t="shared" si="9"/>
        <v>9.6556982181050244E-2</v>
      </c>
      <c r="AA56" s="67">
        <f t="shared" si="40"/>
        <v>0.32696592128063373</v>
      </c>
      <c r="AB56" s="66">
        <v>0.32</v>
      </c>
      <c r="AC56" s="67">
        <f t="shared" si="11"/>
        <v>9.0606087185334624E-2</v>
      </c>
      <c r="AD56" s="70">
        <v>0.27600000000000002</v>
      </c>
      <c r="AE56" s="69">
        <v>48476</v>
      </c>
      <c r="AF56" s="69"/>
      <c r="AG56" s="68">
        <v>148213</v>
      </c>
      <c r="AH56" s="404">
        <v>131287</v>
      </c>
      <c r="AI56" s="68">
        <f t="shared" si="12"/>
        <v>14311</v>
      </c>
      <c r="AJ56" s="68">
        <v>13429</v>
      </c>
      <c r="AK56" s="69">
        <v>3629</v>
      </c>
      <c r="AL56" s="69">
        <v>914</v>
      </c>
      <c r="AM56" s="68">
        <v>3119</v>
      </c>
      <c r="AN56" s="69">
        <v>1284</v>
      </c>
      <c r="AO56" s="68">
        <v>22473</v>
      </c>
      <c r="AP56" s="68">
        <v>882</v>
      </c>
      <c r="AQ56" s="114">
        <v>313</v>
      </c>
      <c r="AR56" s="69">
        <v>131</v>
      </c>
      <c r="AS56" s="69">
        <f t="shared" si="13"/>
        <v>5309</v>
      </c>
      <c r="AT56" s="68">
        <v>1850</v>
      </c>
      <c r="AU56" s="69">
        <v>464</v>
      </c>
      <c r="AV56" s="69">
        <v>1669</v>
      </c>
      <c r="AW56" s="68">
        <v>1121</v>
      </c>
      <c r="AX56" s="220">
        <v>3430</v>
      </c>
      <c r="AY56" s="114">
        <f t="shared" si="14"/>
        <v>1434</v>
      </c>
      <c r="AZ56" s="349">
        <f t="shared" si="15"/>
        <v>0.32706982518402572</v>
      </c>
      <c r="BA56" s="349">
        <f t="shared" si="16"/>
        <v>0.47192891311828244</v>
      </c>
      <c r="BB56" s="353">
        <f t="shared" si="17"/>
        <v>2.1044037972377593E-2</v>
      </c>
      <c r="BC56" s="365">
        <f t="shared" si="18"/>
        <v>3.5820069764460609E-2</v>
      </c>
      <c r="BD56" s="365">
        <f t="shared" si="19"/>
        <v>1.4428995791731991</v>
      </c>
      <c r="BE56" s="365">
        <f t="shared" si="20"/>
        <v>2.3124845284264377E-2</v>
      </c>
      <c r="BF56" s="365">
        <f t="shared" si="21"/>
        <v>7.5634391045319915E-3</v>
      </c>
      <c r="BG56" s="365">
        <f t="shared" si="22"/>
        <v>9.6752646528981932E-3</v>
      </c>
      <c r="BH56" s="365">
        <f t="shared" si="23"/>
        <v>0.46359023021701462</v>
      </c>
      <c r="BI56" s="380">
        <f t="shared" si="24"/>
        <v>0.27702368182193249</v>
      </c>
      <c r="BJ56" s="365">
        <v>0.248</v>
      </c>
      <c r="BK56" s="262">
        <v>14662</v>
      </c>
      <c r="BL56" s="282">
        <v>32581</v>
      </c>
      <c r="BM56" s="262">
        <v>4840</v>
      </c>
      <c r="BN56" s="389">
        <f t="shared" si="25"/>
        <v>69946</v>
      </c>
      <c r="BO56" s="278">
        <v>23773</v>
      </c>
      <c r="BP56" s="278">
        <v>2900</v>
      </c>
      <c r="BQ56" s="262">
        <v>1436</v>
      </c>
      <c r="BR56" s="262">
        <v>849</v>
      </c>
      <c r="BS56" s="457"/>
    </row>
    <row r="57" spans="1:71" x14ac:dyDescent="0.2">
      <c r="A57" s="421"/>
      <c r="B57" s="476">
        <v>1968</v>
      </c>
      <c r="C57" s="458">
        <v>20</v>
      </c>
      <c r="D57" s="459">
        <v>3250</v>
      </c>
      <c r="E57" s="112">
        <v>11109</v>
      </c>
      <c r="F57" s="468">
        <f t="shared" si="41"/>
        <v>11147.960540766133</v>
      </c>
      <c r="G57" s="471">
        <f t="shared" si="27"/>
        <v>1.0035071150208059</v>
      </c>
      <c r="H57" s="497">
        <f t="shared" si="28"/>
        <v>11091.329263007185</v>
      </c>
      <c r="I57" s="520">
        <f t="shared" si="36"/>
        <v>0.99840933144362087</v>
      </c>
      <c r="J57" s="632">
        <f t="shared" si="29"/>
        <v>11030.545600000001</v>
      </c>
      <c r="K57" s="766">
        <f t="shared" si="37"/>
        <v>0.99293776217481333</v>
      </c>
      <c r="L57" s="774">
        <f t="shared" si="30"/>
        <v>11231.948818435731</v>
      </c>
      <c r="M57" s="684">
        <f t="shared" si="42"/>
        <v>1.0110674964835475</v>
      </c>
      <c r="N57" s="515">
        <f t="shared" si="32"/>
        <v>11078.064009733811</v>
      </c>
      <c r="O57" s="785">
        <f t="shared" si="43"/>
        <v>0.99721523177007931</v>
      </c>
      <c r="P57" s="517">
        <f t="shared" si="34"/>
        <v>11103.606000000002</v>
      </c>
      <c r="Q57" s="790">
        <f t="shared" si="38"/>
        <v>0.9995144477450717</v>
      </c>
      <c r="R57" s="412">
        <v>0.34</v>
      </c>
      <c r="S57" s="66">
        <v>0.63900000000000001</v>
      </c>
      <c r="T57" s="66">
        <f t="shared" si="3"/>
        <v>0.11277666540397208</v>
      </c>
      <c r="U57" s="66">
        <f t="shared" si="4"/>
        <v>5.3980193733427134E-2</v>
      </c>
      <c r="V57" s="113">
        <f t="shared" si="5"/>
        <v>0.15842526462141965</v>
      </c>
      <c r="W57" s="66">
        <f t="shared" si="6"/>
        <v>3.1251691108826238E-2</v>
      </c>
      <c r="X57" s="67">
        <f t="shared" si="39"/>
        <v>9.1936805342911293E-2</v>
      </c>
      <c r="Y57" s="66">
        <f t="shared" si="8"/>
        <v>0.26879160127712537</v>
      </c>
      <c r="Z57" s="66">
        <f t="shared" si="9"/>
        <v>8.2212640586594721E-2</v>
      </c>
      <c r="AA57" s="67">
        <f t="shared" si="40"/>
        <v>0.30058444721034688</v>
      </c>
      <c r="AB57" s="66">
        <v>0.29899999999999999</v>
      </c>
      <c r="AC57" s="67">
        <f t="shared" si="11"/>
        <v>7.5774002135178306E-2</v>
      </c>
      <c r="AD57" s="70">
        <v>0.26900000000000002</v>
      </c>
      <c r="AE57" s="69">
        <v>36958</v>
      </c>
      <c r="AF57" s="69"/>
      <c r="AG57" s="68">
        <v>120833</v>
      </c>
      <c r="AH57" s="404">
        <v>108622</v>
      </c>
      <c r="AI57" s="68">
        <f t="shared" si="12"/>
        <v>9934</v>
      </c>
      <c r="AJ57" s="68">
        <v>9156</v>
      </c>
      <c r="AK57" s="69">
        <v>2820</v>
      </c>
      <c r="AL57" s="69">
        <v>753</v>
      </c>
      <c r="AM57" s="68">
        <v>1995</v>
      </c>
      <c r="AN57" s="69">
        <v>1007</v>
      </c>
      <c r="AO57" s="68">
        <v>19143</v>
      </c>
      <c r="AP57" s="68">
        <v>778</v>
      </c>
      <c r="AQ57" s="114">
        <v>226</v>
      </c>
      <c r="AR57" s="69">
        <v>83</v>
      </c>
      <c r="AS57" s="69">
        <f t="shared" si="13"/>
        <v>4168</v>
      </c>
      <c r="AT57" s="68">
        <v>1512</v>
      </c>
      <c r="AU57" s="69">
        <v>316</v>
      </c>
      <c r="AV57" s="69">
        <v>1507</v>
      </c>
      <c r="AW57" s="68">
        <v>929</v>
      </c>
      <c r="AX57" s="220">
        <v>2762</v>
      </c>
      <c r="AY57" s="114">
        <f t="shared" si="14"/>
        <v>1155</v>
      </c>
      <c r="AZ57" s="349">
        <f t="shared" si="15"/>
        <v>0.30586015409697681</v>
      </c>
      <c r="BA57" s="349">
        <f t="shared" si="16"/>
        <v>0.43507982090985081</v>
      </c>
      <c r="BB57" s="353">
        <f t="shared" si="17"/>
        <v>1.6510390373490686E-2</v>
      </c>
      <c r="BC57" s="365">
        <f t="shared" si="18"/>
        <v>3.4493888259002091E-2</v>
      </c>
      <c r="BD57" s="365">
        <f t="shared" si="19"/>
        <v>1.4224795714053791</v>
      </c>
      <c r="BE57" s="365">
        <f t="shared" si="20"/>
        <v>2.5136641593159804E-2</v>
      </c>
      <c r="BF57" s="365">
        <f t="shared" si="21"/>
        <v>7.6882970711643342E-3</v>
      </c>
      <c r="BG57" s="365">
        <f t="shared" si="22"/>
        <v>9.5586470583367122E-3</v>
      </c>
      <c r="BH57" s="365">
        <f t="shared" si="23"/>
        <v>0.5179663401699226</v>
      </c>
      <c r="BI57" s="380">
        <f t="shared" si="24"/>
        <v>0.2477406786081498</v>
      </c>
      <c r="BJ57" s="365">
        <v>0.23699999999999999</v>
      </c>
      <c r="BK57" s="262">
        <v>10308</v>
      </c>
      <c r="BL57" s="282">
        <v>25710</v>
      </c>
      <c r="BM57" s="262">
        <v>3869</v>
      </c>
      <c r="BN57" s="389">
        <f t="shared" si="25"/>
        <v>52572</v>
      </c>
      <c r="BO57" s="278">
        <v>19149</v>
      </c>
      <c r="BP57" s="278">
        <v>2217</v>
      </c>
      <c r="BQ57" s="262">
        <v>1223</v>
      </c>
      <c r="BR57" s="262">
        <v>697</v>
      </c>
      <c r="BS57" s="457"/>
    </row>
    <row r="58" spans="1:71" x14ac:dyDescent="0.2">
      <c r="A58" s="421"/>
      <c r="B58" s="476">
        <v>1967</v>
      </c>
      <c r="C58" s="458">
        <v>20</v>
      </c>
      <c r="D58" s="459">
        <v>3240</v>
      </c>
      <c r="E58" s="112">
        <v>12210</v>
      </c>
      <c r="F58" s="468">
        <f t="shared" si="41"/>
        <v>11965.151106169924</v>
      </c>
      <c r="G58" s="470">
        <f t="shared" si="27"/>
        <v>0.97994685554217231</v>
      </c>
      <c r="H58" s="497">
        <f t="shared" si="28"/>
        <v>11969.342164155199</v>
      </c>
      <c r="I58" s="519">
        <f t="shared" si="36"/>
        <v>0.98029010353441437</v>
      </c>
      <c r="J58" s="632">
        <f t="shared" si="29"/>
        <v>11957.6896</v>
      </c>
      <c r="K58" s="848">
        <f t="shared" si="37"/>
        <v>0.97933575757575753</v>
      </c>
      <c r="L58" s="774">
        <f t="shared" si="30"/>
        <v>12042.278963193956</v>
      </c>
      <c r="M58" s="684">
        <f t="shared" si="42"/>
        <v>0.98626363334921829</v>
      </c>
      <c r="N58" s="515">
        <f t="shared" si="32"/>
        <v>11964.448207716741</v>
      </c>
      <c r="O58" s="832">
        <f t="shared" si="43"/>
        <v>0.97988928810128917</v>
      </c>
      <c r="P58" s="517">
        <f t="shared" si="34"/>
        <v>11988.806000000002</v>
      </c>
      <c r="Q58" s="790">
        <f t="shared" si="38"/>
        <v>0.98188419328419352</v>
      </c>
      <c r="R58" s="412">
        <v>0.35699999999999998</v>
      </c>
      <c r="S58" s="66">
        <v>0.66400000000000003</v>
      </c>
      <c r="T58" s="66">
        <f t="shared" si="3"/>
        <v>0.10672098803392523</v>
      </c>
      <c r="U58" s="66">
        <f t="shared" si="4"/>
        <v>5.8907935531811312E-2</v>
      </c>
      <c r="V58" s="113">
        <f t="shared" si="5"/>
        <v>0.15930837532209621</v>
      </c>
      <c r="W58" s="66">
        <f t="shared" si="6"/>
        <v>2.9697388987111488E-2</v>
      </c>
      <c r="X58" s="67">
        <f t="shared" si="39"/>
        <v>0.10019859180357465</v>
      </c>
      <c r="Y58" s="66">
        <f t="shared" si="8"/>
        <v>0.26689215158736257</v>
      </c>
      <c r="Z58" s="66">
        <f t="shared" si="9"/>
        <v>8.5476538265850416E-2</v>
      </c>
      <c r="AA58" s="67">
        <f t="shared" si="40"/>
        <v>0.31286032746560072</v>
      </c>
      <c r="AB58" s="66">
        <v>0.30599999999999999</v>
      </c>
      <c r="AC58" s="67">
        <f t="shared" si="11"/>
        <v>7.9313627336736206E-2</v>
      </c>
      <c r="AD58" s="70">
        <v>0.27400000000000002</v>
      </c>
      <c r="AE58" s="69">
        <v>39027</v>
      </c>
      <c r="AF58" s="69"/>
      <c r="AG58" s="68">
        <v>121858</v>
      </c>
      <c r="AH58" s="404">
        <v>109205</v>
      </c>
      <c r="AI58" s="68">
        <f t="shared" si="12"/>
        <v>10416</v>
      </c>
      <c r="AJ58" s="68">
        <v>9665</v>
      </c>
      <c r="AK58" s="69">
        <v>2850</v>
      </c>
      <c r="AL58" s="69">
        <v>738</v>
      </c>
      <c r="AM58" s="68">
        <v>2299</v>
      </c>
      <c r="AN58" s="69">
        <v>985</v>
      </c>
      <c r="AO58" s="68">
        <v>19413</v>
      </c>
      <c r="AP58" s="68">
        <v>751</v>
      </c>
      <c r="AQ58" s="114">
        <v>217</v>
      </c>
      <c r="AR58" s="69">
        <v>101</v>
      </c>
      <c r="AS58" s="69">
        <f t="shared" si="13"/>
        <v>4165</v>
      </c>
      <c r="AT58" s="68">
        <v>1372</v>
      </c>
      <c r="AU58" s="69">
        <v>346</v>
      </c>
      <c r="AV58" s="69">
        <v>1480</v>
      </c>
      <c r="AW58" s="68">
        <v>942</v>
      </c>
      <c r="AX58" s="220">
        <v>2733</v>
      </c>
      <c r="AY58" s="114">
        <f t="shared" si="14"/>
        <v>1159</v>
      </c>
      <c r="AZ58" s="349">
        <f t="shared" si="15"/>
        <v>0.32026621149206452</v>
      </c>
      <c r="BA58" s="349">
        <f t="shared" si="16"/>
        <v>0.45118088266671041</v>
      </c>
      <c r="BB58" s="353">
        <f t="shared" si="17"/>
        <v>1.8866221339591985E-2</v>
      </c>
      <c r="BC58" s="365">
        <f t="shared" si="18"/>
        <v>3.4179126524315186E-2</v>
      </c>
      <c r="BD58" s="365">
        <f t="shared" si="19"/>
        <v>1.4087682886206985</v>
      </c>
      <c r="BE58" s="365">
        <f t="shared" si="20"/>
        <v>2.4137135829041433E-2</v>
      </c>
      <c r="BF58" s="365">
        <f t="shared" si="21"/>
        <v>7.7303090482364716E-3</v>
      </c>
      <c r="BG58" s="365">
        <f t="shared" si="22"/>
        <v>9.5110702621083558E-3</v>
      </c>
      <c r="BH58" s="365">
        <f t="shared" si="23"/>
        <v>0.49742485971250672</v>
      </c>
      <c r="BI58" s="380">
        <f t="shared" si="24"/>
        <v>0.24764906346888052</v>
      </c>
      <c r="BJ58" s="365">
        <v>0.24199999999999999</v>
      </c>
      <c r="BK58" s="262">
        <v>11264</v>
      </c>
      <c r="BL58" s="282">
        <v>26464</v>
      </c>
      <c r="BM58" s="262">
        <v>4082</v>
      </c>
      <c r="BN58" s="389">
        <f t="shared" si="25"/>
        <v>54980</v>
      </c>
      <c r="BO58" s="278">
        <v>19291</v>
      </c>
      <c r="BP58" s="278">
        <v>2245</v>
      </c>
      <c r="BQ58" s="262">
        <v>1295</v>
      </c>
      <c r="BR58" s="262">
        <v>792</v>
      </c>
      <c r="BS58" s="457"/>
    </row>
    <row r="59" spans="1:71" x14ac:dyDescent="0.2">
      <c r="A59" s="421"/>
      <c r="B59" s="476">
        <v>1966</v>
      </c>
      <c r="C59" s="458">
        <v>20</v>
      </c>
      <c r="D59" s="459">
        <v>3230</v>
      </c>
      <c r="E59" s="112">
        <v>12900</v>
      </c>
      <c r="F59" s="468">
        <f t="shared" si="41"/>
        <v>12725.931759898198</v>
      </c>
      <c r="G59" s="471">
        <f t="shared" si="27"/>
        <v>0.98650633797660447</v>
      </c>
      <c r="H59" s="497">
        <f t="shared" si="28"/>
        <v>12713.335268758052</v>
      </c>
      <c r="I59" s="520">
        <f t="shared" si="36"/>
        <v>0.98552986579519786</v>
      </c>
      <c r="J59" s="632">
        <f t="shared" si="29"/>
        <v>12691.917600000001</v>
      </c>
      <c r="K59" s="766">
        <f t="shared" si="37"/>
        <v>0.98386958139534886</v>
      </c>
      <c r="L59" s="774">
        <f t="shared" si="30"/>
        <v>12815.592946937106</v>
      </c>
      <c r="M59" s="684">
        <f t="shared" si="42"/>
        <v>0.99345681759202376</v>
      </c>
      <c r="N59" s="515">
        <f t="shared" si="32"/>
        <v>12666.583549068435</v>
      </c>
      <c r="O59" s="785">
        <f t="shared" si="43"/>
        <v>0.98190570147817324</v>
      </c>
      <c r="P59" s="517">
        <f t="shared" si="34"/>
        <v>12709.750000000002</v>
      </c>
      <c r="Q59" s="790">
        <f t="shared" si="38"/>
        <v>0.98525193798449628</v>
      </c>
      <c r="R59" s="412">
        <v>0.376</v>
      </c>
      <c r="S59" s="66">
        <v>0.68600000000000005</v>
      </c>
      <c r="T59" s="66">
        <f t="shared" si="3"/>
        <v>0.10479172735217011</v>
      </c>
      <c r="U59" s="66">
        <f t="shared" si="4"/>
        <v>6.6584134381978827E-2</v>
      </c>
      <c r="V59" s="113">
        <f t="shared" si="5"/>
        <v>0.15451550085043098</v>
      </c>
      <c r="W59" s="66">
        <f t="shared" si="6"/>
        <v>2.8862025439363045E-2</v>
      </c>
      <c r="X59" s="67">
        <f t="shared" si="39"/>
        <v>0.10599574373680189</v>
      </c>
      <c r="Y59" s="66">
        <f t="shared" si="8"/>
        <v>0.24305757840567047</v>
      </c>
      <c r="Z59" s="66">
        <f t="shared" si="9"/>
        <v>8.2274060622992043E-2</v>
      </c>
      <c r="AA59" s="67">
        <f t="shared" si="40"/>
        <v>0.31313719778619281</v>
      </c>
      <c r="AB59" s="66">
        <v>0.31</v>
      </c>
      <c r="AC59" s="67">
        <f t="shared" si="11"/>
        <v>7.6670254636286697E-2</v>
      </c>
      <c r="AD59" s="70">
        <v>0.27600000000000002</v>
      </c>
      <c r="AE59" s="69">
        <v>41196</v>
      </c>
      <c r="AF59" s="69"/>
      <c r="AG59" s="68">
        <v>121703</v>
      </c>
      <c r="AH59" s="404">
        <v>109467</v>
      </c>
      <c r="AI59" s="68">
        <f t="shared" si="12"/>
        <v>10013</v>
      </c>
      <c r="AJ59" s="68">
        <v>9331</v>
      </c>
      <c r="AK59" s="69">
        <v>2945</v>
      </c>
      <c r="AL59" s="69">
        <v>742</v>
      </c>
      <c r="AM59" s="68">
        <v>2743</v>
      </c>
      <c r="AN59" s="69">
        <v>1039</v>
      </c>
      <c r="AO59" s="68">
        <v>18805</v>
      </c>
      <c r="AP59" s="68">
        <v>682</v>
      </c>
      <c r="AQ59" s="114">
        <v>261</v>
      </c>
      <c r="AR59" s="69">
        <v>96</v>
      </c>
      <c r="AS59" s="69">
        <f t="shared" si="13"/>
        <v>4317</v>
      </c>
      <c r="AT59" s="68">
        <v>1453</v>
      </c>
      <c r="AU59" s="69">
        <v>322</v>
      </c>
      <c r="AV59" s="69">
        <v>1455</v>
      </c>
      <c r="AW59" s="68">
        <v>928</v>
      </c>
      <c r="AX59" s="220">
        <v>2860</v>
      </c>
      <c r="AY59" s="114">
        <f t="shared" si="14"/>
        <v>1189</v>
      </c>
      <c r="AZ59" s="349">
        <f t="shared" si="15"/>
        <v>0.33849617511482871</v>
      </c>
      <c r="BA59" s="349">
        <f t="shared" si="16"/>
        <v>0.46818073506815772</v>
      </c>
      <c r="BB59" s="353">
        <f t="shared" si="17"/>
        <v>2.2538474811631595E-2</v>
      </c>
      <c r="BC59" s="365">
        <f t="shared" si="18"/>
        <v>3.5471598892385561E-2</v>
      </c>
      <c r="BD59" s="365">
        <f t="shared" si="19"/>
        <v>1.3831197203612</v>
      </c>
      <c r="BE59" s="365">
        <f t="shared" si="20"/>
        <v>2.2526458879502866E-2</v>
      </c>
      <c r="BF59" s="365">
        <f t="shared" si="21"/>
        <v>7.6251201695931902E-3</v>
      </c>
      <c r="BG59" s="365">
        <f t="shared" si="22"/>
        <v>9.7696852172912754E-3</v>
      </c>
      <c r="BH59" s="365">
        <f t="shared" si="23"/>
        <v>0.4564763569278571</v>
      </c>
      <c r="BI59" s="380">
        <f t="shared" si="24"/>
        <v>0.22650257306534616</v>
      </c>
      <c r="BJ59" s="365">
        <v>0.249</v>
      </c>
      <c r="BK59" s="262">
        <v>11998</v>
      </c>
      <c r="BL59" s="282">
        <v>27207</v>
      </c>
      <c r="BM59" s="262">
        <v>4120</v>
      </c>
      <c r="BN59" s="389">
        <f t="shared" si="25"/>
        <v>56979</v>
      </c>
      <c r="BO59" s="278">
        <v>19524</v>
      </c>
      <c r="BP59" s="278">
        <v>2355</v>
      </c>
      <c r="BQ59" s="262">
        <v>1088</v>
      </c>
      <c r="BR59" s="262">
        <v>820</v>
      </c>
      <c r="BS59" s="457"/>
    </row>
    <row r="60" spans="1:71" x14ac:dyDescent="0.2">
      <c r="A60" s="421"/>
      <c r="B60" s="476">
        <v>1965</v>
      </c>
      <c r="C60" s="458">
        <v>20</v>
      </c>
      <c r="D60" s="459">
        <v>3246</v>
      </c>
      <c r="E60" s="112">
        <v>12946</v>
      </c>
      <c r="F60" s="468">
        <f t="shared" si="41"/>
        <v>12819.265195096476</v>
      </c>
      <c r="G60" s="471">
        <f t="shared" si="27"/>
        <v>0.99021050479657624</v>
      </c>
      <c r="H60" s="497">
        <f t="shared" si="28"/>
        <v>12764.198058477625</v>
      </c>
      <c r="I60" s="520">
        <f t="shared" si="36"/>
        <v>0.98595690240055811</v>
      </c>
      <c r="J60" s="632">
        <f t="shared" si="29"/>
        <v>12719.572000000002</v>
      </c>
      <c r="K60" s="766">
        <f t="shared" si="37"/>
        <v>0.98250980997991677</v>
      </c>
      <c r="L60" s="774">
        <f t="shared" si="30"/>
        <v>12872.899744423588</v>
      </c>
      <c r="M60" s="684">
        <f t="shared" si="42"/>
        <v>0.99435344851101404</v>
      </c>
      <c r="N60" s="515">
        <f t="shared" si="32"/>
        <v>12730.239595268356</v>
      </c>
      <c r="O60" s="785">
        <f t="shared" si="43"/>
        <v>0.98333381702984368</v>
      </c>
      <c r="P60" s="517">
        <f t="shared" si="34"/>
        <v>12779.105999999998</v>
      </c>
      <c r="Q60" s="790">
        <f t="shared" si="38"/>
        <v>0.98710845048663665</v>
      </c>
      <c r="R60" s="412">
        <v>0.372</v>
      </c>
      <c r="S60" s="66">
        <v>0.68300000000000005</v>
      </c>
      <c r="T60" s="66">
        <f t="shared" si="3"/>
        <v>0.1070386623844664</v>
      </c>
      <c r="U60" s="66">
        <f t="shared" si="4"/>
        <v>6.5900120130427314E-2</v>
      </c>
      <c r="V60" s="113">
        <f t="shared" si="5"/>
        <v>0.15706094124163097</v>
      </c>
      <c r="W60" s="66">
        <f t="shared" si="6"/>
        <v>2.5325455392385201E-2</v>
      </c>
      <c r="X60" s="67">
        <f t="shared" si="39"/>
        <v>0.10544577842214149</v>
      </c>
      <c r="Y60" s="66">
        <f t="shared" si="8"/>
        <v>0.26369854617666527</v>
      </c>
      <c r="Z60" s="66">
        <f t="shared" si="9"/>
        <v>8.7608125498884123E-2</v>
      </c>
      <c r="AA60" s="67">
        <f t="shared" si="40"/>
        <v>0.31738949226507146</v>
      </c>
      <c r="AB60" s="66">
        <v>0.311</v>
      </c>
      <c r="AC60" s="67">
        <f t="shared" si="11"/>
        <v>8.174369166110089E-2</v>
      </c>
      <c r="AD60" s="70">
        <v>0.27400000000000002</v>
      </c>
      <c r="AE60" s="69">
        <v>40789</v>
      </c>
      <c r="AF60" s="69"/>
      <c r="AG60" s="68">
        <v>122774</v>
      </c>
      <c r="AH60" s="404">
        <v>109738</v>
      </c>
      <c r="AI60" s="68">
        <f t="shared" si="12"/>
        <v>10756</v>
      </c>
      <c r="AJ60" s="68">
        <v>10036</v>
      </c>
      <c r="AK60" s="69">
        <v>2942</v>
      </c>
      <c r="AL60" s="69">
        <v>766</v>
      </c>
      <c r="AM60" s="68">
        <v>2688</v>
      </c>
      <c r="AN60" s="69">
        <v>1046</v>
      </c>
      <c r="AO60" s="68">
        <v>19283</v>
      </c>
      <c r="AP60" s="68">
        <v>720</v>
      </c>
      <c r="AQ60" s="114">
        <v>249</v>
      </c>
      <c r="AR60" s="69">
        <v>72</v>
      </c>
      <c r="AS60" s="69">
        <f t="shared" si="13"/>
        <v>4366</v>
      </c>
      <c r="AT60" s="68">
        <v>1446</v>
      </c>
      <c r="AU60" s="69">
        <v>403</v>
      </c>
      <c r="AV60" s="69">
        <v>1488</v>
      </c>
      <c r="AW60" s="68">
        <v>784</v>
      </c>
      <c r="AX60" s="220">
        <v>2845</v>
      </c>
      <c r="AY60" s="114">
        <f t="shared" si="14"/>
        <v>1033</v>
      </c>
      <c r="AZ60" s="349">
        <f t="shared" si="15"/>
        <v>0.33222832195741769</v>
      </c>
      <c r="BA60" s="349">
        <f t="shared" si="16"/>
        <v>0.46717546060240767</v>
      </c>
      <c r="BB60" s="353">
        <f t="shared" si="17"/>
        <v>2.189388632772411E-2</v>
      </c>
      <c r="BC60" s="365">
        <f t="shared" si="18"/>
        <v>3.5561275188557839E-2</v>
      </c>
      <c r="BD60" s="365">
        <f t="shared" si="19"/>
        <v>1.4061879428277231</v>
      </c>
      <c r="BE60" s="365">
        <f t="shared" si="20"/>
        <v>1.9220868371374634E-2</v>
      </c>
      <c r="BF60" s="365">
        <f t="shared" si="21"/>
        <v>6.3857168455861988E-3</v>
      </c>
      <c r="BG60" s="365">
        <f t="shared" si="22"/>
        <v>8.4138335478195717E-3</v>
      </c>
      <c r="BH60" s="365">
        <f t="shared" si="23"/>
        <v>0.47275000612910345</v>
      </c>
      <c r="BI60" s="380">
        <f t="shared" si="24"/>
        <v>0.24604672828458654</v>
      </c>
      <c r="BJ60" s="365">
        <v>0.246</v>
      </c>
      <c r="BK60" s="262">
        <v>12011</v>
      </c>
      <c r="BL60" s="282">
        <v>26952</v>
      </c>
      <c r="BM60" s="262">
        <v>4199</v>
      </c>
      <c r="BN60" s="389">
        <f t="shared" si="25"/>
        <v>57357</v>
      </c>
      <c r="BO60" s="278">
        <v>19278</v>
      </c>
      <c r="BP60" s="278">
        <v>2365</v>
      </c>
      <c r="BQ60" s="262">
        <v>1130</v>
      </c>
      <c r="BR60" s="262">
        <v>787</v>
      </c>
      <c r="BS60" s="457"/>
    </row>
    <row r="61" spans="1:71" x14ac:dyDescent="0.2">
      <c r="A61" s="421"/>
      <c r="B61" s="476">
        <v>1964</v>
      </c>
      <c r="C61" s="458">
        <v>20</v>
      </c>
      <c r="D61" s="459">
        <v>3252</v>
      </c>
      <c r="E61" s="112">
        <v>13124</v>
      </c>
      <c r="F61" s="468">
        <f t="shared" si="41"/>
        <v>12956.787511774617</v>
      </c>
      <c r="G61" s="471">
        <f t="shared" si="27"/>
        <v>0.98725903015655414</v>
      </c>
      <c r="H61" s="497">
        <f t="shared" si="28"/>
        <v>13009.823802548595</v>
      </c>
      <c r="I61" s="520">
        <f t="shared" si="36"/>
        <v>0.99130019830452565</v>
      </c>
      <c r="J61" s="632">
        <f t="shared" si="29"/>
        <v>12957.116800000002</v>
      </c>
      <c r="K61" s="766">
        <f t="shared" si="37"/>
        <v>0.98728412069491023</v>
      </c>
      <c r="L61" s="774">
        <f t="shared" si="30"/>
        <v>12984.590649174863</v>
      </c>
      <c r="M61" s="684">
        <f t="shared" si="42"/>
        <v>0.9893775258438634</v>
      </c>
      <c r="N61" s="515">
        <f t="shared" si="32"/>
        <v>13014.524831679948</v>
      </c>
      <c r="O61" s="785">
        <f t="shared" si="43"/>
        <v>0.99165839924412891</v>
      </c>
      <c r="P61" s="517">
        <f t="shared" si="34"/>
        <v>13013.873999999998</v>
      </c>
      <c r="Q61" s="790">
        <f t="shared" si="38"/>
        <v>0.9916088082901553</v>
      </c>
      <c r="R61" s="412">
        <v>0.378</v>
      </c>
      <c r="S61" s="66">
        <v>0.69</v>
      </c>
      <c r="T61" s="66">
        <f t="shared" si="3"/>
        <v>0.10192837465564739</v>
      </c>
      <c r="U61" s="66">
        <f t="shared" si="4"/>
        <v>6.616361240867169E-2</v>
      </c>
      <c r="V61" s="113">
        <f t="shared" si="5"/>
        <v>0.15618242419315503</v>
      </c>
      <c r="W61" s="66">
        <f t="shared" si="6"/>
        <v>2.2709306503772907E-2</v>
      </c>
      <c r="X61" s="67">
        <f t="shared" si="39"/>
        <v>0.1066905129664255</v>
      </c>
      <c r="Y61" s="66">
        <f t="shared" si="8"/>
        <v>0.2470954605341957</v>
      </c>
      <c r="Z61" s="66">
        <f t="shared" si="9"/>
        <v>8.3854971140557677E-2</v>
      </c>
      <c r="AA61" s="67">
        <f t="shared" si="40"/>
        <v>0.31438495628218949</v>
      </c>
      <c r="AB61" s="66">
        <v>0.313</v>
      </c>
      <c r="AC61" s="67">
        <f t="shared" si="11"/>
        <v>7.8213153402162422E-2</v>
      </c>
      <c r="AD61" s="70">
        <v>0.27900000000000003</v>
      </c>
      <c r="AE61" s="69">
        <v>41745</v>
      </c>
      <c r="AF61" s="69"/>
      <c r="AG61" s="68">
        <v>123010</v>
      </c>
      <c r="AH61" s="404">
        <v>110464</v>
      </c>
      <c r="AI61" s="68">
        <f t="shared" si="12"/>
        <v>10315</v>
      </c>
      <c r="AJ61" s="68">
        <v>9621</v>
      </c>
      <c r="AK61" s="69">
        <v>2925</v>
      </c>
      <c r="AL61" s="69">
        <v>739</v>
      </c>
      <c r="AM61" s="68">
        <v>2762</v>
      </c>
      <c r="AN61" s="69">
        <v>979</v>
      </c>
      <c r="AO61" s="68">
        <v>19212</v>
      </c>
      <c r="AP61" s="68">
        <v>694</v>
      </c>
      <c r="AQ61" s="114">
        <v>213</v>
      </c>
      <c r="AR61" s="69">
        <v>65</v>
      </c>
      <c r="AS61" s="69">
        <f t="shared" si="13"/>
        <v>4255</v>
      </c>
      <c r="AT61" s="68">
        <v>1177</v>
      </c>
      <c r="AU61" s="69">
        <v>364</v>
      </c>
      <c r="AV61" s="69">
        <v>1462</v>
      </c>
      <c r="AW61" s="68">
        <v>735</v>
      </c>
      <c r="AX61" s="220">
        <v>2847</v>
      </c>
      <c r="AY61" s="114">
        <f t="shared" si="14"/>
        <v>948</v>
      </c>
      <c r="AZ61" s="349">
        <f t="shared" si="15"/>
        <v>0.33936265344280953</v>
      </c>
      <c r="BA61" s="349">
        <f t="shared" si="16"/>
        <v>0.46737663604584995</v>
      </c>
      <c r="BB61" s="353">
        <f t="shared" si="17"/>
        <v>2.2453459068368424E-2</v>
      </c>
      <c r="BC61" s="365">
        <f t="shared" si="18"/>
        <v>3.4590683684253311E-2</v>
      </c>
      <c r="BD61" s="365">
        <f t="shared" si="19"/>
        <v>1.3772188286022278</v>
      </c>
      <c r="BE61" s="365">
        <f t="shared" si="20"/>
        <v>1.760689902982393E-2</v>
      </c>
      <c r="BF61" s="365">
        <f t="shared" si="21"/>
        <v>5.9751239736606778E-3</v>
      </c>
      <c r="BG61" s="365">
        <f t="shared" si="22"/>
        <v>7.7066905129664258E-3</v>
      </c>
      <c r="BH61" s="365">
        <f t="shared" si="23"/>
        <v>0.46022278117139775</v>
      </c>
      <c r="BI61" s="380">
        <f t="shared" si="24"/>
        <v>0.2304707150556953</v>
      </c>
      <c r="BJ61" s="365">
        <v>0.25</v>
      </c>
      <c r="BK61" s="262">
        <v>12233</v>
      </c>
      <c r="BL61" s="282">
        <v>27669</v>
      </c>
      <c r="BM61" s="262">
        <v>4270</v>
      </c>
      <c r="BN61" s="389">
        <f t="shared" si="25"/>
        <v>57492</v>
      </c>
      <c r="BO61" s="278">
        <v>19877</v>
      </c>
      <c r="BP61" s="278">
        <v>2394</v>
      </c>
      <c r="BQ61" s="262">
        <v>1015</v>
      </c>
      <c r="BR61" s="262">
        <v>760</v>
      </c>
      <c r="BS61" s="457"/>
    </row>
    <row r="62" spans="1:71" x14ac:dyDescent="0.2">
      <c r="A62" s="421"/>
      <c r="B62" s="476">
        <v>1963</v>
      </c>
      <c r="C62" s="458">
        <v>20</v>
      </c>
      <c r="D62" s="459">
        <v>3238</v>
      </c>
      <c r="E62" s="112">
        <v>12780</v>
      </c>
      <c r="F62" s="468">
        <f t="shared" si="41"/>
        <v>12758.474008412059</v>
      </c>
      <c r="G62" s="471">
        <f t="shared" si="27"/>
        <v>0.99831565011048973</v>
      </c>
      <c r="H62" s="497">
        <f t="shared" si="28"/>
        <v>12681.125723005573</v>
      </c>
      <c r="I62" s="520">
        <f t="shared" si="36"/>
        <v>0.99226335860763482</v>
      </c>
      <c r="J62" s="632">
        <f t="shared" si="29"/>
        <v>12585.3552</v>
      </c>
      <c r="K62" s="766">
        <f t="shared" si="37"/>
        <v>0.98476957746478877</v>
      </c>
      <c r="L62" s="774">
        <f t="shared" si="30"/>
        <v>12895.94854855962</v>
      </c>
      <c r="M62" s="684">
        <f t="shared" si="42"/>
        <v>1.0090726563818169</v>
      </c>
      <c r="N62" s="515">
        <f t="shared" si="32"/>
        <v>12647.91168781062</v>
      </c>
      <c r="O62" s="785">
        <f t="shared" si="43"/>
        <v>0.98966445131538494</v>
      </c>
      <c r="P62" s="517">
        <f t="shared" si="34"/>
        <v>12699.445999999998</v>
      </c>
      <c r="Q62" s="790">
        <f t="shared" si="38"/>
        <v>0.99369687010954599</v>
      </c>
      <c r="R62" s="412">
        <v>0.372</v>
      </c>
      <c r="S62" s="66">
        <v>0.68100000000000005</v>
      </c>
      <c r="T62" s="66">
        <f t="shared" si="3"/>
        <v>0.1065752418268642</v>
      </c>
      <c r="U62" s="66">
        <f t="shared" si="4"/>
        <v>6.62177053997796E-2</v>
      </c>
      <c r="V62" s="113">
        <f t="shared" si="5"/>
        <v>0.15340300873530158</v>
      </c>
      <c r="W62" s="66">
        <f t="shared" si="6"/>
        <v>2.3558222113383126E-2</v>
      </c>
      <c r="X62" s="67">
        <f t="shared" si="39"/>
        <v>0.10443138825106024</v>
      </c>
      <c r="Y62" s="66">
        <f t="shared" si="8"/>
        <v>0.2523570466511571</v>
      </c>
      <c r="Z62" s="66">
        <f t="shared" si="9"/>
        <v>8.4206999681312664E-2</v>
      </c>
      <c r="AA62" s="67">
        <f t="shared" si="40"/>
        <v>0.312966817680911</v>
      </c>
      <c r="AB62" s="66">
        <v>0.309</v>
      </c>
      <c r="AC62" s="67">
        <f t="shared" si="11"/>
        <v>7.837257000907033E-2</v>
      </c>
      <c r="AD62" s="70">
        <v>0.27300000000000002</v>
      </c>
      <c r="AE62" s="69">
        <v>40835</v>
      </c>
      <c r="AF62" s="69"/>
      <c r="AG62" s="68">
        <v>122377</v>
      </c>
      <c r="AH62" s="404">
        <v>109814</v>
      </c>
      <c r="AI62" s="68">
        <f t="shared" si="12"/>
        <v>10305</v>
      </c>
      <c r="AJ62" s="68">
        <v>9591</v>
      </c>
      <c r="AK62" s="69">
        <v>2876</v>
      </c>
      <c r="AL62" s="69">
        <v>769</v>
      </c>
      <c r="AM62" s="68">
        <v>2704</v>
      </c>
      <c r="AN62" s="69">
        <v>914</v>
      </c>
      <c r="AO62" s="68">
        <v>18773</v>
      </c>
      <c r="AP62" s="68">
        <v>714</v>
      </c>
      <c r="AQ62" s="114">
        <v>203</v>
      </c>
      <c r="AR62" s="69">
        <v>194</v>
      </c>
      <c r="AS62" s="69">
        <f t="shared" si="13"/>
        <v>4352</v>
      </c>
      <c r="AT62" s="68">
        <v>1236</v>
      </c>
      <c r="AU62" s="69">
        <v>320</v>
      </c>
      <c r="AV62" s="69">
        <v>1448</v>
      </c>
      <c r="AW62" s="68">
        <v>759</v>
      </c>
      <c r="AX62" s="220">
        <v>2924</v>
      </c>
      <c r="AY62" s="114">
        <f t="shared" si="14"/>
        <v>962</v>
      </c>
      <c r="AZ62" s="349">
        <f t="shared" si="15"/>
        <v>0.33368198272551214</v>
      </c>
      <c r="BA62" s="349">
        <f t="shared" si="16"/>
        <v>0.46355115748874381</v>
      </c>
      <c r="BB62" s="353">
        <f t="shared" si="17"/>
        <v>2.2095655229332309E-2</v>
      </c>
      <c r="BC62" s="365">
        <f t="shared" si="18"/>
        <v>3.5562238002238983E-2</v>
      </c>
      <c r="BD62" s="365">
        <f t="shared" si="19"/>
        <v>1.3892004407983347</v>
      </c>
      <c r="BE62" s="365">
        <f t="shared" si="20"/>
        <v>1.8586996449124527E-2</v>
      </c>
      <c r="BF62" s="365">
        <f t="shared" si="21"/>
        <v>6.202145828055926E-3</v>
      </c>
      <c r="BG62" s="365">
        <f t="shared" si="22"/>
        <v>7.8609542642816867E-3</v>
      </c>
      <c r="BH62" s="365">
        <f t="shared" si="23"/>
        <v>0.45972817436023017</v>
      </c>
      <c r="BI62" s="380">
        <f t="shared" si="24"/>
        <v>0.23487204603893719</v>
      </c>
      <c r="BJ62" s="365">
        <v>0.246</v>
      </c>
      <c r="BK62" s="262">
        <v>11903</v>
      </c>
      <c r="BL62" s="282">
        <v>27043</v>
      </c>
      <c r="BM62" s="262">
        <v>4098</v>
      </c>
      <c r="BN62" s="389">
        <f t="shared" si="25"/>
        <v>56728</v>
      </c>
      <c r="BO62" s="278">
        <v>19450</v>
      </c>
      <c r="BP62" s="278">
        <v>2256</v>
      </c>
      <c r="BQ62" s="262">
        <v>933</v>
      </c>
      <c r="BR62" s="262">
        <v>791</v>
      </c>
      <c r="BS62" s="457"/>
    </row>
    <row r="63" spans="1:71" x14ac:dyDescent="0.2">
      <c r="A63" s="421"/>
      <c r="B63" s="476">
        <v>1962</v>
      </c>
      <c r="C63" s="458">
        <v>20</v>
      </c>
      <c r="D63" s="459">
        <v>3242</v>
      </c>
      <c r="E63" s="112">
        <v>14461</v>
      </c>
      <c r="F63" s="468">
        <f t="shared" si="41"/>
        <v>14376.373772865882</v>
      </c>
      <c r="G63" s="471">
        <f t="shared" si="27"/>
        <v>0.994147968526788</v>
      </c>
      <c r="H63" s="497">
        <f t="shared" si="28"/>
        <v>14250.111469834845</v>
      </c>
      <c r="I63" s="520">
        <f t="shared" si="36"/>
        <v>0.98541673949483743</v>
      </c>
      <c r="J63" s="632">
        <f t="shared" si="29"/>
        <v>14174.3488</v>
      </c>
      <c r="K63" s="848">
        <f t="shared" si="37"/>
        <v>0.98017763640135536</v>
      </c>
      <c r="L63" s="774">
        <f t="shared" si="30"/>
        <v>14443.408717521655</v>
      </c>
      <c r="M63" s="684">
        <f t="shared" si="42"/>
        <v>0.9987835362368892</v>
      </c>
      <c r="N63" s="515">
        <f t="shared" si="32"/>
        <v>14302.431582945237</v>
      </c>
      <c r="O63" s="785">
        <f t="shared" si="43"/>
        <v>0.98903475437004618</v>
      </c>
      <c r="P63" s="517">
        <f t="shared" si="34"/>
        <v>14297.704000000003</v>
      </c>
      <c r="Q63" s="790">
        <f t="shared" si="38"/>
        <v>0.98870783486619207</v>
      </c>
      <c r="R63" s="412">
        <v>0.39300000000000002</v>
      </c>
      <c r="S63" s="66">
        <v>0.71899999999999997</v>
      </c>
      <c r="T63" s="66">
        <f t="shared" si="3"/>
        <v>9.955675998438325E-2</v>
      </c>
      <c r="U63" s="66">
        <f t="shared" si="4"/>
        <v>6.8920377557816409E-2</v>
      </c>
      <c r="V63" s="113">
        <f t="shared" si="5"/>
        <v>0.14101545253863135</v>
      </c>
      <c r="W63" s="66">
        <f t="shared" si="6"/>
        <v>2.252945364352479E-2</v>
      </c>
      <c r="X63" s="67">
        <f t="shared" si="39"/>
        <v>0.1160826811157937</v>
      </c>
      <c r="Y63" s="66">
        <f t="shared" si="8"/>
        <v>0.26743678662471582</v>
      </c>
      <c r="Z63" s="66">
        <f t="shared" si="9"/>
        <v>9.3477824603652421E-2</v>
      </c>
      <c r="AA63" s="67">
        <f t="shared" si="40"/>
        <v>0.33210849045770846</v>
      </c>
      <c r="AB63" s="66">
        <v>0.32600000000000001</v>
      </c>
      <c r="AC63" s="67">
        <f t="shared" si="11"/>
        <v>8.7786474011639581E-2</v>
      </c>
      <c r="AD63" s="70">
        <v>0.28100000000000003</v>
      </c>
      <c r="AE63" s="69">
        <v>43543</v>
      </c>
      <c r="AF63" s="69"/>
      <c r="AG63" s="68">
        <v>124575</v>
      </c>
      <c r="AH63" s="404">
        <v>110688</v>
      </c>
      <c r="AI63" s="68">
        <f t="shared" si="12"/>
        <v>11645</v>
      </c>
      <c r="AJ63" s="68">
        <v>10936</v>
      </c>
      <c r="AK63" s="69">
        <v>3103</v>
      </c>
      <c r="AL63" s="69">
        <v>846</v>
      </c>
      <c r="AM63" s="68">
        <v>3001</v>
      </c>
      <c r="AN63" s="69">
        <v>949</v>
      </c>
      <c r="AO63" s="68">
        <v>17567</v>
      </c>
      <c r="AP63" s="68">
        <v>709</v>
      </c>
      <c r="AQ63" s="114">
        <v>251</v>
      </c>
      <c r="AR63" s="69">
        <v>92</v>
      </c>
      <c r="AS63" s="69">
        <f t="shared" si="13"/>
        <v>4335</v>
      </c>
      <c r="AT63" s="68">
        <v>1350</v>
      </c>
      <c r="AU63" s="69">
        <v>375</v>
      </c>
      <c r="AV63" s="69">
        <v>1361</v>
      </c>
      <c r="AW63" s="68">
        <v>730</v>
      </c>
      <c r="AX63" s="220">
        <v>2919</v>
      </c>
      <c r="AY63" s="114">
        <f t="shared" si="14"/>
        <v>981</v>
      </c>
      <c r="AZ63" s="349">
        <f t="shared" si="15"/>
        <v>0.34953241019466186</v>
      </c>
      <c r="BA63" s="349">
        <f t="shared" si="16"/>
        <v>0.4886453943407586</v>
      </c>
      <c r="BB63" s="353">
        <f t="shared" si="17"/>
        <v>2.4089905679309652E-2</v>
      </c>
      <c r="BC63" s="365">
        <f t="shared" si="18"/>
        <v>3.4798314268512945E-2</v>
      </c>
      <c r="BD63" s="365">
        <f t="shared" si="19"/>
        <v>1.3979973818983533</v>
      </c>
      <c r="BE63" s="365">
        <f t="shared" si="20"/>
        <v>1.6765036860115289E-2</v>
      </c>
      <c r="BF63" s="365">
        <f t="shared" si="21"/>
        <v>5.8599237407184427E-3</v>
      </c>
      <c r="BG63" s="365">
        <f t="shared" si="22"/>
        <v>7.8747742323901273E-3</v>
      </c>
      <c r="BH63" s="365">
        <f t="shared" si="23"/>
        <v>0.40344027742691135</v>
      </c>
      <c r="BI63" s="380">
        <f t="shared" si="24"/>
        <v>0.25115403164687777</v>
      </c>
      <c r="BJ63" s="365">
        <v>0.25800000000000001</v>
      </c>
      <c r="BK63" s="262">
        <v>13546</v>
      </c>
      <c r="BL63" s="282">
        <v>28521</v>
      </c>
      <c r="BM63" s="262">
        <v>4313</v>
      </c>
      <c r="BN63" s="389">
        <f t="shared" si="25"/>
        <v>60873</v>
      </c>
      <c r="BO63" s="278">
        <v>20354</v>
      </c>
      <c r="BP63" s="278">
        <v>2487</v>
      </c>
      <c r="BQ63" s="262">
        <v>818</v>
      </c>
      <c r="BR63" s="262">
        <v>853</v>
      </c>
      <c r="BS63" s="457"/>
    </row>
    <row r="64" spans="1:71" x14ac:dyDescent="0.2">
      <c r="A64" s="421"/>
      <c r="B64" s="476">
        <v>1961</v>
      </c>
      <c r="C64" s="458">
        <v>18</v>
      </c>
      <c r="D64" s="459">
        <v>2860</v>
      </c>
      <c r="E64" s="112">
        <v>12942</v>
      </c>
      <c r="F64" s="468">
        <f t="shared" si="41"/>
        <v>12777.573863705591</v>
      </c>
      <c r="G64" s="471">
        <f t="shared" si="27"/>
        <v>0.98729515250390909</v>
      </c>
      <c r="H64" s="497">
        <f t="shared" si="28"/>
        <v>12739.413288859188</v>
      </c>
      <c r="I64" s="520">
        <f t="shared" si="36"/>
        <v>0.98434656844839963</v>
      </c>
      <c r="J64" s="632">
        <f t="shared" si="29"/>
        <v>12683.221600000003</v>
      </c>
      <c r="K64" s="848">
        <f t="shared" si="37"/>
        <v>0.98000475969711043</v>
      </c>
      <c r="L64" s="774">
        <f t="shared" si="30"/>
        <v>12880.685072291739</v>
      </c>
      <c r="M64" s="684">
        <f t="shared" si="42"/>
        <v>0.99526232980155604</v>
      </c>
      <c r="N64" s="515">
        <f t="shared" si="32"/>
        <v>12796.039356746493</v>
      </c>
      <c r="O64" s="785">
        <f t="shared" si="43"/>
        <v>0.98872194071600161</v>
      </c>
      <c r="P64" s="517">
        <f t="shared" si="34"/>
        <v>12778.034</v>
      </c>
      <c r="Q64" s="790">
        <f t="shared" si="38"/>
        <v>0.98733070622778552</v>
      </c>
      <c r="R64" s="412">
        <v>0.39900000000000002</v>
      </c>
      <c r="S64" s="66">
        <v>0.72699999999999998</v>
      </c>
      <c r="T64" s="66">
        <f t="shared" si="3"/>
        <v>9.9279795554867184E-2</v>
      </c>
      <c r="U64" s="66">
        <f t="shared" si="4"/>
        <v>7.047161774955471E-2</v>
      </c>
      <c r="V64" s="113">
        <f t="shared" si="5"/>
        <v>0.13638644803956457</v>
      </c>
      <c r="W64" s="66">
        <f t="shared" si="6"/>
        <v>2.1218926663052737E-2</v>
      </c>
      <c r="X64" s="67">
        <f t="shared" si="39"/>
        <v>0.11809148394514248</v>
      </c>
      <c r="Y64" s="66">
        <f t="shared" si="8"/>
        <v>0.27027027027027029</v>
      </c>
      <c r="Z64" s="66">
        <f t="shared" si="9"/>
        <v>9.5535298787331302E-2</v>
      </c>
      <c r="AA64" s="67">
        <f t="shared" si="40"/>
        <v>0.33408193293580113</v>
      </c>
      <c r="AB64" s="66">
        <v>0.32800000000000001</v>
      </c>
      <c r="AC64" s="67">
        <f t="shared" si="11"/>
        <v>9.0306862664586235E-2</v>
      </c>
      <c r="AD64" s="70">
        <v>0.27900000000000003</v>
      </c>
      <c r="AE64" s="69">
        <v>38739</v>
      </c>
      <c r="AF64" s="69"/>
      <c r="AG64" s="68">
        <v>109593</v>
      </c>
      <c r="AH64" s="404">
        <v>97032</v>
      </c>
      <c r="AI64" s="68">
        <f t="shared" si="12"/>
        <v>10470</v>
      </c>
      <c r="AJ64" s="68">
        <v>9897</v>
      </c>
      <c r="AK64" s="69">
        <v>2855</v>
      </c>
      <c r="AL64" s="69">
        <v>761</v>
      </c>
      <c r="AM64" s="68">
        <v>2730</v>
      </c>
      <c r="AN64" s="69">
        <v>780</v>
      </c>
      <c r="AO64" s="68">
        <v>14947</v>
      </c>
      <c r="AP64" s="68">
        <v>573</v>
      </c>
      <c r="AQ64" s="114">
        <v>207</v>
      </c>
      <c r="AR64" s="69">
        <v>63</v>
      </c>
      <c r="AS64" s="69">
        <f t="shared" si="13"/>
        <v>3846</v>
      </c>
      <c r="AT64" s="68">
        <v>1048</v>
      </c>
      <c r="AU64" s="69">
        <v>330</v>
      </c>
      <c r="AV64" s="69">
        <v>1305</v>
      </c>
      <c r="AW64" s="68">
        <v>615</v>
      </c>
      <c r="AX64" s="220">
        <v>2673</v>
      </c>
      <c r="AY64" s="114">
        <f t="shared" si="14"/>
        <v>822</v>
      </c>
      <c r="AZ64" s="349">
        <f t="shared" si="15"/>
        <v>0.35348060551312582</v>
      </c>
      <c r="BA64" s="349">
        <f t="shared" si="16"/>
        <v>0.49367204109751534</v>
      </c>
      <c r="BB64" s="353">
        <f t="shared" si="17"/>
        <v>2.4910350113602146E-2</v>
      </c>
      <c r="BC64" s="365">
        <f t="shared" si="18"/>
        <v>3.5093482247953792E-2</v>
      </c>
      <c r="BD64" s="365">
        <f t="shared" si="19"/>
        <v>1.3966029066315599</v>
      </c>
      <c r="BE64" s="365">
        <f t="shared" si="20"/>
        <v>1.5875474328196391E-2</v>
      </c>
      <c r="BF64" s="365">
        <f t="shared" si="21"/>
        <v>5.6116722783389446E-3</v>
      </c>
      <c r="BG64" s="365">
        <f t="shared" si="22"/>
        <v>7.5004790451944922E-3</v>
      </c>
      <c r="BH64" s="365">
        <f t="shared" si="23"/>
        <v>0.3858385606236609</v>
      </c>
      <c r="BI64" s="380">
        <f t="shared" si="24"/>
        <v>0.2554789746766824</v>
      </c>
      <c r="BJ64" s="365">
        <v>0.25800000000000001</v>
      </c>
      <c r="BK64" s="262">
        <v>12061</v>
      </c>
      <c r="BL64" s="282">
        <v>25066</v>
      </c>
      <c r="BM64" s="262">
        <v>3975</v>
      </c>
      <c r="BN64" s="389">
        <f t="shared" si="25"/>
        <v>54103</v>
      </c>
      <c r="BO64" s="278">
        <v>17607</v>
      </c>
      <c r="BP64" s="278">
        <v>2232</v>
      </c>
      <c r="BQ64" s="262">
        <v>732</v>
      </c>
      <c r="BR64" s="262">
        <v>754</v>
      </c>
      <c r="BS64" s="457"/>
    </row>
    <row r="65" spans="1:71" x14ac:dyDescent="0.2">
      <c r="A65" s="421"/>
      <c r="B65" s="476">
        <v>1960</v>
      </c>
      <c r="C65" s="458">
        <v>16</v>
      </c>
      <c r="D65" s="459">
        <v>2472</v>
      </c>
      <c r="E65" s="112">
        <v>10664</v>
      </c>
      <c r="F65" s="468">
        <f t="shared" si="41"/>
        <v>10551.884747675727</v>
      </c>
      <c r="G65" s="471">
        <f t="shared" si="27"/>
        <v>0.98948656673628355</v>
      </c>
      <c r="H65" s="497">
        <f t="shared" si="28"/>
        <v>10549.771082830244</v>
      </c>
      <c r="I65" s="520">
        <f t="shared" si="36"/>
        <v>0.9892883611056118</v>
      </c>
      <c r="J65" s="632">
        <f t="shared" si="29"/>
        <v>10537.061600000001</v>
      </c>
      <c r="K65" s="766">
        <f t="shared" si="37"/>
        <v>0.9880965491372844</v>
      </c>
      <c r="L65" s="774">
        <f t="shared" si="30"/>
        <v>10589.777071905548</v>
      </c>
      <c r="M65" s="684">
        <f t="shared" si="42"/>
        <v>0.99303986045625914</v>
      </c>
      <c r="N65" s="515">
        <f t="shared" si="32"/>
        <v>10594.415864979792</v>
      </c>
      <c r="O65" s="785">
        <f t="shared" si="43"/>
        <v>0.99347485605586949</v>
      </c>
      <c r="P65" s="517">
        <f t="shared" si="34"/>
        <v>10609.129999999997</v>
      </c>
      <c r="Q65" s="790">
        <f t="shared" si="38"/>
        <v>0.99485465116279048</v>
      </c>
      <c r="R65" s="412">
        <v>0.38800000000000001</v>
      </c>
      <c r="S65" s="66">
        <v>0.71199999999999997</v>
      </c>
      <c r="T65" s="66">
        <f t="shared" si="3"/>
        <v>9.3504420432220042E-2</v>
      </c>
      <c r="U65" s="66">
        <f t="shared" si="4"/>
        <v>6.5324165029469541E-2</v>
      </c>
      <c r="V65" s="113">
        <f t="shared" si="5"/>
        <v>0.13515936465078998</v>
      </c>
      <c r="W65" s="66">
        <f t="shared" si="6"/>
        <v>2.412819253438114E-2</v>
      </c>
      <c r="X65" s="67">
        <f t="shared" si="39"/>
        <v>0.11247284156348218</v>
      </c>
      <c r="Y65" s="66">
        <f t="shared" si="8"/>
        <v>0.2723477406679764</v>
      </c>
      <c r="Z65" s="66">
        <f t="shared" si="9"/>
        <v>9.3572679140211362E-2</v>
      </c>
      <c r="AA65" s="67">
        <f t="shared" si="40"/>
        <v>0.32735756385068765</v>
      </c>
      <c r="AB65" s="66">
        <v>0.32400000000000001</v>
      </c>
      <c r="AC65" s="67">
        <f t="shared" si="11"/>
        <v>8.8425759908874219E-2</v>
      </c>
      <c r="AD65" s="70">
        <v>0.27700000000000002</v>
      </c>
      <c r="AE65" s="69">
        <v>32576</v>
      </c>
      <c r="AF65" s="69"/>
      <c r="AG65" s="68">
        <v>94814</v>
      </c>
      <c r="AH65" s="404">
        <v>84014</v>
      </c>
      <c r="AI65" s="68">
        <f t="shared" si="12"/>
        <v>8872</v>
      </c>
      <c r="AJ65" s="68">
        <v>8384</v>
      </c>
      <c r="AK65" s="69">
        <v>2404</v>
      </c>
      <c r="AL65" s="69">
        <v>692</v>
      </c>
      <c r="AM65" s="68">
        <v>2128</v>
      </c>
      <c r="AN65" s="69">
        <v>604</v>
      </c>
      <c r="AO65" s="68">
        <v>12815</v>
      </c>
      <c r="AP65" s="68">
        <v>488</v>
      </c>
      <c r="AQ65" s="114">
        <v>167</v>
      </c>
      <c r="AR65" s="69">
        <v>55</v>
      </c>
      <c r="AS65" s="69">
        <f t="shared" si="13"/>
        <v>3046</v>
      </c>
      <c r="AT65" s="68">
        <v>920</v>
      </c>
      <c r="AU65" s="69">
        <v>218</v>
      </c>
      <c r="AV65" s="69">
        <v>1193</v>
      </c>
      <c r="AW65" s="68">
        <v>619</v>
      </c>
      <c r="AX65" s="220">
        <v>2169</v>
      </c>
      <c r="AY65" s="114">
        <f t="shared" si="14"/>
        <v>786</v>
      </c>
      <c r="AZ65" s="349">
        <f t="shared" si="15"/>
        <v>0.34357795262303037</v>
      </c>
      <c r="BA65" s="349">
        <f t="shared" si="16"/>
        <v>0.47897989748349401</v>
      </c>
      <c r="BB65" s="353">
        <f t="shared" si="17"/>
        <v>2.2443942877634106E-2</v>
      </c>
      <c r="BC65" s="365">
        <f t="shared" si="18"/>
        <v>3.2126057333305209E-2</v>
      </c>
      <c r="BD65" s="365">
        <f t="shared" si="19"/>
        <v>1.394093811394892</v>
      </c>
      <c r="BE65" s="365">
        <f t="shared" si="20"/>
        <v>1.900171905697446E-2</v>
      </c>
      <c r="BF65" s="365">
        <f t="shared" si="21"/>
        <v>6.5285717299133038E-3</v>
      </c>
      <c r="BG65" s="365">
        <f t="shared" si="22"/>
        <v>8.2899149914569571E-3</v>
      </c>
      <c r="BH65" s="365">
        <f t="shared" si="23"/>
        <v>0.39338777013752457</v>
      </c>
      <c r="BI65" s="380">
        <f t="shared" si="24"/>
        <v>0.25736738703339884</v>
      </c>
      <c r="BJ65" s="365">
        <v>0.255</v>
      </c>
      <c r="BK65" s="262">
        <v>9968</v>
      </c>
      <c r="BL65" s="282">
        <v>21434</v>
      </c>
      <c r="BM65" s="262">
        <v>3442</v>
      </c>
      <c r="BN65" s="389">
        <f t="shared" si="25"/>
        <v>45414</v>
      </c>
      <c r="BO65" s="278">
        <v>15206</v>
      </c>
      <c r="BP65" s="278">
        <v>1914</v>
      </c>
      <c r="BQ65" s="262">
        <v>729</v>
      </c>
      <c r="BR65" s="262">
        <v>658</v>
      </c>
      <c r="BS65" s="457"/>
    </row>
    <row r="66" spans="1:71" x14ac:dyDescent="0.2">
      <c r="A66" s="421"/>
      <c r="B66" s="476">
        <v>1959</v>
      </c>
      <c r="C66" s="458">
        <v>16</v>
      </c>
      <c r="D66" s="459">
        <v>2476</v>
      </c>
      <c r="E66" s="112">
        <v>10853</v>
      </c>
      <c r="F66" s="468">
        <f t="shared" si="41"/>
        <v>10829.645534406749</v>
      </c>
      <c r="G66" s="471">
        <f t="shared" si="27"/>
        <v>0.99784810968458015</v>
      </c>
      <c r="H66" s="497">
        <f t="shared" si="28"/>
        <v>10699.688644159518</v>
      </c>
      <c r="I66" s="520">
        <f t="shared" si="36"/>
        <v>0.98587382697498549</v>
      </c>
      <c r="J66" s="632">
        <f t="shared" si="29"/>
        <v>10654.654399999999</v>
      </c>
      <c r="K66" s="766">
        <f t="shared" si="37"/>
        <v>0.98172435271353542</v>
      </c>
      <c r="L66" s="774">
        <f t="shared" si="30"/>
        <v>10943.957412476691</v>
      </c>
      <c r="M66" s="684">
        <f t="shared" si="42"/>
        <v>1.0083808543699153</v>
      </c>
      <c r="N66" s="515">
        <f t="shared" si="32"/>
        <v>10754.815285957116</v>
      </c>
      <c r="O66" s="785">
        <f t="shared" si="43"/>
        <v>0.99095321901383182</v>
      </c>
      <c r="P66" s="517">
        <f t="shared" si="34"/>
        <v>10736.807999999999</v>
      </c>
      <c r="Q66" s="790">
        <f t="shared" si="38"/>
        <v>0.98929402008661194</v>
      </c>
      <c r="R66" s="412">
        <v>0.39200000000000002</v>
      </c>
      <c r="S66" s="66">
        <v>0.71599999999999997</v>
      </c>
      <c r="T66" s="66">
        <f t="shared" si="3"/>
        <v>9.2779761544513714E-2</v>
      </c>
      <c r="U66" s="66">
        <f t="shared" si="4"/>
        <v>6.8086909156932759E-2</v>
      </c>
      <c r="V66" s="113">
        <f t="shared" si="5"/>
        <v>0.13301391981595026</v>
      </c>
      <c r="W66" s="66">
        <f t="shared" si="6"/>
        <v>2.1999636869817828E-2</v>
      </c>
      <c r="X66" s="67">
        <f t="shared" si="39"/>
        <v>0.11453507392593687</v>
      </c>
      <c r="Y66" s="66">
        <f t="shared" si="8"/>
        <v>0.26266416510318952</v>
      </c>
      <c r="Z66" s="66">
        <f t="shared" si="9"/>
        <v>9.1602731196639822E-2</v>
      </c>
      <c r="AA66" s="67">
        <f t="shared" si="40"/>
        <v>0.32842098892452942</v>
      </c>
      <c r="AB66" s="66">
        <v>0.32400000000000001</v>
      </c>
      <c r="AC66" s="67">
        <f t="shared" si="11"/>
        <v>8.6368289413974689E-2</v>
      </c>
      <c r="AD66" s="70">
        <v>0.27500000000000002</v>
      </c>
      <c r="AE66" s="69">
        <v>33046</v>
      </c>
      <c r="AF66" s="69"/>
      <c r="AG66" s="68">
        <v>94757</v>
      </c>
      <c r="AH66" s="404">
        <v>84294</v>
      </c>
      <c r="AI66" s="68">
        <f t="shared" si="12"/>
        <v>8680</v>
      </c>
      <c r="AJ66" s="68">
        <v>8184</v>
      </c>
      <c r="AK66" s="69">
        <v>2360</v>
      </c>
      <c r="AL66" s="69">
        <v>616</v>
      </c>
      <c r="AM66" s="68">
        <v>2250</v>
      </c>
      <c r="AN66" s="69">
        <v>557</v>
      </c>
      <c r="AO66" s="68">
        <v>12604</v>
      </c>
      <c r="AP66" s="68">
        <v>496</v>
      </c>
      <c r="AQ66" s="114">
        <v>180</v>
      </c>
      <c r="AR66" s="69">
        <v>60</v>
      </c>
      <c r="AS66" s="69">
        <f t="shared" si="13"/>
        <v>3066</v>
      </c>
      <c r="AT66" s="68">
        <v>854</v>
      </c>
      <c r="AU66" s="69">
        <v>225</v>
      </c>
      <c r="AV66" s="69">
        <v>1127</v>
      </c>
      <c r="AW66" s="68">
        <v>547</v>
      </c>
      <c r="AX66" s="220">
        <v>2224</v>
      </c>
      <c r="AY66" s="114">
        <f t="shared" si="14"/>
        <v>727</v>
      </c>
      <c r="AZ66" s="349">
        <f t="shared" si="15"/>
        <v>0.34874468377006446</v>
      </c>
      <c r="BA66" s="349">
        <f t="shared" si="16"/>
        <v>0.48171639034583197</v>
      </c>
      <c r="BB66" s="353">
        <f t="shared" si="17"/>
        <v>2.3744947602815623E-2</v>
      </c>
      <c r="BC66" s="365">
        <f t="shared" si="18"/>
        <v>3.2356448600103421E-2</v>
      </c>
      <c r="BD66" s="365">
        <f t="shared" si="19"/>
        <v>1.3812866912788235</v>
      </c>
      <c r="BE66" s="365">
        <f t="shared" si="20"/>
        <v>1.6552684137263209E-2</v>
      </c>
      <c r="BF66" s="365">
        <f t="shared" si="21"/>
        <v>5.7726605949956203E-3</v>
      </c>
      <c r="BG66" s="365">
        <f t="shared" si="22"/>
        <v>7.6722564032208704E-3</v>
      </c>
      <c r="BH66" s="365">
        <f t="shared" si="23"/>
        <v>0.38140773467288025</v>
      </c>
      <c r="BI66" s="380">
        <f t="shared" si="24"/>
        <v>0.24765478424015008</v>
      </c>
      <c r="BJ66" s="365">
        <v>0.25700000000000001</v>
      </c>
      <c r="BK66" s="262">
        <v>10175</v>
      </c>
      <c r="BL66" s="282">
        <v>21636</v>
      </c>
      <c r="BM66" s="262">
        <v>3478</v>
      </c>
      <c r="BN66" s="389">
        <f t="shared" si="25"/>
        <v>45646</v>
      </c>
      <c r="BO66" s="278">
        <v>15317</v>
      </c>
      <c r="BP66" s="278">
        <v>1837</v>
      </c>
      <c r="BQ66" s="262">
        <v>707</v>
      </c>
      <c r="BR66" s="262">
        <v>591</v>
      </c>
      <c r="BS66" s="457"/>
    </row>
    <row r="67" spans="1:71" x14ac:dyDescent="0.2">
      <c r="A67" s="421"/>
      <c r="B67" s="476">
        <v>1958</v>
      </c>
      <c r="C67" s="458">
        <v>16</v>
      </c>
      <c r="D67" s="459">
        <v>2470</v>
      </c>
      <c r="E67" s="112">
        <v>10578</v>
      </c>
      <c r="F67" s="468">
        <f t="shared" si="41"/>
        <v>10596.741910384839</v>
      </c>
      <c r="G67" s="471">
        <f t="shared" si="27"/>
        <v>1.0017717820367591</v>
      </c>
      <c r="H67" s="497">
        <f t="shared" si="28"/>
        <v>10634.315185036901</v>
      </c>
      <c r="I67" s="520">
        <f t="shared" si="36"/>
        <v>1.0053238027072131</v>
      </c>
      <c r="J67" s="632">
        <f t="shared" si="29"/>
        <v>10637.200800000001</v>
      </c>
      <c r="K67" s="766">
        <f t="shared" si="37"/>
        <v>1.0055965967101532</v>
      </c>
      <c r="L67" s="774">
        <f t="shared" si="30"/>
        <v>10696.207902506545</v>
      </c>
      <c r="M67" s="684">
        <f t="shared" si="42"/>
        <v>1.011174882067172</v>
      </c>
      <c r="N67" s="515">
        <f t="shared" si="32"/>
        <v>10676.440502214717</v>
      </c>
      <c r="O67" s="785">
        <f t="shared" si="43"/>
        <v>1.0093061544918431</v>
      </c>
      <c r="P67" s="517">
        <f t="shared" si="34"/>
        <v>10665.310000000001</v>
      </c>
      <c r="Q67" s="790">
        <f t="shared" si="38"/>
        <v>1.008253923236907</v>
      </c>
      <c r="R67" s="412">
        <v>0.39400000000000002</v>
      </c>
      <c r="S67" s="66">
        <v>0.71899999999999997</v>
      </c>
      <c r="T67" s="66">
        <f t="shared" si="3"/>
        <v>8.8127591320400683E-2</v>
      </c>
      <c r="U67" s="66">
        <f t="shared" si="4"/>
        <v>6.7790454861846691E-2</v>
      </c>
      <c r="V67" s="113">
        <f t="shared" si="5"/>
        <v>0.12981841350748646</v>
      </c>
      <c r="W67" s="66">
        <f t="shared" si="6"/>
        <v>2.151741669945223E-2</v>
      </c>
      <c r="X67" s="67">
        <f t="shared" si="39"/>
        <v>0.11232876712328767</v>
      </c>
      <c r="Y67" s="66">
        <f t="shared" si="8"/>
        <v>0.26105377840995064</v>
      </c>
      <c r="Z67" s="66">
        <f t="shared" si="9"/>
        <v>9.160029733460763E-2</v>
      </c>
      <c r="AA67" s="67">
        <f t="shared" si="40"/>
        <v>0.3201283176467028</v>
      </c>
      <c r="AB67" s="66">
        <v>0.32500000000000001</v>
      </c>
      <c r="AC67" s="67">
        <f t="shared" si="11"/>
        <v>8.6301369863013705E-2</v>
      </c>
      <c r="AD67" s="70">
        <v>0.27700000000000002</v>
      </c>
      <c r="AE67" s="69">
        <v>33043</v>
      </c>
      <c r="AF67" s="69"/>
      <c r="AG67" s="68">
        <v>94170</v>
      </c>
      <c r="AH67" s="404">
        <v>83827</v>
      </c>
      <c r="AI67" s="68">
        <f t="shared" si="12"/>
        <v>8626</v>
      </c>
      <c r="AJ67" s="68">
        <v>8127</v>
      </c>
      <c r="AK67" s="69">
        <v>2600</v>
      </c>
      <c r="AL67" s="69">
        <v>644</v>
      </c>
      <c r="AM67" s="68">
        <v>2240</v>
      </c>
      <c r="AN67" s="69">
        <v>526</v>
      </c>
      <c r="AO67" s="68">
        <v>12225</v>
      </c>
      <c r="AP67" s="68">
        <v>499</v>
      </c>
      <c r="AQ67" s="114">
        <v>160</v>
      </c>
      <c r="AR67" s="69">
        <v>70</v>
      </c>
      <c r="AS67" s="69">
        <f t="shared" si="13"/>
        <v>2912</v>
      </c>
      <c r="AT67" s="68">
        <v>739</v>
      </c>
      <c r="AU67" s="69">
        <v>231</v>
      </c>
      <c r="AV67" s="69">
        <v>1046</v>
      </c>
      <c r="AW67" s="68">
        <v>551</v>
      </c>
      <c r="AX67" s="220">
        <v>2085</v>
      </c>
      <c r="AY67" s="114">
        <f t="shared" si="14"/>
        <v>711</v>
      </c>
      <c r="AZ67" s="349">
        <f t="shared" si="15"/>
        <v>0.35088669427630881</v>
      </c>
      <c r="BA67" s="349">
        <f t="shared" si="16"/>
        <v>0.4812573006265265</v>
      </c>
      <c r="BB67" s="353">
        <f t="shared" si="17"/>
        <v>2.378676860996071E-2</v>
      </c>
      <c r="BC67" s="365">
        <f t="shared" si="18"/>
        <v>3.0922799192948922E-2</v>
      </c>
      <c r="BD67" s="365">
        <f t="shared" si="19"/>
        <v>1.3715461671155766</v>
      </c>
      <c r="BE67" s="365">
        <f t="shared" si="20"/>
        <v>1.6675241352177465E-2</v>
      </c>
      <c r="BF67" s="365">
        <f t="shared" si="21"/>
        <v>5.8511203143251566E-3</v>
      </c>
      <c r="BG67" s="365">
        <f t="shared" si="22"/>
        <v>7.5501752150366362E-3</v>
      </c>
      <c r="BH67" s="365">
        <f t="shared" si="23"/>
        <v>0.3699724601277124</v>
      </c>
      <c r="BI67" s="380">
        <f t="shared" si="24"/>
        <v>0.24595224404563751</v>
      </c>
      <c r="BJ67" s="365">
        <v>0.25800000000000001</v>
      </c>
      <c r="BK67" s="262">
        <v>9955</v>
      </c>
      <c r="BL67" s="282">
        <v>21621</v>
      </c>
      <c r="BM67" s="262">
        <v>3392</v>
      </c>
      <c r="BN67" s="389">
        <f t="shared" si="25"/>
        <v>45320</v>
      </c>
      <c r="BO67" s="278">
        <v>15334</v>
      </c>
      <c r="BP67" s="278">
        <v>2062</v>
      </c>
      <c r="BQ67" s="262">
        <v>679</v>
      </c>
      <c r="BR67" s="262">
        <v>655</v>
      </c>
      <c r="BS67" s="457"/>
    </row>
    <row r="68" spans="1:71" x14ac:dyDescent="0.2">
      <c r="A68" s="421"/>
      <c r="B68" s="476">
        <v>1957</v>
      </c>
      <c r="C68" s="458">
        <v>16</v>
      </c>
      <c r="D68" s="459">
        <v>2470</v>
      </c>
      <c r="E68" s="112">
        <v>10636</v>
      </c>
      <c r="F68" s="468">
        <f t="shared" si="41"/>
        <v>10742.194518239907</v>
      </c>
      <c r="G68" s="471">
        <f t="shared" si="27"/>
        <v>1.0099844413538837</v>
      </c>
      <c r="H68" s="497">
        <f t="shared" si="28"/>
        <v>10679.569374375886</v>
      </c>
      <c r="I68" s="520">
        <f t="shared" ref="I68:I76" si="44">H68/E68</f>
        <v>1.0040964060150326</v>
      </c>
      <c r="J68" s="632">
        <f t="shared" si="29"/>
        <v>10675.486400000002</v>
      </c>
      <c r="K68" s="766">
        <f t="shared" ref="K68:K76" si="45">J68/E68</f>
        <v>1.0037125235050772</v>
      </c>
      <c r="L68" s="774">
        <f t="shared" si="30"/>
        <v>10855.09505616686</v>
      </c>
      <c r="M68" s="847">
        <f t="shared" si="42"/>
        <v>1.02059938474679</v>
      </c>
      <c r="N68" s="515">
        <f t="shared" si="32"/>
        <v>10740.117385779882</v>
      </c>
      <c r="O68" s="785">
        <f t="shared" si="43"/>
        <v>1.0097891487194324</v>
      </c>
      <c r="P68" s="517">
        <f t="shared" si="34"/>
        <v>10745.928</v>
      </c>
      <c r="Q68" s="790">
        <f t="shared" ref="Q68:Q79" si="46">P68/E68</f>
        <v>1.0103354644603235</v>
      </c>
      <c r="R68" s="412">
        <v>0.39100000000000001</v>
      </c>
      <c r="S68" s="66">
        <v>0.71499999999999997</v>
      </c>
      <c r="T68" s="66">
        <f t="shared" ref="T68:T131" si="47">AS68/AE68</f>
        <v>8.6176266899521237E-2</v>
      </c>
      <c r="U68" s="66">
        <f t="shared" ref="U68:U131" si="48">AM68/AE68</f>
        <v>6.6303333232964987E-2</v>
      </c>
      <c r="V68" s="113">
        <f t="shared" ref="V68:V131" si="49">AO68/AG68</f>
        <v>0.12522269497600133</v>
      </c>
      <c r="W68" s="66">
        <f t="shared" ref="W68:W131" si="50">AY68/AE68</f>
        <v>2.2311884616542713E-2</v>
      </c>
      <c r="X68" s="67">
        <f t="shared" ref="X68:X99" si="51">E68/AG68</f>
        <v>0.11146276540001257</v>
      </c>
      <c r="Y68" s="66">
        <f t="shared" ref="Y68:Y131" si="52">AI68/AE68</f>
        <v>0.26129896720965945</v>
      </c>
      <c r="Z68" s="66">
        <f t="shared" ref="Z68:Z131" si="53">AI68/AG68</f>
        <v>9.0943388317159563E-2</v>
      </c>
      <c r="AA68" s="67">
        <f t="shared" ref="AA68:AA99" si="54">E68/AE68</f>
        <v>0.32025533708710968</v>
      </c>
      <c r="AB68" s="66">
        <v>0.32400000000000001</v>
      </c>
      <c r="AC68" s="67">
        <f t="shared" ref="AC68:AC131" si="55">AJ68/AG68</f>
        <v>8.5588229129550844E-2</v>
      </c>
      <c r="AD68" s="70">
        <v>0.27500000000000002</v>
      </c>
      <c r="AE68" s="69">
        <v>33211</v>
      </c>
      <c r="AF68" s="69"/>
      <c r="AG68" s="68">
        <v>95422</v>
      </c>
      <c r="AH68" s="404">
        <v>84906</v>
      </c>
      <c r="AI68" s="68">
        <f t="shared" ref="AI68:AI131" si="56">AJ68+AP68</f>
        <v>8678</v>
      </c>
      <c r="AJ68" s="68">
        <v>8167</v>
      </c>
      <c r="AK68" s="69">
        <v>2512</v>
      </c>
      <c r="AL68" s="69">
        <v>687</v>
      </c>
      <c r="AM68" s="68">
        <v>2202</v>
      </c>
      <c r="AN68" s="69">
        <v>480</v>
      </c>
      <c r="AO68" s="68">
        <v>11949</v>
      </c>
      <c r="AP68" s="68">
        <v>511</v>
      </c>
      <c r="AQ68" s="114">
        <v>152</v>
      </c>
      <c r="AR68" s="69">
        <v>46</v>
      </c>
      <c r="AS68" s="69">
        <f t="shared" ref="AS68:AS131" si="57">AN68+AR68+AU68+AX68</f>
        <v>2862</v>
      </c>
      <c r="AT68" s="68">
        <v>768</v>
      </c>
      <c r="AU68" s="69">
        <v>217</v>
      </c>
      <c r="AV68" s="69">
        <v>1115</v>
      </c>
      <c r="AW68" s="68">
        <v>589</v>
      </c>
      <c r="AX68" s="220">
        <v>2119</v>
      </c>
      <c r="AY68" s="114">
        <f t="shared" ref="AY68:AY131" si="58">AQ68+AW68</f>
        <v>741</v>
      </c>
      <c r="AZ68" s="349">
        <f t="shared" ref="AZ68:AZ131" si="59">AE68/AG68</f>
        <v>0.34804342814026118</v>
      </c>
      <c r="BA68" s="349">
        <f t="shared" ref="BA68:BA131" si="60">BN68/AG68</f>
        <v>0.47702835824023809</v>
      </c>
      <c r="BB68" s="353">
        <f t="shared" ref="BB68:BB131" si="61">AM68/AG68</f>
        <v>2.3076439395527237E-2</v>
      </c>
      <c r="BC68" s="365">
        <f t="shared" ref="BC68:BC131" si="62">AS68/AG68</f>
        <v>2.9993083356039486E-2</v>
      </c>
      <c r="BD68" s="365">
        <f t="shared" ref="BD68:BD131" si="63">BN68/AE68</f>
        <v>1.3706001023757188</v>
      </c>
      <c r="BE68" s="365">
        <f t="shared" ref="BE68:BE131" si="64">AW68/AE68</f>
        <v>1.7735087772123695E-2</v>
      </c>
      <c r="BF68" s="365">
        <f t="shared" ref="BF68:BF131" si="65">AW68/AG68</f>
        <v>6.1725807465783569E-3</v>
      </c>
      <c r="BG68" s="365">
        <f t="shared" ref="BG68:BG131" si="66">AY68/AG68</f>
        <v>7.7655048102114816E-3</v>
      </c>
      <c r="BH68" s="365">
        <f t="shared" ref="BH68:BH131" si="67">AO68/AE68</f>
        <v>0.3597904308813345</v>
      </c>
      <c r="BI68" s="380">
        <f t="shared" ref="BI68:BI131" si="68">AJ68/AE68</f>
        <v>0.24591249887085603</v>
      </c>
      <c r="BJ68" s="365">
        <v>0.25800000000000001</v>
      </c>
      <c r="BK68" s="262">
        <v>10023</v>
      </c>
      <c r="BL68" s="282">
        <v>21865</v>
      </c>
      <c r="BM68" s="262">
        <v>3396</v>
      </c>
      <c r="BN68" s="389">
        <f t="shared" ref="BN68:BN131" si="69">AE68+AI68+AS68+AT68</f>
        <v>45519</v>
      </c>
      <c r="BO68" s="278">
        <v>15595</v>
      </c>
      <c r="BP68" s="278">
        <v>1972</v>
      </c>
      <c r="BQ68" s="262">
        <v>740</v>
      </c>
      <c r="BR68" s="262">
        <v>672</v>
      </c>
      <c r="BS68" s="457"/>
    </row>
    <row r="69" spans="1:71" x14ac:dyDescent="0.2">
      <c r="A69" s="421"/>
      <c r="B69" s="476">
        <v>1956</v>
      </c>
      <c r="C69" s="458">
        <v>16</v>
      </c>
      <c r="D69" s="459">
        <v>2478</v>
      </c>
      <c r="E69" s="112">
        <v>11031</v>
      </c>
      <c r="F69" s="468">
        <f t="shared" ref="F69:F94" si="70">((((4/6)+((R69+S69+X69+Z69+AB69+AC69+AD69-(1-U69)-V69-W69)/20))*(AE69+(AJ69+AX69)*5/6+(AN69+AR69+AU69)*1/6+AP69*18/6+AT69*8/6-AK69*9/6-AL69*7/6-AM69*3/6-AO69*2/6-AV69*4/6-AW69)-(((2/6)-((R69+S69+T69+U69+Y69+AA69+AB69+AC69+AD69)/20))*(AK69*17/6+AL69*12/6+AO69*3/6+AQ69*2/6+AV69*5/6+AW69*8/6-AJ69*1/6-AM69*9/6-AP69*2/6))))/2</f>
        <v>11174.213005751735</v>
      </c>
      <c r="G69" s="471">
        <f t="shared" ref="G69:G132" si="71">F69/E69</f>
        <v>1.0129827763350316</v>
      </c>
      <c r="H69" s="497">
        <f t="shared" ref="H69:H106" si="72">(((BL69+AJ69+AP69-BQ69*0.5-AM69)*(1.1*(AE69*1.4-BL69*0.6-AM69*3+(AJ69+AP69-BQ69)*0.1+(AT69-AW69-BP69)*0.9)))/((1.1*(AE69*1.4-BL69*0.6-AM69*3+(AJ69+AP69-BQ69)*0.1+(AT69-AW69-BP69)*0.9))+(AG69-AJ69-AL69-AV69-AP69-BL69+AW69+BP69)))+AM69</f>
        <v>11017.324517583385</v>
      </c>
      <c r="I69" s="520">
        <f t="shared" si="44"/>
        <v>0.99876026811561824</v>
      </c>
      <c r="J69" s="632">
        <f t="shared" ref="J69:J76" si="73">((AE69+AJ69+AP69)*2+BL69+AT69-(AH69+AW69+BP69-BL69)*0.605)*0.16</f>
        <v>11011.621600000002</v>
      </c>
      <c r="K69" s="766">
        <f t="shared" si="45"/>
        <v>0.99824327803462987</v>
      </c>
      <c r="L69" s="774">
        <f t="shared" ref="L69:L131" si="74">((((2/3)+((AZ69+AC69+AB69+AD69-V69)/20))*(AE69+((AJ69+AX69)*(5/6))+((AN69+AR69+AU69)*(1/6))+(AP69*(19/6))+(AT69*(4/3))-(AL69*(7/6))-(BP69*(11/6))-AM69-(AO69*(1/3))-(AV69*(2/3))-AW69))-(((1/3)-(((AZ69+AC69)*2+AB69+AD69-V69)/20))*((AL69*(13/6))+(BP69*(8/3))+(AO69*(1/2))+(AQ69*(1/3))+((AV69+AW69)*(3/2))-(AJ69*(1/6))-(AM69*(11/3))-(AP69*(5/12)))))/2</f>
        <v>11245.645034464867</v>
      </c>
      <c r="M69" s="847">
        <f t="shared" ref="M69:M94" si="75">L69/E69</f>
        <v>1.0194583477893997</v>
      </c>
      <c r="N69" s="515">
        <f t="shared" ref="N69:N106" si="76">((BL69+AJ69-AW69+AP69-BP69)*(AE69+(AJ69-BQ69+AP69)*0.26+(AV69+AL69+AT69)*0.52))/(AH69+AJ69+AP69+AL69+AV69)</f>
        <v>11103.250533754765</v>
      </c>
      <c r="O69" s="785">
        <f t="shared" si="43"/>
        <v>1.0065497718932794</v>
      </c>
      <c r="P69" s="517">
        <f t="shared" ref="P69:P106" si="77">BO69*0.5+BM69*0.72+BR69*1.04+AM69*1.44+(AP69+AJ69-BQ69)*0.34+BQ69*0.25+AT69*0.18-AW69*0.32-(AH69-BL69-AO69)*0.09-AO69*0.098-BP69*0.37+AL69*0.37+AV69*0.04</f>
        <v>11085.740000000002</v>
      </c>
      <c r="Q69" s="790">
        <f t="shared" si="46"/>
        <v>1.0049623787507933</v>
      </c>
      <c r="R69" s="412">
        <v>0.39700000000000002</v>
      </c>
      <c r="S69" s="66">
        <v>0.72899999999999998</v>
      </c>
      <c r="T69" s="66">
        <f t="shared" si="47"/>
        <v>8.8884887768575199E-2</v>
      </c>
      <c r="U69" s="66">
        <f t="shared" si="48"/>
        <v>6.8839274996999156E-2</v>
      </c>
      <c r="V69" s="113">
        <f t="shared" si="49"/>
        <v>0.12076584756526394</v>
      </c>
      <c r="W69" s="66">
        <f t="shared" si="50"/>
        <v>2.103589004921378E-2</v>
      </c>
      <c r="X69" s="67">
        <f t="shared" si="51"/>
        <v>0.11579035762646037</v>
      </c>
      <c r="Y69" s="66">
        <f t="shared" si="52"/>
        <v>0.28441963749849958</v>
      </c>
      <c r="Z69" s="66">
        <f t="shared" si="53"/>
        <v>9.9488805147637693E-2</v>
      </c>
      <c r="AA69" s="67">
        <f t="shared" si="54"/>
        <v>0.33102268635217863</v>
      </c>
      <c r="AB69" s="66">
        <v>0.33100000000000002</v>
      </c>
      <c r="AC69" s="67">
        <f t="shared" si="55"/>
        <v>9.4439837509315921E-2</v>
      </c>
      <c r="AD69" s="70">
        <v>0.27400000000000002</v>
      </c>
      <c r="AE69" s="69">
        <v>33324</v>
      </c>
      <c r="AF69" s="69"/>
      <c r="AG69" s="68">
        <v>95267</v>
      </c>
      <c r="AH69" s="404">
        <v>83856</v>
      </c>
      <c r="AI69" s="68">
        <f t="shared" si="56"/>
        <v>9478</v>
      </c>
      <c r="AJ69" s="68">
        <v>8997</v>
      </c>
      <c r="AK69" s="69">
        <v>2516</v>
      </c>
      <c r="AL69" s="69">
        <v>644</v>
      </c>
      <c r="AM69" s="68">
        <v>2294</v>
      </c>
      <c r="AN69" s="69">
        <v>492</v>
      </c>
      <c r="AO69" s="68">
        <v>11505</v>
      </c>
      <c r="AP69" s="68">
        <v>481</v>
      </c>
      <c r="AQ69" s="114">
        <v>175</v>
      </c>
      <c r="AR69" s="69">
        <v>43</v>
      </c>
      <c r="AS69" s="69">
        <f t="shared" si="57"/>
        <v>2962</v>
      </c>
      <c r="AT69" s="68">
        <v>717</v>
      </c>
      <c r="AU69" s="69">
        <v>175</v>
      </c>
      <c r="AV69" s="69">
        <v>1253</v>
      </c>
      <c r="AW69" s="68">
        <v>526</v>
      </c>
      <c r="AX69" s="220">
        <v>2252</v>
      </c>
      <c r="AY69" s="114">
        <f t="shared" si="58"/>
        <v>701</v>
      </c>
      <c r="AZ69" s="349">
        <f t="shared" si="59"/>
        <v>0.3497958369634816</v>
      </c>
      <c r="BA69" s="349">
        <f t="shared" si="60"/>
        <v>0.48790242161503983</v>
      </c>
      <c r="BB69" s="353">
        <f t="shared" si="61"/>
        <v>2.4079691813534591E-2</v>
      </c>
      <c r="BC69" s="365">
        <f t="shared" si="62"/>
        <v>3.109156371041389E-2</v>
      </c>
      <c r="BD69" s="365">
        <f t="shared" si="63"/>
        <v>1.394820549753931</v>
      </c>
      <c r="BE69" s="365">
        <f t="shared" si="64"/>
        <v>1.5784419637498499E-2</v>
      </c>
      <c r="BF69" s="365">
        <f t="shared" si="65"/>
        <v>5.5213242780816022E-3</v>
      </c>
      <c r="BG69" s="365">
        <f t="shared" si="66"/>
        <v>7.3582667660365081E-3</v>
      </c>
      <c r="BH69" s="365">
        <f t="shared" si="67"/>
        <v>0.34524666906733886</v>
      </c>
      <c r="BI69" s="380">
        <f t="shared" si="68"/>
        <v>0.26998559596687072</v>
      </c>
      <c r="BJ69" s="365">
        <v>0.25800000000000001</v>
      </c>
      <c r="BK69" s="262">
        <v>10330</v>
      </c>
      <c r="BL69" s="282">
        <v>21653</v>
      </c>
      <c r="BM69" s="262">
        <v>3339</v>
      </c>
      <c r="BN69" s="389">
        <f t="shared" si="69"/>
        <v>46481</v>
      </c>
      <c r="BO69" s="278">
        <v>15295</v>
      </c>
      <c r="BP69" s="278">
        <v>1984</v>
      </c>
      <c r="BQ69" s="262">
        <v>783</v>
      </c>
      <c r="BR69" s="262">
        <v>725</v>
      </c>
      <c r="BS69" s="457"/>
    </row>
    <row r="70" spans="1:71" x14ac:dyDescent="0.2">
      <c r="A70" s="421"/>
      <c r="B70" s="476">
        <v>1955</v>
      </c>
      <c r="C70" s="458">
        <v>16</v>
      </c>
      <c r="D70" s="459">
        <v>2468</v>
      </c>
      <c r="E70" s="112">
        <v>11068</v>
      </c>
      <c r="F70" s="468">
        <f t="shared" si="70"/>
        <v>11129.239263231022</v>
      </c>
      <c r="G70" s="471">
        <f t="shared" si="71"/>
        <v>1.0055330017375337</v>
      </c>
      <c r="H70" s="497">
        <f t="shared" si="72"/>
        <v>10926.406998167113</v>
      </c>
      <c r="I70" s="520">
        <f t="shared" si="44"/>
        <v>0.98720699296775505</v>
      </c>
      <c r="J70" s="632">
        <f t="shared" si="73"/>
        <v>10915.953599999999</v>
      </c>
      <c r="K70" s="766">
        <f t="shared" si="45"/>
        <v>0.98626252258763991</v>
      </c>
      <c r="L70" s="774">
        <f t="shared" si="74"/>
        <v>11250.616278039093</v>
      </c>
      <c r="M70" s="684">
        <f t="shared" si="75"/>
        <v>1.0164994830176268</v>
      </c>
      <c r="N70" s="515">
        <f t="shared" si="76"/>
        <v>11018.807229255459</v>
      </c>
      <c r="O70" s="785">
        <f t="shared" si="43"/>
        <v>0.99555540560674549</v>
      </c>
      <c r="P70" s="517">
        <f t="shared" si="77"/>
        <v>11029.748</v>
      </c>
      <c r="Q70" s="790">
        <f t="shared" si="46"/>
        <v>0.99654391037224432</v>
      </c>
      <c r="R70" s="412">
        <v>0.39400000000000002</v>
      </c>
      <c r="S70" s="66">
        <v>0.72599999999999998</v>
      </c>
      <c r="T70" s="66">
        <f t="shared" si="47"/>
        <v>8.9484711383718454E-2</v>
      </c>
      <c r="U70" s="66">
        <f t="shared" si="48"/>
        <v>6.7531047885100046E-2</v>
      </c>
      <c r="V70" s="113">
        <f t="shared" si="49"/>
        <v>0.11366290385363954</v>
      </c>
      <c r="W70" s="66">
        <f t="shared" si="50"/>
        <v>2.3077156651383112E-2</v>
      </c>
      <c r="X70" s="67">
        <f t="shared" si="51"/>
        <v>0.11644030172640527</v>
      </c>
      <c r="Y70" s="66">
        <f t="shared" si="52"/>
        <v>0.28998269213251149</v>
      </c>
      <c r="Z70" s="66">
        <f t="shared" si="53"/>
        <v>0.10047026395800238</v>
      </c>
      <c r="AA70" s="67">
        <f t="shared" si="54"/>
        <v>0.33607627607566876</v>
      </c>
      <c r="AB70" s="66">
        <v>0.33200000000000002</v>
      </c>
      <c r="AC70" s="67">
        <f t="shared" si="55"/>
        <v>9.5146918035201408E-2</v>
      </c>
      <c r="AD70" s="70">
        <v>0.27200000000000002</v>
      </c>
      <c r="AE70" s="69">
        <v>32933</v>
      </c>
      <c r="AF70" s="69"/>
      <c r="AG70" s="68">
        <v>95053</v>
      </c>
      <c r="AH70" s="404">
        <v>83590</v>
      </c>
      <c r="AI70" s="68">
        <f t="shared" si="56"/>
        <v>9550</v>
      </c>
      <c r="AJ70" s="68">
        <v>9044</v>
      </c>
      <c r="AK70" s="69">
        <v>2517</v>
      </c>
      <c r="AL70" s="69">
        <v>698</v>
      </c>
      <c r="AM70" s="68">
        <v>2224</v>
      </c>
      <c r="AN70" s="69">
        <v>477</v>
      </c>
      <c r="AO70" s="68">
        <v>10804</v>
      </c>
      <c r="AP70" s="68">
        <v>506</v>
      </c>
      <c r="AQ70" s="114">
        <v>182</v>
      </c>
      <c r="AR70" s="69">
        <v>36</v>
      </c>
      <c r="AS70" s="69">
        <f t="shared" si="57"/>
        <v>2947</v>
      </c>
      <c r="AT70" s="68">
        <v>670</v>
      </c>
      <c r="AU70" s="69">
        <v>210</v>
      </c>
      <c r="AV70" s="69">
        <v>1187</v>
      </c>
      <c r="AW70" s="68">
        <v>578</v>
      </c>
      <c r="AX70" s="220">
        <v>2224</v>
      </c>
      <c r="AY70" s="114">
        <f t="shared" si="58"/>
        <v>760</v>
      </c>
      <c r="AZ70" s="349">
        <f t="shared" si="59"/>
        <v>0.34646986418103587</v>
      </c>
      <c r="BA70" s="349">
        <f t="shared" si="60"/>
        <v>0.48499258308522614</v>
      </c>
      <c r="BB70" s="353">
        <f t="shared" si="61"/>
        <v>2.3397472988753644E-2</v>
      </c>
      <c r="BC70" s="365">
        <f t="shared" si="62"/>
        <v>3.1003755799396127E-2</v>
      </c>
      <c r="BD70" s="365">
        <f t="shared" si="63"/>
        <v>1.3998117389852125</v>
      </c>
      <c r="BE70" s="365">
        <f t="shared" si="64"/>
        <v>1.7550784926972946E-2</v>
      </c>
      <c r="BF70" s="365">
        <f t="shared" si="65"/>
        <v>6.0808180699188875E-3</v>
      </c>
      <c r="BG70" s="365">
        <f t="shared" si="66"/>
        <v>7.9955393306891942E-3</v>
      </c>
      <c r="BH70" s="365">
        <f t="shared" si="67"/>
        <v>0.32806000060729362</v>
      </c>
      <c r="BI70" s="380">
        <f t="shared" si="68"/>
        <v>0.27461816415145901</v>
      </c>
      <c r="BJ70" s="365">
        <v>0.25900000000000001</v>
      </c>
      <c r="BK70" s="262">
        <v>10381</v>
      </c>
      <c r="BL70" s="282">
        <v>21610</v>
      </c>
      <c r="BM70" s="262">
        <v>3251</v>
      </c>
      <c r="BN70" s="389">
        <f t="shared" si="69"/>
        <v>46100</v>
      </c>
      <c r="BO70" s="278">
        <v>15435</v>
      </c>
      <c r="BP70" s="278">
        <v>1940</v>
      </c>
      <c r="BQ70" s="262">
        <v>722</v>
      </c>
      <c r="BR70" s="262">
        <v>700</v>
      </c>
      <c r="BS70" s="457"/>
    </row>
    <row r="71" spans="1:71" x14ac:dyDescent="0.2">
      <c r="A71" s="421"/>
      <c r="B71" s="476">
        <v>1954</v>
      </c>
      <c r="C71" s="458">
        <v>16</v>
      </c>
      <c r="D71" s="459">
        <v>2472</v>
      </c>
      <c r="E71" s="112">
        <v>10827</v>
      </c>
      <c r="F71" s="468">
        <f t="shared" si="70"/>
        <v>10951.201315110638</v>
      </c>
      <c r="G71" s="471">
        <f t="shared" si="71"/>
        <v>1.0114714431615996</v>
      </c>
      <c r="H71" s="497">
        <f t="shared" si="72"/>
        <v>10876.622232007783</v>
      </c>
      <c r="I71" s="520">
        <f t="shared" si="44"/>
        <v>1.0045831931290092</v>
      </c>
      <c r="J71" s="632">
        <f t="shared" si="73"/>
        <v>10877.169599999999</v>
      </c>
      <c r="K71" s="766">
        <f t="shared" si="45"/>
        <v>1.0046337489609309</v>
      </c>
      <c r="L71" s="774">
        <f t="shared" si="74"/>
        <v>11044.45687887715</v>
      </c>
      <c r="M71" s="847">
        <f t="shared" si="75"/>
        <v>1.020084684481126</v>
      </c>
      <c r="N71" s="515">
        <f t="shared" si="76"/>
        <v>11010.366242672919</v>
      </c>
      <c r="O71" s="785">
        <f t="shared" si="43"/>
        <v>1.0169360157636389</v>
      </c>
      <c r="P71" s="517">
        <f t="shared" si="77"/>
        <v>11007.609999999997</v>
      </c>
      <c r="Q71" s="790">
        <f t="shared" si="46"/>
        <v>1.0166814445368058</v>
      </c>
      <c r="R71" s="412">
        <v>0.39</v>
      </c>
      <c r="S71" s="66">
        <v>0.72299999999999998</v>
      </c>
      <c r="T71" s="66">
        <f t="shared" si="47"/>
        <v>8.7567171470444558E-2</v>
      </c>
      <c r="U71" s="66">
        <f t="shared" si="48"/>
        <v>5.9141426477772346E-2</v>
      </c>
      <c r="V71" s="113">
        <f t="shared" si="49"/>
        <v>0.1068682324632526</v>
      </c>
      <c r="W71" s="66">
        <f t="shared" si="50"/>
        <v>2.3082559843673668E-2</v>
      </c>
      <c r="X71" s="67">
        <f t="shared" si="51"/>
        <v>0.11327091070774703</v>
      </c>
      <c r="Y71" s="66">
        <f t="shared" si="52"/>
        <v>0.28923424523693209</v>
      </c>
      <c r="Z71" s="66">
        <f t="shared" si="53"/>
        <v>9.9105508186430921E-2</v>
      </c>
      <c r="AA71" s="67">
        <f t="shared" si="54"/>
        <v>0.33057523204689793</v>
      </c>
      <c r="AB71" s="66">
        <v>0.33300000000000002</v>
      </c>
      <c r="AC71" s="67">
        <f t="shared" si="55"/>
        <v>9.4491813569074642E-2</v>
      </c>
      <c r="AD71" s="70">
        <v>0.27500000000000002</v>
      </c>
      <c r="AE71" s="69">
        <v>32752</v>
      </c>
      <c r="AF71" s="69"/>
      <c r="AG71" s="68">
        <v>95585</v>
      </c>
      <c r="AH71" s="404">
        <v>83936</v>
      </c>
      <c r="AI71" s="68">
        <f t="shared" si="56"/>
        <v>9473</v>
      </c>
      <c r="AJ71" s="68">
        <v>9032</v>
      </c>
      <c r="AK71" s="69">
        <v>2562</v>
      </c>
      <c r="AL71" s="69">
        <v>795</v>
      </c>
      <c r="AM71" s="68">
        <v>1937</v>
      </c>
      <c r="AN71" s="69">
        <v>402</v>
      </c>
      <c r="AO71" s="68">
        <v>10215</v>
      </c>
      <c r="AP71" s="68">
        <v>441</v>
      </c>
      <c r="AQ71" s="114">
        <v>165</v>
      </c>
      <c r="AR71" s="69">
        <v>45</v>
      </c>
      <c r="AS71" s="69">
        <f t="shared" si="57"/>
        <v>2868</v>
      </c>
      <c r="AT71" s="68">
        <v>694</v>
      </c>
      <c r="AU71" s="69">
        <v>147</v>
      </c>
      <c r="AV71" s="69">
        <v>1332</v>
      </c>
      <c r="AW71" s="68">
        <v>591</v>
      </c>
      <c r="AX71" s="220">
        <v>2274</v>
      </c>
      <c r="AY71" s="114">
        <f t="shared" si="58"/>
        <v>756</v>
      </c>
      <c r="AZ71" s="349">
        <f t="shared" si="59"/>
        <v>0.34264790500601561</v>
      </c>
      <c r="BA71" s="349">
        <f t="shared" si="60"/>
        <v>0.47901867447821311</v>
      </c>
      <c r="BB71" s="353">
        <f t="shared" si="61"/>
        <v>2.0264685881675994E-2</v>
      </c>
      <c r="BC71" s="365">
        <f t="shared" si="62"/>
        <v>3.0004707851650363E-2</v>
      </c>
      <c r="BD71" s="365">
        <f t="shared" si="63"/>
        <v>1.3979909623839766</v>
      </c>
      <c r="BE71" s="365">
        <f t="shared" si="64"/>
        <v>1.8044699560332195E-2</v>
      </c>
      <c r="BF71" s="365">
        <f t="shared" si="65"/>
        <v>6.1829785008107969E-3</v>
      </c>
      <c r="BG71" s="365">
        <f t="shared" si="66"/>
        <v>7.9091907726107653E-3</v>
      </c>
      <c r="BH71" s="365">
        <f t="shared" si="67"/>
        <v>0.31188935026868586</v>
      </c>
      <c r="BI71" s="380">
        <f t="shared" si="68"/>
        <v>0.27576941866145577</v>
      </c>
      <c r="BJ71" s="365">
        <v>0.26100000000000001</v>
      </c>
      <c r="BK71" s="262">
        <v>10168</v>
      </c>
      <c r="BL71" s="282">
        <v>21908</v>
      </c>
      <c r="BM71" s="262">
        <v>3455</v>
      </c>
      <c r="BN71" s="389">
        <f t="shared" si="69"/>
        <v>45787</v>
      </c>
      <c r="BO71" s="278">
        <v>15727</v>
      </c>
      <c r="BP71" s="278">
        <v>1959</v>
      </c>
      <c r="BQ71" s="262">
        <v>759</v>
      </c>
      <c r="BR71" s="262">
        <v>789</v>
      </c>
      <c r="BS71" s="457"/>
    </row>
    <row r="72" spans="1:71" x14ac:dyDescent="0.2">
      <c r="A72" s="421"/>
      <c r="B72" s="476">
        <v>1953</v>
      </c>
      <c r="C72" s="458">
        <v>16</v>
      </c>
      <c r="D72" s="459">
        <v>2480</v>
      </c>
      <c r="E72" s="112">
        <v>11426</v>
      </c>
      <c r="F72" s="468">
        <f t="shared" si="70"/>
        <v>11299.083076668778</v>
      </c>
      <c r="G72" s="471">
        <f t="shared" si="71"/>
        <v>0.98889226996926116</v>
      </c>
      <c r="H72" s="497">
        <f t="shared" si="72"/>
        <v>11238.778646486317</v>
      </c>
      <c r="I72" s="520">
        <f t="shared" si="44"/>
        <v>0.98361444481763671</v>
      </c>
      <c r="J72" s="632">
        <f t="shared" si="73"/>
        <v>11136.052000000001</v>
      </c>
      <c r="K72" s="848">
        <f t="shared" si="45"/>
        <v>0.97462384036408201</v>
      </c>
      <c r="L72" s="774">
        <f t="shared" si="74"/>
        <v>11380.91375947364</v>
      </c>
      <c r="M72" s="684">
        <f t="shared" si="75"/>
        <v>0.9960540661188203</v>
      </c>
      <c r="N72" s="515">
        <f t="shared" si="76"/>
        <v>11287.899326797549</v>
      </c>
      <c r="O72" s="785">
        <f t="shared" si="43"/>
        <v>0.98791347162590137</v>
      </c>
      <c r="P72" s="517">
        <f t="shared" si="77"/>
        <v>11246.576997084328</v>
      </c>
      <c r="Q72" s="790">
        <f t="shared" si="46"/>
        <v>0.9842969540595421</v>
      </c>
      <c r="R72" s="412">
        <v>0.39700000000000002</v>
      </c>
      <c r="S72" s="66">
        <v>0.73299999999999998</v>
      </c>
      <c r="T72" s="66">
        <f t="shared" si="47"/>
        <v>8.7562925673674866E-2</v>
      </c>
      <c r="U72" s="66">
        <f t="shared" si="48"/>
        <v>6.1474681670121413E-2</v>
      </c>
      <c r="V72" s="113">
        <f t="shared" si="49"/>
        <v>0.1069939447273032</v>
      </c>
      <c r="W72" s="66">
        <f t="shared" si="50"/>
        <v>2.1705655907610304E-2</v>
      </c>
      <c r="X72" s="71">
        <f t="shared" si="51"/>
        <v>0.11970163639030318</v>
      </c>
      <c r="Y72" s="66">
        <f t="shared" si="52"/>
        <v>0.27151317737636954</v>
      </c>
      <c r="Z72" s="66">
        <f t="shared" si="53"/>
        <v>9.605673937184403E-2</v>
      </c>
      <c r="AA72" s="67">
        <f t="shared" si="54"/>
        <v>0.3383476458395025</v>
      </c>
      <c r="AB72" s="66">
        <v>0.33600000000000002</v>
      </c>
      <c r="AC72" s="67">
        <f t="shared" si="55"/>
        <v>9.0954805456031171E-2</v>
      </c>
      <c r="AD72" s="70">
        <v>0.28000000000000003</v>
      </c>
      <c r="AE72" s="69">
        <v>33770</v>
      </c>
      <c r="AF72" s="69"/>
      <c r="AG72" s="68">
        <v>95454</v>
      </c>
      <c r="AH72" s="404">
        <v>84997</v>
      </c>
      <c r="AI72" s="68">
        <f t="shared" si="56"/>
        <v>9169</v>
      </c>
      <c r="AJ72" s="68">
        <v>8682</v>
      </c>
      <c r="AK72" s="69">
        <v>2603</v>
      </c>
      <c r="AL72" s="72">
        <v>756.5432353630539</v>
      </c>
      <c r="AM72" s="68">
        <v>2076</v>
      </c>
      <c r="AN72" s="69">
        <v>464</v>
      </c>
      <c r="AO72" s="68">
        <v>10213</v>
      </c>
      <c r="AP72" s="68">
        <v>487</v>
      </c>
      <c r="AQ72" s="114">
        <v>165</v>
      </c>
      <c r="AR72" s="69">
        <v>50</v>
      </c>
      <c r="AS72" s="69">
        <f t="shared" si="57"/>
        <v>2957</v>
      </c>
      <c r="AT72" s="68">
        <v>670</v>
      </c>
      <c r="AU72" s="69">
        <v>191</v>
      </c>
      <c r="AV72" s="69">
        <v>1245</v>
      </c>
      <c r="AW72" s="68">
        <v>568</v>
      </c>
      <c r="AX72" s="220">
        <v>2252</v>
      </c>
      <c r="AY72" s="114">
        <f t="shared" si="58"/>
        <v>733</v>
      </c>
      <c r="AZ72" s="349">
        <f t="shared" si="59"/>
        <v>0.35378297399794667</v>
      </c>
      <c r="BA72" s="349">
        <f t="shared" si="60"/>
        <v>0.48783707335470489</v>
      </c>
      <c r="BB72" s="353">
        <f t="shared" si="61"/>
        <v>2.1748695706832612E-2</v>
      </c>
      <c r="BC72" s="365">
        <f t="shared" si="62"/>
        <v>3.0978272256793848E-2</v>
      </c>
      <c r="BD72" s="365">
        <f t="shared" si="63"/>
        <v>1.3789161978087059</v>
      </c>
      <c r="BE72" s="365">
        <f t="shared" si="64"/>
        <v>1.6819662422268285E-2</v>
      </c>
      <c r="BF72" s="365">
        <f t="shared" si="65"/>
        <v>5.9505101933915814E-3</v>
      </c>
      <c r="BG72" s="365">
        <f t="shared" si="66"/>
        <v>7.6790914995704734E-3</v>
      </c>
      <c r="BH72" s="365">
        <f t="shared" si="67"/>
        <v>0.30242819070180632</v>
      </c>
      <c r="BI72" s="380">
        <f t="shared" si="68"/>
        <v>0.25709209357417828</v>
      </c>
      <c r="BJ72" s="365">
        <v>0.26400000000000001</v>
      </c>
      <c r="BK72" s="262">
        <v>10713</v>
      </c>
      <c r="BL72" s="282">
        <v>22459</v>
      </c>
      <c r="BM72" s="262">
        <v>3593</v>
      </c>
      <c r="BN72" s="389">
        <f t="shared" si="69"/>
        <v>46566</v>
      </c>
      <c r="BO72" s="278">
        <v>16045</v>
      </c>
      <c r="BP72" s="278">
        <v>2029</v>
      </c>
      <c r="BQ72" s="262">
        <v>581</v>
      </c>
      <c r="BR72" s="262">
        <v>745</v>
      </c>
      <c r="BS72" s="457"/>
    </row>
    <row r="73" spans="1:71" x14ac:dyDescent="0.2">
      <c r="A73" s="421"/>
      <c r="B73" s="476">
        <v>1952</v>
      </c>
      <c r="C73" s="458">
        <v>16</v>
      </c>
      <c r="D73" s="459">
        <v>2478</v>
      </c>
      <c r="E73" s="112">
        <v>10349</v>
      </c>
      <c r="F73" s="468">
        <f t="shared" si="70"/>
        <v>10277.926484870241</v>
      </c>
      <c r="G73" s="471">
        <f t="shared" si="71"/>
        <v>0.99313233016429037</v>
      </c>
      <c r="H73" s="497">
        <f t="shared" si="72"/>
        <v>10164.022491045595</v>
      </c>
      <c r="I73" s="520">
        <f t="shared" si="44"/>
        <v>0.98212604996092323</v>
      </c>
      <c r="J73" s="632">
        <f t="shared" si="73"/>
        <v>10103.9</v>
      </c>
      <c r="K73" s="848">
        <f t="shared" si="45"/>
        <v>0.97631655232389603</v>
      </c>
      <c r="L73" s="774">
        <f t="shared" si="74"/>
        <v>10337.420431348864</v>
      </c>
      <c r="M73" s="684">
        <f t="shared" si="75"/>
        <v>0.99888109298955108</v>
      </c>
      <c r="N73" s="515">
        <f t="shared" si="76"/>
        <v>10182.679897491424</v>
      </c>
      <c r="O73" s="785">
        <f t="shared" si="43"/>
        <v>0.98392887211241897</v>
      </c>
      <c r="P73" s="517">
        <f t="shared" si="77"/>
        <v>10235.643814578922</v>
      </c>
      <c r="Q73" s="790">
        <f t="shared" si="46"/>
        <v>0.98904665325914787</v>
      </c>
      <c r="R73" s="412">
        <v>0.37</v>
      </c>
      <c r="S73" s="66">
        <v>0.69599999999999995</v>
      </c>
      <c r="T73" s="66">
        <f t="shared" si="47"/>
        <v>9.2746730083234238E-2</v>
      </c>
      <c r="U73" s="66">
        <f t="shared" si="48"/>
        <v>5.4664652762155735E-2</v>
      </c>
      <c r="V73" s="113">
        <f t="shared" si="49"/>
        <v>0.10943825910931174</v>
      </c>
      <c r="W73" s="66">
        <f t="shared" si="50"/>
        <v>2.6673522511810266E-2</v>
      </c>
      <c r="X73" s="71">
        <f t="shared" si="51"/>
        <v>0.10911142037786775</v>
      </c>
      <c r="Y73" s="66">
        <f t="shared" si="52"/>
        <v>0.2975543914901822</v>
      </c>
      <c r="Z73" s="66">
        <f t="shared" si="53"/>
        <v>9.761934885290148E-2</v>
      </c>
      <c r="AA73" s="67">
        <f t="shared" si="54"/>
        <v>0.33258347527075233</v>
      </c>
      <c r="AB73" s="66">
        <v>0.32700000000000001</v>
      </c>
      <c r="AC73" s="67">
        <f t="shared" si="55"/>
        <v>9.2537533738191638E-2</v>
      </c>
      <c r="AD73" s="70">
        <v>0.27100000000000002</v>
      </c>
      <c r="AE73" s="69">
        <v>31117</v>
      </c>
      <c r="AF73" s="69"/>
      <c r="AG73" s="68">
        <v>94848</v>
      </c>
      <c r="AH73" s="404">
        <v>84195</v>
      </c>
      <c r="AI73" s="68">
        <f t="shared" si="56"/>
        <v>9259</v>
      </c>
      <c r="AJ73" s="68">
        <v>8777</v>
      </c>
      <c r="AK73" s="69">
        <v>2526</v>
      </c>
      <c r="AL73" s="72">
        <v>783.25355291599487</v>
      </c>
      <c r="AM73" s="68">
        <v>1701</v>
      </c>
      <c r="AN73" s="69">
        <v>405</v>
      </c>
      <c r="AO73" s="68">
        <v>10380</v>
      </c>
      <c r="AP73" s="68">
        <v>482</v>
      </c>
      <c r="AQ73" s="114">
        <v>194</v>
      </c>
      <c r="AR73" s="69">
        <v>40</v>
      </c>
      <c r="AS73" s="69">
        <f t="shared" si="57"/>
        <v>2886</v>
      </c>
      <c r="AT73" s="68">
        <v>768</v>
      </c>
      <c r="AU73" s="69">
        <v>168</v>
      </c>
      <c r="AV73" s="69">
        <v>1354</v>
      </c>
      <c r="AW73" s="68">
        <v>636</v>
      </c>
      <c r="AX73" s="220">
        <v>2273</v>
      </c>
      <c r="AY73" s="114">
        <f t="shared" si="58"/>
        <v>830</v>
      </c>
      <c r="AZ73" s="349">
        <f t="shared" si="59"/>
        <v>0.32807228407557354</v>
      </c>
      <c r="BA73" s="349">
        <f t="shared" si="60"/>
        <v>0.46421643049932526</v>
      </c>
      <c r="BB73" s="353">
        <f t="shared" si="61"/>
        <v>1.7933957489878541E-2</v>
      </c>
      <c r="BC73" s="365">
        <f t="shared" si="62"/>
        <v>3.0427631578947369E-2</v>
      </c>
      <c r="BD73" s="365">
        <f t="shared" si="63"/>
        <v>1.4149821640903686</v>
      </c>
      <c r="BE73" s="365">
        <f t="shared" si="64"/>
        <v>2.0438988334350996E-2</v>
      </c>
      <c r="BF73" s="365">
        <f t="shared" si="65"/>
        <v>6.7054655870445344E-3</v>
      </c>
      <c r="BG73" s="365">
        <f t="shared" si="66"/>
        <v>8.7508434547908225E-3</v>
      </c>
      <c r="BH73" s="365">
        <f t="shared" si="67"/>
        <v>0.33357971526818136</v>
      </c>
      <c r="BI73" s="380">
        <f t="shared" si="68"/>
        <v>0.2820644663688659</v>
      </c>
      <c r="BJ73" s="365">
        <v>0.253</v>
      </c>
      <c r="BK73" s="262">
        <v>9671</v>
      </c>
      <c r="BL73" s="282">
        <v>21272</v>
      </c>
      <c r="BM73" s="262">
        <v>3388</v>
      </c>
      <c r="BN73" s="389">
        <f t="shared" si="69"/>
        <v>44030</v>
      </c>
      <c r="BO73" s="278">
        <v>15506</v>
      </c>
      <c r="BP73" s="278">
        <v>1966</v>
      </c>
      <c r="BQ73" s="262">
        <v>705</v>
      </c>
      <c r="BR73" s="262">
        <v>677</v>
      </c>
      <c r="BS73" s="457"/>
    </row>
    <row r="74" spans="1:71" x14ac:dyDescent="0.2">
      <c r="A74" s="421"/>
      <c r="B74" s="476">
        <v>1951</v>
      </c>
      <c r="C74" s="458">
        <v>16</v>
      </c>
      <c r="D74" s="459">
        <v>2478</v>
      </c>
      <c r="E74" s="112">
        <v>11268</v>
      </c>
      <c r="F74" s="468">
        <f t="shared" si="70"/>
        <v>11245.893096459025</v>
      </c>
      <c r="G74" s="471">
        <f t="shared" si="71"/>
        <v>0.99803808097790425</v>
      </c>
      <c r="H74" s="497">
        <f t="shared" si="72"/>
        <v>10992.565151805062</v>
      </c>
      <c r="I74" s="519">
        <f t="shared" si="44"/>
        <v>0.97555601276225257</v>
      </c>
      <c r="J74" s="632">
        <f t="shared" si="73"/>
        <v>10926.551200000002</v>
      </c>
      <c r="K74" s="848">
        <f t="shared" si="45"/>
        <v>0.96969747958821462</v>
      </c>
      <c r="L74" s="774">
        <f t="shared" si="74"/>
        <v>11309.282334719204</v>
      </c>
      <c r="M74" s="684">
        <f t="shared" si="75"/>
        <v>1.0036636789775653</v>
      </c>
      <c r="N74" s="515">
        <f t="shared" si="76"/>
        <v>11012.636335554618</v>
      </c>
      <c r="O74" s="832">
        <f t="shared" si="43"/>
        <v>0.97733726797609322</v>
      </c>
      <c r="P74" s="517">
        <f t="shared" si="77"/>
        <v>10988.414624706533</v>
      </c>
      <c r="Q74" s="833">
        <f t="shared" si="46"/>
        <v>0.9751876663743817</v>
      </c>
      <c r="R74" s="412">
        <v>0.38600000000000001</v>
      </c>
      <c r="S74" s="66">
        <v>0.72199999999999998</v>
      </c>
      <c r="T74" s="66">
        <f t="shared" si="47"/>
        <v>9.3828139293773247E-2</v>
      </c>
      <c r="U74" s="66">
        <f t="shared" si="48"/>
        <v>5.6809172409587119E-2</v>
      </c>
      <c r="V74" s="113">
        <f t="shared" si="49"/>
        <v>9.7198071656896534E-2</v>
      </c>
      <c r="W74" s="66">
        <f t="shared" si="50"/>
        <v>2.6620723303043239E-2</v>
      </c>
      <c r="X74" s="71">
        <f t="shared" si="51"/>
        <v>0.11732489249383075</v>
      </c>
      <c r="Y74" s="66">
        <f t="shared" si="52"/>
        <v>0.29557236079770688</v>
      </c>
      <c r="Z74" s="66">
        <f t="shared" si="53"/>
        <v>0.10092564633854291</v>
      </c>
      <c r="AA74" s="67">
        <f t="shared" si="54"/>
        <v>0.34359943892175399</v>
      </c>
      <c r="AB74" s="66">
        <v>0.33600000000000002</v>
      </c>
      <c r="AC74" s="67">
        <f t="shared" si="55"/>
        <v>9.6250559656813242E-2</v>
      </c>
      <c r="AD74" s="70">
        <v>0.27500000000000002</v>
      </c>
      <c r="AE74" s="69">
        <v>32794</v>
      </c>
      <c r="AF74" s="69"/>
      <c r="AG74" s="68">
        <v>96041</v>
      </c>
      <c r="AH74" s="404">
        <v>85065</v>
      </c>
      <c r="AI74" s="68">
        <f t="shared" si="56"/>
        <v>9693</v>
      </c>
      <c r="AJ74" s="68">
        <v>9244</v>
      </c>
      <c r="AK74" s="69">
        <v>2735</v>
      </c>
      <c r="AL74" s="72">
        <v>689.12060731496194</v>
      </c>
      <c r="AM74" s="68">
        <v>1863</v>
      </c>
      <c r="AN74" s="69">
        <v>442</v>
      </c>
      <c r="AO74" s="68">
        <v>9335</v>
      </c>
      <c r="AP74" s="68">
        <v>449</v>
      </c>
      <c r="AQ74" s="114">
        <v>202</v>
      </c>
      <c r="AR74" s="69">
        <v>65</v>
      </c>
      <c r="AS74" s="69">
        <f t="shared" si="57"/>
        <v>3077</v>
      </c>
      <c r="AT74" s="68">
        <v>869</v>
      </c>
      <c r="AU74" s="69">
        <v>170</v>
      </c>
      <c r="AV74" s="69">
        <v>1240</v>
      </c>
      <c r="AW74" s="68">
        <v>671</v>
      </c>
      <c r="AX74" s="220">
        <v>2400</v>
      </c>
      <c r="AY74" s="114">
        <f t="shared" si="58"/>
        <v>873</v>
      </c>
      <c r="AZ74" s="349">
        <f t="shared" si="59"/>
        <v>0.34145833550254578</v>
      </c>
      <c r="BA74" s="349">
        <f t="shared" si="60"/>
        <v>0.48347060109744794</v>
      </c>
      <c r="BB74" s="353">
        <f t="shared" si="61"/>
        <v>1.9397965452254765E-2</v>
      </c>
      <c r="BC74" s="365">
        <f t="shared" si="62"/>
        <v>3.2038400266552823E-2</v>
      </c>
      <c r="BD74" s="365">
        <f t="shared" si="63"/>
        <v>1.4158992498627798</v>
      </c>
      <c r="BE74" s="365">
        <f t="shared" si="64"/>
        <v>2.0461059949990854E-2</v>
      </c>
      <c r="BF74" s="365">
        <f t="shared" si="65"/>
        <v>6.9865994731416791E-3</v>
      </c>
      <c r="BG74" s="365">
        <f t="shared" si="66"/>
        <v>9.0898678689309773E-3</v>
      </c>
      <c r="BH74" s="365">
        <f t="shared" si="67"/>
        <v>0.28465572970665365</v>
      </c>
      <c r="BI74" s="380">
        <f t="shared" si="68"/>
        <v>0.28188083185948648</v>
      </c>
      <c r="BJ74" s="365">
        <v>0.26100000000000001</v>
      </c>
      <c r="BK74" s="262">
        <v>10524</v>
      </c>
      <c r="BL74" s="282">
        <v>22191</v>
      </c>
      <c r="BM74" s="262">
        <v>3582</v>
      </c>
      <c r="BN74" s="389">
        <f t="shared" si="69"/>
        <v>46433</v>
      </c>
      <c r="BO74" s="278">
        <v>16030</v>
      </c>
      <c r="BP74" s="278">
        <v>2146</v>
      </c>
      <c r="BQ74" s="262">
        <v>528</v>
      </c>
      <c r="BR74" s="262">
        <v>716</v>
      </c>
      <c r="BS74" s="457"/>
    </row>
    <row r="75" spans="1:71" x14ac:dyDescent="0.2">
      <c r="A75" s="421"/>
      <c r="B75" s="476">
        <v>1950</v>
      </c>
      <c r="C75" s="458">
        <v>16</v>
      </c>
      <c r="D75" s="459">
        <v>2476</v>
      </c>
      <c r="E75" s="112">
        <v>12013</v>
      </c>
      <c r="F75" s="468">
        <f t="shared" si="70"/>
        <v>11943.933009766262</v>
      </c>
      <c r="G75" s="471">
        <f t="shared" si="71"/>
        <v>0.99425064594741219</v>
      </c>
      <c r="H75" s="703">
        <f t="shared" si="72"/>
        <v>11755.818066996426</v>
      </c>
      <c r="I75" s="741">
        <f t="shared" si="44"/>
        <v>0.97859136493768628</v>
      </c>
      <c r="J75" s="705">
        <f t="shared" si="73"/>
        <v>11653.169599999999</v>
      </c>
      <c r="K75" s="849">
        <f t="shared" si="45"/>
        <v>0.97004658286855905</v>
      </c>
      <c r="L75" s="774">
        <f t="shared" si="74"/>
        <v>11917.158034676973</v>
      </c>
      <c r="M75" s="684">
        <f t="shared" si="75"/>
        <v>0.99202181259277222</v>
      </c>
      <c r="N75" s="515">
        <f t="shared" si="76"/>
        <v>11819.408701622724</v>
      </c>
      <c r="O75" s="785">
        <f t="shared" si="43"/>
        <v>0.98388484988118907</v>
      </c>
      <c r="P75" s="517">
        <f t="shared" si="77"/>
        <v>11708.457728717536</v>
      </c>
      <c r="Q75" s="833">
        <f t="shared" si="46"/>
        <v>0.97464894104033428</v>
      </c>
      <c r="R75" s="412">
        <v>0.40200000000000002</v>
      </c>
      <c r="S75" s="66">
        <v>0.748</v>
      </c>
      <c r="T75" s="66">
        <f t="shared" si="47"/>
        <v>8.9588590879746466E-2</v>
      </c>
      <c r="U75" s="66">
        <f t="shared" si="48"/>
        <v>6.0831034685134101E-2</v>
      </c>
      <c r="V75" s="113">
        <f t="shared" si="49"/>
        <v>9.9007233310534931E-2</v>
      </c>
      <c r="W75" s="66">
        <f t="shared" si="50"/>
        <v>1.8751100416691119E-2</v>
      </c>
      <c r="X75" s="71">
        <f t="shared" si="51"/>
        <v>0.12448962672801508</v>
      </c>
      <c r="Y75" s="66">
        <f t="shared" si="52"/>
        <v>0.30491812899818066</v>
      </c>
      <c r="Z75" s="66">
        <f t="shared" si="53"/>
        <v>0.10768098820700947</v>
      </c>
      <c r="AA75" s="67">
        <f t="shared" si="54"/>
        <v>0.35251481894477377</v>
      </c>
      <c r="AB75" s="66">
        <v>0.34599999999999997</v>
      </c>
      <c r="AC75" s="67">
        <f t="shared" si="55"/>
        <v>0.10316275984994508</v>
      </c>
      <c r="AD75" s="70">
        <v>0.28000000000000003</v>
      </c>
      <c r="AE75" s="69">
        <v>34078</v>
      </c>
      <c r="AF75" s="69"/>
      <c r="AG75" s="68">
        <v>96498</v>
      </c>
      <c r="AH75" s="404">
        <v>84823</v>
      </c>
      <c r="AI75" s="68">
        <f t="shared" si="56"/>
        <v>10391</v>
      </c>
      <c r="AJ75" s="68">
        <v>9955</v>
      </c>
      <c r="AK75" s="69">
        <v>2751</v>
      </c>
      <c r="AL75" s="72">
        <v>662.81007761497347</v>
      </c>
      <c r="AM75" s="68">
        <v>2073</v>
      </c>
      <c r="AN75" s="69">
        <v>433</v>
      </c>
      <c r="AO75" s="68">
        <v>9554</v>
      </c>
      <c r="AP75" s="68">
        <v>436</v>
      </c>
      <c r="AQ75" s="114">
        <v>151</v>
      </c>
      <c r="AR75" s="69">
        <v>123</v>
      </c>
      <c r="AS75" s="69">
        <f t="shared" si="57"/>
        <v>3053</v>
      </c>
      <c r="AT75" s="68">
        <v>647</v>
      </c>
      <c r="AU75" s="69">
        <v>156</v>
      </c>
      <c r="AV75" s="69">
        <v>1249</v>
      </c>
      <c r="AW75" s="68">
        <v>488</v>
      </c>
      <c r="AX75" s="220">
        <v>2341</v>
      </c>
      <c r="AY75" s="114">
        <f t="shared" si="58"/>
        <v>639</v>
      </c>
      <c r="AZ75" s="349">
        <f t="shared" si="59"/>
        <v>0.35314721548633132</v>
      </c>
      <c r="BA75" s="349">
        <f t="shared" si="60"/>
        <v>0.49917096727393312</v>
      </c>
      <c r="BB75" s="353">
        <f t="shared" si="61"/>
        <v>2.1482310514207549E-2</v>
      </c>
      <c r="BC75" s="365">
        <f t="shared" si="62"/>
        <v>3.1637961408526601E-2</v>
      </c>
      <c r="BD75" s="365">
        <f t="shared" si="63"/>
        <v>1.4134925758553907</v>
      </c>
      <c r="BE75" s="365">
        <f t="shared" si="64"/>
        <v>1.4320089207113093E-2</v>
      </c>
      <c r="BF75" s="365">
        <f t="shared" si="65"/>
        <v>5.0570996290078551E-3</v>
      </c>
      <c r="BG75" s="365">
        <f t="shared" si="66"/>
        <v>6.621898899459056E-3</v>
      </c>
      <c r="BH75" s="365">
        <f t="shared" si="67"/>
        <v>0.28035682845237397</v>
      </c>
      <c r="BI75" s="380">
        <f t="shared" si="68"/>
        <v>0.29212395093608778</v>
      </c>
      <c r="BJ75" s="365">
        <v>0.26600000000000001</v>
      </c>
      <c r="BK75" s="262">
        <v>11269</v>
      </c>
      <c r="BL75" s="282">
        <v>22559</v>
      </c>
      <c r="BM75" s="262">
        <v>3714</v>
      </c>
      <c r="BN75" s="389">
        <f t="shared" si="69"/>
        <v>48169</v>
      </c>
      <c r="BO75" s="278">
        <v>15979</v>
      </c>
      <c r="BP75" s="278">
        <v>2226</v>
      </c>
      <c r="BQ75" s="262">
        <v>551</v>
      </c>
      <c r="BR75" s="262">
        <v>793</v>
      </c>
      <c r="BS75" s="457"/>
    </row>
    <row r="76" spans="1:71" x14ac:dyDescent="0.2">
      <c r="A76" s="421"/>
      <c r="B76" s="476">
        <v>1949</v>
      </c>
      <c r="C76" s="458">
        <v>16</v>
      </c>
      <c r="D76" s="459">
        <v>2480</v>
      </c>
      <c r="E76" s="112">
        <v>11426</v>
      </c>
      <c r="F76" s="468">
        <f t="shared" si="70"/>
        <v>11228.504974458841</v>
      </c>
      <c r="G76" s="471">
        <f t="shared" si="71"/>
        <v>0.9827152962067951</v>
      </c>
      <c r="H76" s="755">
        <f t="shared" si="72"/>
        <v>11182.881234244564</v>
      </c>
      <c r="I76" s="841">
        <f t="shared" si="44"/>
        <v>0.97872232051851593</v>
      </c>
      <c r="J76" s="758">
        <f t="shared" si="73"/>
        <v>11077.7232</v>
      </c>
      <c r="K76" s="842">
        <f t="shared" si="45"/>
        <v>0.9695189217573954</v>
      </c>
      <c r="L76" s="774">
        <f t="shared" si="74"/>
        <v>11208.100435630928</v>
      </c>
      <c r="M76" s="684">
        <f t="shared" si="75"/>
        <v>0.98092949725458845</v>
      </c>
      <c r="N76" s="515">
        <f t="shared" si="76"/>
        <v>11238.374229154108</v>
      </c>
      <c r="O76" s="785">
        <f t="shared" si="43"/>
        <v>0.9835790503373103</v>
      </c>
      <c r="P76" s="517">
        <f t="shared" si="77"/>
        <v>11224.380687619256</v>
      </c>
      <c r="Q76" s="790">
        <f t="shared" si="46"/>
        <v>0.98235433989316079</v>
      </c>
      <c r="R76" s="412">
        <v>0.38400000000000001</v>
      </c>
      <c r="S76" s="66">
        <v>0.72799999999999998</v>
      </c>
      <c r="T76" s="66">
        <f t="shared" si="47"/>
        <v>9.1192445377113934E-2</v>
      </c>
      <c r="U76" s="66">
        <f t="shared" si="48"/>
        <v>5.2586100481422045E-2</v>
      </c>
      <c r="V76" s="113">
        <f t="shared" si="49"/>
        <v>9.3010931460160443E-2</v>
      </c>
      <c r="W76" s="66">
        <f t="shared" si="50"/>
        <v>2.3207011480064189E-2</v>
      </c>
      <c r="X76" s="71">
        <f t="shared" si="51"/>
        <v>0.11872895797830334</v>
      </c>
      <c r="Y76" s="66">
        <f t="shared" si="52"/>
        <v>0.32100975188248365</v>
      </c>
      <c r="Z76" s="66">
        <f t="shared" si="53"/>
        <v>0.10808844922897876</v>
      </c>
      <c r="AA76" s="67">
        <f t="shared" si="54"/>
        <v>0.3526107887915072</v>
      </c>
      <c r="AB76" s="66">
        <v>0.34399999999999997</v>
      </c>
      <c r="AC76" s="67">
        <f t="shared" si="55"/>
        <v>0.10419177854441165</v>
      </c>
      <c r="AD76" s="70">
        <v>0.27700000000000002</v>
      </c>
      <c r="AE76" s="69">
        <v>32404</v>
      </c>
      <c r="AF76" s="69"/>
      <c r="AG76" s="68">
        <v>96236</v>
      </c>
      <c r="AH76" s="404">
        <v>84380</v>
      </c>
      <c r="AI76" s="68">
        <f t="shared" si="56"/>
        <v>10402</v>
      </c>
      <c r="AJ76" s="68">
        <v>10027</v>
      </c>
      <c r="AK76" s="69">
        <v>2700</v>
      </c>
      <c r="AL76" s="72">
        <v>814.67212870069272</v>
      </c>
      <c r="AM76" s="68">
        <v>1704</v>
      </c>
      <c r="AN76" s="69">
        <v>449</v>
      </c>
      <c r="AO76" s="68">
        <v>8951</v>
      </c>
      <c r="AP76" s="68">
        <v>375</v>
      </c>
      <c r="AQ76" s="114">
        <v>170</v>
      </c>
      <c r="AR76" s="69">
        <v>56</v>
      </c>
      <c r="AS76" s="69">
        <f t="shared" si="57"/>
        <v>2955</v>
      </c>
      <c r="AT76" s="68">
        <v>736</v>
      </c>
      <c r="AU76" s="69">
        <v>161</v>
      </c>
      <c r="AV76" s="69">
        <v>1408</v>
      </c>
      <c r="AW76" s="68">
        <v>582</v>
      </c>
      <c r="AX76" s="220">
        <v>2289</v>
      </c>
      <c r="AY76" s="114">
        <f t="shared" si="58"/>
        <v>752</v>
      </c>
      <c r="AZ76" s="349">
        <f t="shared" si="59"/>
        <v>0.33671391163390002</v>
      </c>
      <c r="BA76" s="349">
        <f t="shared" si="60"/>
        <v>0.4831559915208446</v>
      </c>
      <c r="BB76" s="353">
        <f t="shared" si="61"/>
        <v>1.7706471590672929E-2</v>
      </c>
      <c r="BC76" s="365">
        <f t="shared" si="62"/>
        <v>3.0705764994388794E-2</v>
      </c>
      <c r="BD76" s="365">
        <f t="shared" si="63"/>
        <v>1.4349154425379582</v>
      </c>
      <c r="BE76" s="365">
        <f t="shared" si="64"/>
        <v>1.7960745586964571E-2</v>
      </c>
      <c r="BF76" s="365">
        <f t="shared" si="65"/>
        <v>6.0476329024481482E-3</v>
      </c>
      <c r="BG76" s="365">
        <f t="shared" si="66"/>
        <v>7.8141236127852367E-3</v>
      </c>
      <c r="BH76" s="365">
        <f t="shared" si="67"/>
        <v>0.27623132946549811</v>
      </c>
      <c r="BI76" s="380">
        <f t="shared" si="68"/>
        <v>0.30943710653005801</v>
      </c>
      <c r="BJ76" s="365">
        <v>0.26300000000000001</v>
      </c>
      <c r="BK76" s="262">
        <v>10642</v>
      </c>
      <c r="BL76" s="282">
        <v>22168</v>
      </c>
      <c r="BM76" s="262">
        <v>3602</v>
      </c>
      <c r="BN76" s="389">
        <f t="shared" si="69"/>
        <v>46497</v>
      </c>
      <c r="BO76" s="278">
        <v>16101</v>
      </c>
      <c r="BP76" s="278">
        <v>2132</v>
      </c>
      <c r="BQ76" s="262">
        <v>510</v>
      </c>
      <c r="BR76" s="262">
        <v>761</v>
      </c>
      <c r="BS76" s="457"/>
    </row>
    <row r="77" spans="1:71" x14ac:dyDescent="0.2">
      <c r="A77" s="421"/>
      <c r="B77" s="476">
        <v>1948</v>
      </c>
      <c r="C77" s="458">
        <v>28</v>
      </c>
      <c r="D77" s="459">
        <v>2884</v>
      </c>
      <c r="E77" s="112">
        <v>13326</v>
      </c>
      <c r="F77" s="468">
        <f t="shared" si="70"/>
        <v>13562.483327688071</v>
      </c>
      <c r="G77" s="843">
        <f t="shared" si="71"/>
        <v>1.0177460098820403</v>
      </c>
      <c r="H77" s="708"/>
      <c r="I77" s="701"/>
      <c r="J77" s="709"/>
      <c r="K77" s="701"/>
      <c r="L77" s="774">
        <f t="shared" si="74"/>
        <v>13630.790284222272</v>
      </c>
      <c r="M77" s="847">
        <f t="shared" si="75"/>
        <v>1.0228718508346295</v>
      </c>
      <c r="N77" s="515">
        <f t="shared" si="76"/>
        <v>12915.750437694531</v>
      </c>
      <c r="O77" s="832">
        <f t="shared" si="43"/>
        <v>0.96921435071998585</v>
      </c>
      <c r="P77" s="517">
        <f t="shared" si="77"/>
        <v>12867.408090655406</v>
      </c>
      <c r="Q77" s="833">
        <f t="shared" si="46"/>
        <v>0.96558667947286558</v>
      </c>
      <c r="R77" s="412">
        <v>0.379</v>
      </c>
      <c r="S77" s="66">
        <v>0.71899999999999997</v>
      </c>
      <c r="T77" s="66">
        <f t="shared" si="47"/>
        <v>0.10374973100925328</v>
      </c>
      <c r="U77" s="66">
        <f t="shared" si="48"/>
        <v>4.5055950075317409E-2</v>
      </c>
      <c r="V77" s="113">
        <f t="shared" si="49"/>
        <v>8.1055811277330261E-2</v>
      </c>
      <c r="W77" s="66">
        <f t="shared" si="50"/>
        <v>1.9770819883795997E-2</v>
      </c>
      <c r="X77" s="71">
        <f t="shared" si="51"/>
        <v>0.11980365362485616</v>
      </c>
      <c r="Y77" s="66">
        <f t="shared" si="52"/>
        <v>0.30646115773617388</v>
      </c>
      <c r="Z77" s="66">
        <f t="shared" si="53"/>
        <v>0.10242556098964327</v>
      </c>
      <c r="AA77" s="67">
        <f t="shared" si="54"/>
        <v>0.35845706907682373</v>
      </c>
      <c r="AB77" s="66">
        <v>0.34</v>
      </c>
      <c r="AC77" s="67">
        <f t="shared" si="55"/>
        <v>9.8370972382048325E-2</v>
      </c>
      <c r="AD77" s="70">
        <v>0.32700000000000001</v>
      </c>
      <c r="AE77" s="69">
        <v>37176</v>
      </c>
      <c r="AF77" s="69"/>
      <c r="AG77" s="68">
        <v>111232</v>
      </c>
      <c r="AH77" s="404">
        <v>98091</v>
      </c>
      <c r="AI77" s="68">
        <f t="shared" si="56"/>
        <v>11393</v>
      </c>
      <c r="AJ77" s="68">
        <v>10942</v>
      </c>
      <c r="AK77" s="119">
        <v>2747</v>
      </c>
      <c r="AL77" s="72">
        <v>910.60940516848007</v>
      </c>
      <c r="AM77" s="68">
        <v>1675</v>
      </c>
      <c r="AN77" s="69">
        <v>493</v>
      </c>
      <c r="AO77" s="68">
        <v>9016</v>
      </c>
      <c r="AP77" s="68">
        <v>451</v>
      </c>
      <c r="AQ77" s="114">
        <v>145</v>
      </c>
      <c r="AR77" s="69">
        <v>49</v>
      </c>
      <c r="AS77" s="69">
        <f t="shared" si="57"/>
        <v>3857</v>
      </c>
      <c r="AT77" s="68">
        <v>1088</v>
      </c>
      <c r="AU77" s="69">
        <v>231</v>
      </c>
      <c r="AV77" s="69">
        <v>1676</v>
      </c>
      <c r="AW77" s="68">
        <v>590</v>
      </c>
      <c r="AX77" s="220">
        <v>3084</v>
      </c>
      <c r="AY77" s="114">
        <f t="shared" si="58"/>
        <v>735</v>
      </c>
      <c r="AZ77" s="349">
        <f t="shared" si="59"/>
        <v>0.33422036823935558</v>
      </c>
      <c r="BA77" s="349">
        <f t="shared" si="60"/>
        <v>0.4811025604142693</v>
      </c>
      <c r="BB77" s="353">
        <f t="shared" si="61"/>
        <v>1.5058616225546606E-2</v>
      </c>
      <c r="BC77" s="365">
        <f t="shared" si="62"/>
        <v>3.467527330264672E-2</v>
      </c>
      <c r="BD77" s="365">
        <f t="shared" si="63"/>
        <v>1.4394770819883795</v>
      </c>
      <c r="BE77" s="365">
        <f t="shared" si="64"/>
        <v>1.5870454056380462E-2</v>
      </c>
      <c r="BF77" s="365">
        <f t="shared" si="65"/>
        <v>5.3042289988492518E-3</v>
      </c>
      <c r="BG77" s="365">
        <f t="shared" si="66"/>
        <v>6.6078107019562713E-3</v>
      </c>
      <c r="BH77" s="365">
        <f t="shared" si="67"/>
        <v>0.24252205724123091</v>
      </c>
      <c r="BI77" s="380">
        <f t="shared" si="68"/>
        <v>0.29432967505917795</v>
      </c>
      <c r="BJ77" s="365">
        <v>0.26300000000000001</v>
      </c>
      <c r="BK77" s="262">
        <v>12258</v>
      </c>
      <c r="BL77" s="282">
        <v>25831</v>
      </c>
      <c r="BM77" s="262">
        <v>4256</v>
      </c>
      <c r="BN77" s="389">
        <f t="shared" si="69"/>
        <v>53514</v>
      </c>
      <c r="BO77" s="278">
        <v>18868</v>
      </c>
      <c r="BP77" s="278">
        <v>2064.8632142079318</v>
      </c>
      <c r="BQ77" s="262">
        <v>681</v>
      </c>
      <c r="BR77" s="262">
        <v>1032</v>
      </c>
      <c r="BS77" s="457"/>
    </row>
    <row r="78" spans="1:71" x14ac:dyDescent="0.2">
      <c r="A78" s="421"/>
      <c r="B78" s="476">
        <v>1947</v>
      </c>
      <c r="C78" s="458">
        <v>28</v>
      </c>
      <c r="D78" s="459">
        <v>2942</v>
      </c>
      <c r="E78" s="112">
        <v>13173</v>
      </c>
      <c r="F78" s="468">
        <f t="shared" si="70"/>
        <v>13424.476497591393</v>
      </c>
      <c r="G78" s="470">
        <f t="shared" si="71"/>
        <v>1.0190902981546643</v>
      </c>
      <c r="H78" s="755">
        <f t="shared" si="72"/>
        <v>12675.899315942943</v>
      </c>
      <c r="I78" s="841">
        <f>H78/E78</f>
        <v>0.96226366931928509</v>
      </c>
      <c r="J78" s="709"/>
      <c r="K78" s="701"/>
      <c r="L78" s="774">
        <f t="shared" si="74"/>
        <v>13453.12616026744</v>
      </c>
      <c r="M78" s="847">
        <f t="shared" si="75"/>
        <v>1.0212651757585547</v>
      </c>
      <c r="N78" s="515">
        <f t="shared" si="76"/>
        <v>12791.107301419137</v>
      </c>
      <c r="O78" s="832">
        <f t="shared" si="43"/>
        <v>0.97100943607524004</v>
      </c>
      <c r="P78" s="517">
        <f t="shared" si="77"/>
        <v>12767.927390390376</v>
      </c>
      <c r="Q78" s="833">
        <f t="shared" si="46"/>
        <v>0.96924978291887764</v>
      </c>
      <c r="R78" s="412">
        <v>0.376</v>
      </c>
      <c r="S78" s="66">
        <v>0.71199999999999997</v>
      </c>
      <c r="T78" s="66">
        <f t="shared" si="47"/>
        <v>9.9642323297031821E-2</v>
      </c>
      <c r="U78" s="66">
        <f t="shared" si="48"/>
        <v>4.5777279521674138E-2</v>
      </c>
      <c r="V78" s="113">
        <f t="shared" si="49"/>
        <v>8.1259040367737762E-2</v>
      </c>
      <c r="W78" s="66">
        <f t="shared" si="50"/>
        <v>2.0713218022635062E-2</v>
      </c>
      <c r="X78" s="71">
        <f t="shared" si="51"/>
        <v>0.11689694646327503</v>
      </c>
      <c r="Y78" s="66">
        <f t="shared" si="52"/>
        <v>0.2978058936579116</v>
      </c>
      <c r="Z78" s="66">
        <f t="shared" si="53"/>
        <v>9.9007001570694572E-2</v>
      </c>
      <c r="AA78" s="67">
        <f t="shared" si="54"/>
        <v>0.3516175528507367</v>
      </c>
      <c r="AB78" s="66">
        <v>0.33600000000000002</v>
      </c>
      <c r="AC78" s="67">
        <f t="shared" si="55"/>
        <v>9.5075828164239637E-2</v>
      </c>
      <c r="AD78" s="70">
        <v>0.32900000000000001</v>
      </c>
      <c r="AE78" s="69">
        <v>37464</v>
      </c>
      <c r="AF78" s="69"/>
      <c r="AG78" s="68">
        <v>112689</v>
      </c>
      <c r="AH78" s="404">
        <v>99736</v>
      </c>
      <c r="AI78" s="68">
        <f t="shared" si="56"/>
        <v>11157</v>
      </c>
      <c r="AJ78" s="68">
        <v>10714</v>
      </c>
      <c r="AK78" s="119">
        <v>2779</v>
      </c>
      <c r="AL78" s="72">
        <v>929.09268315801762</v>
      </c>
      <c r="AM78" s="68">
        <v>1715</v>
      </c>
      <c r="AN78" s="69">
        <v>460</v>
      </c>
      <c r="AO78" s="68">
        <v>9157</v>
      </c>
      <c r="AP78" s="68">
        <v>443</v>
      </c>
      <c r="AQ78" s="114">
        <v>154</v>
      </c>
      <c r="AR78" s="69">
        <v>52</v>
      </c>
      <c r="AS78" s="69">
        <f t="shared" si="57"/>
        <v>3733</v>
      </c>
      <c r="AT78" s="68">
        <v>1096</v>
      </c>
      <c r="AU78" s="69">
        <v>222</v>
      </c>
      <c r="AV78" s="69">
        <v>1753</v>
      </c>
      <c r="AW78" s="68">
        <v>622</v>
      </c>
      <c r="AX78" s="220">
        <v>2999</v>
      </c>
      <c r="AY78" s="114">
        <f t="shared" si="58"/>
        <v>776</v>
      </c>
      <c r="AZ78" s="349">
        <f t="shared" si="59"/>
        <v>0.33245480925378695</v>
      </c>
      <c r="BA78" s="349">
        <f t="shared" si="60"/>
        <v>0.47431426314902075</v>
      </c>
      <c r="BB78" s="353">
        <f t="shared" si="61"/>
        <v>1.5218876731535465E-2</v>
      </c>
      <c r="BC78" s="365">
        <f t="shared" si="62"/>
        <v>3.3126569585318885E-2</v>
      </c>
      <c r="BD78" s="365">
        <f t="shared" si="63"/>
        <v>1.4267029681827887</v>
      </c>
      <c r="BE78" s="365">
        <f t="shared" si="64"/>
        <v>1.6602605167627588E-2</v>
      </c>
      <c r="BF78" s="365">
        <f t="shared" si="65"/>
        <v>5.5196159341195684E-3</v>
      </c>
      <c r="BG78" s="365">
        <f t="shared" si="66"/>
        <v>6.8862089467472427E-3</v>
      </c>
      <c r="BH78" s="365">
        <f t="shared" si="67"/>
        <v>0.24442131112534701</v>
      </c>
      <c r="BI78" s="380">
        <f t="shared" si="68"/>
        <v>0.28598120862694854</v>
      </c>
      <c r="BJ78" s="365">
        <v>0.26200000000000001</v>
      </c>
      <c r="BK78" s="262">
        <v>12111</v>
      </c>
      <c r="BL78" s="282">
        <v>26122</v>
      </c>
      <c r="BM78" s="262">
        <v>4203</v>
      </c>
      <c r="BN78" s="389">
        <f t="shared" si="69"/>
        <v>53450</v>
      </c>
      <c r="BO78" s="278">
        <v>19207</v>
      </c>
      <c r="BP78" s="278">
        <v>2143.3267631840267</v>
      </c>
      <c r="BQ78" s="262">
        <v>913</v>
      </c>
      <c r="BR78" s="262">
        <v>997</v>
      </c>
      <c r="BS78" s="457"/>
    </row>
    <row r="79" spans="1:71" x14ac:dyDescent="0.2">
      <c r="A79" s="421"/>
      <c r="B79" s="476">
        <v>1946</v>
      </c>
      <c r="C79" s="458">
        <v>28</v>
      </c>
      <c r="D79" s="459">
        <v>2919</v>
      </c>
      <c r="E79" s="112">
        <v>12168</v>
      </c>
      <c r="F79" s="474">
        <f t="shared" si="70"/>
        <v>12191.772710201998</v>
      </c>
      <c r="G79" s="475">
        <f t="shared" si="71"/>
        <v>1.0019537072815581</v>
      </c>
      <c r="H79" s="755">
        <f t="shared" si="72"/>
        <v>11759.705901611907</v>
      </c>
      <c r="I79" s="841">
        <f>H79/E79</f>
        <v>0.96644525818638294</v>
      </c>
      <c r="J79" s="709"/>
      <c r="K79" s="701"/>
      <c r="L79" s="774">
        <f t="shared" si="74"/>
        <v>12378.252715630093</v>
      </c>
      <c r="M79" s="684">
        <f t="shared" si="75"/>
        <v>1.0172791515146362</v>
      </c>
      <c r="N79" s="515">
        <f t="shared" si="76"/>
        <v>11904.081416774545</v>
      </c>
      <c r="O79" s="832">
        <f t="shared" si="43"/>
        <v>0.97831043859093891</v>
      </c>
      <c r="P79" s="517">
        <f t="shared" si="77"/>
        <v>11889.844145329002</v>
      </c>
      <c r="Q79" s="833">
        <f t="shared" si="46"/>
        <v>0.97714038012237026</v>
      </c>
      <c r="R79" s="414">
        <v>0.35799999999999998</v>
      </c>
      <c r="S79" s="66">
        <v>0.68600000000000005</v>
      </c>
      <c r="T79" s="66">
        <f t="shared" si="47"/>
        <v>9.0275229357798165E-2</v>
      </c>
      <c r="U79" s="66">
        <f t="shared" si="48"/>
        <v>3.7995765702187718E-2</v>
      </c>
      <c r="V79" s="113">
        <f t="shared" si="49"/>
        <v>8.6993182633656255E-2</v>
      </c>
      <c r="W79" s="66">
        <f t="shared" si="50"/>
        <v>2.467184191954834E-2</v>
      </c>
      <c r="X79" s="71">
        <f t="shared" si="51"/>
        <v>0.10914962325080732</v>
      </c>
      <c r="Y79" s="66">
        <f t="shared" si="52"/>
        <v>0.29617501764290755</v>
      </c>
      <c r="Z79" s="66">
        <f t="shared" si="53"/>
        <v>9.4115536419088625E-2</v>
      </c>
      <c r="AA79" s="67">
        <f t="shared" si="54"/>
        <v>0.34348623853211008</v>
      </c>
      <c r="AB79" s="66">
        <v>0.32800000000000001</v>
      </c>
      <c r="AC79" s="67">
        <f t="shared" si="55"/>
        <v>9.0984930032292785E-2</v>
      </c>
      <c r="AD79" s="70">
        <v>0.27700000000000002</v>
      </c>
      <c r="AE79" s="69">
        <v>35425</v>
      </c>
      <c r="AF79" s="69"/>
      <c r="AG79" s="68">
        <v>111480</v>
      </c>
      <c r="AH79" s="404">
        <v>99056</v>
      </c>
      <c r="AI79" s="68">
        <f t="shared" si="56"/>
        <v>10492</v>
      </c>
      <c r="AJ79" s="68">
        <v>10143</v>
      </c>
      <c r="AK79" s="119">
        <v>2405</v>
      </c>
      <c r="AL79" s="72">
        <v>854.07161811010212</v>
      </c>
      <c r="AM79" s="68">
        <v>1346</v>
      </c>
      <c r="AN79" s="69">
        <v>390</v>
      </c>
      <c r="AO79" s="68">
        <v>9698</v>
      </c>
      <c r="AP79" s="68">
        <v>349</v>
      </c>
      <c r="AQ79" s="114">
        <v>165</v>
      </c>
      <c r="AR79" s="69">
        <v>36</v>
      </c>
      <c r="AS79" s="69">
        <f t="shared" si="57"/>
        <v>3198</v>
      </c>
      <c r="AT79" s="68">
        <v>887</v>
      </c>
      <c r="AU79" s="69">
        <v>210</v>
      </c>
      <c r="AV79" s="69">
        <v>1873</v>
      </c>
      <c r="AW79" s="68">
        <v>709</v>
      </c>
      <c r="AX79" s="220">
        <v>2562</v>
      </c>
      <c r="AY79" s="114">
        <f t="shared" si="58"/>
        <v>874</v>
      </c>
      <c r="AZ79" s="349">
        <f t="shared" si="59"/>
        <v>0.31777000358808755</v>
      </c>
      <c r="BA79" s="349">
        <f t="shared" si="60"/>
        <v>0.44852888410477215</v>
      </c>
      <c r="BB79" s="353">
        <f t="shared" si="61"/>
        <v>1.2073914603516325E-2</v>
      </c>
      <c r="BC79" s="365">
        <f t="shared" si="62"/>
        <v>2.8686759956942951E-2</v>
      </c>
      <c r="BD79" s="365">
        <f t="shared" si="63"/>
        <v>1.4114890613973183</v>
      </c>
      <c r="BE79" s="365">
        <f t="shared" si="64"/>
        <v>2.001411432604093E-2</v>
      </c>
      <c r="BF79" s="365">
        <f t="shared" si="65"/>
        <v>6.3598851811984209E-3</v>
      </c>
      <c r="BG79" s="365">
        <f t="shared" si="66"/>
        <v>7.8399712952996053E-3</v>
      </c>
      <c r="BH79" s="365">
        <f t="shared" si="67"/>
        <v>0.27376146788990824</v>
      </c>
      <c r="BI79" s="380">
        <f t="shared" si="68"/>
        <v>0.28632321806633731</v>
      </c>
      <c r="BJ79" s="365">
        <v>0.25700000000000001</v>
      </c>
      <c r="BK79" s="262">
        <v>11217</v>
      </c>
      <c r="BL79" s="282">
        <v>25434</v>
      </c>
      <c r="BM79" s="262">
        <v>4053</v>
      </c>
      <c r="BN79" s="389">
        <f t="shared" si="69"/>
        <v>50002</v>
      </c>
      <c r="BO79" s="278">
        <v>19085</v>
      </c>
      <c r="BP79" s="278">
        <v>1664.3469010046836</v>
      </c>
      <c r="BQ79" s="262">
        <v>763</v>
      </c>
      <c r="BR79" s="262">
        <v>950</v>
      </c>
      <c r="BS79" s="457"/>
    </row>
    <row r="80" spans="1:71" x14ac:dyDescent="0.2">
      <c r="A80" s="421"/>
      <c r="B80" s="476">
        <v>1945</v>
      </c>
      <c r="C80" s="458">
        <v>28</v>
      </c>
      <c r="D80" s="459">
        <v>2858</v>
      </c>
      <c r="E80" s="694">
        <v>12244</v>
      </c>
      <c r="F80" s="752">
        <f t="shared" si="70"/>
        <v>12389.994306852845</v>
      </c>
      <c r="G80" s="753">
        <f t="shared" si="71"/>
        <v>1.0119237428007877</v>
      </c>
      <c r="H80" s="708"/>
      <c r="I80" s="701"/>
      <c r="J80" s="709"/>
      <c r="K80" s="701"/>
      <c r="L80" s="774">
        <f t="shared" si="74"/>
        <v>12441.156457494684</v>
      </c>
      <c r="M80" s="684">
        <f t="shared" si="75"/>
        <v>1.0161022915301114</v>
      </c>
      <c r="N80" s="717"/>
      <c r="O80" s="784"/>
      <c r="P80" s="717"/>
      <c r="Q80" s="791"/>
      <c r="R80" s="413">
        <v>0.35499999999999998</v>
      </c>
      <c r="S80" s="412">
        <v>0.68400000000000005</v>
      </c>
      <c r="T80" s="66">
        <f t="shared" si="47"/>
        <v>0.11708004833975945</v>
      </c>
      <c r="U80" s="66">
        <f t="shared" si="48"/>
        <v>3.2053864303389537E-2</v>
      </c>
      <c r="V80" s="113">
        <f t="shared" si="49"/>
        <v>7.3254903389120579E-2</v>
      </c>
      <c r="W80" s="66">
        <f t="shared" si="50"/>
        <v>2.4659032053864303E-2</v>
      </c>
      <c r="X80" s="71">
        <f t="shared" si="51"/>
        <v>0.11148950119283932</v>
      </c>
      <c r="Y80" s="66">
        <f t="shared" si="52"/>
        <v>0.28483052310525409</v>
      </c>
      <c r="Z80" s="66">
        <f t="shared" si="53"/>
        <v>9.0136766768042831E-2</v>
      </c>
      <c r="AA80" s="67">
        <f t="shared" si="54"/>
        <v>0.35230477067387928</v>
      </c>
      <c r="AB80" s="66">
        <v>0.32900000000000001</v>
      </c>
      <c r="AC80" s="67">
        <f t="shared" si="55"/>
        <v>8.6230445630201602E-2</v>
      </c>
      <c r="AD80" s="70">
        <v>0.32400000000000001</v>
      </c>
      <c r="AE80" s="69">
        <v>34754</v>
      </c>
      <c r="AF80" s="69"/>
      <c r="AG80" s="68">
        <v>109822</v>
      </c>
      <c r="AH80" s="404">
        <v>97942</v>
      </c>
      <c r="AI80" s="68">
        <f t="shared" si="56"/>
        <v>9899</v>
      </c>
      <c r="AJ80" s="68">
        <v>9470</v>
      </c>
      <c r="AK80" s="119">
        <v>2627</v>
      </c>
      <c r="AL80" s="72">
        <v>772.58351867268766</v>
      </c>
      <c r="AM80" s="68">
        <v>1114</v>
      </c>
      <c r="AN80" s="69">
        <v>397</v>
      </c>
      <c r="AO80" s="68">
        <v>8045</v>
      </c>
      <c r="AP80" s="68">
        <v>429</v>
      </c>
      <c r="AQ80" s="114">
        <v>134</v>
      </c>
      <c r="AR80" s="69">
        <v>58</v>
      </c>
      <c r="AS80" s="69">
        <f t="shared" si="57"/>
        <v>4069</v>
      </c>
      <c r="AT80" s="68">
        <v>1146</v>
      </c>
      <c r="AU80" s="69">
        <v>219</v>
      </c>
      <c r="AV80" s="69">
        <v>1934</v>
      </c>
      <c r="AW80" s="68">
        <v>723</v>
      </c>
      <c r="AX80" s="220">
        <v>3395</v>
      </c>
      <c r="AY80" s="114">
        <f t="shared" si="58"/>
        <v>857</v>
      </c>
      <c r="AZ80" s="349">
        <f t="shared" si="59"/>
        <v>0.31645754038352969</v>
      </c>
      <c r="BA80" s="349">
        <f t="shared" si="60"/>
        <v>0.4540802389320901</v>
      </c>
      <c r="BB80" s="353">
        <f t="shared" si="61"/>
        <v>1.0143687057238076E-2</v>
      </c>
      <c r="BC80" s="365">
        <f t="shared" si="62"/>
        <v>3.7050864125585038E-2</v>
      </c>
      <c r="BD80" s="365">
        <f t="shared" si="63"/>
        <v>1.4348851930713011</v>
      </c>
      <c r="BE80" s="365">
        <f t="shared" si="64"/>
        <v>2.080336076422858E-2</v>
      </c>
      <c r="BF80" s="365">
        <f t="shared" si="65"/>
        <v>6.5833803791590026E-3</v>
      </c>
      <c r="BG80" s="365">
        <f t="shared" si="66"/>
        <v>7.8035366320045162E-3</v>
      </c>
      <c r="BH80" s="365">
        <f t="shared" si="67"/>
        <v>0.23148414570984635</v>
      </c>
      <c r="BI80" s="380">
        <f t="shared" si="68"/>
        <v>0.27248662024515163</v>
      </c>
      <c r="BJ80" s="365">
        <v>0.26100000000000001</v>
      </c>
      <c r="BK80" s="262">
        <v>11174</v>
      </c>
      <c r="BL80" s="282">
        <v>25545</v>
      </c>
      <c r="BM80" s="262">
        <v>3985</v>
      </c>
      <c r="BN80" s="389">
        <f t="shared" si="69"/>
        <v>49868</v>
      </c>
      <c r="BO80" s="278">
        <v>19505</v>
      </c>
      <c r="BP80" s="278">
        <v>1976.8060153600384</v>
      </c>
      <c r="BQ80" s="262">
        <v>794</v>
      </c>
      <c r="BR80" s="262">
        <v>941</v>
      </c>
      <c r="BS80" s="457"/>
    </row>
    <row r="81" spans="1:71" x14ac:dyDescent="0.2">
      <c r="A81" s="421"/>
      <c r="B81" s="476">
        <v>1944</v>
      </c>
      <c r="C81" s="458">
        <v>28</v>
      </c>
      <c r="D81" s="459">
        <v>2843</v>
      </c>
      <c r="E81" s="694">
        <v>12046</v>
      </c>
      <c r="F81" s="752">
        <f t="shared" si="70"/>
        <v>11954.349512218958</v>
      </c>
      <c r="G81" s="753">
        <f t="shared" si="71"/>
        <v>0.9923916247898853</v>
      </c>
      <c r="H81" s="708"/>
      <c r="I81" s="701"/>
      <c r="J81" s="709"/>
      <c r="K81" s="701"/>
      <c r="L81" s="774">
        <f t="shared" si="74"/>
        <v>12075.280660373315</v>
      </c>
      <c r="M81" s="684">
        <f t="shared" si="75"/>
        <v>1.0024307372051564</v>
      </c>
      <c r="N81" s="717"/>
      <c r="O81" s="784"/>
      <c r="P81" s="717"/>
      <c r="Q81" s="791"/>
      <c r="R81" s="413">
        <v>0.35799999999999998</v>
      </c>
      <c r="S81" s="412">
        <v>0.68400000000000005</v>
      </c>
      <c r="T81" s="66">
        <f t="shared" si="47"/>
        <v>9.8769318832283917E-2</v>
      </c>
      <c r="U81" s="66">
        <f t="shared" si="48"/>
        <v>3.2312535775615339E-2</v>
      </c>
      <c r="V81" s="113">
        <f t="shared" si="49"/>
        <v>7.5186450641096289E-2</v>
      </c>
      <c r="W81" s="66">
        <f t="shared" si="50"/>
        <v>2.1493989696622782E-2</v>
      </c>
      <c r="X81" s="71">
        <f t="shared" si="51"/>
        <v>0.11063962673132738</v>
      </c>
      <c r="Y81" s="66">
        <f t="shared" si="52"/>
        <v>0.26574127074985687</v>
      </c>
      <c r="Z81" s="66">
        <f t="shared" si="53"/>
        <v>8.5280502590102503E-2</v>
      </c>
      <c r="AA81" s="67">
        <f t="shared" si="54"/>
        <v>0.34476244991413851</v>
      </c>
      <c r="AB81" s="66">
        <v>0.32600000000000001</v>
      </c>
      <c r="AC81" s="67">
        <f t="shared" si="55"/>
        <v>8.2075021124949479E-2</v>
      </c>
      <c r="AD81" s="70">
        <v>0.27800000000000002</v>
      </c>
      <c r="AE81" s="69">
        <v>34940</v>
      </c>
      <c r="AF81" s="69"/>
      <c r="AG81" s="68">
        <v>108876</v>
      </c>
      <c r="AH81" s="404">
        <v>97576</v>
      </c>
      <c r="AI81" s="68">
        <f t="shared" si="56"/>
        <v>9285</v>
      </c>
      <c r="AJ81" s="68">
        <v>8936</v>
      </c>
      <c r="AK81" s="119">
        <v>2405</v>
      </c>
      <c r="AL81" s="72">
        <v>901.35637914086931</v>
      </c>
      <c r="AM81" s="68">
        <v>1129</v>
      </c>
      <c r="AN81" s="69">
        <v>422</v>
      </c>
      <c r="AO81" s="68">
        <v>8186</v>
      </c>
      <c r="AP81" s="68">
        <v>349</v>
      </c>
      <c r="AQ81" s="114">
        <v>128</v>
      </c>
      <c r="AR81" s="69">
        <v>44</v>
      </c>
      <c r="AS81" s="69">
        <f t="shared" si="57"/>
        <v>3451</v>
      </c>
      <c r="AT81" s="68">
        <v>924</v>
      </c>
      <c r="AU81" s="69">
        <v>194</v>
      </c>
      <c r="AV81" s="69">
        <v>1965</v>
      </c>
      <c r="AW81" s="68">
        <v>623</v>
      </c>
      <c r="AX81" s="220">
        <v>2791</v>
      </c>
      <c r="AY81" s="114">
        <f t="shared" si="58"/>
        <v>751</v>
      </c>
      <c r="AZ81" s="349">
        <f t="shared" si="59"/>
        <v>0.3209155369411073</v>
      </c>
      <c r="BA81" s="349">
        <f t="shared" si="60"/>
        <v>0.44637936735368677</v>
      </c>
      <c r="BB81" s="353">
        <f t="shared" si="61"/>
        <v>1.0369594768360337E-2</v>
      </c>
      <c r="BC81" s="365">
        <f t="shared" si="62"/>
        <v>3.1696608986369813E-2</v>
      </c>
      <c r="BD81" s="365">
        <f t="shared" si="63"/>
        <v>1.3909559244419003</v>
      </c>
      <c r="BE81" s="365">
        <f t="shared" si="64"/>
        <v>1.7830566685746996E-2</v>
      </c>
      <c r="BF81" s="365">
        <f t="shared" si="65"/>
        <v>5.7221058819207169E-3</v>
      </c>
      <c r="BG81" s="365">
        <f t="shared" si="66"/>
        <v>6.897755244498328E-3</v>
      </c>
      <c r="BH81" s="365">
        <f t="shared" si="67"/>
        <v>0.23428734974241558</v>
      </c>
      <c r="BI81" s="380">
        <f t="shared" si="68"/>
        <v>0.25575271894676588</v>
      </c>
      <c r="BJ81" s="365">
        <v>0.26100000000000001</v>
      </c>
      <c r="BK81" s="262">
        <v>11157</v>
      </c>
      <c r="BL81" s="282">
        <v>25501</v>
      </c>
      <c r="BM81" s="262">
        <v>4116</v>
      </c>
      <c r="BN81" s="389">
        <f t="shared" si="69"/>
        <v>48600</v>
      </c>
      <c r="BO81" s="278">
        <v>19288</v>
      </c>
      <c r="BP81" s="278">
        <v>1727.690694879444</v>
      </c>
      <c r="BQ81" s="262">
        <v>728</v>
      </c>
      <c r="BR81" s="262">
        <v>968</v>
      </c>
      <c r="BS81" s="457"/>
    </row>
    <row r="82" spans="1:71" x14ac:dyDescent="0.2">
      <c r="A82" s="421"/>
      <c r="B82" s="476">
        <v>1943</v>
      </c>
      <c r="C82" s="458">
        <v>29</v>
      </c>
      <c r="D82" s="459">
        <v>2992</v>
      </c>
      <c r="E82" s="694">
        <v>12350</v>
      </c>
      <c r="F82" s="752">
        <f t="shared" si="70"/>
        <v>12584.330644892338</v>
      </c>
      <c r="G82" s="844">
        <f t="shared" si="71"/>
        <v>1.0189741412868289</v>
      </c>
      <c r="H82" s="708"/>
      <c r="I82" s="701"/>
      <c r="J82" s="709"/>
      <c r="K82" s="701"/>
      <c r="L82" s="774">
        <f t="shared" si="74"/>
        <v>12740.328083555592</v>
      </c>
      <c r="M82" s="847">
        <f t="shared" si="75"/>
        <v>1.0316055128385095</v>
      </c>
      <c r="N82" s="717"/>
      <c r="O82" s="784"/>
      <c r="P82" s="717"/>
      <c r="Q82" s="791"/>
      <c r="R82" s="413">
        <v>0.34599999999999997</v>
      </c>
      <c r="S82" s="412">
        <v>0.67100000000000004</v>
      </c>
      <c r="T82" s="66">
        <f t="shared" si="47"/>
        <v>0.12097025275254027</v>
      </c>
      <c r="U82" s="66">
        <f t="shared" si="48"/>
        <v>2.8841527270668819E-2</v>
      </c>
      <c r="V82" s="113">
        <f t="shared" si="49"/>
        <v>7.4665082014489084E-2</v>
      </c>
      <c r="W82" s="66">
        <f t="shared" si="50"/>
        <v>2.5643202853018597E-2</v>
      </c>
      <c r="X82" s="71">
        <f t="shared" si="51"/>
        <v>0.10792529996242277</v>
      </c>
      <c r="Y82" s="66">
        <f t="shared" si="52"/>
        <v>0.29336842999065976</v>
      </c>
      <c r="Z82" s="66">
        <f t="shared" si="53"/>
        <v>9.0578601952268176E-2</v>
      </c>
      <c r="AA82" s="67">
        <f t="shared" si="54"/>
        <v>0.34955138546885173</v>
      </c>
      <c r="AB82" s="66">
        <v>0.32400000000000001</v>
      </c>
      <c r="AC82" s="67">
        <f t="shared" si="55"/>
        <v>8.6960701208588578E-2</v>
      </c>
      <c r="AD82" s="70">
        <v>0.33100000000000002</v>
      </c>
      <c r="AE82" s="69">
        <v>35331</v>
      </c>
      <c r="AF82" s="69"/>
      <c r="AG82" s="68">
        <v>114431</v>
      </c>
      <c r="AH82" s="404">
        <v>102078</v>
      </c>
      <c r="AI82" s="68">
        <f t="shared" si="56"/>
        <v>10365</v>
      </c>
      <c r="AJ82" s="68">
        <v>9951</v>
      </c>
      <c r="AK82" s="119">
        <v>2731</v>
      </c>
      <c r="AL82" s="72">
        <v>892.19756638720037</v>
      </c>
      <c r="AM82" s="68">
        <v>1019</v>
      </c>
      <c r="AN82" s="69">
        <v>409</v>
      </c>
      <c r="AO82" s="68">
        <v>8544</v>
      </c>
      <c r="AP82" s="68">
        <v>414</v>
      </c>
      <c r="AQ82" s="114">
        <v>155</v>
      </c>
      <c r="AR82" s="69">
        <v>56</v>
      </c>
      <c r="AS82" s="69">
        <f t="shared" si="57"/>
        <v>4274</v>
      </c>
      <c r="AT82" s="68">
        <v>1313</v>
      </c>
      <c r="AU82" s="69">
        <v>228</v>
      </c>
      <c r="AV82" s="69">
        <v>1911</v>
      </c>
      <c r="AW82" s="68">
        <v>751</v>
      </c>
      <c r="AX82" s="220">
        <v>3581</v>
      </c>
      <c r="AY82" s="114">
        <f t="shared" si="58"/>
        <v>906</v>
      </c>
      <c r="AZ82" s="349">
        <f t="shared" si="59"/>
        <v>0.30875374679938128</v>
      </c>
      <c r="BA82" s="349">
        <f t="shared" si="60"/>
        <v>0.44815653100995362</v>
      </c>
      <c r="BB82" s="353">
        <f t="shared" si="61"/>
        <v>8.9049296082355303E-3</v>
      </c>
      <c r="BC82" s="365">
        <f t="shared" si="62"/>
        <v>3.7350018788614971E-2</v>
      </c>
      <c r="BD82" s="365">
        <f t="shared" si="63"/>
        <v>1.4515015142509411</v>
      </c>
      <c r="BE82" s="365">
        <f t="shared" si="64"/>
        <v>2.1256120687215194E-2</v>
      </c>
      <c r="BF82" s="365">
        <f t="shared" si="65"/>
        <v>6.56290690459753E-3</v>
      </c>
      <c r="BG82" s="365">
        <f t="shared" si="66"/>
        <v>7.9174349608060746E-3</v>
      </c>
      <c r="BH82" s="365">
        <f t="shared" si="67"/>
        <v>0.24182729048144688</v>
      </c>
      <c r="BI82" s="380">
        <f t="shared" si="68"/>
        <v>0.28165067504457841</v>
      </c>
      <c r="BJ82" s="365">
        <v>0.25600000000000001</v>
      </c>
      <c r="BK82" s="262">
        <v>11154</v>
      </c>
      <c r="BL82" s="282">
        <v>26114</v>
      </c>
      <c r="BM82" s="262">
        <v>4118</v>
      </c>
      <c r="BN82" s="389">
        <f t="shared" si="69"/>
        <v>51283</v>
      </c>
      <c r="BO82" s="278">
        <v>19956</v>
      </c>
      <c r="BP82" s="278">
        <v>1952.2077598680416</v>
      </c>
      <c r="BQ82" s="262">
        <v>601</v>
      </c>
      <c r="BR82" s="262">
        <v>1021</v>
      </c>
      <c r="BS82" s="457"/>
    </row>
    <row r="83" spans="1:71" x14ac:dyDescent="0.2">
      <c r="A83" s="421"/>
      <c r="B83" s="476">
        <v>1942</v>
      </c>
      <c r="C83" s="458">
        <v>28</v>
      </c>
      <c r="D83" s="459">
        <v>2883</v>
      </c>
      <c r="E83" s="694">
        <v>12010</v>
      </c>
      <c r="F83" s="752">
        <f t="shared" si="70"/>
        <v>11974.603901015069</v>
      </c>
      <c r="G83" s="753">
        <f t="shared" si="71"/>
        <v>0.99705278110033879</v>
      </c>
      <c r="H83" s="708"/>
      <c r="I83" s="701"/>
      <c r="J83" s="709"/>
      <c r="K83" s="701"/>
      <c r="L83" s="774">
        <f t="shared" si="74"/>
        <v>12119.911033584523</v>
      </c>
      <c r="M83" s="684">
        <f t="shared" si="75"/>
        <v>1.0091516264433409</v>
      </c>
      <c r="N83" s="717"/>
      <c r="O83" s="784"/>
      <c r="P83" s="717"/>
      <c r="Q83" s="791"/>
      <c r="R83" s="413">
        <v>0.34799999999999998</v>
      </c>
      <c r="S83" s="412">
        <v>0.67</v>
      </c>
      <c r="T83" s="66">
        <f t="shared" si="47"/>
        <v>9.8857310284207439E-2</v>
      </c>
      <c r="U83" s="66">
        <f t="shared" si="48"/>
        <v>3.5335481980662171E-2</v>
      </c>
      <c r="V83" s="113">
        <f t="shared" si="49"/>
        <v>7.5761022887564269E-2</v>
      </c>
      <c r="W83" s="66">
        <f t="shared" si="50"/>
        <v>2.5988866100205097E-2</v>
      </c>
      <c r="X83" s="71">
        <f t="shared" si="51"/>
        <v>0.10929608226782546</v>
      </c>
      <c r="Y83" s="66">
        <f t="shared" si="52"/>
        <v>0.29425725168473482</v>
      </c>
      <c r="Z83" s="66">
        <f t="shared" si="53"/>
        <v>9.1395549893070027E-2</v>
      </c>
      <c r="AA83" s="67">
        <f t="shared" si="54"/>
        <v>0.35188983299150306</v>
      </c>
      <c r="AB83" s="66">
        <v>0.32200000000000001</v>
      </c>
      <c r="AC83" s="67">
        <f t="shared" si="55"/>
        <v>8.8310506438549388E-2</v>
      </c>
      <c r="AD83" s="70">
        <v>0.27</v>
      </c>
      <c r="AE83" s="69">
        <v>34130</v>
      </c>
      <c r="AF83" s="69"/>
      <c r="AG83" s="68">
        <v>109885</v>
      </c>
      <c r="AH83" s="404">
        <v>98048</v>
      </c>
      <c r="AI83" s="68">
        <f t="shared" si="56"/>
        <v>10043</v>
      </c>
      <c r="AJ83" s="68">
        <v>9704</v>
      </c>
      <c r="AK83" s="119">
        <v>2329</v>
      </c>
      <c r="AL83" s="72">
        <v>817.07218252406915</v>
      </c>
      <c r="AM83" s="68">
        <v>1206</v>
      </c>
      <c r="AN83" s="69">
        <v>426</v>
      </c>
      <c r="AO83" s="68">
        <v>8325</v>
      </c>
      <c r="AP83" s="68">
        <v>339</v>
      </c>
      <c r="AQ83" s="114">
        <v>139</v>
      </c>
      <c r="AR83" s="69">
        <v>44</v>
      </c>
      <c r="AS83" s="69">
        <f t="shared" si="57"/>
        <v>3374</v>
      </c>
      <c r="AT83" s="68">
        <v>964</v>
      </c>
      <c r="AU83" s="69">
        <v>186</v>
      </c>
      <c r="AV83" s="69">
        <v>1732</v>
      </c>
      <c r="AW83" s="68">
        <v>748</v>
      </c>
      <c r="AX83" s="220">
        <v>2718</v>
      </c>
      <c r="AY83" s="114">
        <f t="shared" si="58"/>
        <v>887</v>
      </c>
      <c r="AZ83" s="349">
        <f t="shared" si="59"/>
        <v>0.31059744278108931</v>
      </c>
      <c r="BA83" s="349">
        <f t="shared" si="60"/>
        <v>0.44147062838421985</v>
      </c>
      <c r="BB83" s="353">
        <f t="shared" si="61"/>
        <v>1.0975110342630932E-2</v>
      </c>
      <c r="BC83" s="365">
        <f t="shared" si="62"/>
        <v>3.0704827774491513E-2</v>
      </c>
      <c r="BD83" s="365">
        <f t="shared" si="63"/>
        <v>1.4213595077644301</v>
      </c>
      <c r="BE83" s="365">
        <f t="shared" si="64"/>
        <v>2.1916202754175211E-2</v>
      </c>
      <c r="BF83" s="365">
        <f t="shared" si="65"/>
        <v>6.8071165309186877E-3</v>
      </c>
      <c r="BG83" s="365">
        <f t="shared" si="66"/>
        <v>8.0720753515038449E-3</v>
      </c>
      <c r="BH83" s="365">
        <f t="shared" si="67"/>
        <v>0.24392030471725754</v>
      </c>
      <c r="BI83" s="380">
        <f t="shared" si="68"/>
        <v>0.2843246410782303</v>
      </c>
      <c r="BJ83" s="365">
        <v>0.253</v>
      </c>
      <c r="BK83" s="262">
        <v>11026</v>
      </c>
      <c r="BL83" s="282">
        <v>24796</v>
      </c>
      <c r="BM83" s="262">
        <v>3980</v>
      </c>
      <c r="BN83" s="389">
        <f t="shared" si="69"/>
        <v>48511</v>
      </c>
      <c r="BO83" s="278">
        <v>18742</v>
      </c>
      <c r="BP83" s="278">
        <v>1681.3137915920593</v>
      </c>
      <c r="BQ83" s="262">
        <v>643</v>
      </c>
      <c r="BR83" s="262">
        <v>868</v>
      </c>
      <c r="BS83" s="457"/>
    </row>
    <row r="84" spans="1:71" x14ac:dyDescent="0.2">
      <c r="A84" s="421"/>
      <c r="B84" s="476">
        <v>1941</v>
      </c>
      <c r="C84" s="458">
        <v>28</v>
      </c>
      <c r="D84" s="459">
        <v>2868</v>
      </c>
      <c r="E84" s="694">
        <v>12955</v>
      </c>
      <c r="F84" s="752">
        <f t="shared" si="70"/>
        <v>12798.145127067964</v>
      </c>
      <c r="G84" s="753">
        <f t="shared" si="71"/>
        <v>0.98789232937614546</v>
      </c>
      <c r="H84" s="708"/>
      <c r="I84" s="701"/>
      <c r="J84" s="709"/>
      <c r="K84" s="701"/>
      <c r="L84" s="774">
        <f t="shared" si="74"/>
        <v>12895.746785112942</v>
      </c>
      <c r="M84" s="684">
        <f t="shared" si="75"/>
        <v>0.99542622810597781</v>
      </c>
      <c r="N84" s="717"/>
      <c r="O84" s="784"/>
      <c r="P84" s="717"/>
      <c r="Q84" s="791"/>
      <c r="R84" s="413">
        <v>0.372</v>
      </c>
      <c r="S84" s="412">
        <v>0.70299999999999996</v>
      </c>
      <c r="T84" s="66">
        <f t="shared" si="47"/>
        <v>9.6122247781794276E-2</v>
      </c>
      <c r="U84" s="66">
        <f t="shared" si="48"/>
        <v>3.9982473436301895E-2</v>
      </c>
      <c r="V84" s="113">
        <f t="shared" si="49"/>
        <v>8.0036264732547602E-2</v>
      </c>
      <c r="W84" s="66">
        <f t="shared" si="50"/>
        <v>2.2017745645744331E-2</v>
      </c>
      <c r="X84" s="71">
        <f t="shared" si="51"/>
        <v>0.11745240253853127</v>
      </c>
      <c r="Y84" s="66">
        <f t="shared" si="52"/>
        <v>0.28113703581991456</v>
      </c>
      <c r="Z84" s="66">
        <f t="shared" si="53"/>
        <v>9.3073436083408886E-2</v>
      </c>
      <c r="AA84" s="67">
        <f t="shared" si="54"/>
        <v>0.35477598860773357</v>
      </c>
      <c r="AB84" s="66">
        <v>0.33100000000000002</v>
      </c>
      <c r="AC84" s="67">
        <f t="shared" si="55"/>
        <v>9.0244786944696287E-2</v>
      </c>
      <c r="AD84" s="70">
        <v>0.28000000000000003</v>
      </c>
      <c r="AE84" s="69">
        <v>36516</v>
      </c>
      <c r="AF84" s="69"/>
      <c r="AG84" s="68">
        <v>110300</v>
      </c>
      <c r="AH84" s="404">
        <v>98268</v>
      </c>
      <c r="AI84" s="68">
        <f t="shared" si="56"/>
        <v>10266</v>
      </c>
      <c r="AJ84" s="68">
        <v>9954</v>
      </c>
      <c r="AK84" s="119">
        <v>2394</v>
      </c>
      <c r="AL84" s="72">
        <v>912.25901411960047</v>
      </c>
      <c r="AM84" s="68">
        <v>1460</v>
      </c>
      <c r="AN84" s="69">
        <v>515</v>
      </c>
      <c r="AO84" s="68">
        <v>8828</v>
      </c>
      <c r="AP84" s="68">
        <v>312</v>
      </c>
      <c r="AQ84" s="114">
        <v>126</v>
      </c>
      <c r="AR84" s="69">
        <v>33</v>
      </c>
      <c r="AS84" s="69">
        <f t="shared" si="57"/>
        <v>3510</v>
      </c>
      <c r="AT84" s="68">
        <v>885</v>
      </c>
      <c r="AU84" s="69">
        <v>179</v>
      </c>
      <c r="AV84" s="69">
        <v>1724</v>
      </c>
      <c r="AW84" s="68">
        <v>678</v>
      </c>
      <c r="AX84" s="220">
        <v>2783</v>
      </c>
      <c r="AY84" s="114">
        <f t="shared" si="58"/>
        <v>804</v>
      </c>
      <c r="AZ84" s="349">
        <f t="shared" si="59"/>
        <v>0.33106074342701725</v>
      </c>
      <c r="BA84" s="349">
        <f t="shared" si="60"/>
        <v>0.46398005439709883</v>
      </c>
      <c r="BB84" s="353">
        <f t="shared" si="61"/>
        <v>1.3236627379873073E-2</v>
      </c>
      <c r="BC84" s="365">
        <f t="shared" si="62"/>
        <v>3.1822302810516775E-2</v>
      </c>
      <c r="BD84" s="365">
        <f t="shared" si="63"/>
        <v>1.4014952349654946</v>
      </c>
      <c r="BE84" s="365">
        <f t="shared" si="64"/>
        <v>1.8567203417679923E-2</v>
      </c>
      <c r="BF84" s="365">
        <f t="shared" si="65"/>
        <v>6.1468721668177699E-3</v>
      </c>
      <c r="BG84" s="365">
        <f t="shared" si="66"/>
        <v>7.2892112420670898E-3</v>
      </c>
      <c r="BH84" s="365">
        <f t="shared" si="67"/>
        <v>0.24175703801073503</v>
      </c>
      <c r="BI84" s="380">
        <f t="shared" si="68"/>
        <v>0.27259283601708839</v>
      </c>
      <c r="BJ84" s="365">
        <v>0.26100000000000001</v>
      </c>
      <c r="BK84" s="262">
        <v>11966</v>
      </c>
      <c r="BL84" s="282">
        <v>25681</v>
      </c>
      <c r="BM84" s="262">
        <v>4409</v>
      </c>
      <c r="BN84" s="389">
        <f t="shared" si="69"/>
        <v>51177</v>
      </c>
      <c r="BO84" s="278">
        <v>18789</v>
      </c>
      <c r="BP84" s="278">
        <v>1752.5652231460042</v>
      </c>
      <c r="BQ84" s="262">
        <v>706</v>
      </c>
      <c r="BR84" s="262">
        <v>1023</v>
      </c>
      <c r="BS84" s="457"/>
    </row>
    <row r="85" spans="1:71" x14ac:dyDescent="0.2">
      <c r="A85" s="421"/>
      <c r="B85" s="476">
        <v>1940</v>
      </c>
      <c r="C85" s="458">
        <v>29</v>
      </c>
      <c r="D85" s="459">
        <v>2896</v>
      </c>
      <c r="E85" s="694">
        <v>13743</v>
      </c>
      <c r="F85" s="752">
        <f t="shared" si="70"/>
        <v>13750.01942051321</v>
      </c>
      <c r="G85" s="753">
        <f t="shared" si="71"/>
        <v>1.0005107633350223</v>
      </c>
      <c r="H85" s="708"/>
      <c r="I85" s="701"/>
      <c r="J85" s="709"/>
      <c r="K85" s="701"/>
      <c r="L85" s="774">
        <f t="shared" si="74"/>
        <v>13875.663484686256</v>
      </c>
      <c r="M85" s="684">
        <f t="shared" si="75"/>
        <v>1.0096531677716842</v>
      </c>
      <c r="N85" s="717"/>
      <c r="O85" s="784"/>
      <c r="P85" s="717"/>
      <c r="Q85" s="791"/>
      <c r="R85" s="413">
        <v>0.38800000000000001</v>
      </c>
      <c r="S85" s="412">
        <v>0.72199999999999998</v>
      </c>
      <c r="T85" s="66">
        <f t="shared" si="47"/>
        <v>9.1397294226995759E-2</v>
      </c>
      <c r="U85" s="66">
        <f t="shared" si="48"/>
        <v>4.4924093772591142E-2</v>
      </c>
      <c r="V85" s="113">
        <f t="shared" si="49"/>
        <v>8.1211577294144049E-2</v>
      </c>
      <c r="W85" s="66">
        <f t="shared" si="50"/>
        <v>2.2255499328720438E-2</v>
      </c>
      <c r="X85" s="71">
        <f t="shared" si="51"/>
        <v>0.12333856854386359</v>
      </c>
      <c r="Y85" s="66">
        <f t="shared" si="52"/>
        <v>0.25857172363936798</v>
      </c>
      <c r="Z85" s="66">
        <f t="shared" si="53"/>
        <v>8.9881085932241422E-2</v>
      </c>
      <c r="AA85" s="67">
        <f t="shared" si="54"/>
        <v>0.35482288546937935</v>
      </c>
      <c r="AB85" s="66">
        <v>0.33400000000000002</v>
      </c>
      <c r="AC85" s="67">
        <f t="shared" si="55"/>
        <v>8.6668162441103883E-2</v>
      </c>
      <c r="AD85" s="70">
        <v>0.28399999999999997</v>
      </c>
      <c r="AE85" s="69">
        <v>38732</v>
      </c>
      <c r="AF85" s="69"/>
      <c r="AG85" s="68">
        <v>111425</v>
      </c>
      <c r="AH85" s="404">
        <v>99806</v>
      </c>
      <c r="AI85" s="68">
        <f t="shared" si="56"/>
        <v>10015</v>
      </c>
      <c r="AJ85" s="68">
        <v>9657</v>
      </c>
      <c r="AK85" s="119">
        <v>2338</v>
      </c>
      <c r="AL85" s="72">
        <v>793.20218319219464</v>
      </c>
      <c r="AM85" s="68">
        <v>1740</v>
      </c>
      <c r="AN85" s="69">
        <v>479</v>
      </c>
      <c r="AO85" s="68">
        <v>9049</v>
      </c>
      <c r="AP85" s="68">
        <v>358</v>
      </c>
      <c r="AQ85" s="114">
        <v>143</v>
      </c>
      <c r="AR85" s="69">
        <v>51</v>
      </c>
      <c r="AS85" s="69">
        <f t="shared" si="57"/>
        <v>3540</v>
      </c>
      <c r="AT85" s="68">
        <v>953</v>
      </c>
      <c r="AU85" s="69">
        <v>173</v>
      </c>
      <c r="AV85" s="69">
        <v>1564</v>
      </c>
      <c r="AW85" s="68">
        <v>719</v>
      </c>
      <c r="AX85" s="220">
        <v>2837</v>
      </c>
      <c r="AY85" s="114">
        <f t="shared" si="58"/>
        <v>862</v>
      </c>
      <c r="AZ85" s="349">
        <f t="shared" si="59"/>
        <v>0.34760601301323762</v>
      </c>
      <c r="BA85" s="349">
        <f t="shared" si="60"/>
        <v>0.47781018622391741</v>
      </c>
      <c r="BB85" s="353">
        <f t="shared" si="61"/>
        <v>1.5615885124523221E-2</v>
      </c>
      <c r="BC85" s="365">
        <f t="shared" si="62"/>
        <v>3.1770249046443794E-2</v>
      </c>
      <c r="BD85" s="365">
        <f t="shared" si="63"/>
        <v>1.3745739956625014</v>
      </c>
      <c r="BE85" s="365">
        <f t="shared" si="64"/>
        <v>1.8563461737064958E-2</v>
      </c>
      <c r="BF85" s="365">
        <f t="shared" si="65"/>
        <v>6.4527709221449403E-3</v>
      </c>
      <c r="BG85" s="365">
        <f t="shared" si="66"/>
        <v>7.7361453892752976E-3</v>
      </c>
      <c r="BH85" s="365">
        <f t="shared" si="67"/>
        <v>0.2336311060621708</v>
      </c>
      <c r="BI85" s="380">
        <f t="shared" si="68"/>
        <v>0.24932872043788082</v>
      </c>
      <c r="BJ85" s="365">
        <v>0.26700000000000002</v>
      </c>
      <c r="BK85" s="262">
        <v>12716</v>
      </c>
      <c r="BL85" s="282">
        <v>26677</v>
      </c>
      <c r="BM85" s="262">
        <v>4625</v>
      </c>
      <c r="BN85" s="389">
        <f t="shared" si="69"/>
        <v>53240</v>
      </c>
      <c r="BO85" s="278">
        <v>19207</v>
      </c>
      <c r="BP85" s="278">
        <v>1720.1378917751601</v>
      </c>
      <c r="BQ85" s="262">
        <v>656</v>
      </c>
      <c r="BR85" s="262">
        <v>1105</v>
      </c>
      <c r="BS85" s="457"/>
    </row>
    <row r="86" spans="1:71" x14ac:dyDescent="0.2">
      <c r="A86" s="421"/>
      <c r="B86" s="476">
        <v>1939</v>
      </c>
      <c r="C86" s="458">
        <v>30</v>
      </c>
      <c r="D86" s="459">
        <v>2840</v>
      </c>
      <c r="E86" s="694">
        <v>13804</v>
      </c>
      <c r="F86" s="752">
        <f t="shared" si="70"/>
        <v>13382.671498778325</v>
      </c>
      <c r="G86" s="844">
        <f t="shared" si="71"/>
        <v>0.96947779620242869</v>
      </c>
      <c r="H86" s="708"/>
      <c r="I86" s="701"/>
      <c r="J86" s="709"/>
      <c r="K86" s="701"/>
      <c r="L86" s="774">
        <f t="shared" si="74"/>
        <v>13380.895873886717</v>
      </c>
      <c r="M86" s="847">
        <f t="shared" si="75"/>
        <v>0.96934916501642399</v>
      </c>
      <c r="N86" s="764">
        <f t="shared" si="76"/>
        <v>13293.811226514181</v>
      </c>
      <c r="O86" s="832">
        <f>N86/E86</f>
        <v>0.963040511917863</v>
      </c>
      <c r="P86" s="717"/>
      <c r="Q86" s="791"/>
      <c r="R86" s="413">
        <v>0.39300000000000002</v>
      </c>
      <c r="S86" s="412">
        <v>0.73399999999999999</v>
      </c>
      <c r="T86" s="66">
        <f t="shared" si="47"/>
        <v>9.2239734441569299E-2</v>
      </c>
      <c r="U86" s="66">
        <f t="shared" si="48"/>
        <v>4.2421391045244256E-2</v>
      </c>
      <c r="V86" s="113">
        <f t="shared" si="49"/>
        <v>7.733313926514869E-2</v>
      </c>
      <c r="W86" s="66">
        <f t="shared" si="50"/>
        <v>2.1354452547113097E-2</v>
      </c>
      <c r="X86" s="71">
        <f t="shared" si="51"/>
        <v>0.12557424472604548</v>
      </c>
      <c r="Y86" s="66">
        <f t="shared" si="52"/>
        <v>0.26140254580621552</v>
      </c>
      <c r="Z86" s="66">
        <f t="shared" si="53"/>
        <v>9.0978558497912254E-2</v>
      </c>
      <c r="AA86" s="67">
        <f t="shared" si="54"/>
        <v>0.36080399383151679</v>
      </c>
      <c r="AB86" s="66">
        <v>0.34200000000000003</v>
      </c>
      <c r="AC86" s="67">
        <f t="shared" si="55"/>
        <v>8.7767336505135227E-2</v>
      </c>
      <c r="AD86" s="70">
        <v>0.28999999999999998</v>
      </c>
      <c r="AE86" s="69">
        <v>38259</v>
      </c>
      <c r="AF86" s="69"/>
      <c r="AG86" s="68">
        <v>109927</v>
      </c>
      <c r="AH86" s="404">
        <v>97413</v>
      </c>
      <c r="AI86" s="68">
        <f t="shared" si="56"/>
        <v>10001</v>
      </c>
      <c r="AJ86" s="68">
        <v>9648</v>
      </c>
      <c r="AK86" s="119">
        <v>2394</v>
      </c>
      <c r="AL86" s="72">
        <v>848.75577855316635</v>
      </c>
      <c r="AM86" s="68">
        <v>1623</v>
      </c>
      <c r="AN86" s="69">
        <v>444</v>
      </c>
      <c r="AO86" s="68">
        <v>8501</v>
      </c>
      <c r="AP86" s="68">
        <v>353</v>
      </c>
      <c r="AQ86" s="114">
        <v>163</v>
      </c>
      <c r="AR86" s="69">
        <v>49</v>
      </c>
      <c r="AS86" s="69">
        <f t="shared" si="57"/>
        <v>3529</v>
      </c>
      <c r="AT86" s="68">
        <v>960</v>
      </c>
      <c r="AU86" s="69">
        <v>197</v>
      </c>
      <c r="AV86" s="69">
        <v>2458</v>
      </c>
      <c r="AW86" s="68">
        <v>654</v>
      </c>
      <c r="AX86" s="220">
        <v>2839</v>
      </c>
      <c r="AY86" s="114">
        <f t="shared" si="58"/>
        <v>817</v>
      </c>
      <c r="AZ86" s="349">
        <f t="shared" si="59"/>
        <v>0.34804006295086737</v>
      </c>
      <c r="BA86" s="349">
        <f t="shared" si="60"/>
        <v>0.47985481273936342</v>
      </c>
      <c r="BB86" s="353">
        <f t="shared" si="61"/>
        <v>1.4764343609850173E-2</v>
      </c>
      <c r="BC86" s="365">
        <f t="shared" si="62"/>
        <v>3.2103122981615072E-2</v>
      </c>
      <c r="BD86" s="365">
        <f t="shared" si="63"/>
        <v>1.3787344154316632</v>
      </c>
      <c r="BE86" s="365">
        <f t="shared" si="64"/>
        <v>1.7094017094017096E-2</v>
      </c>
      <c r="BF86" s="365">
        <f t="shared" si="65"/>
        <v>5.9494027854849127E-3</v>
      </c>
      <c r="BG86" s="365">
        <f t="shared" si="66"/>
        <v>7.4322050087785533E-3</v>
      </c>
      <c r="BH86" s="365">
        <f t="shared" si="67"/>
        <v>0.22219608458140569</v>
      </c>
      <c r="BI86" s="380">
        <f t="shared" si="68"/>
        <v>0.25217595859797692</v>
      </c>
      <c r="BJ86" s="365">
        <v>0.27400000000000002</v>
      </c>
      <c r="BK86" s="262">
        <v>12702</v>
      </c>
      <c r="BL86" s="282">
        <v>26703</v>
      </c>
      <c r="BM86" s="262">
        <v>4577</v>
      </c>
      <c r="BN86" s="389">
        <f t="shared" si="69"/>
        <v>52749</v>
      </c>
      <c r="BO86" s="278">
        <v>19448</v>
      </c>
      <c r="BP86" s="278">
        <v>1756.8985475118516</v>
      </c>
      <c r="BQ86" s="262">
        <v>603</v>
      </c>
      <c r="BR86" s="262">
        <v>1055</v>
      </c>
      <c r="BS86" s="457"/>
    </row>
    <row r="87" spans="1:71" x14ac:dyDescent="0.2">
      <c r="A87" s="421"/>
      <c r="B87" s="476">
        <v>1938</v>
      </c>
      <c r="C87" s="458">
        <v>30</v>
      </c>
      <c r="D87" s="459">
        <v>2926</v>
      </c>
      <c r="E87" s="694">
        <v>14519</v>
      </c>
      <c r="F87" s="752">
        <f t="shared" si="70"/>
        <v>14526.323960264432</v>
      </c>
      <c r="G87" s="753">
        <f t="shared" si="71"/>
        <v>1.0005044397179166</v>
      </c>
      <c r="H87" s="708"/>
      <c r="I87" s="701"/>
      <c r="J87" s="709"/>
      <c r="K87" s="701"/>
      <c r="L87" s="774">
        <f t="shared" si="74"/>
        <v>14545.764406778218</v>
      </c>
      <c r="M87" s="684">
        <f t="shared" si="75"/>
        <v>1.0018434056600467</v>
      </c>
      <c r="N87" s="717"/>
      <c r="O87" s="784"/>
      <c r="P87" s="717"/>
      <c r="Q87" s="791"/>
      <c r="R87" s="413">
        <v>0.39300000000000002</v>
      </c>
      <c r="S87" s="412">
        <v>0.73499999999999999</v>
      </c>
      <c r="T87" s="66">
        <f t="shared" si="47"/>
        <v>0.10911895609953469</v>
      </c>
      <c r="U87" s="66">
        <f t="shared" si="48"/>
        <v>4.2408456402994135E-2</v>
      </c>
      <c r="V87" s="113">
        <f t="shared" si="49"/>
        <v>7.3723873798172607E-2</v>
      </c>
      <c r="W87" s="66">
        <f t="shared" si="50"/>
        <v>1.9168521141007484E-2</v>
      </c>
      <c r="X87" s="71">
        <f t="shared" si="51"/>
        <v>0.12842194645178981</v>
      </c>
      <c r="Y87" s="66">
        <f t="shared" si="52"/>
        <v>0.26620979162451952</v>
      </c>
      <c r="Z87" s="66">
        <f t="shared" si="53"/>
        <v>9.3112323872029154E-2</v>
      </c>
      <c r="AA87" s="67">
        <f t="shared" si="54"/>
        <v>0.36716063119563019</v>
      </c>
      <c r="AB87" s="66">
        <v>0.34200000000000003</v>
      </c>
      <c r="AC87" s="67">
        <f t="shared" si="55"/>
        <v>8.922932679975587E-2</v>
      </c>
      <c r="AD87" s="70">
        <v>0.34300000000000003</v>
      </c>
      <c r="AE87" s="69">
        <v>39544</v>
      </c>
      <c r="AF87" s="69"/>
      <c r="AG87" s="68">
        <v>113057</v>
      </c>
      <c r="AH87" s="404">
        <v>100681</v>
      </c>
      <c r="AI87" s="68">
        <f t="shared" si="56"/>
        <v>10527</v>
      </c>
      <c r="AJ87" s="68">
        <v>10088</v>
      </c>
      <c r="AK87" s="119">
        <v>2741</v>
      </c>
      <c r="AL87" s="72">
        <v>811.5847043628869</v>
      </c>
      <c r="AM87" s="68">
        <v>1677</v>
      </c>
      <c r="AN87" s="69">
        <v>464</v>
      </c>
      <c r="AO87" s="68">
        <v>8335</v>
      </c>
      <c r="AP87" s="68">
        <v>439</v>
      </c>
      <c r="AQ87" s="114">
        <v>144</v>
      </c>
      <c r="AR87" s="69">
        <v>45</v>
      </c>
      <c r="AS87" s="69">
        <f t="shared" si="57"/>
        <v>4315</v>
      </c>
      <c r="AT87" s="68">
        <v>1228</v>
      </c>
      <c r="AU87" s="69">
        <v>213</v>
      </c>
      <c r="AV87" s="69">
        <v>1799</v>
      </c>
      <c r="AW87" s="68">
        <v>614</v>
      </c>
      <c r="AX87" s="220">
        <v>3593</v>
      </c>
      <c r="AY87" s="114">
        <f t="shared" si="58"/>
        <v>758</v>
      </c>
      <c r="AZ87" s="349">
        <f t="shared" si="59"/>
        <v>0.34977046976303988</v>
      </c>
      <c r="BA87" s="349">
        <f t="shared" si="60"/>
        <v>0.49191115985741707</v>
      </c>
      <c r="BB87" s="353">
        <f t="shared" si="61"/>
        <v>1.4833225718000654E-2</v>
      </c>
      <c r="BC87" s="365">
        <f t="shared" si="62"/>
        <v>3.8166588534986778E-2</v>
      </c>
      <c r="BD87" s="365">
        <f t="shared" si="63"/>
        <v>1.406382763503945</v>
      </c>
      <c r="BE87" s="365">
        <f t="shared" si="64"/>
        <v>1.5527007889945377E-2</v>
      </c>
      <c r="BF87" s="365">
        <f t="shared" si="65"/>
        <v>5.4308888436806211E-3</v>
      </c>
      <c r="BG87" s="365">
        <f t="shared" si="66"/>
        <v>6.7045826441529495E-3</v>
      </c>
      <c r="BH87" s="365">
        <f t="shared" si="67"/>
        <v>0.21077786769168522</v>
      </c>
      <c r="BI87" s="380">
        <f t="shared" si="68"/>
        <v>0.25510823386607323</v>
      </c>
      <c r="BJ87" s="365">
        <v>0.27300000000000002</v>
      </c>
      <c r="BK87" s="262">
        <v>13444</v>
      </c>
      <c r="BL87" s="282">
        <v>27492</v>
      </c>
      <c r="BM87" s="262">
        <v>4671</v>
      </c>
      <c r="BN87" s="389">
        <f t="shared" si="69"/>
        <v>55614</v>
      </c>
      <c r="BO87" s="278">
        <v>19969</v>
      </c>
      <c r="BP87" s="278">
        <v>2097.0265198439151</v>
      </c>
      <c r="BQ87" s="262">
        <v>574</v>
      </c>
      <c r="BR87" s="262">
        <v>1175</v>
      </c>
      <c r="BS87" s="457"/>
    </row>
    <row r="88" spans="1:71" x14ac:dyDescent="0.2">
      <c r="A88" s="421"/>
      <c r="B88" s="476">
        <v>1937</v>
      </c>
      <c r="C88" s="458">
        <v>30</v>
      </c>
      <c r="D88" s="459">
        <v>2963</v>
      </c>
      <c r="E88" s="694">
        <v>14831</v>
      </c>
      <c r="F88" s="752">
        <f t="shared" si="70"/>
        <v>14781.389543856079</v>
      </c>
      <c r="G88" s="753">
        <f t="shared" si="71"/>
        <v>0.99665494867885374</v>
      </c>
      <c r="H88" s="708"/>
      <c r="I88" s="701"/>
      <c r="J88" s="709"/>
      <c r="K88" s="701"/>
      <c r="L88" s="774">
        <f t="shared" si="74"/>
        <v>14792.887990272908</v>
      </c>
      <c r="M88" s="684">
        <f t="shared" si="75"/>
        <v>0.99743024679879355</v>
      </c>
      <c r="N88" s="717"/>
      <c r="O88" s="784"/>
      <c r="P88" s="717"/>
      <c r="Q88" s="791"/>
      <c r="R88" s="413">
        <v>0.39800000000000002</v>
      </c>
      <c r="S88" s="412">
        <v>0.74099999999999999</v>
      </c>
      <c r="T88" s="66">
        <f t="shared" si="47"/>
        <v>0.10753295206303233</v>
      </c>
      <c r="U88" s="66">
        <f t="shared" si="48"/>
        <v>4.0499742274367347E-2</v>
      </c>
      <c r="V88" s="113">
        <f t="shared" si="49"/>
        <v>7.8629895259144073E-2</v>
      </c>
      <c r="W88" s="66">
        <f t="shared" si="50"/>
        <v>2.2311676198424193E-2</v>
      </c>
      <c r="X88" s="71">
        <f t="shared" si="51"/>
        <v>0.12955893529478568</v>
      </c>
      <c r="Y88" s="66">
        <f t="shared" si="52"/>
        <v>0.25198203284160919</v>
      </c>
      <c r="Z88" s="66">
        <f t="shared" si="53"/>
        <v>8.9680536021594606E-2</v>
      </c>
      <c r="AA88" s="67">
        <f t="shared" si="54"/>
        <v>0.3640313198006922</v>
      </c>
      <c r="AB88" s="66">
        <v>0.34300000000000003</v>
      </c>
      <c r="AC88" s="67">
        <f t="shared" si="55"/>
        <v>8.5976605837184319E-2</v>
      </c>
      <c r="AD88" s="70">
        <v>0.35199999999999998</v>
      </c>
      <c r="AE88" s="69">
        <v>40741</v>
      </c>
      <c r="AF88" s="69"/>
      <c r="AG88" s="68">
        <v>114473</v>
      </c>
      <c r="AH88" s="404">
        <v>102310</v>
      </c>
      <c r="AI88" s="68">
        <f t="shared" si="56"/>
        <v>10266</v>
      </c>
      <c r="AJ88" s="68">
        <v>9842</v>
      </c>
      <c r="AK88" s="119">
        <v>2674</v>
      </c>
      <c r="AL88" s="72">
        <v>850.2198086118326</v>
      </c>
      <c r="AM88" s="68">
        <v>1650</v>
      </c>
      <c r="AN88" s="69">
        <v>452</v>
      </c>
      <c r="AO88" s="68">
        <v>9001</v>
      </c>
      <c r="AP88" s="68">
        <v>424</v>
      </c>
      <c r="AQ88" s="114">
        <v>173</v>
      </c>
      <c r="AR88" s="69">
        <v>44</v>
      </c>
      <c r="AS88" s="69">
        <f t="shared" si="57"/>
        <v>4381</v>
      </c>
      <c r="AT88" s="68">
        <v>1338</v>
      </c>
      <c r="AU88" s="69">
        <v>223</v>
      </c>
      <c r="AV88" s="69">
        <v>1854</v>
      </c>
      <c r="AW88" s="68">
        <v>736</v>
      </c>
      <c r="AX88" s="220">
        <v>3662</v>
      </c>
      <c r="AY88" s="114">
        <f t="shared" si="58"/>
        <v>909</v>
      </c>
      <c r="AZ88" s="349">
        <f t="shared" si="59"/>
        <v>0.35590051802608474</v>
      </c>
      <c r="BA88" s="349">
        <f t="shared" si="60"/>
        <v>0.49554043311523244</v>
      </c>
      <c r="BB88" s="353">
        <f t="shared" si="61"/>
        <v>1.4413879255370262E-2</v>
      </c>
      <c r="BC88" s="365">
        <f t="shared" si="62"/>
        <v>3.8271033344107343E-2</v>
      </c>
      <c r="BD88" s="365">
        <f t="shared" si="63"/>
        <v>1.3923565940944012</v>
      </c>
      <c r="BE88" s="365">
        <f t="shared" si="64"/>
        <v>1.8065339584202644E-2</v>
      </c>
      <c r="BF88" s="365">
        <f t="shared" si="65"/>
        <v>6.4294637163348559E-3</v>
      </c>
      <c r="BG88" s="365">
        <f t="shared" si="66"/>
        <v>7.9407371170494359E-3</v>
      </c>
      <c r="BH88" s="365">
        <f t="shared" si="67"/>
        <v>0.2209322304312609</v>
      </c>
      <c r="BI88" s="380">
        <f t="shared" si="68"/>
        <v>0.24157482634201419</v>
      </c>
      <c r="BJ88" s="365">
        <v>0.27700000000000002</v>
      </c>
      <c r="BK88" s="262">
        <v>13621</v>
      </c>
      <c r="BL88" s="282">
        <v>28299</v>
      </c>
      <c r="BM88" s="262">
        <v>4934</v>
      </c>
      <c r="BN88" s="389">
        <f t="shared" si="69"/>
        <v>56726</v>
      </c>
      <c r="BO88" s="278">
        <v>20436</v>
      </c>
      <c r="BP88" s="278">
        <v>2022.1074270786846</v>
      </c>
      <c r="BQ88" s="262">
        <v>594</v>
      </c>
      <c r="BR88" s="262">
        <v>1279</v>
      </c>
      <c r="BS88" s="457"/>
    </row>
    <row r="89" spans="1:71" x14ac:dyDescent="0.2">
      <c r="A89" s="421"/>
      <c r="B89" s="476">
        <v>1936</v>
      </c>
      <c r="C89" s="458">
        <v>23</v>
      </c>
      <c r="D89" s="459">
        <v>2784</v>
      </c>
      <c r="E89" s="694">
        <v>14635</v>
      </c>
      <c r="F89" s="752">
        <f t="shared" si="70"/>
        <v>14409.741772544801</v>
      </c>
      <c r="G89" s="753">
        <f t="shared" si="71"/>
        <v>0.9846082523091767</v>
      </c>
      <c r="H89" s="708"/>
      <c r="I89" s="701"/>
      <c r="J89" s="709"/>
      <c r="K89" s="701"/>
      <c r="L89" s="774">
        <f t="shared" si="74"/>
        <v>14502.924215649806</v>
      </c>
      <c r="M89" s="684">
        <f t="shared" si="75"/>
        <v>0.99097534784077934</v>
      </c>
      <c r="N89" s="717"/>
      <c r="O89" s="784"/>
      <c r="P89" s="717"/>
      <c r="Q89" s="791"/>
      <c r="R89" s="413">
        <v>0.40400000000000003</v>
      </c>
      <c r="S89" s="412">
        <v>0.754</v>
      </c>
      <c r="T89" s="66">
        <f t="shared" si="47"/>
        <v>0.10607971745711403</v>
      </c>
      <c r="U89" s="66">
        <f t="shared" si="48"/>
        <v>3.9076690211907163E-2</v>
      </c>
      <c r="V89" s="113">
        <f t="shared" si="49"/>
        <v>7.5045109081961839E-2</v>
      </c>
      <c r="W89" s="66">
        <f t="shared" si="50"/>
        <v>2.1417759838546921E-2</v>
      </c>
      <c r="X89" s="71">
        <f t="shared" si="51"/>
        <v>0.13336796252756666</v>
      </c>
      <c r="Y89" s="66">
        <f t="shared" si="52"/>
        <v>0.2501765893037336</v>
      </c>
      <c r="Z89" s="66">
        <f t="shared" si="53"/>
        <v>9.037308400313486E-2</v>
      </c>
      <c r="AA89" s="67">
        <f t="shared" si="54"/>
        <v>0.36919778002018161</v>
      </c>
      <c r="AB89" s="66">
        <v>0.35</v>
      </c>
      <c r="AC89" s="67">
        <f t="shared" si="55"/>
        <v>8.6026208832267123E-2</v>
      </c>
      <c r="AD89" s="70">
        <v>0.33700000000000002</v>
      </c>
      <c r="AE89" s="69">
        <v>39640</v>
      </c>
      <c r="AF89" s="69"/>
      <c r="AG89" s="68">
        <v>109734</v>
      </c>
      <c r="AH89" s="404">
        <v>98011</v>
      </c>
      <c r="AI89" s="68">
        <f t="shared" si="56"/>
        <v>9917</v>
      </c>
      <c r="AJ89" s="68">
        <v>9440</v>
      </c>
      <c r="AK89" s="119">
        <v>2611</v>
      </c>
      <c r="AL89" s="72">
        <v>860.77671073778527</v>
      </c>
      <c r="AM89" s="68">
        <v>1549</v>
      </c>
      <c r="AN89" s="69">
        <v>569</v>
      </c>
      <c r="AO89" s="68">
        <v>8235</v>
      </c>
      <c r="AP89" s="68">
        <v>477</v>
      </c>
      <c r="AQ89" s="114">
        <v>176</v>
      </c>
      <c r="AR89" s="69">
        <v>41</v>
      </c>
      <c r="AS89" s="69">
        <f t="shared" si="57"/>
        <v>4205</v>
      </c>
      <c r="AT89" s="68">
        <v>1131</v>
      </c>
      <c r="AU89" s="69">
        <v>181</v>
      </c>
      <c r="AV89" s="69">
        <v>1761</v>
      </c>
      <c r="AW89" s="68">
        <v>673</v>
      </c>
      <c r="AX89" s="220">
        <v>3414</v>
      </c>
      <c r="AY89" s="114">
        <f t="shared" si="58"/>
        <v>849</v>
      </c>
      <c r="AZ89" s="349">
        <f t="shared" si="59"/>
        <v>0.36123717352871487</v>
      </c>
      <c r="BA89" s="349">
        <f t="shared" si="60"/>
        <v>0.50023693659212276</v>
      </c>
      <c r="BB89" s="353">
        <f t="shared" si="61"/>
        <v>1.4115953123006543E-2</v>
      </c>
      <c r="BC89" s="365">
        <f t="shared" si="62"/>
        <v>3.8319937302932545E-2</v>
      </c>
      <c r="BD89" s="365">
        <f t="shared" si="63"/>
        <v>1.3847880928355196</v>
      </c>
      <c r="BE89" s="365">
        <f t="shared" si="64"/>
        <v>1.6977800201816346E-2</v>
      </c>
      <c r="BF89" s="365">
        <f t="shared" si="65"/>
        <v>6.1330125576393828E-3</v>
      </c>
      <c r="BG89" s="365">
        <f t="shared" si="66"/>
        <v>7.7368910273935155E-3</v>
      </c>
      <c r="BH89" s="365">
        <f t="shared" si="67"/>
        <v>0.20774470232088799</v>
      </c>
      <c r="BI89" s="380">
        <f t="shared" si="68"/>
        <v>0.23814328960645811</v>
      </c>
      <c r="BJ89" s="365">
        <v>0.28399999999999997</v>
      </c>
      <c r="BK89" s="262">
        <v>13538</v>
      </c>
      <c r="BL89" s="282">
        <v>27848</v>
      </c>
      <c r="BM89" s="262">
        <v>4923</v>
      </c>
      <c r="BN89" s="389">
        <f t="shared" si="69"/>
        <v>54893</v>
      </c>
      <c r="BO89" s="278">
        <v>20265</v>
      </c>
      <c r="BP89" s="278">
        <v>1880.9464187852861</v>
      </c>
      <c r="BQ89" s="262">
        <v>562</v>
      </c>
      <c r="BR89" s="262">
        <v>1111</v>
      </c>
      <c r="BS89" s="457"/>
    </row>
    <row r="90" spans="1:71" x14ac:dyDescent="0.2">
      <c r="A90" s="421"/>
      <c r="B90" s="476">
        <v>1935</v>
      </c>
      <c r="C90" s="458">
        <v>24</v>
      </c>
      <c r="D90" s="459">
        <v>2830</v>
      </c>
      <c r="E90" s="694">
        <v>14251</v>
      </c>
      <c r="F90" s="752">
        <f t="shared" si="70"/>
        <v>14322.112113988913</v>
      </c>
      <c r="G90" s="753">
        <f t="shared" si="71"/>
        <v>1.0049899736151087</v>
      </c>
      <c r="H90" s="708"/>
      <c r="I90" s="701"/>
      <c r="J90" s="709"/>
      <c r="K90" s="701"/>
      <c r="L90" s="774">
        <f t="shared" si="74"/>
        <v>14341.877440735507</v>
      </c>
      <c r="M90" s="684">
        <f t="shared" si="75"/>
        <v>1.0063769167592103</v>
      </c>
      <c r="N90" s="764">
        <f t="shared" si="76"/>
        <v>13733.991538623852</v>
      </c>
      <c r="O90" s="832">
        <f>N90/E90</f>
        <v>0.96372125034200073</v>
      </c>
      <c r="P90" s="717"/>
      <c r="Q90" s="791"/>
      <c r="R90" s="413">
        <v>0.4</v>
      </c>
      <c r="S90" s="412">
        <v>0.74299999999999999</v>
      </c>
      <c r="T90" s="66">
        <f t="shared" si="47"/>
        <v>0.10509176280513972</v>
      </c>
      <c r="U90" s="66">
        <f t="shared" si="48"/>
        <v>3.8674172620099465E-2</v>
      </c>
      <c r="V90" s="113">
        <f t="shared" si="49"/>
        <v>7.2375440817433759E-2</v>
      </c>
      <c r="W90" s="66">
        <f t="shared" si="50"/>
        <v>2.0700275162194231E-2</v>
      </c>
      <c r="X90" s="71">
        <f t="shared" si="51"/>
        <v>0.12886336920155531</v>
      </c>
      <c r="Y90" s="66">
        <f t="shared" si="52"/>
        <v>0.23979501678741827</v>
      </c>
      <c r="Z90" s="66">
        <f t="shared" si="53"/>
        <v>8.5893842119540639E-2</v>
      </c>
      <c r="AA90" s="67">
        <f t="shared" si="54"/>
        <v>0.35975563577613412</v>
      </c>
      <c r="AB90" s="66">
        <v>0.34300000000000003</v>
      </c>
      <c r="AC90" s="67">
        <f t="shared" si="55"/>
        <v>8.17705036621756E-2</v>
      </c>
      <c r="AD90" s="70">
        <v>0.34</v>
      </c>
      <c r="AE90" s="69">
        <v>39613</v>
      </c>
      <c r="AF90" s="69"/>
      <c r="AG90" s="68">
        <v>110590</v>
      </c>
      <c r="AH90" s="404">
        <v>99127</v>
      </c>
      <c r="AI90" s="68">
        <f t="shared" si="56"/>
        <v>9499</v>
      </c>
      <c r="AJ90" s="68">
        <v>9043</v>
      </c>
      <c r="AK90" s="119">
        <v>2460</v>
      </c>
      <c r="AL90" s="72">
        <v>935.36927039448005</v>
      </c>
      <c r="AM90" s="68">
        <v>1532</v>
      </c>
      <c r="AN90" s="69">
        <v>439</v>
      </c>
      <c r="AO90" s="68">
        <v>8004</v>
      </c>
      <c r="AP90" s="68">
        <v>456</v>
      </c>
      <c r="AQ90" s="114">
        <v>173</v>
      </c>
      <c r="AR90" s="69">
        <v>37</v>
      </c>
      <c r="AS90" s="69">
        <f t="shared" si="57"/>
        <v>4163</v>
      </c>
      <c r="AT90" s="68">
        <v>1168</v>
      </c>
      <c r="AU90" s="69">
        <v>183</v>
      </c>
      <c r="AV90" s="69">
        <v>1922</v>
      </c>
      <c r="AW90" s="68">
        <v>647</v>
      </c>
      <c r="AX90" s="220">
        <v>3504</v>
      </c>
      <c r="AY90" s="114">
        <f t="shared" si="58"/>
        <v>820</v>
      </c>
      <c r="AZ90" s="349">
        <f t="shared" si="59"/>
        <v>0.35819694366579258</v>
      </c>
      <c r="BA90" s="349">
        <f t="shared" si="60"/>
        <v>0.49229586761913374</v>
      </c>
      <c r="BB90" s="353">
        <f t="shared" si="61"/>
        <v>1.3852970431322904E-2</v>
      </c>
      <c r="BC90" s="365">
        <f t="shared" si="62"/>
        <v>3.7643548241251469E-2</v>
      </c>
      <c r="BD90" s="365">
        <f t="shared" si="63"/>
        <v>1.3743720495796834</v>
      </c>
      <c r="BE90" s="365">
        <f t="shared" si="64"/>
        <v>1.6333021987731299E-2</v>
      </c>
      <c r="BF90" s="365">
        <f t="shared" si="65"/>
        <v>5.8504385568315396E-3</v>
      </c>
      <c r="BG90" s="365">
        <f t="shared" si="66"/>
        <v>7.4147752961388914E-3</v>
      </c>
      <c r="BH90" s="365">
        <f t="shared" si="67"/>
        <v>0.20205488097341781</v>
      </c>
      <c r="BI90" s="380">
        <f t="shared" si="68"/>
        <v>0.22828364425819805</v>
      </c>
      <c r="BJ90" s="365">
        <v>0.28000000000000003</v>
      </c>
      <c r="BK90" s="262">
        <v>13179</v>
      </c>
      <c r="BL90" s="282">
        <v>27747</v>
      </c>
      <c r="BM90" s="262">
        <v>4914</v>
      </c>
      <c r="BN90" s="389">
        <f t="shared" si="69"/>
        <v>54443</v>
      </c>
      <c r="BO90" s="278">
        <v>20123</v>
      </c>
      <c r="BP90" s="278">
        <v>1837.7064106635571</v>
      </c>
      <c r="BQ90" s="262">
        <v>498</v>
      </c>
      <c r="BR90" s="262">
        <v>1178</v>
      </c>
      <c r="BS90" s="457"/>
    </row>
    <row r="91" spans="1:71" x14ac:dyDescent="0.2">
      <c r="A91" s="421"/>
      <c r="B91" s="476">
        <v>1934</v>
      </c>
      <c r="C91" s="458">
        <v>24</v>
      </c>
      <c r="D91" s="459">
        <v>2746</v>
      </c>
      <c r="E91" s="694">
        <v>13445</v>
      </c>
      <c r="F91" s="752">
        <f t="shared" si="70"/>
        <v>13260.528452590386</v>
      </c>
      <c r="G91" s="753">
        <f t="shared" si="71"/>
        <v>0.98627954277355045</v>
      </c>
      <c r="H91" s="708"/>
      <c r="I91" s="701"/>
      <c r="J91" s="709"/>
      <c r="K91" s="701"/>
      <c r="L91" s="774">
        <f t="shared" si="74"/>
        <v>13439.814731643675</v>
      </c>
      <c r="M91" s="684">
        <f t="shared" si="75"/>
        <v>0.99961433481916517</v>
      </c>
      <c r="N91" s="764">
        <f t="shared" si="76"/>
        <v>12982.390578970235</v>
      </c>
      <c r="O91" s="832">
        <f>N91/E91</f>
        <v>0.96559245659875304</v>
      </c>
      <c r="P91" s="717"/>
      <c r="Q91" s="791"/>
      <c r="R91" s="413">
        <v>0.39300000000000002</v>
      </c>
      <c r="S91" s="412">
        <v>0.73399999999999999</v>
      </c>
      <c r="T91" s="66">
        <f t="shared" si="47"/>
        <v>0.10210377935583394</v>
      </c>
      <c r="U91" s="66">
        <f t="shared" si="48"/>
        <v>3.8006329955583923E-2</v>
      </c>
      <c r="V91" s="113">
        <f t="shared" si="49"/>
        <v>7.9178913168001658E-2</v>
      </c>
      <c r="W91" s="66">
        <f t="shared" si="50"/>
        <v>2.0452671613606744E-2</v>
      </c>
      <c r="X91" s="71">
        <f t="shared" si="51"/>
        <v>0.12625242973716583</v>
      </c>
      <c r="Y91" s="66">
        <f t="shared" si="52"/>
        <v>0.24083087316152024</v>
      </c>
      <c r="Z91" s="66">
        <f t="shared" si="53"/>
        <v>8.5029062943104236E-2</v>
      </c>
      <c r="AA91" s="67">
        <f t="shared" si="54"/>
        <v>0.3575892975877018</v>
      </c>
      <c r="AB91" s="66">
        <v>0.34100000000000003</v>
      </c>
      <c r="AC91" s="67">
        <f t="shared" si="55"/>
        <v>8.1432582423257863E-2</v>
      </c>
      <c r="AD91" s="70">
        <v>0.33</v>
      </c>
      <c r="AE91" s="69">
        <v>37599</v>
      </c>
      <c r="AF91" s="69"/>
      <c r="AG91" s="68">
        <v>106493</v>
      </c>
      <c r="AH91" s="404">
        <v>95631</v>
      </c>
      <c r="AI91" s="68">
        <f t="shared" si="56"/>
        <v>9055</v>
      </c>
      <c r="AJ91" s="68">
        <v>8672</v>
      </c>
      <c r="AK91" s="119">
        <v>2474</v>
      </c>
      <c r="AL91" s="72">
        <v>841.23574809293541</v>
      </c>
      <c r="AM91" s="68">
        <v>1429</v>
      </c>
      <c r="AN91" s="69">
        <v>441</v>
      </c>
      <c r="AO91" s="68">
        <v>8432</v>
      </c>
      <c r="AP91" s="68">
        <v>383</v>
      </c>
      <c r="AQ91" s="114">
        <v>168</v>
      </c>
      <c r="AR91" s="69">
        <v>41</v>
      </c>
      <c r="AS91" s="69">
        <f t="shared" si="57"/>
        <v>3839</v>
      </c>
      <c r="AT91" s="68">
        <v>1080</v>
      </c>
      <c r="AU91" s="69">
        <v>178</v>
      </c>
      <c r="AV91" s="69">
        <v>1765</v>
      </c>
      <c r="AW91" s="68">
        <v>601</v>
      </c>
      <c r="AX91" s="220">
        <v>3179</v>
      </c>
      <c r="AY91" s="114">
        <f t="shared" si="58"/>
        <v>769</v>
      </c>
      <c r="AZ91" s="349">
        <f t="shared" si="59"/>
        <v>0.35306545970157666</v>
      </c>
      <c r="BA91" s="349">
        <f t="shared" si="60"/>
        <v>0.48428535208886969</v>
      </c>
      <c r="BB91" s="353">
        <f t="shared" si="61"/>
        <v>1.341872235733804E-2</v>
      </c>
      <c r="BC91" s="365">
        <f t="shared" si="62"/>
        <v>3.6049317795535857E-2</v>
      </c>
      <c r="BD91" s="365">
        <f t="shared" si="63"/>
        <v>1.3716588207133169</v>
      </c>
      <c r="BE91" s="365">
        <f t="shared" si="64"/>
        <v>1.5984467672012552E-2</v>
      </c>
      <c r="BF91" s="365">
        <f t="shared" si="65"/>
        <v>5.6435634267041025E-3</v>
      </c>
      <c r="BG91" s="365">
        <f t="shared" si="66"/>
        <v>7.2211319053834527E-3</v>
      </c>
      <c r="BH91" s="365">
        <f t="shared" si="67"/>
        <v>0.22426128354477512</v>
      </c>
      <c r="BI91" s="380">
        <f t="shared" si="68"/>
        <v>0.23064443203276683</v>
      </c>
      <c r="BJ91" s="365">
        <v>0.27800000000000002</v>
      </c>
      <c r="BK91" s="262">
        <v>12520</v>
      </c>
      <c r="BL91" s="282">
        <v>26622</v>
      </c>
      <c r="BM91" s="262">
        <v>4692</v>
      </c>
      <c r="BN91" s="389">
        <f t="shared" si="69"/>
        <v>51573</v>
      </c>
      <c r="BO91" s="278">
        <v>19502</v>
      </c>
      <c r="BP91" s="278">
        <v>1709.3787468323596</v>
      </c>
      <c r="BQ91" s="262">
        <v>479</v>
      </c>
      <c r="BR91" s="262">
        <v>999</v>
      </c>
      <c r="BS91" s="457"/>
    </row>
    <row r="92" spans="1:71" x14ac:dyDescent="0.2">
      <c r="A92" s="421"/>
      <c r="B92" s="476">
        <v>1933</v>
      </c>
      <c r="C92" s="458">
        <v>25</v>
      </c>
      <c r="D92" s="459">
        <v>2734</v>
      </c>
      <c r="E92" s="694">
        <v>12448</v>
      </c>
      <c r="F92" s="752">
        <f t="shared" si="70"/>
        <v>12353.811177768333</v>
      </c>
      <c r="G92" s="753">
        <f t="shared" si="71"/>
        <v>0.99243341723717327</v>
      </c>
      <c r="H92" s="708"/>
      <c r="I92" s="701"/>
      <c r="J92" s="709"/>
      <c r="K92" s="701"/>
      <c r="L92" s="774">
        <f t="shared" si="74"/>
        <v>12439.936354056294</v>
      </c>
      <c r="M92" s="684">
        <f t="shared" si="75"/>
        <v>0.9993522135327999</v>
      </c>
      <c r="N92" s="717"/>
      <c r="O92" s="784"/>
      <c r="P92" s="717"/>
      <c r="Q92" s="791"/>
      <c r="R92" s="413">
        <v>0.377</v>
      </c>
      <c r="S92" s="412">
        <v>0.70699999999999996</v>
      </c>
      <c r="T92" s="66">
        <f t="shared" si="47"/>
        <v>0.10742160181273953</v>
      </c>
      <c r="U92" s="66">
        <f t="shared" si="48"/>
        <v>3.2925839930623549E-2</v>
      </c>
      <c r="V92" s="113">
        <f t="shared" si="49"/>
        <v>7.0726168872504769E-2</v>
      </c>
      <c r="W92" s="66">
        <f t="shared" si="50"/>
        <v>2.4589476039947409E-2</v>
      </c>
      <c r="X92" s="71">
        <f t="shared" si="51"/>
        <v>0.11826966014574683</v>
      </c>
      <c r="Y92" s="66">
        <f t="shared" si="52"/>
        <v>0.23618765211066664</v>
      </c>
      <c r="Z92" s="66">
        <f t="shared" si="53"/>
        <v>8.0217765151875037E-2</v>
      </c>
      <c r="AA92" s="67">
        <f t="shared" si="54"/>
        <v>0.34822502587629733</v>
      </c>
      <c r="AB92" s="66">
        <v>0.33</v>
      </c>
      <c r="AC92" s="67">
        <f t="shared" si="55"/>
        <v>7.6198800961511048E-2</v>
      </c>
      <c r="AD92" s="70">
        <v>0.318</v>
      </c>
      <c r="AE92" s="69">
        <v>35747</v>
      </c>
      <c r="AF92" s="69"/>
      <c r="AG92" s="68">
        <v>105251</v>
      </c>
      <c r="AH92" s="404">
        <v>94761</v>
      </c>
      <c r="AI92" s="68">
        <f t="shared" si="56"/>
        <v>8443</v>
      </c>
      <c r="AJ92" s="68">
        <v>8020</v>
      </c>
      <c r="AK92" s="119">
        <v>2461</v>
      </c>
      <c r="AL92" s="72">
        <v>900.5454856105863</v>
      </c>
      <c r="AM92" s="68">
        <v>1177</v>
      </c>
      <c r="AN92" s="69">
        <v>406</v>
      </c>
      <c r="AO92" s="68">
        <v>7444</v>
      </c>
      <c r="AP92" s="68">
        <v>423</v>
      </c>
      <c r="AQ92" s="114">
        <v>155</v>
      </c>
      <c r="AR92" s="69">
        <v>35</v>
      </c>
      <c r="AS92" s="69">
        <f t="shared" si="57"/>
        <v>3840</v>
      </c>
      <c r="AT92" s="68">
        <v>1056</v>
      </c>
      <c r="AU92" s="69">
        <v>140</v>
      </c>
      <c r="AV92" s="69">
        <v>1983</v>
      </c>
      <c r="AW92" s="68">
        <v>724</v>
      </c>
      <c r="AX92" s="220">
        <v>3259</v>
      </c>
      <c r="AY92" s="114">
        <f t="shared" si="58"/>
        <v>879</v>
      </c>
      <c r="AZ92" s="349">
        <f t="shared" si="59"/>
        <v>0.33963572792657554</v>
      </c>
      <c r="BA92" s="349">
        <f t="shared" si="60"/>
        <v>0.46637086583500392</v>
      </c>
      <c r="BB92" s="353">
        <f t="shared" si="61"/>
        <v>1.1182791612431235E-2</v>
      </c>
      <c r="BC92" s="365">
        <f t="shared" si="62"/>
        <v>3.6484213926708538E-2</v>
      </c>
      <c r="BD92" s="365">
        <f t="shared" si="63"/>
        <v>1.3731501944219096</v>
      </c>
      <c r="BE92" s="365">
        <f t="shared" si="64"/>
        <v>2.0253447841776934E-2</v>
      </c>
      <c r="BF92" s="365">
        <f t="shared" si="65"/>
        <v>6.8787945007648382E-3</v>
      </c>
      <c r="BG92" s="365">
        <f t="shared" si="66"/>
        <v>8.3514645941606264E-3</v>
      </c>
      <c r="BH92" s="365">
        <f t="shared" si="67"/>
        <v>0.20824125101407112</v>
      </c>
      <c r="BI92" s="380">
        <f t="shared" si="68"/>
        <v>0.22435449128598203</v>
      </c>
      <c r="BJ92" s="365">
        <v>0.27</v>
      </c>
      <c r="BK92" s="262">
        <v>11520</v>
      </c>
      <c r="BL92" s="282">
        <v>25580</v>
      </c>
      <c r="BM92" s="262">
        <v>4360</v>
      </c>
      <c r="BN92" s="389">
        <f t="shared" si="69"/>
        <v>49086</v>
      </c>
      <c r="BO92" s="278">
        <v>18905</v>
      </c>
      <c r="BP92" s="278">
        <v>1796.1042195888185</v>
      </c>
      <c r="BQ92" s="262">
        <v>358</v>
      </c>
      <c r="BR92" s="262">
        <v>1138</v>
      </c>
      <c r="BS92" s="457"/>
    </row>
    <row r="93" spans="1:71" x14ac:dyDescent="0.2">
      <c r="A93" s="421"/>
      <c r="B93" s="476">
        <v>1932</v>
      </c>
      <c r="C93" s="458">
        <v>34</v>
      </c>
      <c r="D93" s="459">
        <v>3049</v>
      </c>
      <c r="E93" s="694">
        <v>14791</v>
      </c>
      <c r="F93" s="752">
        <f t="shared" si="70"/>
        <v>14706.072958771256</v>
      </c>
      <c r="G93" s="753">
        <f t="shared" si="71"/>
        <v>0.99425819476514476</v>
      </c>
      <c r="H93" s="708"/>
      <c r="I93" s="701"/>
      <c r="J93" s="709"/>
      <c r="K93" s="701"/>
      <c r="L93" s="774">
        <f t="shared" si="74"/>
        <v>14831.560654232246</v>
      </c>
      <c r="M93" s="684">
        <f t="shared" si="75"/>
        <v>1.0027422523312992</v>
      </c>
      <c r="N93" s="717"/>
      <c r="O93" s="784"/>
      <c r="P93" s="717"/>
      <c r="Q93" s="791"/>
      <c r="R93" s="413">
        <v>0.39100000000000001</v>
      </c>
      <c r="S93" s="412">
        <v>0.72499999999999998</v>
      </c>
      <c r="T93" s="66">
        <f t="shared" si="47"/>
        <v>9.7592132854491545E-2</v>
      </c>
      <c r="U93" s="66">
        <f t="shared" si="48"/>
        <v>3.5382872568632651E-2</v>
      </c>
      <c r="V93" s="113">
        <f t="shared" si="49"/>
        <v>6.6913550885895318E-2</v>
      </c>
      <c r="W93" s="66">
        <f t="shared" si="50"/>
        <v>2.2921738292077418E-2</v>
      </c>
      <c r="X93" s="71">
        <f t="shared" si="51"/>
        <v>0.1256306589430411</v>
      </c>
      <c r="Y93" s="66">
        <f t="shared" si="52"/>
        <v>0.22786762756393261</v>
      </c>
      <c r="Z93" s="66">
        <f t="shared" si="53"/>
        <v>8.0299658552329831E-2</v>
      </c>
      <c r="AA93" s="67">
        <f t="shared" si="54"/>
        <v>0.35650413362578032</v>
      </c>
      <c r="AB93" s="66">
        <v>0.33400000000000002</v>
      </c>
      <c r="AC93" s="67">
        <f t="shared" si="55"/>
        <v>7.6562420371345571E-2</v>
      </c>
      <c r="AD93" s="70">
        <v>0.32400000000000001</v>
      </c>
      <c r="AE93" s="69">
        <v>41489</v>
      </c>
      <c r="AF93" s="69"/>
      <c r="AG93" s="68">
        <v>117734</v>
      </c>
      <c r="AH93" s="404">
        <v>106174</v>
      </c>
      <c r="AI93" s="68">
        <f t="shared" si="56"/>
        <v>9454</v>
      </c>
      <c r="AJ93" s="68">
        <v>9014</v>
      </c>
      <c r="AK93" s="119">
        <v>2533</v>
      </c>
      <c r="AL93" s="72">
        <v>936.3584224326213</v>
      </c>
      <c r="AM93" s="68">
        <v>1468</v>
      </c>
      <c r="AN93" s="69">
        <v>411</v>
      </c>
      <c r="AO93" s="68">
        <v>7878</v>
      </c>
      <c r="AP93" s="68">
        <v>440</v>
      </c>
      <c r="AQ93" s="114">
        <v>180</v>
      </c>
      <c r="AR93" s="69">
        <v>41</v>
      </c>
      <c r="AS93" s="69">
        <f t="shared" si="57"/>
        <v>4049</v>
      </c>
      <c r="AT93" s="68">
        <v>1165</v>
      </c>
      <c r="AU93" s="69">
        <v>177</v>
      </c>
      <c r="AV93" s="69">
        <v>2042</v>
      </c>
      <c r="AW93" s="68">
        <v>771</v>
      </c>
      <c r="AX93" s="220">
        <v>3420</v>
      </c>
      <c r="AY93" s="114">
        <f t="shared" si="58"/>
        <v>951</v>
      </c>
      <c r="AZ93" s="349">
        <f t="shared" si="59"/>
        <v>0.35239607929739925</v>
      </c>
      <c r="BA93" s="349">
        <f t="shared" si="60"/>
        <v>0.47698201029439247</v>
      </c>
      <c r="BB93" s="353">
        <f t="shared" si="61"/>
        <v>1.2468785567465644E-2</v>
      </c>
      <c r="BC93" s="365">
        <f t="shared" si="62"/>
        <v>3.4391084988193724E-2</v>
      </c>
      <c r="BD93" s="365">
        <f t="shared" si="63"/>
        <v>1.3535394923955748</v>
      </c>
      <c r="BE93" s="365">
        <f t="shared" si="64"/>
        <v>1.8583238930800935E-2</v>
      </c>
      <c r="BF93" s="365">
        <f t="shared" si="65"/>
        <v>6.5486605398610426E-3</v>
      </c>
      <c r="BG93" s="365">
        <f t="shared" si="66"/>
        <v>8.0775307048091462E-3</v>
      </c>
      <c r="BH93" s="365">
        <f t="shared" si="67"/>
        <v>0.18988165537853408</v>
      </c>
      <c r="BI93" s="380">
        <f t="shared" si="68"/>
        <v>0.21726240690303453</v>
      </c>
      <c r="BJ93" s="365">
        <v>0.27500000000000002</v>
      </c>
      <c r="BK93" s="262">
        <v>13510</v>
      </c>
      <c r="BL93" s="282">
        <v>29163</v>
      </c>
      <c r="BM93" s="262">
        <v>5266</v>
      </c>
      <c r="BN93" s="389">
        <f t="shared" si="69"/>
        <v>56157</v>
      </c>
      <c r="BO93" s="278">
        <v>21101</v>
      </c>
      <c r="BP93" s="278">
        <v>1817.9660790605208</v>
      </c>
      <c r="BQ93" s="262">
        <v>355</v>
      </c>
      <c r="BR93" s="262">
        <v>1328</v>
      </c>
      <c r="BS93" s="457"/>
    </row>
    <row r="94" spans="1:71" x14ac:dyDescent="0.2">
      <c r="A94" s="421"/>
      <c r="B94" s="476">
        <v>1931</v>
      </c>
      <c r="C94" s="458">
        <v>22</v>
      </c>
      <c r="D94" s="459">
        <v>2678</v>
      </c>
      <c r="E94" s="718">
        <v>12930</v>
      </c>
      <c r="F94" s="752">
        <f t="shared" si="70"/>
        <v>12892.458724946127</v>
      </c>
      <c r="G94" s="753">
        <f t="shared" si="71"/>
        <v>0.99709657578856359</v>
      </c>
      <c r="H94" s="708"/>
      <c r="I94" s="701"/>
      <c r="J94" s="709"/>
      <c r="K94" s="701"/>
      <c r="L94" s="774">
        <f t="shared" si="74"/>
        <v>13040.497900619117</v>
      </c>
      <c r="M94" s="684">
        <f t="shared" si="75"/>
        <v>1.0085458546495836</v>
      </c>
      <c r="N94" s="717"/>
      <c r="O94" s="784"/>
      <c r="P94" s="717"/>
      <c r="Q94" s="791"/>
      <c r="R94" s="413">
        <v>0.38900000000000001</v>
      </c>
      <c r="S94" s="412">
        <v>0.72799999999999998</v>
      </c>
      <c r="T94" s="66">
        <f t="shared" si="47"/>
        <v>0.10743051928416307</v>
      </c>
      <c r="U94" s="66">
        <f t="shared" si="48"/>
        <v>3.1173543722681916E-2</v>
      </c>
      <c r="V94" s="113">
        <f t="shared" si="49"/>
        <v>7.597470717881101E-2</v>
      </c>
      <c r="W94" s="66">
        <f t="shared" si="50"/>
        <v>2.7874756027160018E-2</v>
      </c>
      <c r="X94" s="71">
        <f t="shared" si="51"/>
        <v>0.12444299009653234</v>
      </c>
      <c r="Y94" s="66">
        <f t="shared" si="52"/>
        <v>0.24097644115787448</v>
      </c>
      <c r="Z94" s="66">
        <f t="shared" si="53"/>
        <v>8.4367150130410087E-2</v>
      </c>
      <c r="AA94" s="67">
        <f t="shared" si="54"/>
        <v>0.35544437419248426</v>
      </c>
      <c r="AB94" s="66">
        <v>0.33900000000000002</v>
      </c>
      <c r="AC94" s="67">
        <f t="shared" si="55"/>
        <v>8.0161304293427521E-2</v>
      </c>
      <c r="AD94" s="70">
        <v>0.31900000000000001</v>
      </c>
      <c r="AE94" s="69">
        <v>36377</v>
      </c>
      <c r="AF94" s="69"/>
      <c r="AG94" s="68">
        <v>103903</v>
      </c>
      <c r="AH94" s="404">
        <v>93513</v>
      </c>
      <c r="AI94" s="68">
        <f t="shared" si="56"/>
        <v>8766</v>
      </c>
      <c r="AJ94" s="68">
        <v>8329</v>
      </c>
      <c r="AK94" s="119">
        <v>2521</v>
      </c>
      <c r="AL94" s="72">
        <v>780.81796786271616</v>
      </c>
      <c r="AM94" s="68">
        <v>1134</v>
      </c>
      <c r="AN94" s="69">
        <v>364</v>
      </c>
      <c r="AO94" s="68">
        <v>7894</v>
      </c>
      <c r="AP94" s="68">
        <v>437</v>
      </c>
      <c r="AQ94" s="114">
        <v>168</v>
      </c>
      <c r="AR94" s="69">
        <v>42</v>
      </c>
      <c r="AS94" s="69">
        <f t="shared" si="57"/>
        <v>3908</v>
      </c>
      <c r="AT94" s="68">
        <v>1238</v>
      </c>
      <c r="AU94" s="69">
        <v>141</v>
      </c>
      <c r="AV94" s="69">
        <v>1568</v>
      </c>
      <c r="AW94" s="68">
        <v>846</v>
      </c>
      <c r="AX94" s="220">
        <v>3361</v>
      </c>
      <c r="AY94" s="114">
        <f t="shared" si="58"/>
        <v>1014</v>
      </c>
      <c r="AZ94" s="349">
        <f t="shared" si="59"/>
        <v>0.35010538675495412</v>
      </c>
      <c r="BA94" s="349">
        <f t="shared" si="60"/>
        <v>0.48399949953321847</v>
      </c>
      <c r="BB94" s="353">
        <f t="shared" si="61"/>
        <v>1.0914025581552024E-2</v>
      </c>
      <c r="BC94" s="365">
        <f t="shared" si="62"/>
        <v>3.7612003503267467E-2</v>
      </c>
      <c r="BD94" s="365">
        <f t="shared" si="63"/>
        <v>1.3824394535008384</v>
      </c>
      <c r="BE94" s="365">
        <f t="shared" si="64"/>
        <v>2.3256453253429364E-2</v>
      </c>
      <c r="BF94" s="365">
        <f t="shared" si="65"/>
        <v>8.1422095608403994E-3</v>
      </c>
      <c r="BG94" s="365">
        <f t="shared" si="66"/>
        <v>9.7591022395888474E-3</v>
      </c>
      <c r="BH94" s="365">
        <f t="shared" si="67"/>
        <v>0.21700525057041536</v>
      </c>
      <c r="BI94" s="380">
        <f t="shared" si="68"/>
        <v>0.22896335596668224</v>
      </c>
      <c r="BJ94" s="365">
        <v>0.27700000000000002</v>
      </c>
      <c r="BK94" s="262">
        <v>11947</v>
      </c>
      <c r="BL94" s="282">
        <v>25880</v>
      </c>
      <c r="BM94" s="262">
        <v>4797</v>
      </c>
      <c r="BN94" s="389">
        <f t="shared" si="69"/>
        <v>50289</v>
      </c>
      <c r="BO94" s="278">
        <v>18800</v>
      </c>
      <c r="BP94" s="278">
        <v>1786.2376641431886</v>
      </c>
      <c r="BQ94" s="262">
        <v>377</v>
      </c>
      <c r="BR94" s="262">
        <v>1149</v>
      </c>
      <c r="BS94" s="457"/>
    </row>
    <row r="95" spans="1:71" x14ac:dyDescent="0.2">
      <c r="A95" s="421"/>
      <c r="B95" s="476">
        <v>1930</v>
      </c>
      <c r="C95" s="458">
        <v>25</v>
      </c>
      <c r="D95" s="760">
        <v>3043</v>
      </c>
      <c r="E95" s="334">
        <v>16711</v>
      </c>
      <c r="F95" s="700"/>
      <c r="G95" s="701"/>
      <c r="H95" s="708"/>
      <c r="I95" s="701"/>
      <c r="J95" s="709"/>
      <c r="K95" s="701"/>
      <c r="L95" s="715"/>
      <c r="M95" s="701"/>
      <c r="N95" s="717"/>
      <c r="O95" s="784"/>
      <c r="P95" s="717"/>
      <c r="Q95" s="791"/>
      <c r="R95" s="413">
        <v>0.42599999999999999</v>
      </c>
      <c r="S95" s="412">
        <v>0.77800000000000002</v>
      </c>
      <c r="T95" s="66">
        <f t="shared" si="47"/>
        <v>8.1854328172549368E-2</v>
      </c>
      <c r="U95" s="66">
        <f t="shared" si="48"/>
        <v>3.9672138430440478E-2</v>
      </c>
      <c r="V95" s="113">
        <f t="shared" si="49"/>
        <v>6.6843590715699897E-2</v>
      </c>
      <c r="W95" s="66">
        <f t="shared" si="50"/>
        <v>2.1946289344498989E-2</v>
      </c>
      <c r="X95" s="71">
        <f t="shared" si="51"/>
        <v>0.14078941825687688</v>
      </c>
      <c r="Y95" s="66">
        <f t="shared" si="52"/>
        <v>0.21648637242053356</v>
      </c>
      <c r="Z95" s="66">
        <f t="shared" si="53"/>
        <v>8.2109608660853442E-2</v>
      </c>
      <c r="AA95" s="67">
        <f t="shared" si="54"/>
        <v>0.37119882716186497</v>
      </c>
      <c r="AB95" s="66">
        <v>0.35199999999999998</v>
      </c>
      <c r="AC95" s="67">
        <f t="shared" si="55"/>
        <v>7.8470028223598304E-2</v>
      </c>
      <c r="AD95" s="70">
        <v>0.30599999999999999</v>
      </c>
      <c r="AE95" s="69">
        <v>45019</v>
      </c>
      <c r="AF95" s="69"/>
      <c r="AG95" s="68">
        <v>118695</v>
      </c>
      <c r="AH95" s="404">
        <v>105723</v>
      </c>
      <c r="AI95" s="68">
        <f t="shared" si="56"/>
        <v>9746</v>
      </c>
      <c r="AJ95" s="68">
        <v>9314</v>
      </c>
      <c r="AK95" s="119">
        <v>2482</v>
      </c>
      <c r="AL95" s="72">
        <v>875.10670275796338</v>
      </c>
      <c r="AM95" s="68">
        <v>1786</v>
      </c>
      <c r="AN95" s="69">
        <v>433</v>
      </c>
      <c r="AO95" s="68">
        <v>7934</v>
      </c>
      <c r="AP95" s="68">
        <v>432</v>
      </c>
      <c r="AQ95" s="114">
        <v>185</v>
      </c>
      <c r="AR95" s="69">
        <v>36</v>
      </c>
      <c r="AS95" s="69">
        <f t="shared" si="57"/>
        <v>3685</v>
      </c>
      <c r="AT95" s="68">
        <v>1079</v>
      </c>
      <c r="AU95" s="69">
        <v>174</v>
      </c>
      <c r="AV95" s="69">
        <v>3139</v>
      </c>
      <c r="AW95" s="68">
        <v>803</v>
      </c>
      <c r="AX95" s="220">
        <v>3042</v>
      </c>
      <c r="AY95" s="114">
        <f t="shared" si="58"/>
        <v>988</v>
      </c>
      <c r="AZ95" s="349">
        <f t="shared" si="59"/>
        <v>0.3792830363536796</v>
      </c>
      <c r="BA95" s="349">
        <f t="shared" si="60"/>
        <v>0.50152912928093007</v>
      </c>
      <c r="BB95" s="353">
        <f t="shared" si="61"/>
        <v>1.5046969122540966E-2</v>
      </c>
      <c r="BC95" s="365">
        <f t="shared" si="62"/>
        <v>3.1045958127975063E-2</v>
      </c>
      <c r="BD95" s="365">
        <f t="shared" si="63"/>
        <v>1.3223083586929962</v>
      </c>
      <c r="BE95" s="365">
        <f t="shared" si="64"/>
        <v>1.7836913303271952E-2</v>
      </c>
      <c r="BF95" s="365">
        <f t="shared" si="65"/>
        <v>6.7652386368423269E-3</v>
      </c>
      <c r="BG95" s="365">
        <f t="shared" si="66"/>
        <v>8.3238552592779808E-3</v>
      </c>
      <c r="BH95" s="365">
        <f t="shared" si="67"/>
        <v>0.17623670005997469</v>
      </c>
      <c r="BI95" s="380">
        <f t="shared" si="68"/>
        <v>0.20689042404318178</v>
      </c>
      <c r="BJ95" s="365">
        <v>0.29199999999999998</v>
      </c>
      <c r="BK95" s="262">
        <v>15455</v>
      </c>
      <c r="BL95" s="282">
        <v>30894</v>
      </c>
      <c r="BM95" s="262">
        <v>5541</v>
      </c>
      <c r="BN95" s="389">
        <f t="shared" si="69"/>
        <v>59529</v>
      </c>
      <c r="BO95" s="278">
        <v>21954</v>
      </c>
      <c r="BP95" s="278">
        <v>1791.7556558268325</v>
      </c>
      <c r="BQ95" s="262">
        <v>275</v>
      </c>
      <c r="BR95" s="262">
        <v>1613</v>
      </c>
      <c r="BS95" s="457"/>
    </row>
    <row r="96" spans="1:71" x14ac:dyDescent="0.2">
      <c r="A96" s="421"/>
      <c r="B96" s="476">
        <v>1929</v>
      </c>
      <c r="C96" s="458">
        <v>29</v>
      </c>
      <c r="D96" s="459">
        <v>3391</v>
      </c>
      <c r="E96" s="761">
        <v>18079</v>
      </c>
      <c r="F96" s="752">
        <f t="shared" ref="F96:F101" si="78">((((4/6)+((R96+S96+X96+Z96+AB96+AC96+AD96-(1-U96)-V96-W96)/20))*(AE96+(AJ96+AX96)*5/6+(AN96+AR96+AU96)*1/6+AP96*18/6+AT96*8/6-AK96*9/6-AL96*7/6-AM96*3/6-AO96*2/6-AV96*4/6-AW96)-(((2/6)-((R96+S96+T96+U96+Y96+AA96+AB96+AC96+AD96)/20))*(AK96*17/6+AL96*12/6+AO96*3/6+AQ96*2/6+AV96*5/6+AW96*8/6-AJ96*1/6-AM96*9/6-AP96*2/6))))/2</f>
        <v>17673.738015675339</v>
      </c>
      <c r="G96" s="844">
        <f t="shared" si="71"/>
        <v>0.97758382740612526</v>
      </c>
      <c r="H96" s="708"/>
      <c r="I96" s="701"/>
      <c r="J96" s="709"/>
      <c r="K96" s="701"/>
      <c r="L96" s="774">
        <f t="shared" si="74"/>
        <v>17744.086063989951</v>
      </c>
      <c r="M96" s="684">
        <f t="shared" ref="M96:M101" si="79">L96/E96</f>
        <v>0.98147497450024623</v>
      </c>
      <c r="N96" s="515">
        <f t="shared" si="76"/>
        <v>17452.457842061802</v>
      </c>
      <c r="O96" s="832">
        <f>N96/E96</f>
        <v>0.96534420278012067</v>
      </c>
      <c r="P96" s="717"/>
      <c r="Q96" s="791"/>
      <c r="R96" s="413">
        <v>0.41599999999999998</v>
      </c>
      <c r="S96" s="412">
        <v>0.76900000000000002</v>
      </c>
      <c r="T96" s="66">
        <f t="shared" si="47"/>
        <v>9.1730008491601595E-2</v>
      </c>
      <c r="U96" s="66">
        <f t="shared" si="48"/>
        <v>3.8108651078019182E-2</v>
      </c>
      <c r="V96" s="113">
        <f t="shared" si="49"/>
        <v>5.3034158494808241E-2</v>
      </c>
      <c r="W96" s="66">
        <f t="shared" si="50"/>
        <v>2.5723339477662945E-2</v>
      </c>
      <c r="X96" s="71">
        <f t="shared" si="51"/>
        <v>0.13732520072008569</v>
      </c>
      <c r="Y96" s="66">
        <f t="shared" si="52"/>
        <v>0.23894538450386266</v>
      </c>
      <c r="Z96" s="66">
        <f t="shared" si="53"/>
        <v>8.7633212053079737E-2</v>
      </c>
      <c r="AA96" s="67">
        <f t="shared" si="54"/>
        <v>0.37443820806495037</v>
      </c>
      <c r="AB96" s="66">
        <v>0.35399999999999998</v>
      </c>
      <c r="AC96" s="67">
        <f t="shared" si="55"/>
        <v>8.3539054014021924E-2</v>
      </c>
      <c r="AD96" s="70">
        <v>0.34899999999999998</v>
      </c>
      <c r="AE96" s="69">
        <v>48283</v>
      </c>
      <c r="AF96" s="69"/>
      <c r="AG96" s="68">
        <v>131651</v>
      </c>
      <c r="AH96" s="404">
        <v>116184</v>
      </c>
      <c r="AI96" s="68">
        <f t="shared" si="56"/>
        <v>11537</v>
      </c>
      <c r="AJ96" s="68">
        <v>10998</v>
      </c>
      <c r="AK96" s="119">
        <v>2720</v>
      </c>
      <c r="AL96" s="72">
        <v>1065.6519001246154</v>
      </c>
      <c r="AM96" s="68">
        <v>1840</v>
      </c>
      <c r="AN96" s="69">
        <v>447</v>
      </c>
      <c r="AO96" s="68">
        <v>6982</v>
      </c>
      <c r="AP96" s="68">
        <v>539</v>
      </c>
      <c r="AQ96" s="114">
        <v>242</v>
      </c>
      <c r="AR96" s="69">
        <v>44</v>
      </c>
      <c r="AS96" s="69">
        <f t="shared" si="57"/>
        <v>4429</v>
      </c>
      <c r="AT96" s="68">
        <v>1648</v>
      </c>
      <c r="AU96" s="69">
        <v>178</v>
      </c>
      <c r="AV96" s="69">
        <v>3832</v>
      </c>
      <c r="AW96" s="68">
        <v>1000</v>
      </c>
      <c r="AX96" s="220">
        <v>3760</v>
      </c>
      <c r="AY96" s="114">
        <f t="shared" si="58"/>
        <v>1242</v>
      </c>
      <c r="AZ96" s="349">
        <f t="shared" si="59"/>
        <v>0.36674996771767782</v>
      </c>
      <c r="BA96" s="349">
        <f t="shared" si="60"/>
        <v>0.50054310259701784</v>
      </c>
      <c r="BB96" s="353">
        <f t="shared" si="61"/>
        <v>1.3976346552627781E-2</v>
      </c>
      <c r="BC96" s="365">
        <f t="shared" si="62"/>
        <v>3.3641977653037197E-2</v>
      </c>
      <c r="BD96" s="365">
        <f t="shared" si="63"/>
        <v>1.3648074891783857</v>
      </c>
      <c r="BE96" s="365">
        <f t="shared" si="64"/>
        <v>2.0711223411966944E-2</v>
      </c>
      <c r="BF96" s="365">
        <f t="shared" si="65"/>
        <v>7.5958405177324901E-3</v>
      </c>
      <c r="BG96" s="365">
        <f t="shared" si="66"/>
        <v>9.4340339230237526E-3</v>
      </c>
      <c r="BH96" s="365">
        <f t="shared" si="67"/>
        <v>0.14460576186235322</v>
      </c>
      <c r="BI96" s="380">
        <f t="shared" si="68"/>
        <v>0.22778203508481246</v>
      </c>
      <c r="BJ96" s="365">
        <v>0.28899999999999998</v>
      </c>
      <c r="BK96" s="262">
        <v>16608</v>
      </c>
      <c r="BL96" s="282">
        <v>33626</v>
      </c>
      <c r="BM96" s="262">
        <v>5919</v>
      </c>
      <c r="BN96" s="389">
        <f t="shared" si="69"/>
        <v>65897</v>
      </c>
      <c r="BO96" s="278">
        <v>24258</v>
      </c>
      <c r="BP96" s="278">
        <v>1772.3260036101012</v>
      </c>
      <c r="BQ96" s="262">
        <v>333</v>
      </c>
      <c r="BR96" s="262">
        <v>1609</v>
      </c>
      <c r="BS96" s="457"/>
    </row>
    <row r="97" spans="1:71" x14ac:dyDescent="0.2">
      <c r="A97" s="421"/>
      <c r="B97" s="476">
        <v>1928</v>
      </c>
      <c r="C97" s="458">
        <v>29</v>
      </c>
      <c r="D97" s="459">
        <v>3235</v>
      </c>
      <c r="E97" s="694">
        <v>15656</v>
      </c>
      <c r="F97" s="752">
        <f t="shared" si="78"/>
        <v>15979.890558519226</v>
      </c>
      <c r="G97" s="844">
        <f t="shared" si="71"/>
        <v>1.0206879508507425</v>
      </c>
      <c r="H97" s="708"/>
      <c r="I97" s="701"/>
      <c r="J97" s="709"/>
      <c r="K97" s="701"/>
      <c r="L97" s="774">
        <f t="shared" si="74"/>
        <v>15835.803705756247</v>
      </c>
      <c r="M97" s="684">
        <f t="shared" si="79"/>
        <v>1.0114846516195866</v>
      </c>
      <c r="N97" s="515">
        <f t="shared" si="76"/>
        <v>15180.181137954818</v>
      </c>
      <c r="O97" s="832">
        <f>N97/E97</f>
        <v>0.96960789077381315</v>
      </c>
      <c r="P97" s="717"/>
      <c r="Q97" s="791"/>
      <c r="R97" s="413">
        <v>0.39500000000000002</v>
      </c>
      <c r="S97" s="412">
        <v>0.73799999999999999</v>
      </c>
      <c r="T97" s="66">
        <f t="shared" si="47"/>
        <v>0.1142158095717193</v>
      </c>
      <c r="U97" s="66">
        <f t="shared" si="48"/>
        <v>3.2927080236892052E-2</v>
      </c>
      <c r="V97" s="113">
        <f t="shared" si="49"/>
        <v>5.6799270306599245E-2</v>
      </c>
      <c r="W97" s="66">
        <f t="shared" si="50"/>
        <v>2.6730386664532504E-2</v>
      </c>
      <c r="X97" s="71">
        <f t="shared" si="51"/>
        <v>0.12526403379632592</v>
      </c>
      <c r="Y97" s="66">
        <f t="shared" si="52"/>
        <v>0.23650332700706561</v>
      </c>
      <c r="Z97" s="66">
        <f t="shared" si="53"/>
        <v>8.2754592587851242E-2</v>
      </c>
      <c r="AA97" s="67">
        <f t="shared" si="54"/>
        <v>0.35799053346443188</v>
      </c>
      <c r="AB97" s="66">
        <v>0.34200000000000003</v>
      </c>
      <c r="AC97" s="67">
        <f t="shared" si="55"/>
        <v>7.696985214107406E-2</v>
      </c>
      <c r="AD97" s="70">
        <v>0.38100000000000001</v>
      </c>
      <c r="AE97" s="69">
        <v>43733</v>
      </c>
      <c r="AF97" s="69"/>
      <c r="AG97" s="68">
        <v>124984</v>
      </c>
      <c r="AH97" s="404">
        <v>110585</v>
      </c>
      <c r="AI97" s="68">
        <f t="shared" si="56"/>
        <v>10343</v>
      </c>
      <c r="AJ97" s="68">
        <v>9620</v>
      </c>
      <c r="AK97" s="119">
        <v>2890</v>
      </c>
      <c r="AL97" s="72">
        <v>866.86212644142927</v>
      </c>
      <c r="AM97" s="68">
        <v>1440</v>
      </c>
      <c r="AN97" s="69">
        <v>372</v>
      </c>
      <c r="AO97" s="68">
        <v>7099</v>
      </c>
      <c r="AP97" s="68">
        <v>723</v>
      </c>
      <c r="AQ97" s="114">
        <v>222</v>
      </c>
      <c r="AR97" s="69">
        <v>26</v>
      </c>
      <c r="AS97" s="69">
        <f t="shared" si="57"/>
        <v>4995</v>
      </c>
      <c r="AT97" s="68">
        <v>1907</v>
      </c>
      <c r="AU97" s="69">
        <v>228</v>
      </c>
      <c r="AV97" s="69">
        <v>3924</v>
      </c>
      <c r="AW97" s="68">
        <v>947</v>
      </c>
      <c r="AX97" s="220">
        <v>4369</v>
      </c>
      <c r="AY97" s="114">
        <f t="shared" si="58"/>
        <v>1169</v>
      </c>
      <c r="AZ97" s="349">
        <f t="shared" si="59"/>
        <v>0.34990878832490557</v>
      </c>
      <c r="BA97" s="349">
        <f t="shared" si="60"/>
        <v>0.48788644946553161</v>
      </c>
      <c r="BB97" s="353">
        <f t="shared" si="61"/>
        <v>1.1521474748767841E-2</v>
      </c>
      <c r="BC97" s="365">
        <f t="shared" si="62"/>
        <v>3.9965115534788452E-2</v>
      </c>
      <c r="BD97" s="365">
        <f t="shared" si="63"/>
        <v>1.3943246518647245</v>
      </c>
      <c r="BE97" s="365">
        <f t="shared" si="64"/>
        <v>2.1654128461344981E-2</v>
      </c>
      <c r="BF97" s="365">
        <f t="shared" si="65"/>
        <v>7.5769698521410741E-3</v>
      </c>
      <c r="BG97" s="365">
        <f t="shared" si="66"/>
        <v>9.3531972092427834E-3</v>
      </c>
      <c r="BH97" s="365">
        <f t="shared" si="67"/>
        <v>0.16232593236228934</v>
      </c>
      <c r="BI97" s="380">
        <f t="shared" si="68"/>
        <v>0.21997118880479272</v>
      </c>
      <c r="BJ97" s="365">
        <v>0.28100000000000003</v>
      </c>
      <c r="BK97" s="262">
        <v>14288</v>
      </c>
      <c r="BL97" s="282">
        <v>31073</v>
      </c>
      <c r="BM97" s="262">
        <v>5346</v>
      </c>
      <c r="BN97" s="389">
        <f t="shared" si="69"/>
        <v>60978</v>
      </c>
      <c r="BO97" s="278">
        <v>22790</v>
      </c>
      <c r="BP97" s="278">
        <v>2166.2293535546055</v>
      </c>
      <c r="BQ97" s="262">
        <v>308</v>
      </c>
      <c r="BR97" s="262">
        <v>1497</v>
      </c>
      <c r="BS97" s="457"/>
    </row>
    <row r="98" spans="1:71" x14ac:dyDescent="0.2">
      <c r="A98" s="421"/>
      <c r="B98" s="476">
        <v>1927</v>
      </c>
      <c r="C98" s="458">
        <v>31</v>
      </c>
      <c r="D98" s="459">
        <v>3552</v>
      </c>
      <c r="E98" s="694">
        <v>17184</v>
      </c>
      <c r="F98" s="752">
        <f t="shared" si="78"/>
        <v>17256.722922927249</v>
      </c>
      <c r="G98" s="753">
        <f t="shared" si="71"/>
        <v>1.0042320136712783</v>
      </c>
      <c r="H98" s="708"/>
      <c r="I98" s="701"/>
      <c r="J98" s="709"/>
      <c r="K98" s="701"/>
      <c r="L98" s="774">
        <f t="shared" si="74"/>
        <v>17295.453307747957</v>
      </c>
      <c r="M98" s="684">
        <f t="shared" si="79"/>
        <v>1.0064858768475302</v>
      </c>
      <c r="N98" s="515">
        <f t="shared" si="76"/>
        <v>16731.132163548657</v>
      </c>
      <c r="O98" s="832">
        <f>N98/E98</f>
        <v>0.97364595923816666</v>
      </c>
      <c r="P98" s="717"/>
      <c r="Q98" s="791"/>
      <c r="R98" s="413">
        <v>0.39200000000000002</v>
      </c>
      <c r="S98" s="412">
        <v>0.73599999999999999</v>
      </c>
      <c r="T98" s="66">
        <f t="shared" si="47"/>
        <v>9.9533997034526589E-2</v>
      </c>
      <c r="U98" s="66">
        <f t="shared" si="48"/>
        <v>3.0014827367083247E-2</v>
      </c>
      <c r="V98" s="113">
        <f t="shared" si="49"/>
        <v>5.0574459494181989E-2</v>
      </c>
      <c r="W98" s="66">
        <f t="shared" si="50"/>
        <v>2.6074984113535267E-2</v>
      </c>
      <c r="X98" s="71">
        <f t="shared" si="51"/>
        <v>0.12615350732298206</v>
      </c>
      <c r="Y98" s="66">
        <f t="shared" si="52"/>
        <v>0.23994916331285746</v>
      </c>
      <c r="Z98" s="66">
        <f t="shared" si="53"/>
        <v>8.3162647285541236E-2</v>
      </c>
      <c r="AA98" s="67">
        <f t="shared" si="54"/>
        <v>0.36399067994069051</v>
      </c>
      <c r="AB98" s="66">
        <v>0.34399999999999997</v>
      </c>
      <c r="AC98" s="67">
        <f t="shared" si="55"/>
        <v>7.8611019344418748E-2</v>
      </c>
      <c r="AD98" s="70">
        <v>0.34499999999999997</v>
      </c>
      <c r="AE98" s="69">
        <v>47210</v>
      </c>
      <c r="AF98" s="69"/>
      <c r="AG98" s="68">
        <v>136215</v>
      </c>
      <c r="AH98" s="404">
        <v>120349</v>
      </c>
      <c r="AI98" s="68">
        <f t="shared" si="56"/>
        <v>11328</v>
      </c>
      <c r="AJ98" s="68">
        <v>10708</v>
      </c>
      <c r="AK98" s="119">
        <v>2649</v>
      </c>
      <c r="AL98" s="72">
        <v>961.39558588458283</v>
      </c>
      <c r="AM98" s="68">
        <v>1417</v>
      </c>
      <c r="AN98" s="69">
        <v>456</v>
      </c>
      <c r="AO98" s="68">
        <v>6889</v>
      </c>
      <c r="AP98" s="68">
        <v>620</v>
      </c>
      <c r="AQ98" s="114">
        <v>307</v>
      </c>
      <c r="AR98" s="69">
        <v>43</v>
      </c>
      <c r="AS98" s="69">
        <f t="shared" si="57"/>
        <v>4699</v>
      </c>
      <c r="AT98" s="68">
        <v>1789</v>
      </c>
      <c r="AU98" s="69">
        <v>193</v>
      </c>
      <c r="AV98" s="69">
        <v>4459</v>
      </c>
      <c r="AW98" s="68">
        <v>924</v>
      </c>
      <c r="AX98" s="220">
        <v>4007</v>
      </c>
      <c r="AY98" s="114">
        <f t="shared" si="58"/>
        <v>1231</v>
      </c>
      <c r="AZ98" s="349">
        <f t="shared" si="59"/>
        <v>0.34658444371031089</v>
      </c>
      <c r="BA98" s="349">
        <f t="shared" si="60"/>
        <v>0.47737767499908235</v>
      </c>
      <c r="BB98" s="353">
        <f t="shared" si="61"/>
        <v>1.0402672246081563E-2</v>
      </c>
      <c r="BC98" s="365">
        <f t="shared" si="62"/>
        <v>3.449693499247513E-2</v>
      </c>
      <c r="BD98" s="365">
        <f t="shared" si="63"/>
        <v>1.3773776742215633</v>
      </c>
      <c r="BE98" s="365">
        <f t="shared" si="64"/>
        <v>1.95721245498835E-2</v>
      </c>
      <c r="BF98" s="365">
        <f t="shared" si="65"/>
        <v>6.7833938993502917E-3</v>
      </c>
      <c r="BG98" s="365">
        <f t="shared" si="66"/>
        <v>9.037183863744816E-3</v>
      </c>
      <c r="BH98" s="365">
        <f t="shared" si="67"/>
        <v>0.14592247405210759</v>
      </c>
      <c r="BI98" s="380">
        <f t="shared" si="68"/>
        <v>0.22681635246769752</v>
      </c>
      <c r="BJ98" s="365">
        <v>0.28199999999999997</v>
      </c>
      <c r="BK98" s="262">
        <v>15663</v>
      </c>
      <c r="BL98" s="282">
        <v>33941</v>
      </c>
      <c r="BM98" s="262">
        <v>5654</v>
      </c>
      <c r="BN98" s="389">
        <f t="shared" si="69"/>
        <v>65026</v>
      </c>
      <c r="BO98" s="278">
        <v>25188</v>
      </c>
      <c r="BP98" s="278">
        <v>1728.4085572837091</v>
      </c>
      <c r="BQ98" s="272">
        <v>308.39939550304643</v>
      </c>
      <c r="BR98" s="262">
        <v>1682</v>
      </c>
      <c r="BS98" s="457"/>
    </row>
    <row r="99" spans="1:71" x14ac:dyDescent="0.2">
      <c r="A99" s="421"/>
      <c r="B99" s="476">
        <v>1926</v>
      </c>
      <c r="C99" s="458">
        <v>32</v>
      </c>
      <c r="D99" s="459">
        <v>3419</v>
      </c>
      <c r="E99" s="694">
        <v>16527</v>
      </c>
      <c r="F99" s="752">
        <f t="shared" si="78"/>
        <v>17046.641374739273</v>
      </c>
      <c r="G99" s="844">
        <f t="shared" si="71"/>
        <v>1.0314419661607837</v>
      </c>
      <c r="H99" s="708"/>
      <c r="I99" s="701"/>
      <c r="J99" s="709"/>
      <c r="K99" s="701"/>
      <c r="L99" s="774">
        <f t="shared" si="74"/>
        <v>16813.996711437107</v>
      </c>
      <c r="M99" s="684">
        <f t="shared" si="79"/>
        <v>1.0173653241022029</v>
      </c>
      <c r="N99" s="515">
        <f t="shared" si="76"/>
        <v>15914.985956011309</v>
      </c>
      <c r="O99" s="832">
        <f>N99/E99</f>
        <v>0.96296883620810247</v>
      </c>
      <c r="P99" s="717"/>
      <c r="Q99" s="791"/>
      <c r="R99" s="413">
        <v>0.39</v>
      </c>
      <c r="S99" s="412">
        <v>0.73599999999999999</v>
      </c>
      <c r="T99" s="66">
        <f t="shared" si="47"/>
        <v>0.1251306688018505</v>
      </c>
      <c r="U99" s="66">
        <f t="shared" si="48"/>
        <v>2.9581192589132804E-2</v>
      </c>
      <c r="V99" s="113">
        <f t="shared" si="49"/>
        <v>5.2945744697050448E-2</v>
      </c>
      <c r="W99" s="66">
        <f t="shared" si="50"/>
        <v>2.6845488312092703E-2</v>
      </c>
      <c r="X99" s="71">
        <f t="shared" si="51"/>
        <v>0.12583179790166132</v>
      </c>
      <c r="Y99" s="66">
        <f t="shared" si="52"/>
        <v>0.25880207290763108</v>
      </c>
      <c r="Z99" s="66">
        <f t="shared" si="53"/>
        <v>8.8593138523853754E-2</v>
      </c>
      <c r="AA99" s="67">
        <f t="shared" si="54"/>
        <v>0.36758524054180292</v>
      </c>
      <c r="AB99" s="66">
        <v>0.34599999999999997</v>
      </c>
      <c r="AC99" s="67">
        <f t="shared" si="55"/>
        <v>8.2098643236740723E-2</v>
      </c>
      <c r="AD99" s="70">
        <v>0.4</v>
      </c>
      <c r="AE99" s="69">
        <v>44961</v>
      </c>
      <c r="AF99" s="69"/>
      <c r="AG99" s="68">
        <v>131342</v>
      </c>
      <c r="AH99" s="404">
        <v>115265</v>
      </c>
      <c r="AI99" s="68">
        <f t="shared" si="56"/>
        <v>11636</v>
      </c>
      <c r="AJ99" s="68">
        <v>10783</v>
      </c>
      <c r="AK99" s="119">
        <v>3079</v>
      </c>
      <c r="AL99" s="72">
        <v>932.29539325598739</v>
      </c>
      <c r="AM99" s="68">
        <v>1330</v>
      </c>
      <c r="AN99" s="69">
        <v>411</v>
      </c>
      <c r="AO99" s="68">
        <v>6954</v>
      </c>
      <c r="AP99" s="68">
        <v>853</v>
      </c>
      <c r="AQ99" s="114">
        <v>236</v>
      </c>
      <c r="AR99" s="69">
        <v>53</v>
      </c>
      <c r="AS99" s="69">
        <f t="shared" si="57"/>
        <v>5626</v>
      </c>
      <c r="AT99" s="68">
        <v>2320</v>
      </c>
      <c r="AU99" s="69">
        <v>228</v>
      </c>
      <c r="AV99" s="69">
        <v>4357</v>
      </c>
      <c r="AW99" s="68">
        <v>971</v>
      </c>
      <c r="AX99" s="220">
        <v>4934</v>
      </c>
      <c r="AY99" s="114">
        <f t="shared" si="58"/>
        <v>1207</v>
      </c>
      <c r="AZ99" s="349">
        <f t="shared" si="59"/>
        <v>0.34232004994594267</v>
      </c>
      <c r="BA99" s="349">
        <f t="shared" si="60"/>
        <v>0.49141173425103929</v>
      </c>
      <c r="BB99" s="353">
        <f t="shared" si="61"/>
        <v>1.0126235324572489E-2</v>
      </c>
      <c r="BC99" s="365">
        <f t="shared" si="62"/>
        <v>4.2834736794018669E-2</v>
      </c>
      <c r="BD99" s="365">
        <f t="shared" si="63"/>
        <v>1.435533017504059</v>
      </c>
      <c r="BE99" s="365">
        <f t="shared" si="64"/>
        <v>2.1596494739885678E-2</v>
      </c>
      <c r="BF99" s="365">
        <f t="shared" si="65"/>
        <v>7.3929131580149536E-3</v>
      </c>
      <c r="BG99" s="365">
        <f t="shared" si="66"/>
        <v>9.1897488998187934E-3</v>
      </c>
      <c r="BH99" s="365">
        <f t="shared" si="67"/>
        <v>0.15466737839460867</v>
      </c>
      <c r="BI99" s="380">
        <f t="shared" si="68"/>
        <v>0.23983007495384889</v>
      </c>
      <c r="BJ99" s="365">
        <v>0.28000000000000003</v>
      </c>
      <c r="BK99" s="262">
        <v>14953</v>
      </c>
      <c r="BL99" s="282">
        <v>32229</v>
      </c>
      <c r="BM99" s="262">
        <v>5516</v>
      </c>
      <c r="BN99" s="389">
        <f t="shared" si="69"/>
        <v>64543</v>
      </c>
      <c r="BO99" s="278">
        <v>23770</v>
      </c>
      <c r="BP99" s="278">
        <v>2337.8315990666974</v>
      </c>
      <c r="BQ99" s="272">
        <v>266.50715939162814</v>
      </c>
      <c r="BR99" s="262">
        <v>1613</v>
      </c>
      <c r="BS99" s="457"/>
    </row>
    <row r="100" spans="1:71" x14ac:dyDescent="0.2">
      <c r="A100" s="421"/>
      <c r="B100" s="476">
        <v>1925</v>
      </c>
      <c r="C100" s="458">
        <v>32</v>
      </c>
      <c r="D100" s="459">
        <v>3502</v>
      </c>
      <c r="E100" s="694">
        <v>18335</v>
      </c>
      <c r="F100" s="752">
        <f t="shared" si="78"/>
        <v>17669.187179410605</v>
      </c>
      <c r="G100" s="844">
        <f t="shared" si="71"/>
        <v>0.96368623830982303</v>
      </c>
      <c r="H100" s="708"/>
      <c r="I100" s="701"/>
      <c r="J100" s="709"/>
      <c r="K100" s="701"/>
      <c r="L100" s="774">
        <f t="shared" si="74"/>
        <v>17738.144260527748</v>
      </c>
      <c r="M100" s="847">
        <f t="shared" si="79"/>
        <v>0.96744719173862814</v>
      </c>
      <c r="N100" s="717"/>
      <c r="O100" s="784"/>
      <c r="P100" s="717"/>
      <c r="Q100" s="791"/>
      <c r="R100" s="413">
        <v>0.40699999999999997</v>
      </c>
      <c r="S100" s="412">
        <v>0.75700000000000001</v>
      </c>
      <c r="T100" s="66">
        <f t="shared" si="47"/>
        <v>7.9933321135980159E-2</v>
      </c>
      <c r="U100" s="66">
        <f t="shared" si="48"/>
        <v>3.5291008517818301E-2</v>
      </c>
      <c r="V100" s="113">
        <f t="shared" si="49"/>
        <v>4.892030357745776E-2</v>
      </c>
      <c r="W100" s="66">
        <f t="shared" si="50"/>
        <v>2.8623122115834197E-2</v>
      </c>
      <c r="X100" s="71">
        <f t="shared" ref="X100:X131" si="80">E100/AG100</f>
        <v>0.134576709091176</v>
      </c>
      <c r="Y100" s="66">
        <f t="shared" si="52"/>
        <v>0.23254253826919558</v>
      </c>
      <c r="Z100" s="66">
        <f t="shared" si="53"/>
        <v>8.3960893116660065E-2</v>
      </c>
      <c r="AA100" s="67">
        <f t="shared" ref="AA100:AA131" si="81">E100/AE100</f>
        <v>0.37273078408651988</v>
      </c>
      <c r="AB100" s="66">
        <v>0.35</v>
      </c>
      <c r="AC100" s="67">
        <f t="shared" si="55"/>
        <v>8.0327652265821115E-2</v>
      </c>
      <c r="AD100" s="70">
        <v>0.30299999999999999</v>
      </c>
      <c r="AE100" s="69">
        <v>49191</v>
      </c>
      <c r="AF100" s="69"/>
      <c r="AG100" s="68">
        <v>136242</v>
      </c>
      <c r="AH100" s="404">
        <v>120809</v>
      </c>
      <c r="AI100" s="68">
        <f t="shared" si="56"/>
        <v>11439</v>
      </c>
      <c r="AJ100" s="68">
        <v>10944</v>
      </c>
      <c r="AK100" s="119">
        <v>2429</v>
      </c>
      <c r="AL100" s="72">
        <v>1186.8946983672422</v>
      </c>
      <c r="AM100" s="68">
        <v>1736</v>
      </c>
      <c r="AN100" s="69">
        <v>439</v>
      </c>
      <c r="AO100" s="68">
        <v>6665</v>
      </c>
      <c r="AP100" s="68">
        <v>495</v>
      </c>
      <c r="AQ100" s="114">
        <v>295</v>
      </c>
      <c r="AR100" s="69">
        <v>35</v>
      </c>
      <c r="AS100" s="69">
        <f t="shared" si="57"/>
        <v>3932</v>
      </c>
      <c r="AT100" s="68">
        <v>1386</v>
      </c>
      <c r="AU100" s="69">
        <v>167</v>
      </c>
      <c r="AV100" s="69">
        <v>3900</v>
      </c>
      <c r="AW100" s="68">
        <v>1113</v>
      </c>
      <c r="AX100" s="220">
        <v>3291</v>
      </c>
      <c r="AY100" s="114">
        <f t="shared" si="58"/>
        <v>1408</v>
      </c>
      <c r="AZ100" s="349">
        <f t="shared" si="59"/>
        <v>0.3610560620073105</v>
      </c>
      <c r="BA100" s="349">
        <f t="shared" si="60"/>
        <v>0.48405043965884237</v>
      </c>
      <c r="BB100" s="353">
        <f t="shared" si="61"/>
        <v>1.2742032559709928E-2</v>
      </c>
      <c r="BC100" s="365">
        <f t="shared" si="62"/>
        <v>2.8860410152522716E-2</v>
      </c>
      <c r="BD100" s="365">
        <f t="shared" si="63"/>
        <v>1.3406517452379501</v>
      </c>
      <c r="BE100" s="365">
        <f t="shared" si="64"/>
        <v>2.2626090138439959E-2</v>
      </c>
      <c r="BF100" s="365">
        <f t="shared" si="65"/>
        <v>8.1692870040075746E-3</v>
      </c>
      <c r="BG100" s="365">
        <f t="shared" si="66"/>
        <v>1.0334551753497453E-2</v>
      </c>
      <c r="BH100" s="365">
        <f t="shared" si="67"/>
        <v>0.13549226484519525</v>
      </c>
      <c r="BI100" s="380">
        <f t="shared" si="68"/>
        <v>0.22247972190034762</v>
      </c>
      <c r="BJ100" s="365">
        <v>0.28799999999999998</v>
      </c>
      <c r="BK100" s="262">
        <v>16658</v>
      </c>
      <c r="BL100" s="282">
        <v>34798</v>
      </c>
      <c r="BM100" s="262">
        <v>5823</v>
      </c>
      <c r="BN100" s="389">
        <f t="shared" si="69"/>
        <v>65948</v>
      </c>
      <c r="BO100" s="278">
        <v>25558</v>
      </c>
      <c r="BP100" s="278">
        <v>1549.211461676477</v>
      </c>
      <c r="BQ100" s="272">
        <v>289.94068237093444</v>
      </c>
      <c r="BR100" s="262">
        <v>1681</v>
      </c>
      <c r="BS100" s="457"/>
    </row>
    <row r="101" spans="1:71" x14ac:dyDescent="0.2">
      <c r="A101" s="421"/>
      <c r="B101" s="476">
        <v>1924</v>
      </c>
      <c r="C101" s="458">
        <v>33</v>
      </c>
      <c r="D101" s="459">
        <v>3426</v>
      </c>
      <c r="E101" s="718">
        <v>16835</v>
      </c>
      <c r="F101" s="752">
        <f t="shared" si="78"/>
        <v>16703.727277208411</v>
      </c>
      <c r="G101" s="753">
        <f t="shared" si="71"/>
        <v>0.99220239246857211</v>
      </c>
      <c r="H101" s="708"/>
      <c r="I101" s="701"/>
      <c r="J101" s="709"/>
      <c r="K101" s="701"/>
      <c r="L101" s="774">
        <f t="shared" si="74"/>
        <v>16664.714473819262</v>
      </c>
      <c r="M101" s="684">
        <f t="shared" si="79"/>
        <v>0.98988502962989378</v>
      </c>
      <c r="N101" s="717"/>
      <c r="O101" s="784"/>
      <c r="P101" s="717"/>
      <c r="Q101" s="791"/>
      <c r="R101" s="413">
        <v>0.38800000000000001</v>
      </c>
      <c r="S101" s="412">
        <v>0.73199999999999998</v>
      </c>
      <c r="T101" s="66">
        <f t="shared" si="47"/>
        <v>0.10606060606060606</v>
      </c>
      <c r="U101" s="66">
        <f t="shared" si="48"/>
        <v>2.7101697145112486E-2</v>
      </c>
      <c r="V101" s="113">
        <f t="shared" si="49"/>
        <v>5.0191533248207444E-2</v>
      </c>
      <c r="W101" s="66">
        <f t="shared" si="50"/>
        <v>3.4666491251151163E-2</v>
      </c>
      <c r="X101" s="71">
        <f t="shared" si="80"/>
        <v>0.12719772124545722</v>
      </c>
      <c r="Y101" s="66">
        <f t="shared" si="52"/>
        <v>0.23733719247467439</v>
      </c>
      <c r="Z101" s="66">
        <f t="shared" si="53"/>
        <v>8.1781296986090227E-2</v>
      </c>
      <c r="AA101" s="67">
        <f t="shared" si="81"/>
        <v>0.36914002543524976</v>
      </c>
      <c r="AB101" s="66">
        <v>0.34300000000000003</v>
      </c>
      <c r="AC101" s="67">
        <f t="shared" si="55"/>
        <v>7.6046632868163169E-2</v>
      </c>
      <c r="AD101" s="70">
        <v>0.35899999999999999</v>
      </c>
      <c r="AE101" s="69">
        <v>45606</v>
      </c>
      <c r="AF101" s="69"/>
      <c r="AG101" s="68">
        <v>132353</v>
      </c>
      <c r="AH101" s="404">
        <v>117531</v>
      </c>
      <c r="AI101" s="68">
        <f t="shared" si="56"/>
        <v>10824</v>
      </c>
      <c r="AJ101" s="68">
        <v>10065</v>
      </c>
      <c r="AK101" s="119">
        <v>2700</v>
      </c>
      <c r="AL101" s="72">
        <v>1056.2834691861763</v>
      </c>
      <c r="AM101" s="68">
        <v>1236</v>
      </c>
      <c r="AN101" s="69">
        <v>431</v>
      </c>
      <c r="AO101" s="68">
        <v>6643</v>
      </c>
      <c r="AP101" s="68">
        <v>759</v>
      </c>
      <c r="AQ101" s="114">
        <v>324</v>
      </c>
      <c r="AR101" s="69">
        <v>65</v>
      </c>
      <c r="AS101" s="69">
        <f t="shared" si="57"/>
        <v>4837</v>
      </c>
      <c r="AT101" s="68">
        <v>1906</v>
      </c>
      <c r="AU101" s="69">
        <v>218</v>
      </c>
      <c r="AV101" s="69">
        <v>3816</v>
      </c>
      <c r="AW101" s="68">
        <v>1257</v>
      </c>
      <c r="AX101" s="220">
        <v>4123</v>
      </c>
      <c r="AY101" s="114">
        <f t="shared" si="58"/>
        <v>1581</v>
      </c>
      <c r="AZ101" s="349">
        <f t="shared" si="59"/>
        <v>0.34457851352066066</v>
      </c>
      <c r="BA101" s="349">
        <f t="shared" si="60"/>
        <v>0.47730689897471157</v>
      </c>
      <c r="BB101" s="353">
        <f t="shared" si="61"/>
        <v>9.3386625161499936E-3</v>
      </c>
      <c r="BC101" s="365">
        <f t="shared" si="62"/>
        <v>3.6546205979464008E-2</v>
      </c>
      <c r="BD101" s="365">
        <f t="shared" si="63"/>
        <v>1.3851905451037145</v>
      </c>
      <c r="BE101" s="365">
        <f t="shared" si="64"/>
        <v>2.7562162873306144E-2</v>
      </c>
      <c r="BF101" s="365">
        <f t="shared" si="65"/>
        <v>9.497329112298173E-3</v>
      </c>
      <c r="BG101" s="365">
        <f t="shared" si="66"/>
        <v>1.1945328024298657E-2</v>
      </c>
      <c r="BH101" s="365">
        <f t="shared" si="67"/>
        <v>0.14566065868526071</v>
      </c>
      <c r="BI101" s="380">
        <f t="shared" si="68"/>
        <v>0.22069464544138928</v>
      </c>
      <c r="BJ101" s="365">
        <v>0.28299999999999997</v>
      </c>
      <c r="BK101" s="262">
        <v>15002</v>
      </c>
      <c r="BL101" s="282">
        <v>33264</v>
      </c>
      <c r="BM101" s="262">
        <v>5366</v>
      </c>
      <c r="BN101" s="389">
        <f t="shared" si="69"/>
        <v>63173</v>
      </c>
      <c r="BO101" s="278">
        <v>25028</v>
      </c>
      <c r="BP101" s="278">
        <v>1896.9287685992547</v>
      </c>
      <c r="BQ101" s="272">
        <v>271.89559331534923</v>
      </c>
      <c r="BR101" s="262">
        <v>1634</v>
      </c>
      <c r="BS101" s="457"/>
    </row>
    <row r="102" spans="1:71" x14ac:dyDescent="0.2">
      <c r="A102" s="421"/>
      <c r="B102" s="476">
        <v>1923</v>
      </c>
      <c r="C102" s="458">
        <v>30</v>
      </c>
      <c r="D102" s="760">
        <v>3299</v>
      </c>
      <c r="E102" s="334">
        <v>16559</v>
      </c>
      <c r="F102" s="700"/>
      <c r="G102" s="701"/>
      <c r="H102" s="708"/>
      <c r="I102" s="701"/>
      <c r="J102" s="709"/>
      <c r="K102" s="701"/>
      <c r="L102" s="715"/>
      <c r="M102" s="701"/>
      <c r="N102" s="717"/>
      <c r="O102" s="784"/>
      <c r="P102" s="717"/>
      <c r="Q102" s="791"/>
      <c r="R102" s="413">
        <v>0.39200000000000002</v>
      </c>
      <c r="S102" s="412">
        <v>0.73699999999999999</v>
      </c>
      <c r="T102" s="66">
        <f t="shared" si="47"/>
        <v>0.11936369363693637</v>
      </c>
      <c r="U102" s="66">
        <f t="shared" si="48"/>
        <v>3.0510305103051031E-2</v>
      </c>
      <c r="V102" s="113">
        <f t="shared" si="49"/>
        <v>5.4754458889313483E-2</v>
      </c>
      <c r="W102" s="66">
        <f t="shared" si="50"/>
        <v>3.4402844028440287E-2</v>
      </c>
      <c r="X102" s="71">
        <f t="shared" si="80"/>
        <v>0.12913816902836375</v>
      </c>
      <c r="Y102" s="66">
        <f t="shared" si="52"/>
        <v>0.2415849158491585</v>
      </c>
      <c r="Z102" s="66">
        <f t="shared" si="53"/>
        <v>8.3734314925873646E-2</v>
      </c>
      <c r="AA102" s="67">
        <f t="shared" si="81"/>
        <v>0.37258122581225811</v>
      </c>
      <c r="AB102" s="66">
        <v>0.34599999999999997</v>
      </c>
      <c r="AC102" s="67">
        <f t="shared" si="55"/>
        <v>7.7362801905994844E-2</v>
      </c>
      <c r="AD102" s="70">
        <v>0.39400000000000002</v>
      </c>
      <c r="AE102" s="69">
        <v>44444</v>
      </c>
      <c r="AF102" s="69"/>
      <c r="AG102" s="68">
        <v>128227</v>
      </c>
      <c r="AH102" s="404">
        <v>113501</v>
      </c>
      <c r="AI102" s="68">
        <f t="shared" si="56"/>
        <v>10737</v>
      </c>
      <c r="AJ102" s="68">
        <v>9920</v>
      </c>
      <c r="AK102" s="119">
        <v>3443</v>
      </c>
      <c r="AL102" s="72">
        <v>1085.1470959912233</v>
      </c>
      <c r="AM102" s="68">
        <v>1356</v>
      </c>
      <c r="AN102" s="69">
        <v>466</v>
      </c>
      <c r="AO102" s="68">
        <v>7021</v>
      </c>
      <c r="AP102" s="68">
        <v>817</v>
      </c>
      <c r="AQ102" s="114">
        <v>261</v>
      </c>
      <c r="AR102" s="69">
        <v>44</v>
      </c>
      <c r="AS102" s="69">
        <f t="shared" si="57"/>
        <v>5305</v>
      </c>
      <c r="AT102" s="68">
        <v>1567</v>
      </c>
      <c r="AU102" s="69">
        <v>240</v>
      </c>
      <c r="AV102" s="69">
        <v>3819</v>
      </c>
      <c r="AW102" s="68">
        <v>1268</v>
      </c>
      <c r="AX102" s="220">
        <v>4555</v>
      </c>
      <c r="AY102" s="114">
        <f t="shared" si="58"/>
        <v>1529</v>
      </c>
      <c r="AZ102" s="349">
        <f t="shared" si="59"/>
        <v>0.34660406934576959</v>
      </c>
      <c r="BA102" s="349">
        <f t="shared" si="60"/>
        <v>0.48393084139845743</v>
      </c>
      <c r="BB102" s="353">
        <f t="shared" si="61"/>
        <v>1.0574995905698489E-2</v>
      </c>
      <c r="BC102" s="365">
        <f t="shared" si="62"/>
        <v>4.1371941946703891E-2</v>
      </c>
      <c r="BD102" s="365">
        <f t="shared" si="63"/>
        <v>1.3962064620646206</v>
      </c>
      <c r="BE102" s="365">
        <f t="shared" si="64"/>
        <v>2.853028530285303E-2</v>
      </c>
      <c r="BF102" s="365">
        <f t="shared" si="65"/>
        <v>9.888712985564662E-3</v>
      </c>
      <c r="BG102" s="365">
        <f t="shared" si="66"/>
        <v>1.1924165737325212E-2</v>
      </c>
      <c r="BH102" s="365">
        <f t="shared" si="67"/>
        <v>0.15797407974079741</v>
      </c>
      <c r="BI102" s="380">
        <f t="shared" si="68"/>
        <v>0.22320223202232023</v>
      </c>
      <c r="BJ102" s="365">
        <v>0.28399999999999997</v>
      </c>
      <c r="BK102" s="262">
        <v>14795</v>
      </c>
      <c r="BL102" s="282">
        <v>32200</v>
      </c>
      <c r="BM102" s="262">
        <v>5098</v>
      </c>
      <c r="BN102" s="389">
        <f t="shared" si="69"/>
        <v>62053</v>
      </c>
      <c r="BO102" s="278">
        <v>24207</v>
      </c>
      <c r="BP102" s="278">
        <v>2553.1777648688462</v>
      </c>
      <c r="BQ102" s="272">
        <v>290.91409461637778</v>
      </c>
      <c r="BR102" s="262">
        <v>1539</v>
      </c>
      <c r="BS102" s="457"/>
    </row>
    <row r="103" spans="1:71" x14ac:dyDescent="0.2">
      <c r="A103" s="421"/>
      <c r="B103" s="476">
        <v>1922</v>
      </c>
      <c r="C103" s="458">
        <v>24</v>
      </c>
      <c r="D103" s="459">
        <v>3037</v>
      </c>
      <c r="E103" s="761">
        <v>15198</v>
      </c>
      <c r="F103" s="752">
        <f t="shared" ref="F103:F138" si="82">((((4/6)+((R103+S103+X103+Z103+AB103+AC103+AD103-(1-U103)-V103-W103)/20))*(AE103+(AJ103+AX103)*5/6+(AN103+AR103+AU103)*1/6+AP103*18/6+AT103*8/6-AK103*9/6-AL103*7/6-AM103*3/6-AO103*2/6-AV103*4/6-AW103)-(((2/6)-((R103+S103+T103+U103+Y103+AA103+AB103+AC103+AD103)/20))*(AK103*17/6+AL103*12/6+AO103*3/6+AQ103*2/6+AV103*5/6+AW103*8/6-AJ103*1/6-AM103*9/6-AP103*2/6))))/2</f>
        <v>15236.371946455898</v>
      </c>
      <c r="G103" s="753">
        <f t="shared" si="71"/>
        <v>1.0025248023724107</v>
      </c>
      <c r="H103" s="708"/>
      <c r="I103" s="701"/>
      <c r="J103" s="709"/>
      <c r="K103" s="701"/>
      <c r="L103" s="774">
        <f t="shared" si="74"/>
        <v>15210.717184351861</v>
      </c>
      <c r="M103" s="684">
        <f t="shared" ref="M103:M112" si="83">L103/E103</f>
        <v>1.0008367669661706</v>
      </c>
      <c r="N103" s="515">
        <f t="shared" si="76"/>
        <v>14672.700498855145</v>
      </c>
      <c r="O103" s="832">
        <f>N103/E103</f>
        <v>0.96543627443447466</v>
      </c>
      <c r="P103" s="717"/>
      <c r="Q103" s="791"/>
      <c r="R103" s="413">
        <v>0.39900000000000002</v>
      </c>
      <c r="S103" s="412">
        <v>0.746</v>
      </c>
      <c r="T103" s="66">
        <f t="shared" si="47"/>
        <v>0.12118299978377339</v>
      </c>
      <c r="U103" s="66">
        <f t="shared" si="48"/>
        <v>3.1208706724647432E-2</v>
      </c>
      <c r="V103" s="113">
        <f t="shared" si="49"/>
        <v>5.8933765231622415E-2</v>
      </c>
      <c r="W103" s="66">
        <f t="shared" si="50"/>
        <v>3.4620282055594261E-2</v>
      </c>
      <c r="X103" s="71">
        <f t="shared" si="80"/>
        <v>0.12887415309211475</v>
      </c>
      <c r="Y103" s="66">
        <f t="shared" si="52"/>
        <v>0.23316435624534512</v>
      </c>
      <c r="Z103" s="66">
        <f t="shared" si="53"/>
        <v>8.2295279363006554E-2</v>
      </c>
      <c r="AA103" s="67">
        <f t="shared" si="81"/>
        <v>0.36513466112485887</v>
      </c>
      <c r="AB103" s="66">
        <v>0.34699999999999998</v>
      </c>
      <c r="AC103" s="67">
        <f t="shared" si="55"/>
        <v>7.5791365991401599E-2</v>
      </c>
      <c r="AD103" s="70">
        <v>0.36599999999999999</v>
      </c>
      <c r="AE103" s="69">
        <v>41623</v>
      </c>
      <c r="AF103" s="69"/>
      <c r="AG103" s="68">
        <v>117929</v>
      </c>
      <c r="AH103" s="404">
        <v>104403</v>
      </c>
      <c r="AI103" s="68">
        <f t="shared" si="56"/>
        <v>9705</v>
      </c>
      <c r="AJ103" s="68">
        <v>8938</v>
      </c>
      <c r="AK103" s="119">
        <v>2601</v>
      </c>
      <c r="AL103" s="72">
        <v>998.09113931526497</v>
      </c>
      <c r="AM103" s="68">
        <v>1299</v>
      </c>
      <c r="AN103" s="69">
        <v>448</v>
      </c>
      <c r="AO103" s="68">
        <v>6950</v>
      </c>
      <c r="AP103" s="68">
        <v>767</v>
      </c>
      <c r="AQ103" s="114">
        <v>271</v>
      </c>
      <c r="AR103" s="69">
        <v>55</v>
      </c>
      <c r="AS103" s="69">
        <f t="shared" si="57"/>
        <v>5044</v>
      </c>
      <c r="AT103" s="68">
        <v>2020</v>
      </c>
      <c r="AU103" s="69">
        <v>238</v>
      </c>
      <c r="AV103" s="69">
        <v>3695</v>
      </c>
      <c r="AW103" s="68">
        <v>1170</v>
      </c>
      <c r="AX103" s="220">
        <v>4303</v>
      </c>
      <c r="AY103" s="114">
        <f t="shared" si="58"/>
        <v>1441</v>
      </c>
      <c r="AZ103" s="349">
        <f t="shared" si="59"/>
        <v>0.35294965614903884</v>
      </c>
      <c r="BA103" s="349">
        <f t="shared" si="60"/>
        <v>0.4951453840870354</v>
      </c>
      <c r="BB103" s="353">
        <f t="shared" si="61"/>
        <v>1.1015102307320506E-2</v>
      </c>
      <c r="BC103" s="365">
        <f t="shared" si="62"/>
        <v>4.2771498104791868E-2</v>
      </c>
      <c r="BD103" s="365">
        <f t="shared" si="63"/>
        <v>1.4028782163707565</v>
      </c>
      <c r="BE103" s="365">
        <f t="shared" si="64"/>
        <v>2.8109458712730941E-2</v>
      </c>
      <c r="BF103" s="365">
        <f t="shared" si="65"/>
        <v>9.9212237871939904E-3</v>
      </c>
      <c r="BG103" s="365">
        <f t="shared" si="66"/>
        <v>1.2219216647304734E-2</v>
      </c>
      <c r="BH103" s="365">
        <f t="shared" si="67"/>
        <v>0.16697498978929917</v>
      </c>
      <c r="BI103" s="380">
        <f t="shared" si="68"/>
        <v>0.21473704442255484</v>
      </c>
      <c r="BJ103" s="365">
        <v>0.28599999999999998</v>
      </c>
      <c r="BK103" s="262">
        <v>13546</v>
      </c>
      <c r="BL103" s="282">
        <v>29892</v>
      </c>
      <c r="BM103" s="262">
        <v>4772</v>
      </c>
      <c r="BN103" s="389">
        <f t="shared" si="69"/>
        <v>58392</v>
      </c>
      <c r="BO103" s="278">
        <v>22290</v>
      </c>
      <c r="BP103" s="278">
        <v>1785.8865506597958</v>
      </c>
      <c r="BQ103" s="272">
        <v>246.02745175592983</v>
      </c>
      <c r="BR103" s="262">
        <v>1531</v>
      </c>
      <c r="BS103" s="457"/>
    </row>
    <row r="104" spans="1:71" x14ac:dyDescent="0.2">
      <c r="A104" s="421"/>
      <c r="B104" s="476">
        <v>1921</v>
      </c>
      <c r="C104" s="458">
        <v>24</v>
      </c>
      <c r="D104" s="459">
        <v>3131</v>
      </c>
      <c r="E104" s="694">
        <v>15296</v>
      </c>
      <c r="F104" s="752">
        <f t="shared" si="82"/>
        <v>15635.556349947503</v>
      </c>
      <c r="G104" s="844">
        <f t="shared" si="71"/>
        <v>1.0221990291545178</v>
      </c>
      <c r="H104" s="708"/>
      <c r="I104" s="701"/>
      <c r="J104" s="709"/>
      <c r="K104" s="701"/>
      <c r="L104" s="774">
        <f t="shared" si="74"/>
        <v>15490.914309766618</v>
      </c>
      <c r="M104" s="684">
        <f t="shared" si="83"/>
        <v>1.0127428288288847</v>
      </c>
      <c r="N104" s="717"/>
      <c r="O104" s="784"/>
      <c r="P104" s="717"/>
      <c r="Q104" s="791"/>
      <c r="R104" s="413">
        <v>0.39400000000000002</v>
      </c>
      <c r="S104" s="412">
        <v>0.73699999999999999</v>
      </c>
      <c r="T104" s="66">
        <f t="shared" si="47"/>
        <v>0.13207413528509032</v>
      </c>
      <c r="U104" s="66">
        <f t="shared" si="48"/>
        <v>2.6679258647149096E-2</v>
      </c>
      <c r="V104" s="113">
        <f t="shared" si="49"/>
        <v>5.7435973621875025E-2</v>
      </c>
      <c r="W104" s="66">
        <f t="shared" si="50"/>
        <v>3.8484240349427455E-2</v>
      </c>
      <c r="X104" s="71">
        <f t="shared" si="80"/>
        <v>0.12624524393162817</v>
      </c>
      <c r="Y104" s="66">
        <f t="shared" si="52"/>
        <v>0.22436548223350253</v>
      </c>
      <c r="Z104" s="66">
        <f t="shared" si="53"/>
        <v>7.8432829045650007E-2</v>
      </c>
      <c r="AA104" s="67">
        <f t="shared" si="81"/>
        <v>0.36113800023609965</v>
      </c>
      <c r="AB104" s="66">
        <v>0.34399999999999997</v>
      </c>
      <c r="AC104" s="67">
        <f t="shared" si="55"/>
        <v>7.158243989402531E-2</v>
      </c>
      <c r="AD104" s="70">
        <v>0.378</v>
      </c>
      <c r="AE104" s="69">
        <v>42355</v>
      </c>
      <c r="AF104" s="69"/>
      <c r="AG104" s="68">
        <v>121161</v>
      </c>
      <c r="AH104" s="404">
        <v>107615</v>
      </c>
      <c r="AI104" s="68">
        <f t="shared" si="56"/>
        <v>9503</v>
      </c>
      <c r="AJ104" s="68">
        <v>8673</v>
      </c>
      <c r="AK104" s="119">
        <v>2593</v>
      </c>
      <c r="AL104" s="72">
        <v>936.4302401621178</v>
      </c>
      <c r="AM104" s="68">
        <v>1130</v>
      </c>
      <c r="AN104" s="69">
        <v>407</v>
      </c>
      <c r="AO104" s="68">
        <v>6959</v>
      </c>
      <c r="AP104" s="68">
        <v>830</v>
      </c>
      <c r="AQ104" s="114">
        <v>306</v>
      </c>
      <c r="AR104" s="69">
        <v>50</v>
      </c>
      <c r="AS104" s="69">
        <f t="shared" si="57"/>
        <v>5594</v>
      </c>
      <c r="AT104" s="68">
        <v>2208</v>
      </c>
      <c r="AU104" s="69">
        <v>252</v>
      </c>
      <c r="AV104" s="69">
        <v>3859</v>
      </c>
      <c r="AW104" s="68">
        <v>1324</v>
      </c>
      <c r="AX104" s="220">
        <v>4885</v>
      </c>
      <c r="AY104" s="114">
        <f t="shared" si="58"/>
        <v>1630</v>
      </c>
      <c r="AZ104" s="349">
        <f t="shared" si="59"/>
        <v>0.34957618375549887</v>
      </c>
      <c r="BA104" s="349">
        <f t="shared" si="60"/>
        <v>0.49240267082642103</v>
      </c>
      <c r="BB104" s="353">
        <f t="shared" si="61"/>
        <v>9.3264334232962751E-3</v>
      </c>
      <c r="BC104" s="365">
        <f t="shared" si="62"/>
        <v>4.6169972185769348E-2</v>
      </c>
      <c r="BD104" s="365">
        <f t="shared" si="63"/>
        <v>1.4085704167158541</v>
      </c>
      <c r="BE104" s="365">
        <f t="shared" si="64"/>
        <v>3.1259591547633102E-2</v>
      </c>
      <c r="BF104" s="365">
        <f t="shared" si="65"/>
        <v>1.0927608718977229E-2</v>
      </c>
      <c r="BG104" s="365">
        <f t="shared" si="66"/>
        <v>1.3453173876082237E-2</v>
      </c>
      <c r="BH104" s="365">
        <f t="shared" si="67"/>
        <v>0.16430173533231024</v>
      </c>
      <c r="BI104" s="380">
        <f t="shared" si="68"/>
        <v>0.20476921260772046</v>
      </c>
      <c r="BJ104" s="365">
        <v>0.28599999999999998</v>
      </c>
      <c r="BK104" s="262">
        <v>13521</v>
      </c>
      <c r="BL104" s="282">
        <v>30758</v>
      </c>
      <c r="BM104" s="262">
        <v>4785</v>
      </c>
      <c r="BN104" s="389">
        <f t="shared" si="69"/>
        <v>59660</v>
      </c>
      <c r="BO104" s="278">
        <v>23132</v>
      </c>
      <c r="BP104" s="278">
        <v>1888.9134248111427</v>
      </c>
      <c r="BQ104" s="272">
        <v>276.15752516403796</v>
      </c>
      <c r="BR104" s="262">
        <v>1711</v>
      </c>
      <c r="BS104" s="457"/>
    </row>
    <row r="105" spans="1:71" x14ac:dyDescent="0.2">
      <c r="A105" s="421"/>
      <c r="B105" s="476">
        <v>1920</v>
      </c>
      <c r="C105" s="458">
        <v>24</v>
      </c>
      <c r="D105" s="459">
        <v>2982</v>
      </c>
      <c r="E105" s="694">
        <v>13084</v>
      </c>
      <c r="F105" s="752">
        <f t="shared" si="82"/>
        <v>13368.246055118361</v>
      </c>
      <c r="G105" s="844">
        <f t="shared" si="71"/>
        <v>1.0217247061386703</v>
      </c>
      <c r="H105" s="708"/>
      <c r="I105" s="701"/>
      <c r="J105" s="709"/>
      <c r="K105" s="701"/>
      <c r="L105" s="774">
        <f t="shared" si="74"/>
        <v>13256.856389870014</v>
      </c>
      <c r="M105" s="684">
        <f t="shared" si="83"/>
        <v>1.0132112801796098</v>
      </c>
      <c r="N105" s="717"/>
      <c r="O105" s="784"/>
      <c r="P105" s="717"/>
      <c r="Q105" s="791"/>
      <c r="R105" s="413">
        <v>0.36499999999999999</v>
      </c>
      <c r="S105" s="412">
        <v>0.69699999999999995</v>
      </c>
      <c r="T105" s="66">
        <f t="shared" si="47"/>
        <v>0.14279129043629166</v>
      </c>
      <c r="U105" s="66">
        <f t="shared" si="48"/>
        <v>1.9550421649177037E-2</v>
      </c>
      <c r="V105" s="113">
        <f t="shared" si="49"/>
        <v>6.3479967064347151E-2</v>
      </c>
      <c r="W105" s="66">
        <f t="shared" si="50"/>
        <v>5.0191165704059224E-2</v>
      </c>
      <c r="X105" s="71">
        <f t="shared" si="80"/>
        <v>0.11460906431211787</v>
      </c>
      <c r="Y105" s="66">
        <f t="shared" si="52"/>
        <v>0.24667154749315329</v>
      </c>
      <c r="Z105" s="66">
        <f t="shared" si="53"/>
        <v>7.9685009022266606E-2</v>
      </c>
      <c r="AA105" s="67">
        <f t="shared" si="81"/>
        <v>0.35478185417175084</v>
      </c>
      <c r="AB105" s="66">
        <v>0.33300000000000002</v>
      </c>
      <c r="AC105" s="67">
        <f t="shared" si="55"/>
        <v>7.3369422399747725E-2</v>
      </c>
      <c r="AD105" s="70">
        <v>0.34799999999999998</v>
      </c>
      <c r="AE105" s="69">
        <v>36879</v>
      </c>
      <c r="AF105" s="69"/>
      <c r="AG105" s="68">
        <v>114162</v>
      </c>
      <c r="AH105" s="404">
        <v>101172</v>
      </c>
      <c r="AI105" s="68">
        <f t="shared" si="56"/>
        <v>9097</v>
      </c>
      <c r="AJ105" s="68">
        <v>8376</v>
      </c>
      <c r="AK105" s="119">
        <v>2265</v>
      </c>
      <c r="AL105" s="72">
        <v>899.20394841576945</v>
      </c>
      <c r="AM105" s="68">
        <v>721</v>
      </c>
      <c r="AN105" s="69">
        <v>469</v>
      </c>
      <c r="AO105" s="68">
        <v>7247</v>
      </c>
      <c r="AP105" s="68">
        <v>721</v>
      </c>
      <c r="AQ105" s="114">
        <v>317</v>
      </c>
      <c r="AR105" s="69">
        <v>50</v>
      </c>
      <c r="AS105" s="69">
        <f t="shared" si="57"/>
        <v>5266</v>
      </c>
      <c r="AT105" s="68">
        <v>2234</v>
      </c>
      <c r="AU105" s="69">
        <v>220</v>
      </c>
      <c r="AV105" s="69">
        <v>3734</v>
      </c>
      <c r="AW105" s="68">
        <v>1534</v>
      </c>
      <c r="AX105" s="220">
        <v>4527</v>
      </c>
      <c r="AY105" s="114">
        <f t="shared" si="58"/>
        <v>1851</v>
      </c>
      <c r="AZ105" s="349">
        <f t="shared" si="59"/>
        <v>0.32304094181951964</v>
      </c>
      <c r="BA105" s="349">
        <f t="shared" si="60"/>
        <v>0.46842206688740562</v>
      </c>
      <c r="BB105" s="353">
        <f t="shared" si="61"/>
        <v>6.3155866225188765E-3</v>
      </c>
      <c r="BC105" s="365">
        <f t="shared" si="62"/>
        <v>4.6127432946164219E-2</v>
      </c>
      <c r="BD105" s="365">
        <f t="shared" si="63"/>
        <v>1.4500393177689199</v>
      </c>
      <c r="BE105" s="365">
        <f t="shared" si="64"/>
        <v>4.1595487947070145E-2</v>
      </c>
      <c r="BF105" s="365">
        <f t="shared" si="65"/>
        <v>1.3437045601864019E-2</v>
      </c>
      <c r="BG105" s="365">
        <f t="shared" si="66"/>
        <v>1.6213801440058864E-2</v>
      </c>
      <c r="BH105" s="365">
        <f t="shared" si="67"/>
        <v>0.19650749749179749</v>
      </c>
      <c r="BI105" s="380">
        <f t="shared" si="68"/>
        <v>0.22712112584397626</v>
      </c>
      <c r="BJ105" s="365">
        <v>0.27300000000000002</v>
      </c>
      <c r="BK105" s="262">
        <v>11277</v>
      </c>
      <c r="BL105" s="282">
        <v>27592</v>
      </c>
      <c r="BM105" s="262">
        <v>4204</v>
      </c>
      <c r="BN105" s="389">
        <f t="shared" si="69"/>
        <v>53476</v>
      </c>
      <c r="BO105" s="278">
        <v>21207</v>
      </c>
      <c r="BP105" s="278">
        <v>1587.9059149418383</v>
      </c>
      <c r="BQ105" s="272">
        <v>255.01547784360201</v>
      </c>
      <c r="BR105" s="262">
        <v>1460</v>
      </c>
      <c r="BS105" s="457"/>
    </row>
    <row r="106" spans="1:71" x14ac:dyDescent="0.2">
      <c r="A106" s="421"/>
      <c r="B106" s="476">
        <v>1919</v>
      </c>
      <c r="C106" s="458">
        <v>16</v>
      </c>
      <c r="D106" s="459">
        <v>2236</v>
      </c>
      <c r="E106" s="694">
        <v>8665</v>
      </c>
      <c r="F106" s="752">
        <f t="shared" si="82"/>
        <v>8885.5387712989941</v>
      </c>
      <c r="G106" s="844">
        <f t="shared" si="71"/>
        <v>1.0254516758567795</v>
      </c>
      <c r="H106" s="755">
        <f t="shared" si="72"/>
        <v>8384.1313353353871</v>
      </c>
      <c r="I106" s="841">
        <f>H106/E106</f>
        <v>0.96758584366247979</v>
      </c>
      <c r="J106" s="709"/>
      <c r="K106" s="701"/>
      <c r="L106" s="774">
        <f t="shared" si="74"/>
        <v>8901.9907674105743</v>
      </c>
      <c r="M106" s="847">
        <f t="shared" si="83"/>
        <v>1.0273503482297259</v>
      </c>
      <c r="N106" s="515">
        <f t="shared" si="76"/>
        <v>8460.7193960790737</v>
      </c>
      <c r="O106" s="832">
        <f>N106/E106</f>
        <v>0.97642462736053937</v>
      </c>
      <c r="P106" s="517">
        <f t="shared" si="77"/>
        <v>8474.0322373695271</v>
      </c>
      <c r="Q106" s="850">
        <f>P106/E106</f>
        <v>0.97796101989261708</v>
      </c>
      <c r="R106" s="413">
        <v>0.34799999999999998</v>
      </c>
      <c r="S106" s="412">
        <v>0.67</v>
      </c>
      <c r="T106" s="66">
        <f t="shared" si="47"/>
        <v>0.14617249740214755</v>
      </c>
      <c r="U106" s="66">
        <f t="shared" si="48"/>
        <v>1.7203556171342799E-2</v>
      </c>
      <c r="V106" s="113">
        <f t="shared" si="49"/>
        <v>8.1455228762056534E-2</v>
      </c>
      <c r="W106" s="66">
        <f t="shared" si="50"/>
        <v>7.4125389677866291E-2</v>
      </c>
      <c r="X106" s="71">
        <f t="shared" si="80"/>
        <v>0.10305293578963642</v>
      </c>
      <c r="Y106" s="66">
        <f t="shared" si="52"/>
        <v>0.25066389562406188</v>
      </c>
      <c r="Z106" s="66">
        <f t="shared" si="53"/>
        <v>7.7459177241535143E-2</v>
      </c>
      <c r="AA106" s="67">
        <f t="shared" si="81"/>
        <v>0.33348728014471002</v>
      </c>
      <c r="AB106" s="66">
        <v>0.32200000000000001</v>
      </c>
      <c r="AC106" s="67">
        <f t="shared" si="55"/>
        <v>7.1143988677854028E-2</v>
      </c>
      <c r="AD106" s="70">
        <v>0.28199999999999997</v>
      </c>
      <c r="AE106" s="69">
        <v>25983</v>
      </c>
      <c r="AF106" s="69"/>
      <c r="AG106" s="68">
        <v>84083</v>
      </c>
      <c r="AH106" s="404">
        <v>74672</v>
      </c>
      <c r="AI106" s="68">
        <f t="shared" si="56"/>
        <v>6513</v>
      </c>
      <c r="AJ106" s="68">
        <v>5982</v>
      </c>
      <c r="AK106" s="119">
        <v>1594</v>
      </c>
      <c r="AL106" s="72">
        <v>709.51571220492917</v>
      </c>
      <c r="AM106" s="68">
        <v>447</v>
      </c>
      <c r="AN106" s="69">
        <v>374</v>
      </c>
      <c r="AO106" s="68">
        <v>6849</v>
      </c>
      <c r="AP106" s="68">
        <v>531</v>
      </c>
      <c r="AQ106" s="114">
        <v>264</v>
      </c>
      <c r="AR106" s="69">
        <v>43</v>
      </c>
      <c r="AS106" s="69">
        <f t="shared" si="57"/>
        <v>3798</v>
      </c>
      <c r="AT106" s="68">
        <v>2081</v>
      </c>
      <c r="AU106" s="69">
        <v>195</v>
      </c>
      <c r="AV106" s="69">
        <v>2718</v>
      </c>
      <c r="AW106" s="68">
        <v>1662</v>
      </c>
      <c r="AX106" s="220">
        <v>3186</v>
      </c>
      <c r="AY106" s="114">
        <f t="shared" si="58"/>
        <v>1926</v>
      </c>
      <c r="AZ106" s="349">
        <f t="shared" si="59"/>
        <v>0.30901609124317636</v>
      </c>
      <c r="BA106" s="349">
        <f t="shared" si="60"/>
        <v>0.45639427708335811</v>
      </c>
      <c r="BB106" s="353">
        <f t="shared" si="61"/>
        <v>5.316175683550777E-3</v>
      </c>
      <c r="BC106" s="365">
        <f t="shared" si="62"/>
        <v>4.5169653794464991E-2</v>
      </c>
      <c r="BD106" s="365">
        <f t="shared" si="63"/>
        <v>1.4769272216449216</v>
      </c>
      <c r="BE106" s="365">
        <f t="shared" si="64"/>
        <v>6.3964900127006119E-2</v>
      </c>
      <c r="BF106" s="365">
        <f t="shared" si="65"/>
        <v>1.9766183414007588E-2</v>
      </c>
      <c r="BG106" s="365">
        <f t="shared" si="66"/>
        <v>2.2905938180131535E-2</v>
      </c>
      <c r="BH106" s="365">
        <f t="shared" si="67"/>
        <v>0.26359542777970213</v>
      </c>
      <c r="BI106" s="380">
        <f t="shared" si="68"/>
        <v>0.23022745641380904</v>
      </c>
      <c r="BJ106" s="365">
        <v>0.26300000000000001</v>
      </c>
      <c r="BK106" s="262">
        <v>7423</v>
      </c>
      <c r="BL106" s="282">
        <v>19624</v>
      </c>
      <c r="BM106" s="262">
        <v>2922</v>
      </c>
      <c r="BN106" s="389">
        <f t="shared" si="69"/>
        <v>38375</v>
      </c>
      <c r="BO106" s="278">
        <v>15207</v>
      </c>
      <c r="BP106" s="278">
        <v>993.38641622826367</v>
      </c>
      <c r="BQ106" s="272">
        <v>207.15113490934084</v>
      </c>
      <c r="BR106" s="262">
        <v>1048</v>
      </c>
      <c r="BS106" s="457"/>
    </row>
    <row r="107" spans="1:71" x14ac:dyDescent="0.2">
      <c r="A107" s="421"/>
      <c r="B107" s="476">
        <v>1918</v>
      </c>
      <c r="C107" s="458">
        <v>16</v>
      </c>
      <c r="D107" s="459">
        <v>2032</v>
      </c>
      <c r="E107" s="694">
        <v>7385</v>
      </c>
      <c r="F107" s="752">
        <f t="shared" si="82"/>
        <v>7490.9348041610338</v>
      </c>
      <c r="G107" s="753">
        <f t="shared" si="71"/>
        <v>1.0143445909493614</v>
      </c>
      <c r="H107" s="708"/>
      <c r="I107" s="701"/>
      <c r="J107" s="709"/>
      <c r="K107" s="701"/>
      <c r="L107" s="774">
        <f t="shared" si="74"/>
        <v>7446.7812756256235</v>
      </c>
      <c r="M107" s="684">
        <f t="shared" si="83"/>
        <v>1.0083657786899964</v>
      </c>
      <c r="N107" s="717"/>
      <c r="O107" s="784"/>
      <c r="P107" s="717"/>
      <c r="Q107" s="791"/>
      <c r="R107" s="413">
        <v>0.32500000000000001</v>
      </c>
      <c r="S107" s="412">
        <v>0.64200000000000002</v>
      </c>
      <c r="T107" s="66">
        <f t="shared" si="47"/>
        <v>0.16341452268884521</v>
      </c>
      <c r="U107" s="66">
        <f t="shared" si="48"/>
        <v>1.0738929762829594E-2</v>
      </c>
      <c r="V107" s="113">
        <f t="shared" si="49"/>
        <v>7.783966998607425E-2</v>
      </c>
      <c r="W107" s="66">
        <f t="shared" si="50"/>
        <v>8.4494813325412421E-2</v>
      </c>
      <c r="X107" s="71">
        <f t="shared" si="80"/>
        <v>9.7020415670406479E-2</v>
      </c>
      <c r="Y107" s="66">
        <f t="shared" si="52"/>
        <v>0.28378193117945438</v>
      </c>
      <c r="Z107" s="66">
        <f t="shared" si="53"/>
        <v>8.1583856643632255E-2</v>
      </c>
      <c r="AA107" s="67">
        <f t="shared" si="81"/>
        <v>0.33747657999360237</v>
      </c>
      <c r="AB107" s="66">
        <v>0.317</v>
      </c>
      <c r="AC107" s="67">
        <f t="shared" si="55"/>
        <v>7.5527470506319139E-2</v>
      </c>
      <c r="AD107" s="70">
        <v>0.27300000000000002</v>
      </c>
      <c r="AE107" s="69">
        <v>21883</v>
      </c>
      <c r="AF107" s="69"/>
      <c r="AG107" s="68">
        <v>76118</v>
      </c>
      <c r="AH107" s="404">
        <v>67315</v>
      </c>
      <c r="AI107" s="68">
        <f t="shared" si="56"/>
        <v>6210</v>
      </c>
      <c r="AJ107" s="68">
        <v>5749</v>
      </c>
      <c r="AK107" s="119">
        <v>1597</v>
      </c>
      <c r="AL107" s="72">
        <v>652.16530965580864</v>
      </c>
      <c r="AM107" s="68">
        <v>235</v>
      </c>
      <c r="AN107" s="69">
        <v>299</v>
      </c>
      <c r="AO107" s="68">
        <v>5925</v>
      </c>
      <c r="AP107" s="68">
        <v>461</v>
      </c>
      <c r="AQ107" s="114">
        <v>270</v>
      </c>
      <c r="AR107" s="69">
        <v>23</v>
      </c>
      <c r="AS107" s="69">
        <f t="shared" si="57"/>
        <v>3576</v>
      </c>
      <c r="AT107" s="68">
        <v>2009</v>
      </c>
      <c r="AU107" s="69">
        <v>190</v>
      </c>
      <c r="AV107" s="69">
        <v>2446</v>
      </c>
      <c r="AW107" s="68">
        <v>1579</v>
      </c>
      <c r="AX107" s="220">
        <v>3064</v>
      </c>
      <c r="AY107" s="114">
        <f t="shared" si="58"/>
        <v>1849</v>
      </c>
      <c r="AZ107" s="349">
        <f t="shared" si="59"/>
        <v>0.28748784781523423</v>
      </c>
      <c r="BA107" s="349">
        <f t="shared" si="60"/>
        <v>0.44244462544995927</v>
      </c>
      <c r="BB107" s="353">
        <f t="shared" si="61"/>
        <v>3.0873118053548437E-3</v>
      </c>
      <c r="BC107" s="365">
        <f t="shared" si="62"/>
        <v>4.6979689429569878E-2</v>
      </c>
      <c r="BD107" s="365">
        <f t="shared" si="63"/>
        <v>1.539002878947128</v>
      </c>
      <c r="BE107" s="365">
        <f t="shared" si="64"/>
        <v>7.2156468491523101E-2</v>
      </c>
      <c r="BF107" s="365">
        <f t="shared" si="65"/>
        <v>2.0744107832575739E-2</v>
      </c>
      <c r="BG107" s="365">
        <f t="shared" si="66"/>
        <v>2.4291232034472792E-2</v>
      </c>
      <c r="BH107" s="365">
        <f t="shared" si="67"/>
        <v>0.27075812274368233</v>
      </c>
      <c r="BI107" s="380">
        <f t="shared" si="68"/>
        <v>0.26271534981492484</v>
      </c>
      <c r="BJ107" s="365">
        <v>0.254</v>
      </c>
      <c r="BK107" s="262">
        <v>6216</v>
      </c>
      <c r="BL107" s="282">
        <v>17085</v>
      </c>
      <c r="BM107" s="262">
        <v>2323</v>
      </c>
      <c r="BN107" s="389">
        <f t="shared" si="69"/>
        <v>33678</v>
      </c>
      <c r="BO107" s="278">
        <v>13642</v>
      </c>
      <c r="BP107" s="278">
        <v>1073.6061186871088</v>
      </c>
      <c r="BQ107" s="272">
        <v>185.07286094104163</v>
      </c>
      <c r="BR107" s="262">
        <v>885</v>
      </c>
      <c r="BS107" s="457"/>
    </row>
    <row r="108" spans="1:71" x14ac:dyDescent="0.2">
      <c r="A108" s="421"/>
      <c r="B108" s="476">
        <v>1917</v>
      </c>
      <c r="C108" s="458">
        <v>16</v>
      </c>
      <c r="D108" s="459">
        <v>2494</v>
      </c>
      <c r="E108" s="694">
        <v>8949</v>
      </c>
      <c r="F108" s="752">
        <f t="shared" si="82"/>
        <v>8798.1829883560185</v>
      </c>
      <c r="G108" s="753">
        <f t="shared" si="71"/>
        <v>0.98314705423578264</v>
      </c>
      <c r="H108" s="708"/>
      <c r="I108" s="701"/>
      <c r="J108" s="709"/>
      <c r="K108" s="701"/>
      <c r="L108" s="774">
        <f t="shared" si="74"/>
        <v>8647.2246791704492</v>
      </c>
      <c r="M108" s="847">
        <f t="shared" si="83"/>
        <v>0.96627831927259467</v>
      </c>
      <c r="N108" s="717"/>
      <c r="O108" s="784"/>
      <c r="P108" s="717"/>
      <c r="Q108" s="791"/>
      <c r="R108" s="413">
        <v>0.32400000000000001</v>
      </c>
      <c r="S108" s="412">
        <v>0.63500000000000001</v>
      </c>
      <c r="T108" s="66">
        <f t="shared" si="47"/>
        <v>0.16827809337496707</v>
      </c>
      <c r="U108" s="66">
        <f t="shared" si="48"/>
        <v>1.2602987096046047E-2</v>
      </c>
      <c r="V108" s="113">
        <f t="shared" si="49"/>
        <v>9.3536498631436024E-2</v>
      </c>
      <c r="W108" s="66">
        <f t="shared" si="50"/>
        <v>8.1938226552800877E-2</v>
      </c>
      <c r="X108" s="71">
        <f t="shared" si="80"/>
        <v>9.6435268001465554E-2</v>
      </c>
      <c r="Y108" s="66">
        <f t="shared" si="52"/>
        <v>0.28174259809638463</v>
      </c>
      <c r="Z108" s="66">
        <f t="shared" si="53"/>
        <v>8.0702170305394519E-2</v>
      </c>
      <c r="AA108" s="67">
        <f t="shared" si="81"/>
        <v>0.33666904932094355</v>
      </c>
      <c r="AB108" s="66">
        <v>0.311</v>
      </c>
      <c r="AC108" s="67">
        <f t="shared" si="55"/>
        <v>7.4462811698527989E-2</v>
      </c>
      <c r="AD108" s="70">
        <v>0.27200000000000002</v>
      </c>
      <c r="AE108" s="69">
        <v>26581</v>
      </c>
      <c r="AF108" s="69"/>
      <c r="AG108" s="68">
        <v>92798</v>
      </c>
      <c r="AH108" s="404">
        <v>82055</v>
      </c>
      <c r="AI108" s="68">
        <f t="shared" si="56"/>
        <v>7489</v>
      </c>
      <c r="AJ108" s="68">
        <v>6910</v>
      </c>
      <c r="AK108" s="119">
        <v>1936</v>
      </c>
      <c r="AL108" s="72">
        <v>789.88332250168969</v>
      </c>
      <c r="AM108" s="68">
        <v>335</v>
      </c>
      <c r="AN108" s="69">
        <v>415</v>
      </c>
      <c r="AO108" s="68">
        <v>8680</v>
      </c>
      <c r="AP108" s="68">
        <v>579</v>
      </c>
      <c r="AQ108" s="114">
        <v>267</v>
      </c>
      <c r="AR108" s="69">
        <v>38</v>
      </c>
      <c r="AS108" s="69">
        <f t="shared" si="57"/>
        <v>4473</v>
      </c>
      <c r="AT108" s="68">
        <v>2420</v>
      </c>
      <c r="AU108" s="69">
        <v>274</v>
      </c>
      <c r="AV108" s="69">
        <v>3079</v>
      </c>
      <c r="AW108" s="68">
        <v>1911</v>
      </c>
      <c r="AX108" s="220">
        <v>3746</v>
      </c>
      <c r="AY108" s="114">
        <f t="shared" si="58"/>
        <v>2178</v>
      </c>
      <c r="AZ108" s="349">
        <f t="shared" si="59"/>
        <v>0.28643936291730426</v>
      </c>
      <c r="BA108" s="349">
        <f t="shared" si="60"/>
        <v>0.44142115131791632</v>
      </c>
      <c r="BB108" s="353">
        <f t="shared" si="61"/>
        <v>3.6099915946464362E-3</v>
      </c>
      <c r="BC108" s="365">
        <f t="shared" si="62"/>
        <v>4.8201469859264205E-2</v>
      </c>
      <c r="BD108" s="365">
        <f t="shared" si="63"/>
        <v>1.5410631654189082</v>
      </c>
      <c r="BE108" s="365">
        <f t="shared" si="64"/>
        <v>7.1893457732967153E-2</v>
      </c>
      <c r="BF108" s="365">
        <f t="shared" si="65"/>
        <v>2.0593116230953255E-2</v>
      </c>
      <c r="BG108" s="365">
        <f t="shared" si="66"/>
        <v>2.3470333412358026E-2</v>
      </c>
      <c r="BH108" s="365">
        <f t="shared" si="67"/>
        <v>0.32654903878710356</v>
      </c>
      <c r="BI108" s="380">
        <f t="shared" si="68"/>
        <v>0.25996012189157669</v>
      </c>
      <c r="BJ108" s="365">
        <v>0.249</v>
      </c>
      <c r="BK108" s="262">
        <v>7587</v>
      </c>
      <c r="BL108" s="282">
        <v>20391</v>
      </c>
      <c r="BM108" s="262">
        <v>2909</v>
      </c>
      <c r="BN108" s="389">
        <f t="shared" si="69"/>
        <v>40963</v>
      </c>
      <c r="BO108" s="278">
        <v>16009</v>
      </c>
      <c r="BP108" s="278">
        <v>1367.5967127374033</v>
      </c>
      <c r="BQ108" s="272">
        <v>212.6460521647615</v>
      </c>
      <c r="BR108" s="262">
        <v>1138</v>
      </c>
      <c r="BS108" s="457"/>
    </row>
    <row r="109" spans="1:71" x14ac:dyDescent="0.2">
      <c r="A109" s="421"/>
      <c r="B109" s="476">
        <v>1916</v>
      </c>
      <c r="C109" s="458">
        <v>16</v>
      </c>
      <c r="D109" s="459">
        <v>2494</v>
      </c>
      <c r="E109" s="694">
        <v>8889</v>
      </c>
      <c r="F109" s="752">
        <f t="shared" si="82"/>
        <v>9089.1725766669369</v>
      </c>
      <c r="G109" s="844">
        <f t="shared" si="71"/>
        <v>1.022519133385863</v>
      </c>
      <c r="H109" s="708"/>
      <c r="I109" s="701"/>
      <c r="J109" s="709"/>
      <c r="K109" s="701"/>
      <c r="L109" s="774">
        <f t="shared" si="74"/>
        <v>8922.9154763181305</v>
      </c>
      <c r="M109" s="684">
        <f t="shared" si="83"/>
        <v>1.0038154433927473</v>
      </c>
      <c r="N109" s="717"/>
      <c r="O109" s="784"/>
      <c r="P109" s="717"/>
      <c r="Q109" s="791"/>
      <c r="R109" s="413">
        <v>0.32600000000000001</v>
      </c>
      <c r="S109" s="412">
        <v>0.63800000000000001</v>
      </c>
      <c r="T109" s="66">
        <f t="shared" si="47"/>
        <v>0.1732993897645165</v>
      </c>
      <c r="U109" s="66">
        <f t="shared" si="48"/>
        <v>1.4338661974467449E-2</v>
      </c>
      <c r="V109" s="113">
        <f t="shared" si="49"/>
        <v>0.10289451531438192</v>
      </c>
      <c r="W109" s="66">
        <f t="shared" si="50"/>
        <v>9.0037812137321704E-2</v>
      </c>
      <c r="X109" s="71">
        <f t="shared" si="80"/>
        <v>9.5933432623194981E-2</v>
      </c>
      <c r="Y109" s="66">
        <f t="shared" si="52"/>
        <v>0.28886975403391862</v>
      </c>
      <c r="Z109" s="66">
        <f t="shared" si="53"/>
        <v>8.3273975263873604E-2</v>
      </c>
      <c r="AA109" s="67">
        <f t="shared" si="81"/>
        <v>0.33278424619070796</v>
      </c>
      <c r="AB109" s="66">
        <v>0.312</v>
      </c>
      <c r="AC109" s="67">
        <f t="shared" si="55"/>
        <v>7.6366854454013686E-2</v>
      </c>
      <c r="AD109" s="70">
        <v>0.27400000000000002</v>
      </c>
      <c r="AE109" s="69">
        <v>26711</v>
      </c>
      <c r="AF109" s="69"/>
      <c r="AG109" s="68">
        <v>92658</v>
      </c>
      <c r="AH109" s="404">
        <v>81924</v>
      </c>
      <c r="AI109" s="68">
        <f t="shared" si="56"/>
        <v>7716</v>
      </c>
      <c r="AJ109" s="68">
        <v>7076</v>
      </c>
      <c r="AK109" s="119">
        <v>1858</v>
      </c>
      <c r="AL109" s="72">
        <v>729.5223919553938</v>
      </c>
      <c r="AM109" s="68">
        <v>383</v>
      </c>
      <c r="AN109" s="69">
        <v>500</v>
      </c>
      <c r="AO109" s="68">
        <v>9534</v>
      </c>
      <c r="AP109" s="68">
        <v>640</v>
      </c>
      <c r="AQ109" s="114">
        <v>322</v>
      </c>
      <c r="AR109" s="69">
        <v>50</v>
      </c>
      <c r="AS109" s="69">
        <f t="shared" si="57"/>
        <v>4629</v>
      </c>
      <c r="AT109" s="68">
        <v>2755</v>
      </c>
      <c r="AU109" s="69">
        <v>296</v>
      </c>
      <c r="AV109" s="69">
        <v>2829</v>
      </c>
      <c r="AW109" s="68">
        <v>2083</v>
      </c>
      <c r="AX109" s="220">
        <v>3783</v>
      </c>
      <c r="AY109" s="114">
        <f t="shared" si="58"/>
        <v>2405</v>
      </c>
      <c r="AZ109" s="349">
        <f t="shared" si="59"/>
        <v>0.2882751624252628</v>
      </c>
      <c r="BA109" s="349">
        <f t="shared" si="60"/>
        <v>0.45124004403289514</v>
      </c>
      <c r="BB109" s="353">
        <f t="shared" si="61"/>
        <v>4.1334801096505431E-3</v>
      </c>
      <c r="BC109" s="365">
        <f t="shared" si="62"/>
        <v>4.9957909732564913E-2</v>
      </c>
      <c r="BD109" s="365">
        <f t="shared" si="63"/>
        <v>1.5653101718393172</v>
      </c>
      <c r="BE109" s="365">
        <f t="shared" si="64"/>
        <v>7.7982853506046196E-2</v>
      </c>
      <c r="BF109" s="365">
        <f t="shared" si="65"/>
        <v>2.2480519760840943E-2</v>
      </c>
      <c r="BG109" s="365">
        <f t="shared" si="66"/>
        <v>2.5955664918301712E-2</v>
      </c>
      <c r="BH109" s="365">
        <f t="shared" si="67"/>
        <v>0.3569316012129834</v>
      </c>
      <c r="BI109" s="380">
        <f t="shared" si="68"/>
        <v>0.26490958781026541</v>
      </c>
      <c r="BJ109" s="365">
        <v>0.248</v>
      </c>
      <c r="BK109" s="262">
        <v>7533</v>
      </c>
      <c r="BL109" s="282">
        <v>20285</v>
      </c>
      <c r="BM109" s="262">
        <v>2995</v>
      </c>
      <c r="BN109" s="389">
        <f t="shared" si="69"/>
        <v>41811</v>
      </c>
      <c r="BO109" s="278">
        <v>15766</v>
      </c>
      <c r="BP109" s="278">
        <v>1340.0933196567073</v>
      </c>
      <c r="BQ109" s="272">
        <v>207.91703849925017</v>
      </c>
      <c r="BR109" s="262">
        <v>1141</v>
      </c>
      <c r="BS109" s="457"/>
    </row>
    <row r="110" spans="1:71" x14ac:dyDescent="0.2">
      <c r="A110" s="421"/>
      <c r="B110" s="476">
        <v>1915</v>
      </c>
      <c r="C110" s="458">
        <v>24</v>
      </c>
      <c r="D110" s="459">
        <v>3728</v>
      </c>
      <c r="E110" s="694">
        <v>14213</v>
      </c>
      <c r="F110" s="752">
        <f t="shared" si="82"/>
        <v>14082.269924660475</v>
      </c>
      <c r="G110" s="753">
        <f t="shared" si="71"/>
        <v>0.99080207729968872</v>
      </c>
      <c r="H110" s="708"/>
      <c r="I110" s="701"/>
      <c r="J110" s="709"/>
      <c r="K110" s="701"/>
      <c r="L110" s="774">
        <f t="shared" si="74"/>
        <v>14006.365479669126</v>
      </c>
      <c r="M110" s="684">
        <f t="shared" si="83"/>
        <v>0.98546158303448439</v>
      </c>
      <c r="N110" s="717"/>
      <c r="O110" s="784"/>
      <c r="P110" s="717"/>
      <c r="Q110" s="791"/>
      <c r="R110" s="413">
        <v>0.33200000000000002</v>
      </c>
      <c r="S110" s="412">
        <v>0.65</v>
      </c>
      <c r="T110" s="66">
        <f t="shared" si="47"/>
        <v>0.17551626066526524</v>
      </c>
      <c r="U110" s="66">
        <f t="shared" si="48"/>
        <v>1.5704216643996537E-2</v>
      </c>
      <c r="V110" s="113">
        <f t="shared" si="49"/>
        <v>0.10123401520676434</v>
      </c>
      <c r="W110" s="66">
        <f t="shared" si="50"/>
        <v>9.3503645278442515E-2</v>
      </c>
      <c r="X110" s="71">
        <f t="shared" si="80"/>
        <v>0.10262760757016702</v>
      </c>
      <c r="Y110" s="66">
        <f t="shared" si="52"/>
        <v>0.30011128972424878</v>
      </c>
      <c r="Z110" s="66">
        <f t="shared" si="53"/>
        <v>8.762302243467085E-2</v>
      </c>
      <c r="AA110" s="67">
        <f t="shared" si="81"/>
        <v>0.35150241127735871</v>
      </c>
      <c r="AB110" s="66">
        <v>0.318</v>
      </c>
      <c r="AC110" s="67">
        <f t="shared" si="55"/>
        <v>8.0294026326620499E-2</v>
      </c>
      <c r="AD110" s="70">
        <v>0.27700000000000002</v>
      </c>
      <c r="AE110" s="69">
        <v>40435</v>
      </c>
      <c r="AF110" s="69"/>
      <c r="AG110" s="68">
        <v>138491</v>
      </c>
      <c r="AH110" s="404">
        <v>121704</v>
      </c>
      <c r="AI110" s="68">
        <f t="shared" si="56"/>
        <v>12135</v>
      </c>
      <c r="AJ110" s="68">
        <v>11120</v>
      </c>
      <c r="AK110" s="119">
        <v>2626</v>
      </c>
      <c r="AL110" s="72">
        <v>1210.7214485927821</v>
      </c>
      <c r="AM110" s="68">
        <v>635</v>
      </c>
      <c r="AN110" s="69">
        <v>734</v>
      </c>
      <c r="AO110" s="68">
        <v>14020</v>
      </c>
      <c r="AP110" s="68">
        <v>1015</v>
      </c>
      <c r="AQ110" s="120">
        <v>523.81989683382267</v>
      </c>
      <c r="AR110" s="69">
        <v>69</v>
      </c>
      <c r="AS110" s="69">
        <f t="shared" si="57"/>
        <v>7097</v>
      </c>
      <c r="AT110" s="68">
        <v>4105</v>
      </c>
      <c r="AU110" s="69">
        <v>418</v>
      </c>
      <c r="AV110" s="69">
        <v>4441</v>
      </c>
      <c r="AW110" s="68">
        <v>3257</v>
      </c>
      <c r="AX110" s="220">
        <v>5876</v>
      </c>
      <c r="AY110" s="114">
        <f t="shared" si="58"/>
        <v>3780.8198968338229</v>
      </c>
      <c r="AZ110" s="349">
        <f t="shared" si="59"/>
        <v>0.29196843116159171</v>
      </c>
      <c r="BA110" s="349">
        <f t="shared" si="60"/>
        <v>0.4604775761601837</v>
      </c>
      <c r="BB110" s="353">
        <f t="shared" si="61"/>
        <v>4.5851354961694265E-3</v>
      </c>
      <c r="BC110" s="365">
        <f t="shared" si="62"/>
        <v>5.1245207269786486E-2</v>
      </c>
      <c r="BD110" s="365">
        <f t="shared" si="63"/>
        <v>1.5771485099542475</v>
      </c>
      <c r="BE110" s="365">
        <f t="shared" si="64"/>
        <v>8.0549029306294054E-2</v>
      </c>
      <c r="BF110" s="365">
        <f t="shared" si="65"/>
        <v>2.3517773718147748E-2</v>
      </c>
      <c r="BG110" s="365">
        <f t="shared" si="66"/>
        <v>2.7300112619836833E-2</v>
      </c>
      <c r="BH110" s="365">
        <f t="shared" si="67"/>
        <v>0.34672931865957712</v>
      </c>
      <c r="BI110" s="380">
        <f t="shared" si="68"/>
        <v>0.27500927414368742</v>
      </c>
      <c r="BJ110" s="365">
        <v>0.25</v>
      </c>
      <c r="BK110" s="262">
        <v>11980</v>
      </c>
      <c r="BL110" s="282">
        <v>30460</v>
      </c>
      <c r="BM110" s="262">
        <v>4532</v>
      </c>
      <c r="BN110" s="389">
        <f t="shared" si="69"/>
        <v>63772</v>
      </c>
      <c r="BO110" s="278">
        <v>23524</v>
      </c>
      <c r="BP110" s="278">
        <v>1644.3280579962475</v>
      </c>
      <c r="BQ110" s="272">
        <v>331.55810193942864</v>
      </c>
      <c r="BR110" s="262">
        <v>1769</v>
      </c>
      <c r="BS110" s="457"/>
    </row>
    <row r="111" spans="1:71" x14ac:dyDescent="0.2">
      <c r="A111" s="421"/>
      <c r="B111" s="476">
        <v>1914</v>
      </c>
      <c r="C111" s="458">
        <v>24</v>
      </c>
      <c r="D111" s="459">
        <v>3758</v>
      </c>
      <c r="E111" s="694">
        <v>14531</v>
      </c>
      <c r="F111" s="752">
        <f t="shared" si="82"/>
        <v>14660.063468388551</v>
      </c>
      <c r="G111" s="753">
        <f t="shared" si="71"/>
        <v>1.0088819398794682</v>
      </c>
      <c r="H111" s="708"/>
      <c r="I111" s="701"/>
      <c r="J111" s="709"/>
      <c r="K111" s="701"/>
      <c r="L111" s="774">
        <f t="shared" si="74"/>
        <v>14474.542482062276</v>
      </c>
      <c r="M111" s="684">
        <f t="shared" si="83"/>
        <v>0.99611468460961228</v>
      </c>
      <c r="N111" s="717"/>
      <c r="O111" s="784"/>
      <c r="P111" s="717"/>
      <c r="Q111" s="791"/>
      <c r="R111" s="413">
        <v>0.33700000000000002</v>
      </c>
      <c r="S111" s="412">
        <v>0.65900000000000003</v>
      </c>
      <c r="T111" s="66">
        <f t="shared" si="47"/>
        <v>0.18814370678400463</v>
      </c>
      <c r="U111" s="66">
        <f t="shared" si="48"/>
        <v>1.7165514240123785E-2</v>
      </c>
      <c r="V111" s="113">
        <f t="shared" si="49"/>
        <v>0.10602589605670418</v>
      </c>
      <c r="W111" s="66">
        <f t="shared" si="50"/>
        <v>0.10151092902701447</v>
      </c>
      <c r="X111" s="71">
        <f t="shared" si="80"/>
        <v>0.10435263448929616</v>
      </c>
      <c r="Y111" s="66">
        <f t="shared" si="52"/>
        <v>0.29336105604177748</v>
      </c>
      <c r="Z111" s="66">
        <f t="shared" si="53"/>
        <v>8.7138866347334629E-2</v>
      </c>
      <c r="AA111" s="67">
        <f t="shared" si="81"/>
        <v>0.35131279918766017</v>
      </c>
      <c r="AB111" s="66">
        <v>0.32100000000000001</v>
      </c>
      <c r="AC111" s="67">
        <f t="shared" si="55"/>
        <v>8.0022118650762308E-2</v>
      </c>
      <c r="AD111" s="70">
        <v>0.27900000000000003</v>
      </c>
      <c r="AE111" s="69">
        <v>41362</v>
      </c>
      <c r="AF111" s="69"/>
      <c r="AG111" s="68">
        <v>139249</v>
      </c>
      <c r="AH111" s="404">
        <v>122587</v>
      </c>
      <c r="AI111" s="68">
        <f t="shared" si="56"/>
        <v>12134</v>
      </c>
      <c r="AJ111" s="68">
        <v>11143</v>
      </c>
      <c r="AK111" s="119">
        <v>2590</v>
      </c>
      <c r="AL111" s="72">
        <v>1069.0793566192517</v>
      </c>
      <c r="AM111" s="68">
        <v>710</v>
      </c>
      <c r="AN111" s="69">
        <v>799</v>
      </c>
      <c r="AO111" s="68">
        <v>14764</v>
      </c>
      <c r="AP111" s="68">
        <v>991</v>
      </c>
      <c r="AQ111" s="120">
        <v>471.6950464153723</v>
      </c>
      <c r="AR111" s="69">
        <v>50</v>
      </c>
      <c r="AS111" s="69">
        <f t="shared" si="57"/>
        <v>7782</v>
      </c>
      <c r="AT111" s="68">
        <v>4605</v>
      </c>
      <c r="AU111" s="69">
        <v>495</v>
      </c>
      <c r="AV111" s="69">
        <v>4188</v>
      </c>
      <c r="AW111" s="68">
        <v>3727</v>
      </c>
      <c r="AX111" s="220">
        <v>6438</v>
      </c>
      <c r="AY111" s="114">
        <f t="shared" si="58"/>
        <v>4198.6950464153724</v>
      </c>
      <c r="AZ111" s="349">
        <f t="shared" si="59"/>
        <v>0.29703624442545368</v>
      </c>
      <c r="BA111" s="349">
        <f t="shared" si="60"/>
        <v>0.4731308662898836</v>
      </c>
      <c r="BB111" s="353">
        <f t="shared" si="61"/>
        <v>5.0987798835180143E-3</v>
      </c>
      <c r="BC111" s="365">
        <f t="shared" si="62"/>
        <v>5.5885500075404493E-2</v>
      </c>
      <c r="BD111" s="365">
        <f t="shared" si="63"/>
        <v>1.5928388375803877</v>
      </c>
      <c r="BE111" s="365">
        <f t="shared" si="64"/>
        <v>9.0106861370339922E-2</v>
      </c>
      <c r="BF111" s="365">
        <f t="shared" si="65"/>
        <v>2.6765003698410762E-2</v>
      </c>
      <c r="BG111" s="365">
        <f t="shared" si="66"/>
        <v>3.015242512632315E-2</v>
      </c>
      <c r="BH111" s="365">
        <f t="shared" si="67"/>
        <v>0.35694598907209518</v>
      </c>
      <c r="BI111" s="380">
        <f t="shared" si="68"/>
        <v>0.26940186644746383</v>
      </c>
      <c r="BJ111" s="365">
        <v>0.254</v>
      </c>
      <c r="BK111" s="262">
        <v>12222</v>
      </c>
      <c r="BL111" s="282">
        <v>31129</v>
      </c>
      <c r="BM111" s="262">
        <v>4625</v>
      </c>
      <c r="BN111" s="389">
        <f t="shared" si="69"/>
        <v>65883</v>
      </c>
      <c r="BO111" s="278">
        <v>24055</v>
      </c>
      <c r="BP111" s="278">
        <v>1728.4093041173742</v>
      </c>
      <c r="BQ111" s="272">
        <v>289.70147742553178</v>
      </c>
      <c r="BR111" s="262">
        <v>1739</v>
      </c>
      <c r="BS111" s="457"/>
    </row>
    <row r="112" spans="1:71" x14ac:dyDescent="0.2">
      <c r="A112" s="421"/>
      <c r="B112" s="476">
        <v>1913</v>
      </c>
      <c r="C112" s="458">
        <v>16</v>
      </c>
      <c r="D112" s="459">
        <v>2468</v>
      </c>
      <c r="E112" s="694">
        <v>9961</v>
      </c>
      <c r="F112" s="752">
        <f t="shared" si="82"/>
        <v>10157.084212744787</v>
      </c>
      <c r="G112" s="844">
        <f t="shared" si="71"/>
        <v>1.0196851935292428</v>
      </c>
      <c r="H112" s="708"/>
      <c r="I112" s="701"/>
      <c r="J112" s="709"/>
      <c r="K112" s="701"/>
      <c r="L112" s="774">
        <f t="shared" si="74"/>
        <v>10154.104122195002</v>
      </c>
      <c r="M112" s="847">
        <f t="shared" si="83"/>
        <v>1.0193860176884852</v>
      </c>
      <c r="N112" s="717"/>
      <c r="O112" s="784"/>
      <c r="P112" s="717"/>
      <c r="Q112" s="791"/>
      <c r="R112" s="413">
        <v>0.34499999999999997</v>
      </c>
      <c r="S112" s="412">
        <v>0.67</v>
      </c>
      <c r="T112" s="66">
        <f t="shared" si="47"/>
        <v>0.17409296849916164</v>
      </c>
      <c r="U112" s="66">
        <f t="shared" si="48"/>
        <v>1.6767150654632371E-2</v>
      </c>
      <c r="V112" s="113">
        <f t="shared" si="49"/>
        <v>0.10089669039726101</v>
      </c>
      <c r="W112" s="66">
        <f t="shared" si="50"/>
        <v>0.10479342109700915</v>
      </c>
      <c r="X112" s="71">
        <f t="shared" si="80"/>
        <v>0.10826585511656975</v>
      </c>
      <c r="Y112" s="66">
        <f t="shared" si="52"/>
        <v>0.28429239056758587</v>
      </c>
      <c r="Z112" s="66">
        <f t="shared" si="53"/>
        <v>8.6614857888158259E-2</v>
      </c>
      <c r="AA112" s="67">
        <f t="shared" si="81"/>
        <v>0.35535656951232564</v>
      </c>
      <c r="AB112" s="66">
        <v>0.32500000000000001</v>
      </c>
      <c r="AC112" s="67">
        <f t="shared" si="55"/>
        <v>7.89848377805554E-2</v>
      </c>
      <c r="AD112" s="70">
        <v>0.28399999999999997</v>
      </c>
      <c r="AE112" s="69">
        <v>28031</v>
      </c>
      <c r="AF112" s="69"/>
      <c r="AG112" s="68">
        <v>92005</v>
      </c>
      <c r="AH112" s="404">
        <v>81217</v>
      </c>
      <c r="AI112" s="68">
        <f t="shared" si="56"/>
        <v>7969</v>
      </c>
      <c r="AJ112" s="68">
        <v>7267</v>
      </c>
      <c r="AK112" s="119">
        <v>1709</v>
      </c>
      <c r="AL112" s="72">
        <v>630.22164542903658</v>
      </c>
      <c r="AM112" s="68">
        <v>470</v>
      </c>
      <c r="AN112" s="69">
        <v>516</v>
      </c>
      <c r="AO112" s="68">
        <v>9283</v>
      </c>
      <c r="AP112" s="68">
        <v>702</v>
      </c>
      <c r="AQ112" s="120">
        <v>344.46438677026362</v>
      </c>
      <c r="AR112" s="69">
        <v>50</v>
      </c>
      <c r="AS112" s="69">
        <f t="shared" si="57"/>
        <v>4880</v>
      </c>
      <c r="AT112" s="68">
        <v>3262</v>
      </c>
      <c r="AU112" s="69">
        <v>269</v>
      </c>
      <c r="AV112" s="69">
        <v>2541</v>
      </c>
      <c r="AW112" s="68">
        <v>2593</v>
      </c>
      <c r="AX112" s="220">
        <v>4045</v>
      </c>
      <c r="AY112" s="114">
        <f t="shared" si="58"/>
        <v>2937.4643867702634</v>
      </c>
      <c r="AZ112" s="349">
        <f t="shared" si="59"/>
        <v>0.3046682245530134</v>
      </c>
      <c r="BA112" s="349">
        <f t="shared" si="60"/>
        <v>0.47977827291995001</v>
      </c>
      <c r="BB112" s="353">
        <f t="shared" si="61"/>
        <v>5.1084180207597411E-3</v>
      </c>
      <c r="BC112" s="365">
        <f t="shared" si="62"/>
        <v>5.3040595619803274E-2</v>
      </c>
      <c r="BD112" s="365">
        <f t="shared" si="63"/>
        <v>1.5747565195676216</v>
      </c>
      <c r="BE112" s="365">
        <f t="shared" si="64"/>
        <v>9.250472690949306E-2</v>
      </c>
      <c r="BF112" s="365">
        <f t="shared" si="65"/>
        <v>2.8183250910276614E-2</v>
      </c>
      <c r="BG112" s="365">
        <f t="shared" si="66"/>
        <v>3.1927225550462075E-2</v>
      </c>
      <c r="BH112" s="365">
        <f t="shared" si="67"/>
        <v>0.33116906282330277</v>
      </c>
      <c r="BI112" s="380">
        <f t="shared" si="68"/>
        <v>0.25924868895151798</v>
      </c>
      <c r="BJ112" s="365">
        <v>0.25900000000000001</v>
      </c>
      <c r="BK112" s="262">
        <v>8350</v>
      </c>
      <c r="BL112" s="282">
        <v>21021</v>
      </c>
      <c r="BM112" s="262">
        <v>3070</v>
      </c>
      <c r="BN112" s="389">
        <f t="shared" si="69"/>
        <v>44142</v>
      </c>
      <c r="BO112" s="278">
        <v>16216</v>
      </c>
      <c r="BP112" s="278">
        <v>1059.829004735398</v>
      </c>
      <c r="BQ112" s="272">
        <v>204.31530804794571</v>
      </c>
      <c r="BR112" s="262">
        <v>1265</v>
      </c>
      <c r="BS112" s="457"/>
    </row>
    <row r="113" spans="1:71" x14ac:dyDescent="0.2">
      <c r="A113" s="421"/>
      <c r="B113" s="476">
        <v>1912</v>
      </c>
      <c r="C113" s="458">
        <v>16</v>
      </c>
      <c r="D113" s="459">
        <v>2464</v>
      </c>
      <c r="E113" s="694">
        <v>11164</v>
      </c>
      <c r="F113" s="752">
        <f t="shared" si="82"/>
        <v>10850.76463035278</v>
      </c>
      <c r="G113" s="844">
        <f t="shared" si="71"/>
        <v>0.97194237104557324</v>
      </c>
      <c r="H113" s="708"/>
      <c r="I113" s="701"/>
      <c r="J113" s="709"/>
      <c r="K113" s="701"/>
      <c r="L113" s="715"/>
      <c r="M113" s="701"/>
      <c r="N113" s="717"/>
      <c r="O113" s="784"/>
      <c r="P113" s="717"/>
      <c r="Q113" s="791"/>
      <c r="R113" s="413">
        <v>0.35899999999999999</v>
      </c>
      <c r="S113" s="412">
        <v>0.69499999999999995</v>
      </c>
      <c r="T113" s="66">
        <f t="shared" si="47"/>
        <v>0.18251325268451815</v>
      </c>
      <c r="U113" s="66">
        <f t="shared" si="48"/>
        <v>1.5019709120565447E-2</v>
      </c>
      <c r="V113" s="113">
        <f t="shared" si="49"/>
        <v>0.10362539057484056</v>
      </c>
      <c r="W113" s="66">
        <f t="shared" si="50"/>
        <v>0.10026543049208907</v>
      </c>
      <c r="X113" s="71">
        <f t="shared" si="80"/>
        <v>0.11946239780850063</v>
      </c>
      <c r="Y113" s="66">
        <f t="shared" si="52"/>
        <v>0.28544243577545197</v>
      </c>
      <c r="Z113" s="66">
        <f t="shared" si="53"/>
        <v>8.9885716731584131E-2</v>
      </c>
      <c r="AA113" s="67">
        <f t="shared" si="81"/>
        <v>0.37936658964251735</v>
      </c>
      <c r="AB113" s="66">
        <v>0.33700000000000002</v>
      </c>
      <c r="AC113" s="67">
        <f t="shared" si="55"/>
        <v>8.221332876770962E-2</v>
      </c>
      <c r="AD113" s="70">
        <v>0.3</v>
      </c>
      <c r="AE113" s="69">
        <v>29428</v>
      </c>
      <c r="AF113" s="69"/>
      <c r="AG113" s="68">
        <v>93452</v>
      </c>
      <c r="AH113" s="404">
        <v>82039</v>
      </c>
      <c r="AI113" s="68">
        <f t="shared" si="56"/>
        <v>8400</v>
      </c>
      <c r="AJ113" s="68">
        <v>7683</v>
      </c>
      <c r="AK113" s="119">
        <v>1727</v>
      </c>
      <c r="AL113" s="72">
        <v>767.60537923927075</v>
      </c>
      <c r="AM113" s="68">
        <v>442</v>
      </c>
      <c r="AN113" s="69">
        <v>560</v>
      </c>
      <c r="AO113" s="68">
        <v>9684</v>
      </c>
      <c r="AP113" s="68">
        <v>717</v>
      </c>
      <c r="AQ113" s="120">
        <v>356.6110885211969</v>
      </c>
      <c r="AR113" s="69">
        <v>45</v>
      </c>
      <c r="AS113" s="69">
        <f t="shared" si="57"/>
        <v>5371</v>
      </c>
      <c r="AT113" s="68">
        <v>3383</v>
      </c>
      <c r="AU113" s="69">
        <v>296</v>
      </c>
      <c r="AV113" s="69">
        <v>2765</v>
      </c>
      <c r="AW113" s="68">
        <v>2594</v>
      </c>
      <c r="AX113" s="220">
        <v>4470</v>
      </c>
      <c r="AY113" s="114">
        <f t="shared" si="58"/>
        <v>2950.611088521197</v>
      </c>
      <c r="AZ113" s="349">
        <f t="shared" si="59"/>
        <v>0.3148996276163164</v>
      </c>
      <c r="BA113" s="349">
        <f t="shared" si="60"/>
        <v>0.49845910199888716</v>
      </c>
      <c r="BB113" s="353">
        <f t="shared" si="61"/>
        <v>4.7297008089714505E-3</v>
      </c>
      <c r="BC113" s="365">
        <f t="shared" si="62"/>
        <v>5.7473355305397426E-2</v>
      </c>
      <c r="BD113" s="365">
        <f t="shared" si="63"/>
        <v>1.5829142313442979</v>
      </c>
      <c r="BE113" s="365">
        <f t="shared" si="64"/>
        <v>8.81473426668479E-2</v>
      </c>
      <c r="BF113" s="365">
        <f t="shared" si="65"/>
        <v>2.7757565381158242E-2</v>
      </c>
      <c r="BG113" s="365">
        <f t="shared" si="66"/>
        <v>3.1573546724748498E-2</v>
      </c>
      <c r="BH113" s="365">
        <f t="shared" si="67"/>
        <v>0.32907435095827103</v>
      </c>
      <c r="BI113" s="380">
        <f t="shared" si="68"/>
        <v>0.26107788500747586</v>
      </c>
      <c r="BJ113" s="365">
        <v>0.26900000000000002</v>
      </c>
      <c r="BK113" s="262">
        <v>9389</v>
      </c>
      <c r="BL113" s="282">
        <v>22039</v>
      </c>
      <c r="BM113" s="262">
        <v>3353</v>
      </c>
      <c r="BN113" s="389">
        <f t="shared" si="69"/>
        <v>46582</v>
      </c>
      <c r="BO113" s="278">
        <v>16889</v>
      </c>
      <c r="BP113" s="278">
        <v>1098.164854163465</v>
      </c>
      <c r="BQ113" s="272">
        <v>224.16476468828367</v>
      </c>
      <c r="BR113" s="262">
        <v>1355</v>
      </c>
      <c r="BS113" s="457"/>
    </row>
    <row r="114" spans="1:71" x14ac:dyDescent="0.2">
      <c r="A114" s="421"/>
      <c r="B114" s="476">
        <v>1911</v>
      </c>
      <c r="C114" s="458">
        <v>16</v>
      </c>
      <c r="D114" s="459">
        <v>2474</v>
      </c>
      <c r="E114" s="694">
        <v>11161</v>
      </c>
      <c r="F114" s="752">
        <f t="shared" si="82"/>
        <v>10991.150575712734</v>
      </c>
      <c r="G114" s="753">
        <f t="shared" si="71"/>
        <v>0.98478188116770304</v>
      </c>
      <c r="H114" s="708"/>
      <c r="I114" s="701"/>
      <c r="J114" s="709"/>
      <c r="K114" s="701"/>
      <c r="L114" s="774">
        <f t="shared" si="74"/>
        <v>10786.503108746014</v>
      </c>
      <c r="M114" s="847">
        <f t="shared" ref="M114:M131" si="84">L114/E114</f>
        <v>0.96644593752764218</v>
      </c>
      <c r="N114" s="717"/>
      <c r="O114" s="784"/>
      <c r="P114" s="717"/>
      <c r="Q114" s="791"/>
      <c r="R114" s="413">
        <v>0.35699999999999998</v>
      </c>
      <c r="S114" s="412">
        <v>0.69299999999999995</v>
      </c>
      <c r="T114" s="66">
        <f t="shared" si="47"/>
        <v>0.1854121973643886</v>
      </c>
      <c r="U114" s="66">
        <f t="shared" si="48"/>
        <v>1.7502639016583239E-2</v>
      </c>
      <c r="V114" s="113">
        <f t="shared" si="49"/>
        <v>0.10475321284927465</v>
      </c>
      <c r="W114" s="66">
        <f t="shared" si="50"/>
        <v>0.10698954866670567</v>
      </c>
      <c r="X114" s="71">
        <f t="shared" si="80"/>
        <v>0.11844297524169328</v>
      </c>
      <c r="Y114" s="66">
        <f t="shared" si="52"/>
        <v>0.29563796097660638</v>
      </c>
      <c r="Z114" s="66">
        <f t="shared" si="53"/>
        <v>9.2135284566650044E-2</v>
      </c>
      <c r="AA114" s="67">
        <f t="shared" si="81"/>
        <v>0.38005243981339598</v>
      </c>
      <c r="AB114" s="66">
        <v>0.33600000000000002</v>
      </c>
      <c r="AC114" s="67">
        <f t="shared" si="55"/>
        <v>8.3178571807579246E-2</v>
      </c>
      <c r="AD114" s="70">
        <v>0.29699999999999999</v>
      </c>
      <c r="AE114" s="69">
        <v>29367</v>
      </c>
      <c r="AF114" s="69"/>
      <c r="AG114" s="68">
        <v>94231</v>
      </c>
      <c r="AH114" s="404">
        <v>82259</v>
      </c>
      <c r="AI114" s="68">
        <f t="shared" si="56"/>
        <v>8682</v>
      </c>
      <c r="AJ114" s="68">
        <v>7838</v>
      </c>
      <c r="AK114" s="119">
        <v>1650</v>
      </c>
      <c r="AL114" s="72">
        <v>727.11197447600352</v>
      </c>
      <c r="AM114" s="68">
        <v>514</v>
      </c>
      <c r="AN114" s="69">
        <v>539</v>
      </c>
      <c r="AO114" s="68">
        <v>9871</v>
      </c>
      <c r="AP114" s="68">
        <v>844</v>
      </c>
      <c r="AQ114" s="120">
        <v>393.96207569514547</v>
      </c>
      <c r="AR114" s="69">
        <v>49</v>
      </c>
      <c r="AS114" s="69">
        <f t="shared" si="57"/>
        <v>5445</v>
      </c>
      <c r="AT114" s="68">
        <v>3429</v>
      </c>
      <c r="AU114" s="69">
        <v>322</v>
      </c>
      <c r="AV114" s="69">
        <v>2884</v>
      </c>
      <c r="AW114" s="68">
        <v>2748</v>
      </c>
      <c r="AX114" s="220">
        <v>4535</v>
      </c>
      <c r="AY114" s="114">
        <f t="shared" si="58"/>
        <v>3141.9620756951454</v>
      </c>
      <c r="AZ114" s="349">
        <f t="shared" si="59"/>
        <v>0.31164903269624644</v>
      </c>
      <c r="BA114" s="349">
        <f t="shared" si="60"/>
        <v>0.49795714786004608</v>
      </c>
      <c r="BB114" s="353">
        <f t="shared" si="61"/>
        <v>5.4546805191497492E-3</v>
      </c>
      <c r="BC114" s="365">
        <f t="shared" si="62"/>
        <v>5.7783531958697246E-2</v>
      </c>
      <c r="BD114" s="365">
        <f t="shared" si="63"/>
        <v>1.5978138727142712</v>
      </c>
      <c r="BE114" s="365">
        <f t="shared" si="64"/>
        <v>9.3574420267647354E-2</v>
      </c>
      <c r="BF114" s="365">
        <f t="shared" si="65"/>
        <v>2.9162377561524341E-2</v>
      </c>
      <c r="BG114" s="365">
        <f t="shared" si="66"/>
        <v>3.3343189350586805E-2</v>
      </c>
      <c r="BH114" s="365">
        <f t="shared" si="67"/>
        <v>0.33612558313753532</v>
      </c>
      <c r="BI114" s="380">
        <f t="shared" si="68"/>
        <v>0.26689821908945416</v>
      </c>
      <c r="BJ114" s="365">
        <v>0.26600000000000001</v>
      </c>
      <c r="BK114" s="262">
        <v>9318</v>
      </c>
      <c r="BL114" s="282">
        <v>21914</v>
      </c>
      <c r="BM114" s="262">
        <v>3265</v>
      </c>
      <c r="BN114" s="389">
        <f t="shared" si="69"/>
        <v>46923</v>
      </c>
      <c r="BO114" s="278">
        <v>16812</v>
      </c>
      <c r="BP114" s="278">
        <v>1113.027948718264</v>
      </c>
      <c r="BQ114" s="272">
        <v>234.40596148631732</v>
      </c>
      <c r="BR114" s="262">
        <v>1323</v>
      </c>
      <c r="BS114" s="457"/>
    </row>
    <row r="115" spans="1:71" x14ac:dyDescent="0.2">
      <c r="A115" s="421"/>
      <c r="B115" s="476">
        <v>1910</v>
      </c>
      <c r="C115" s="458">
        <v>16</v>
      </c>
      <c r="D115" s="459">
        <v>2498</v>
      </c>
      <c r="E115" s="694">
        <v>9577</v>
      </c>
      <c r="F115" s="752">
        <f t="shared" si="82"/>
        <v>9559.8461463874046</v>
      </c>
      <c r="G115" s="753">
        <f t="shared" si="71"/>
        <v>0.99820884894929562</v>
      </c>
      <c r="H115" s="708"/>
      <c r="I115" s="701"/>
      <c r="J115" s="709"/>
      <c r="K115" s="701"/>
      <c r="L115" s="774">
        <f t="shared" si="74"/>
        <v>9405.0307943123498</v>
      </c>
      <c r="M115" s="684">
        <f t="shared" si="84"/>
        <v>0.9820435203416884</v>
      </c>
      <c r="N115" s="717"/>
      <c r="O115" s="784"/>
      <c r="P115" s="717"/>
      <c r="Q115" s="791"/>
      <c r="R115" s="413">
        <v>0.32600000000000001</v>
      </c>
      <c r="S115" s="412">
        <v>0.64400000000000002</v>
      </c>
      <c r="T115" s="66">
        <f t="shared" si="47"/>
        <v>0.19992467043314502</v>
      </c>
      <c r="U115" s="66">
        <f t="shared" si="48"/>
        <v>1.3596986817325801E-2</v>
      </c>
      <c r="V115" s="113">
        <f t="shared" si="49"/>
        <v>0.10382601605081326</v>
      </c>
      <c r="W115" s="66">
        <f t="shared" si="50"/>
        <v>0.11237095505554101</v>
      </c>
      <c r="X115" s="71">
        <f t="shared" si="80"/>
        <v>0.10275310072529076</v>
      </c>
      <c r="Y115" s="66">
        <f t="shared" si="52"/>
        <v>0.30922787193973633</v>
      </c>
      <c r="Z115" s="66">
        <f t="shared" si="53"/>
        <v>8.8086348225398056E-2</v>
      </c>
      <c r="AA115" s="67">
        <f t="shared" si="81"/>
        <v>0.36071563088512243</v>
      </c>
      <c r="AB115" s="66">
        <v>0.318</v>
      </c>
      <c r="AC115" s="67">
        <f t="shared" si="55"/>
        <v>7.9599588000515004E-2</v>
      </c>
      <c r="AD115" s="70">
        <v>0.27900000000000003</v>
      </c>
      <c r="AE115" s="69">
        <v>26550</v>
      </c>
      <c r="AF115" s="69"/>
      <c r="AG115" s="68">
        <v>93204</v>
      </c>
      <c r="AH115" s="404">
        <v>81551</v>
      </c>
      <c r="AI115" s="68">
        <f t="shared" si="56"/>
        <v>8210</v>
      </c>
      <c r="AJ115" s="68">
        <v>7419</v>
      </c>
      <c r="AK115" s="119">
        <v>1730</v>
      </c>
      <c r="AL115" s="72">
        <v>699.53308680332384</v>
      </c>
      <c r="AM115" s="68">
        <v>361</v>
      </c>
      <c r="AN115" s="69">
        <v>540</v>
      </c>
      <c r="AO115" s="68">
        <v>9677</v>
      </c>
      <c r="AP115" s="68">
        <v>791</v>
      </c>
      <c r="AQ115" s="120">
        <v>369.44885672461379</v>
      </c>
      <c r="AR115" s="69">
        <v>34</v>
      </c>
      <c r="AS115" s="69">
        <f t="shared" si="57"/>
        <v>5308</v>
      </c>
      <c r="AT115" s="68">
        <v>3284</v>
      </c>
      <c r="AU115" s="69">
        <v>294</v>
      </c>
      <c r="AV115" s="69">
        <v>3020</v>
      </c>
      <c r="AW115" s="68">
        <v>2614</v>
      </c>
      <c r="AX115" s="220">
        <v>4440</v>
      </c>
      <c r="AY115" s="114">
        <f t="shared" si="58"/>
        <v>2983.448856724614</v>
      </c>
      <c r="AZ115" s="349">
        <f t="shared" si="59"/>
        <v>0.28485901892622634</v>
      </c>
      <c r="BA115" s="349">
        <f t="shared" si="60"/>
        <v>0.46513025192051843</v>
      </c>
      <c r="BB115" s="353">
        <f t="shared" si="61"/>
        <v>3.8732243251362601E-3</v>
      </c>
      <c r="BC115" s="365">
        <f t="shared" si="62"/>
        <v>5.6950345478734815E-2</v>
      </c>
      <c r="BD115" s="365">
        <f t="shared" si="63"/>
        <v>1.6328436911487758</v>
      </c>
      <c r="BE115" s="365">
        <f t="shared" si="64"/>
        <v>9.8455743879472687E-2</v>
      </c>
      <c r="BF115" s="365">
        <f t="shared" si="65"/>
        <v>2.8046006609158406E-2</v>
      </c>
      <c r="BG115" s="365">
        <f t="shared" si="66"/>
        <v>3.2009880012924485E-2</v>
      </c>
      <c r="BH115" s="365">
        <f t="shared" si="67"/>
        <v>0.36448210922787194</v>
      </c>
      <c r="BI115" s="380">
        <f t="shared" si="68"/>
        <v>0.27943502824858757</v>
      </c>
      <c r="BJ115" s="365">
        <v>0.249</v>
      </c>
      <c r="BK115" s="262">
        <v>7858</v>
      </c>
      <c r="BL115" s="282">
        <v>20332</v>
      </c>
      <c r="BM115" s="262">
        <v>2815</v>
      </c>
      <c r="BN115" s="389">
        <f t="shared" si="69"/>
        <v>43352</v>
      </c>
      <c r="BO115" s="278">
        <v>15996</v>
      </c>
      <c r="BP115" s="278">
        <v>1155.936785738724</v>
      </c>
      <c r="BQ115" s="272">
        <v>187.12448221680762</v>
      </c>
      <c r="BR115" s="262">
        <v>1160</v>
      </c>
      <c r="BS115" s="457"/>
    </row>
    <row r="116" spans="1:71" x14ac:dyDescent="0.2">
      <c r="A116" s="421"/>
      <c r="B116" s="476">
        <v>1909</v>
      </c>
      <c r="C116" s="458">
        <v>16</v>
      </c>
      <c r="D116" s="459">
        <v>2482</v>
      </c>
      <c r="E116" s="694">
        <v>8797</v>
      </c>
      <c r="F116" s="752">
        <f t="shared" si="82"/>
        <v>8750.605360350819</v>
      </c>
      <c r="G116" s="753">
        <f t="shared" si="71"/>
        <v>0.99472608393211537</v>
      </c>
      <c r="H116" s="708"/>
      <c r="I116" s="701"/>
      <c r="J116" s="709"/>
      <c r="K116" s="701"/>
      <c r="L116" s="774">
        <f t="shared" si="74"/>
        <v>8639.2933477905426</v>
      </c>
      <c r="M116" s="684">
        <f t="shared" si="84"/>
        <v>0.98207267793458486</v>
      </c>
      <c r="N116" s="717"/>
      <c r="O116" s="784"/>
      <c r="P116" s="717"/>
      <c r="Q116" s="791"/>
      <c r="R116" s="413">
        <v>0.311</v>
      </c>
      <c r="S116" s="412">
        <v>0.61799999999999999</v>
      </c>
      <c r="T116" s="66">
        <f t="shared" si="47"/>
        <v>0.21295669150165344</v>
      </c>
      <c r="U116" s="66">
        <f t="shared" si="48"/>
        <v>1.0319136220566556E-2</v>
      </c>
      <c r="V116" s="113">
        <f t="shared" si="49"/>
        <v>0.10240141529523539</v>
      </c>
      <c r="W116" s="66">
        <f t="shared" si="50"/>
        <v>0.11727858344308009</v>
      </c>
      <c r="X116" s="71">
        <f t="shared" si="80"/>
        <v>9.606753229734305E-2</v>
      </c>
      <c r="Y116" s="66">
        <f t="shared" si="52"/>
        <v>0.28961313199729072</v>
      </c>
      <c r="Z116" s="66">
        <f t="shared" si="53"/>
        <v>7.9381026744274941E-2</v>
      </c>
      <c r="AA116" s="67">
        <f t="shared" si="81"/>
        <v>0.35049205147615442</v>
      </c>
      <c r="AB116" s="66">
        <v>0.30599999999999999</v>
      </c>
      <c r="AC116" s="67">
        <f t="shared" si="55"/>
        <v>7.1037773967740872E-2</v>
      </c>
      <c r="AD116" s="70">
        <v>0.27200000000000002</v>
      </c>
      <c r="AE116" s="69">
        <v>25099</v>
      </c>
      <c r="AF116" s="69"/>
      <c r="AG116" s="68">
        <v>91571</v>
      </c>
      <c r="AH116" s="404">
        <v>80613</v>
      </c>
      <c r="AI116" s="68">
        <f t="shared" si="56"/>
        <v>7269</v>
      </c>
      <c r="AJ116" s="68">
        <v>6505</v>
      </c>
      <c r="AK116" s="119">
        <v>1574</v>
      </c>
      <c r="AL116" s="72">
        <v>677.98783133401912</v>
      </c>
      <c r="AM116" s="68">
        <v>259</v>
      </c>
      <c r="AN116" s="69">
        <v>565</v>
      </c>
      <c r="AO116" s="68">
        <v>9377</v>
      </c>
      <c r="AP116" s="68">
        <v>764</v>
      </c>
      <c r="AQ116" s="120">
        <v>405.57516583786736</v>
      </c>
      <c r="AR116" s="69">
        <v>38</v>
      </c>
      <c r="AS116" s="69">
        <f t="shared" si="57"/>
        <v>5345</v>
      </c>
      <c r="AT116" s="68">
        <v>3063</v>
      </c>
      <c r="AU116" s="69">
        <v>253</v>
      </c>
      <c r="AV116" s="69">
        <v>3116</v>
      </c>
      <c r="AW116" s="68">
        <v>2538</v>
      </c>
      <c r="AX116" s="220">
        <v>4489</v>
      </c>
      <c r="AY116" s="114">
        <f t="shared" si="58"/>
        <v>2943.5751658378672</v>
      </c>
      <c r="AZ116" s="349">
        <f t="shared" si="59"/>
        <v>0.27409332648982754</v>
      </c>
      <c r="BA116" s="349">
        <f t="shared" si="60"/>
        <v>0.44529381572768673</v>
      </c>
      <c r="BB116" s="353">
        <f t="shared" si="61"/>
        <v>2.8284063731967546E-3</v>
      </c>
      <c r="BC116" s="365">
        <f t="shared" si="62"/>
        <v>5.8370007971956184E-2</v>
      </c>
      <c r="BD116" s="365">
        <f t="shared" si="63"/>
        <v>1.6246065580302005</v>
      </c>
      <c r="BE116" s="365">
        <f t="shared" si="64"/>
        <v>0.10111956651659429</v>
      </c>
      <c r="BF116" s="365">
        <f t="shared" si="65"/>
        <v>2.7716198359742712E-2</v>
      </c>
      <c r="BG116" s="365">
        <f t="shared" si="66"/>
        <v>3.2145277061928636E-2</v>
      </c>
      <c r="BH116" s="365">
        <f t="shared" si="67"/>
        <v>0.37360054185425712</v>
      </c>
      <c r="BI116" s="380">
        <f t="shared" si="68"/>
        <v>0.25917367225785887</v>
      </c>
      <c r="BJ116" s="365">
        <v>0.24399999999999999</v>
      </c>
      <c r="BK116" s="262">
        <v>7125</v>
      </c>
      <c r="BL116" s="282">
        <v>19657</v>
      </c>
      <c r="BM116" s="262">
        <v>2659</v>
      </c>
      <c r="BN116" s="389">
        <f t="shared" si="69"/>
        <v>40776</v>
      </c>
      <c r="BO116" s="278">
        <v>15736</v>
      </c>
      <c r="BP116" s="278">
        <v>1001.2175078544665</v>
      </c>
      <c r="BQ116" s="272">
        <v>214.12029008045639</v>
      </c>
      <c r="BR116" s="262">
        <v>1003</v>
      </c>
      <c r="BS116" s="457"/>
    </row>
    <row r="117" spans="1:71" x14ac:dyDescent="0.2">
      <c r="A117" s="421"/>
      <c r="B117" s="476">
        <v>1908</v>
      </c>
      <c r="C117" s="458">
        <v>16</v>
      </c>
      <c r="D117" s="459">
        <v>2488</v>
      </c>
      <c r="E117" s="694">
        <v>8417</v>
      </c>
      <c r="F117" s="752">
        <f t="shared" si="82"/>
        <v>8429.4402875312335</v>
      </c>
      <c r="G117" s="753">
        <f t="shared" si="71"/>
        <v>1.0014779954296344</v>
      </c>
      <c r="H117" s="708"/>
      <c r="I117" s="701"/>
      <c r="J117" s="709"/>
      <c r="K117" s="701"/>
      <c r="L117" s="774">
        <f t="shared" si="74"/>
        <v>8456.4142511206192</v>
      </c>
      <c r="M117" s="684">
        <f t="shared" si="84"/>
        <v>1.00468269586796</v>
      </c>
      <c r="N117" s="717"/>
      <c r="O117" s="784"/>
      <c r="P117" s="717"/>
      <c r="Q117" s="791"/>
      <c r="R117" s="413">
        <v>0.30499999999999999</v>
      </c>
      <c r="S117" s="412">
        <v>0.60199999999999998</v>
      </c>
      <c r="T117" s="66">
        <f t="shared" si="47"/>
        <v>0.2032513716724243</v>
      </c>
      <c r="U117" s="66">
        <f t="shared" si="48"/>
        <v>1.0851452956716115E-2</v>
      </c>
      <c r="V117" s="113">
        <f t="shared" si="49"/>
        <v>9.9706744868035185E-2</v>
      </c>
      <c r="W117" s="66">
        <f t="shared" si="50"/>
        <v>0.10802636698391935</v>
      </c>
      <c r="X117" s="71">
        <f t="shared" si="80"/>
        <v>9.2446758267707888E-2</v>
      </c>
      <c r="Y117" s="66">
        <f t="shared" si="52"/>
        <v>0.26949806949806948</v>
      </c>
      <c r="Z117" s="66">
        <f t="shared" si="53"/>
        <v>7.2830516107065577E-2</v>
      </c>
      <c r="AA117" s="67">
        <f t="shared" si="81"/>
        <v>0.34208494208494211</v>
      </c>
      <c r="AB117" s="66">
        <v>0.29699999999999999</v>
      </c>
      <c r="AC117" s="67">
        <f t="shared" si="55"/>
        <v>6.4362362296396372E-2</v>
      </c>
      <c r="AD117" s="70">
        <v>0.26700000000000002</v>
      </c>
      <c r="AE117" s="69">
        <v>24605</v>
      </c>
      <c r="AF117" s="69"/>
      <c r="AG117" s="68">
        <v>91047</v>
      </c>
      <c r="AH117" s="404">
        <v>80679</v>
      </c>
      <c r="AI117" s="68">
        <f t="shared" si="56"/>
        <v>6631</v>
      </c>
      <c r="AJ117" s="68">
        <v>5860</v>
      </c>
      <c r="AK117" s="119">
        <v>1275</v>
      </c>
      <c r="AL117" s="72">
        <v>762.3256033420912</v>
      </c>
      <c r="AM117" s="68">
        <v>267</v>
      </c>
      <c r="AN117" s="69">
        <v>471</v>
      </c>
      <c r="AO117" s="68">
        <v>9078</v>
      </c>
      <c r="AP117" s="68">
        <v>771</v>
      </c>
      <c r="AQ117" s="120">
        <v>367.98875963933563</v>
      </c>
      <c r="AR117" s="69">
        <v>30</v>
      </c>
      <c r="AS117" s="69">
        <f t="shared" si="57"/>
        <v>5001</v>
      </c>
      <c r="AT117" s="68">
        <v>2733</v>
      </c>
      <c r="AU117" s="69">
        <v>266</v>
      </c>
      <c r="AV117" s="69">
        <v>3231</v>
      </c>
      <c r="AW117" s="68">
        <v>2290</v>
      </c>
      <c r="AX117" s="220">
        <v>4234</v>
      </c>
      <c r="AY117" s="114">
        <f t="shared" si="58"/>
        <v>2657.9887596393355</v>
      </c>
      <c r="AZ117" s="349">
        <f t="shared" si="59"/>
        <v>0.27024503827693391</v>
      </c>
      <c r="BA117" s="349">
        <f t="shared" si="60"/>
        <v>0.42802069260931169</v>
      </c>
      <c r="BB117" s="353">
        <f t="shared" si="61"/>
        <v>2.9325513196480938E-3</v>
      </c>
      <c r="BC117" s="365">
        <f t="shared" si="62"/>
        <v>5.492767471745362E-2</v>
      </c>
      <c r="BD117" s="365">
        <f t="shared" si="63"/>
        <v>1.5838244259296892</v>
      </c>
      <c r="BE117" s="365">
        <f t="shared" si="64"/>
        <v>9.3070514123145709E-2</v>
      </c>
      <c r="BF117" s="365">
        <f t="shared" si="65"/>
        <v>2.5151844651663428E-2</v>
      </c>
      <c r="BG117" s="365">
        <f t="shared" si="66"/>
        <v>2.9193589680487391E-2</v>
      </c>
      <c r="BH117" s="365">
        <f t="shared" si="67"/>
        <v>0.3689494005283479</v>
      </c>
      <c r="BI117" s="380">
        <f t="shared" si="68"/>
        <v>0.23816297500508027</v>
      </c>
      <c r="BJ117" s="365">
        <v>0.23899999999999999</v>
      </c>
      <c r="BK117" s="262">
        <v>6822</v>
      </c>
      <c r="BL117" s="282">
        <v>19279</v>
      </c>
      <c r="BM117" s="262">
        <v>2523</v>
      </c>
      <c r="BN117" s="389">
        <f t="shared" si="69"/>
        <v>38970</v>
      </c>
      <c r="BO117" s="278">
        <v>15488</v>
      </c>
      <c r="BP117" s="278">
        <v>641.44331673679437</v>
      </c>
      <c r="BQ117" s="272">
        <v>218.18346993322123</v>
      </c>
      <c r="BR117" s="262">
        <v>1001</v>
      </c>
      <c r="BS117" s="457"/>
    </row>
    <row r="118" spans="1:71" x14ac:dyDescent="0.2">
      <c r="A118" s="421"/>
      <c r="B118" s="476">
        <v>1907</v>
      </c>
      <c r="C118" s="458">
        <v>16</v>
      </c>
      <c r="D118" s="459">
        <v>2466</v>
      </c>
      <c r="E118" s="694">
        <v>8692</v>
      </c>
      <c r="F118" s="752">
        <f t="shared" si="82"/>
        <v>8722.7347693818956</v>
      </c>
      <c r="G118" s="753">
        <f t="shared" si="71"/>
        <v>1.0035359835920266</v>
      </c>
      <c r="H118" s="708"/>
      <c r="I118" s="701"/>
      <c r="J118" s="709"/>
      <c r="K118" s="701"/>
      <c r="L118" s="774">
        <f t="shared" si="74"/>
        <v>8722.8352156321362</v>
      </c>
      <c r="M118" s="684">
        <f t="shared" si="84"/>
        <v>1.0035475397643967</v>
      </c>
      <c r="N118" s="717"/>
      <c r="O118" s="784"/>
      <c r="P118" s="717"/>
      <c r="Q118" s="791"/>
      <c r="R118" s="413">
        <v>0.309</v>
      </c>
      <c r="S118" s="412">
        <v>0.61399999999999999</v>
      </c>
      <c r="T118" s="66">
        <f t="shared" si="47"/>
        <v>0.20368206904886596</v>
      </c>
      <c r="U118" s="66">
        <f t="shared" si="48"/>
        <v>9.8295935221367273E-3</v>
      </c>
      <c r="V118" s="113">
        <f t="shared" si="49"/>
        <v>9.7900393330009411E-2</v>
      </c>
      <c r="W118" s="66">
        <f t="shared" si="50"/>
        <v>0.10389749641887687</v>
      </c>
      <c r="X118" s="71">
        <f t="shared" si="80"/>
        <v>9.6304913855188079E-2</v>
      </c>
      <c r="Y118" s="66">
        <f t="shared" si="52"/>
        <v>0.27555090037465252</v>
      </c>
      <c r="Z118" s="66">
        <f t="shared" si="53"/>
        <v>7.5785275054013626E-2</v>
      </c>
      <c r="AA118" s="67">
        <f t="shared" si="81"/>
        <v>0.35015912661644444</v>
      </c>
      <c r="AB118" s="66">
        <v>0.30499999999999999</v>
      </c>
      <c r="AC118" s="67">
        <f t="shared" si="55"/>
        <v>6.7597363026979121E-2</v>
      </c>
      <c r="AD118" s="70">
        <v>0.32600000000000001</v>
      </c>
      <c r="AE118" s="69">
        <v>24823</v>
      </c>
      <c r="AF118" s="69"/>
      <c r="AG118" s="68">
        <v>90255</v>
      </c>
      <c r="AH118" s="404">
        <v>80304</v>
      </c>
      <c r="AI118" s="68">
        <f t="shared" si="56"/>
        <v>6840</v>
      </c>
      <c r="AJ118" s="68">
        <v>6101</v>
      </c>
      <c r="AK118" s="119">
        <v>1538</v>
      </c>
      <c r="AL118" s="72">
        <v>763.29069067904186</v>
      </c>
      <c r="AM118" s="68">
        <v>244</v>
      </c>
      <c r="AN118" s="69">
        <v>469</v>
      </c>
      <c r="AO118" s="68">
        <v>8836</v>
      </c>
      <c r="AP118" s="68">
        <v>739</v>
      </c>
      <c r="AQ118" s="120">
        <v>320.04755360578082</v>
      </c>
      <c r="AR118" s="69">
        <v>20</v>
      </c>
      <c r="AS118" s="69">
        <f t="shared" si="57"/>
        <v>5056</v>
      </c>
      <c r="AT118" s="68">
        <v>2787</v>
      </c>
      <c r="AU118" s="69">
        <v>326</v>
      </c>
      <c r="AV118" s="69">
        <v>2602</v>
      </c>
      <c r="AW118" s="68">
        <v>2259</v>
      </c>
      <c r="AX118" s="220">
        <v>4241</v>
      </c>
      <c r="AY118" s="114">
        <f t="shared" si="58"/>
        <v>2579.0475536057806</v>
      </c>
      <c r="AZ118" s="349">
        <f t="shared" si="59"/>
        <v>0.27503185419090354</v>
      </c>
      <c r="BA118" s="349">
        <f t="shared" si="60"/>
        <v>0.43771536202980443</v>
      </c>
      <c r="BB118" s="353">
        <f t="shared" si="61"/>
        <v>2.7034513323361585E-3</v>
      </c>
      <c r="BC118" s="365">
        <f t="shared" si="62"/>
        <v>5.6019057115949254E-2</v>
      </c>
      <c r="BD118" s="365">
        <f t="shared" si="63"/>
        <v>1.5915078757603836</v>
      </c>
      <c r="BE118" s="365">
        <f t="shared" si="64"/>
        <v>9.1004310518470771E-2</v>
      </c>
      <c r="BF118" s="365">
        <f t="shared" si="65"/>
        <v>2.5029084261259764E-2</v>
      </c>
      <c r="BG118" s="365">
        <f t="shared" si="66"/>
        <v>2.8575121085876468E-2</v>
      </c>
      <c r="BH118" s="365">
        <f t="shared" si="67"/>
        <v>0.35596019820327923</v>
      </c>
      <c r="BI118" s="380">
        <f t="shared" si="68"/>
        <v>0.24578012327277121</v>
      </c>
      <c r="BJ118" s="365">
        <v>0.245</v>
      </c>
      <c r="BK118" s="262">
        <v>7075</v>
      </c>
      <c r="BL118" s="282">
        <v>19701</v>
      </c>
      <c r="BM118" s="262">
        <v>2470</v>
      </c>
      <c r="BN118" s="389">
        <f t="shared" si="69"/>
        <v>39506</v>
      </c>
      <c r="BO118" s="278">
        <v>16027</v>
      </c>
      <c r="BP118" s="278">
        <v>942.00997789128758</v>
      </c>
      <c r="BQ118" s="272">
        <v>209.24795632122152</v>
      </c>
      <c r="BR118" s="262">
        <v>960</v>
      </c>
      <c r="BS118" s="457"/>
    </row>
    <row r="119" spans="1:71" x14ac:dyDescent="0.2">
      <c r="A119" s="421"/>
      <c r="B119" s="476">
        <v>1906</v>
      </c>
      <c r="C119" s="458">
        <v>16</v>
      </c>
      <c r="D119" s="459">
        <v>2454</v>
      </c>
      <c r="E119" s="694">
        <v>8874</v>
      </c>
      <c r="F119" s="752">
        <f t="shared" si="82"/>
        <v>8872.5034034488544</v>
      </c>
      <c r="G119" s="753">
        <f t="shared" si="71"/>
        <v>0.999831350399916</v>
      </c>
      <c r="H119" s="708"/>
      <c r="I119" s="701"/>
      <c r="J119" s="709"/>
      <c r="K119" s="701"/>
      <c r="L119" s="774">
        <f t="shared" si="74"/>
        <v>8911.687278266354</v>
      </c>
      <c r="M119" s="684">
        <f t="shared" si="84"/>
        <v>1.0042469324167629</v>
      </c>
      <c r="N119" s="717"/>
      <c r="O119" s="784"/>
      <c r="P119" s="717"/>
      <c r="Q119" s="791"/>
      <c r="R119" s="413">
        <v>0.314</v>
      </c>
      <c r="S119" s="412">
        <v>0.621</v>
      </c>
      <c r="T119" s="66">
        <f t="shared" si="47"/>
        <v>0.20135108285316908</v>
      </c>
      <c r="U119" s="66">
        <f t="shared" si="48"/>
        <v>1.0371547784621498E-2</v>
      </c>
      <c r="V119" s="113">
        <f t="shared" si="49"/>
        <v>0.10120198182585705</v>
      </c>
      <c r="W119" s="66">
        <f t="shared" si="50"/>
        <v>0.11175621176628389</v>
      </c>
      <c r="X119" s="71">
        <f t="shared" si="80"/>
        <v>9.8580283943211361E-2</v>
      </c>
      <c r="Y119" s="66">
        <f t="shared" si="52"/>
        <v>0.27407113053844623</v>
      </c>
      <c r="Z119" s="66">
        <f t="shared" si="53"/>
        <v>7.6618009731387063E-2</v>
      </c>
      <c r="AA119" s="67">
        <f t="shared" si="81"/>
        <v>0.35263262467713091</v>
      </c>
      <c r="AB119" s="66">
        <v>0.30599999999999999</v>
      </c>
      <c r="AC119" s="67">
        <f t="shared" si="55"/>
        <v>6.853073829678509E-2</v>
      </c>
      <c r="AD119" s="70">
        <v>0.316</v>
      </c>
      <c r="AE119" s="69">
        <v>25165</v>
      </c>
      <c r="AF119" s="69"/>
      <c r="AG119" s="68">
        <v>90018</v>
      </c>
      <c r="AH119" s="404">
        <v>80061</v>
      </c>
      <c r="AI119" s="68">
        <f t="shared" si="56"/>
        <v>6897</v>
      </c>
      <c r="AJ119" s="68">
        <v>6169</v>
      </c>
      <c r="AK119" s="119">
        <v>1414</v>
      </c>
      <c r="AL119" s="72">
        <v>783.12425344028509</v>
      </c>
      <c r="AM119" s="68">
        <v>261</v>
      </c>
      <c r="AN119" s="69">
        <v>462</v>
      </c>
      <c r="AO119" s="68">
        <v>9110</v>
      </c>
      <c r="AP119" s="68">
        <v>728</v>
      </c>
      <c r="AQ119" s="120">
        <v>374.345069098534</v>
      </c>
      <c r="AR119" s="69">
        <v>28</v>
      </c>
      <c r="AS119" s="69">
        <f t="shared" si="57"/>
        <v>5067</v>
      </c>
      <c r="AT119" s="68">
        <v>3001</v>
      </c>
      <c r="AU119" s="69">
        <v>334</v>
      </c>
      <c r="AV119" s="69">
        <v>2699</v>
      </c>
      <c r="AW119" s="68">
        <v>2438</v>
      </c>
      <c r="AX119" s="220">
        <v>4243</v>
      </c>
      <c r="AY119" s="114">
        <f t="shared" si="58"/>
        <v>2812.3450690985342</v>
      </c>
      <c r="AZ119" s="349">
        <f t="shared" si="59"/>
        <v>0.27955520007109691</v>
      </c>
      <c r="BA119" s="349">
        <f t="shared" si="60"/>
        <v>0.44579972894310027</v>
      </c>
      <c r="BB119" s="353">
        <f t="shared" si="61"/>
        <v>2.8994201159768048E-3</v>
      </c>
      <c r="BC119" s="365">
        <f t="shared" si="62"/>
        <v>5.6288742251549694E-2</v>
      </c>
      <c r="BD119" s="365">
        <f t="shared" si="63"/>
        <v>1.5946751440492748</v>
      </c>
      <c r="BE119" s="365">
        <f t="shared" si="64"/>
        <v>9.6880588118418431E-2</v>
      </c>
      <c r="BF119" s="365">
        <f t="shared" si="65"/>
        <v>2.7083472194449999E-2</v>
      </c>
      <c r="BG119" s="365">
        <f t="shared" si="66"/>
        <v>3.1242030139511365E-2</v>
      </c>
      <c r="BH119" s="365">
        <f t="shared" si="67"/>
        <v>0.36201072918736338</v>
      </c>
      <c r="BI119" s="380">
        <f t="shared" si="68"/>
        <v>0.24514206238823763</v>
      </c>
      <c r="BJ119" s="365">
        <v>0.247</v>
      </c>
      <c r="BK119" s="262">
        <v>7279</v>
      </c>
      <c r="BL119" s="282">
        <v>19742</v>
      </c>
      <c r="BM119" s="262">
        <v>2632</v>
      </c>
      <c r="BN119" s="389">
        <f t="shared" si="69"/>
        <v>40130</v>
      </c>
      <c r="BO119" s="278">
        <v>15845</v>
      </c>
      <c r="BP119" s="278">
        <v>774.4045412685698</v>
      </c>
      <c r="BQ119" s="272">
        <v>192.72326910820252</v>
      </c>
      <c r="BR119" s="262">
        <v>1004</v>
      </c>
      <c r="BS119" s="457"/>
    </row>
    <row r="120" spans="1:71" x14ac:dyDescent="0.2">
      <c r="A120" s="421"/>
      <c r="B120" s="476">
        <v>1905</v>
      </c>
      <c r="C120" s="458">
        <v>16</v>
      </c>
      <c r="D120" s="459">
        <v>2474</v>
      </c>
      <c r="E120" s="694">
        <v>9635</v>
      </c>
      <c r="F120" s="752">
        <f t="shared" si="82"/>
        <v>9561.9432589519201</v>
      </c>
      <c r="G120" s="753">
        <f t="shared" si="71"/>
        <v>0.99241756709412765</v>
      </c>
      <c r="H120" s="708"/>
      <c r="I120" s="701"/>
      <c r="J120" s="709"/>
      <c r="K120" s="701"/>
      <c r="L120" s="774">
        <f t="shared" si="74"/>
        <v>9568.3245846195787</v>
      </c>
      <c r="M120" s="684">
        <f t="shared" si="84"/>
        <v>0.9930798738577663</v>
      </c>
      <c r="N120" s="717"/>
      <c r="O120" s="784"/>
      <c r="P120" s="717"/>
      <c r="Q120" s="791"/>
      <c r="R120" s="413">
        <v>0.32300000000000001</v>
      </c>
      <c r="S120" s="412">
        <v>0.63</v>
      </c>
      <c r="T120" s="66">
        <f t="shared" si="47"/>
        <v>0.20700492237788717</v>
      </c>
      <c r="U120" s="66">
        <f t="shared" si="48"/>
        <v>1.2798182506626277E-2</v>
      </c>
      <c r="V120" s="113">
        <f t="shared" si="49"/>
        <v>0.10377255688257345</v>
      </c>
      <c r="W120" s="66">
        <f t="shared" si="50"/>
        <v>0.10232416475190331</v>
      </c>
      <c r="X120" s="71">
        <f t="shared" si="80"/>
        <v>0.10499302589137825</v>
      </c>
      <c r="Y120" s="66">
        <f t="shared" si="52"/>
        <v>0.26531616811813707</v>
      </c>
      <c r="Z120" s="66">
        <f t="shared" si="53"/>
        <v>7.6355592363351057E-2</v>
      </c>
      <c r="AA120" s="67">
        <f t="shared" si="81"/>
        <v>0.36482393032942068</v>
      </c>
      <c r="AB120" s="66">
        <v>0.307</v>
      </c>
      <c r="AC120" s="67">
        <f t="shared" si="55"/>
        <v>6.7441809781187342E-2</v>
      </c>
      <c r="AD120" s="70">
        <v>0.315</v>
      </c>
      <c r="AE120" s="69">
        <v>26410</v>
      </c>
      <c r="AF120" s="69"/>
      <c r="AG120" s="68">
        <v>91768</v>
      </c>
      <c r="AH120" s="404">
        <v>81842</v>
      </c>
      <c r="AI120" s="68">
        <f t="shared" si="56"/>
        <v>7007</v>
      </c>
      <c r="AJ120" s="68">
        <v>6189</v>
      </c>
      <c r="AK120" s="119">
        <v>1438</v>
      </c>
      <c r="AL120" s="72">
        <v>694.14744893255715</v>
      </c>
      <c r="AM120" s="68">
        <v>338</v>
      </c>
      <c r="AN120" s="69">
        <v>541</v>
      </c>
      <c r="AO120" s="68">
        <v>9523</v>
      </c>
      <c r="AP120" s="68">
        <v>818</v>
      </c>
      <c r="AQ120" s="120">
        <v>315.38119109776653</v>
      </c>
      <c r="AR120" s="69">
        <v>22</v>
      </c>
      <c r="AS120" s="69">
        <f t="shared" si="57"/>
        <v>5467</v>
      </c>
      <c r="AT120" s="68">
        <v>2940</v>
      </c>
      <c r="AU120" s="69">
        <v>365</v>
      </c>
      <c r="AV120" s="69">
        <v>2504</v>
      </c>
      <c r="AW120" s="68">
        <v>2387</v>
      </c>
      <c r="AX120" s="220">
        <v>4539</v>
      </c>
      <c r="AY120" s="114">
        <f t="shared" si="58"/>
        <v>2702.3811910977665</v>
      </c>
      <c r="AZ120" s="349">
        <f t="shared" si="59"/>
        <v>0.28779095109406327</v>
      </c>
      <c r="BA120" s="349">
        <f t="shared" si="60"/>
        <v>0.45575799843082554</v>
      </c>
      <c r="BB120" s="353">
        <f t="shared" si="61"/>
        <v>3.6832011158573793E-3</v>
      </c>
      <c r="BC120" s="365">
        <f t="shared" si="62"/>
        <v>5.9574143492284889E-2</v>
      </c>
      <c r="BD120" s="365">
        <f t="shared" si="63"/>
        <v>1.5836425596365014</v>
      </c>
      <c r="BE120" s="365">
        <f t="shared" si="64"/>
        <v>9.0382430897387359E-2</v>
      </c>
      <c r="BF120" s="365">
        <f t="shared" si="65"/>
        <v>2.6011245750152557E-2</v>
      </c>
      <c r="BG120" s="365">
        <f t="shared" si="66"/>
        <v>2.944796869385588E-2</v>
      </c>
      <c r="BH120" s="365">
        <f t="shared" si="67"/>
        <v>0.36058311245740249</v>
      </c>
      <c r="BI120" s="380">
        <f t="shared" si="68"/>
        <v>0.23434305187429005</v>
      </c>
      <c r="BJ120" s="365">
        <v>0.248</v>
      </c>
      <c r="BK120" s="262">
        <v>7936</v>
      </c>
      <c r="BL120" s="282">
        <v>20298</v>
      </c>
      <c r="BM120" s="262">
        <v>2858</v>
      </c>
      <c r="BN120" s="389">
        <f t="shared" si="69"/>
        <v>41824</v>
      </c>
      <c r="BO120" s="278">
        <v>15982</v>
      </c>
      <c r="BP120" s="278">
        <v>858.18829452874854</v>
      </c>
      <c r="BQ120" s="272">
        <v>203.78671295674809</v>
      </c>
      <c r="BR120" s="262">
        <v>1120</v>
      </c>
      <c r="BS120" s="457"/>
    </row>
    <row r="121" spans="1:71" x14ac:dyDescent="0.2">
      <c r="A121" s="421"/>
      <c r="B121" s="476">
        <v>1904</v>
      </c>
      <c r="C121" s="458">
        <v>16</v>
      </c>
      <c r="D121" s="459">
        <v>2496</v>
      </c>
      <c r="E121" s="694">
        <v>9302</v>
      </c>
      <c r="F121" s="752">
        <f t="shared" si="82"/>
        <v>9412.8907391823814</v>
      </c>
      <c r="G121" s="753">
        <f t="shared" si="71"/>
        <v>1.0119211717031156</v>
      </c>
      <c r="H121" s="708"/>
      <c r="I121" s="701"/>
      <c r="J121" s="709"/>
      <c r="K121" s="701"/>
      <c r="L121" s="774">
        <f t="shared" si="74"/>
        <v>9555.8127557551907</v>
      </c>
      <c r="M121" s="847">
        <f t="shared" si="84"/>
        <v>1.0272858262476017</v>
      </c>
      <c r="N121" s="717"/>
      <c r="O121" s="784"/>
      <c r="P121" s="717"/>
      <c r="Q121" s="791"/>
      <c r="R121" s="413">
        <v>0.32100000000000001</v>
      </c>
      <c r="S121" s="412">
        <v>0.622</v>
      </c>
      <c r="T121" s="66">
        <f t="shared" si="47"/>
        <v>0.20991891382236469</v>
      </c>
      <c r="U121" s="66">
        <f t="shared" si="48"/>
        <v>1.2483499905713747E-2</v>
      </c>
      <c r="V121" s="113">
        <f t="shared" si="49"/>
        <v>0.10166285845477703</v>
      </c>
      <c r="W121" s="66">
        <f t="shared" si="50"/>
        <v>0.10121934006869855</v>
      </c>
      <c r="X121" s="71">
        <f t="shared" si="80"/>
        <v>0.10169565645191267</v>
      </c>
      <c r="Y121" s="66">
        <f t="shared" si="52"/>
        <v>0.23975108429191025</v>
      </c>
      <c r="Z121" s="66">
        <f t="shared" si="53"/>
        <v>6.9498955930424516E-2</v>
      </c>
      <c r="AA121" s="67">
        <f t="shared" si="81"/>
        <v>0.35082029040165946</v>
      </c>
      <c r="AB121" s="66">
        <v>0.30099999999999999</v>
      </c>
      <c r="AC121" s="67">
        <f t="shared" si="55"/>
        <v>6.1004274672293343E-2</v>
      </c>
      <c r="AD121" s="70">
        <v>0.29699999999999999</v>
      </c>
      <c r="AE121" s="69">
        <v>26515</v>
      </c>
      <c r="AF121" s="69"/>
      <c r="AG121" s="68">
        <v>91469</v>
      </c>
      <c r="AH121" s="404">
        <v>82488</v>
      </c>
      <c r="AI121" s="68">
        <f t="shared" si="56"/>
        <v>6357</v>
      </c>
      <c r="AJ121" s="68">
        <v>5580</v>
      </c>
      <c r="AK121" s="119">
        <v>1398</v>
      </c>
      <c r="AL121" s="72">
        <v>792.15374408092646</v>
      </c>
      <c r="AM121" s="68">
        <v>331</v>
      </c>
      <c r="AN121" s="69">
        <v>508</v>
      </c>
      <c r="AO121" s="68">
        <v>9299</v>
      </c>
      <c r="AP121" s="68">
        <v>777</v>
      </c>
      <c r="AQ121" s="120">
        <v>377.83080192154193</v>
      </c>
      <c r="AR121" s="69">
        <v>47</v>
      </c>
      <c r="AS121" s="69">
        <f t="shared" si="57"/>
        <v>5566</v>
      </c>
      <c r="AT121" s="68">
        <v>2783</v>
      </c>
      <c r="AU121" s="69">
        <v>307</v>
      </c>
      <c r="AV121" s="69">
        <v>2219</v>
      </c>
      <c r="AW121" s="68">
        <v>2306</v>
      </c>
      <c r="AX121" s="220">
        <v>4704</v>
      </c>
      <c r="AY121" s="114">
        <f t="shared" si="58"/>
        <v>2683.8308019215419</v>
      </c>
      <c r="AZ121" s="349">
        <f t="shared" si="59"/>
        <v>0.2898796313505122</v>
      </c>
      <c r="BA121" s="349">
        <f t="shared" si="60"/>
        <v>0.45065541330942721</v>
      </c>
      <c r="BB121" s="353">
        <f t="shared" si="61"/>
        <v>3.6187123506324546E-3</v>
      </c>
      <c r="BC121" s="365">
        <f t="shared" si="62"/>
        <v>6.0851217352327021E-2</v>
      </c>
      <c r="BD121" s="365">
        <f t="shared" si="63"/>
        <v>1.5546294550254574</v>
      </c>
      <c r="BE121" s="365">
        <f t="shared" si="64"/>
        <v>8.696963982651329E-2</v>
      </c>
      <c r="BF121" s="365">
        <f t="shared" si="65"/>
        <v>2.5210727131596496E-2</v>
      </c>
      <c r="BG121" s="365">
        <f t="shared" si="66"/>
        <v>2.9341424984656462E-2</v>
      </c>
      <c r="BH121" s="365">
        <f t="shared" si="67"/>
        <v>0.35070714689798227</v>
      </c>
      <c r="BI121" s="380">
        <f t="shared" si="68"/>
        <v>0.21044691683952479</v>
      </c>
      <c r="BJ121" s="365">
        <v>0.247</v>
      </c>
      <c r="BK121" s="262">
        <v>7591</v>
      </c>
      <c r="BL121" s="282">
        <v>20363</v>
      </c>
      <c r="BM121" s="262">
        <v>2851</v>
      </c>
      <c r="BN121" s="389">
        <f t="shared" si="69"/>
        <v>41221</v>
      </c>
      <c r="BO121" s="278">
        <v>16027</v>
      </c>
      <c r="BP121" s="278">
        <v>746.23247550367876</v>
      </c>
      <c r="BQ121" s="272">
        <v>183.72620562961646</v>
      </c>
      <c r="BR121" s="262">
        <v>1154</v>
      </c>
      <c r="BS121" s="457"/>
    </row>
    <row r="122" spans="1:71" x14ac:dyDescent="0.2">
      <c r="A122" s="421"/>
      <c r="B122" s="476">
        <v>1903</v>
      </c>
      <c r="C122" s="458">
        <v>16</v>
      </c>
      <c r="D122" s="459">
        <v>2228</v>
      </c>
      <c r="E122" s="694">
        <v>9888</v>
      </c>
      <c r="F122" s="752">
        <f t="shared" si="82"/>
        <v>9677.8201261822469</v>
      </c>
      <c r="G122" s="844">
        <f t="shared" si="71"/>
        <v>0.9787439447999845</v>
      </c>
      <c r="H122" s="708"/>
      <c r="I122" s="701"/>
      <c r="J122" s="709"/>
      <c r="K122" s="701"/>
      <c r="L122" s="774">
        <f t="shared" si="74"/>
        <v>9729.7851382263761</v>
      </c>
      <c r="M122" s="684">
        <f t="shared" si="84"/>
        <v>0.98399930605040209</v>
      </c>
      <c r="N122" s="717"/>
      <c r="O122" s="784"/>
      <c r="P122" s="717"/>
      <c r="Q122" s="791"/>
      <c r="R122" s="413">
        <v>0.34599999999999997</v>
      </c>
      <c r="S122" s="412">
        <v>0.66400000000000003</v>
      </c>
      <c r="T122" s="66">
        <f t="shared" si="47"/>
        <v>0.20905230133527183</v>
      </c>
      <c r="U122" s="66">
        <f t="shared" si="48"/>
        <v>1.2817079236331637E-2</v>
      </c>
      <c r="V122" s="113">
        <f t="shared" si="49"/>
        <v>9.4165752706117975E-2</v>
      </c>
      <c r="W122" s="66">
        <f t="shared" si="50"/>
        <v>9.5003275699690443E-2</v>
      </c>
      <c r="X122" s="71">
        <f t="shared" si="80"/>
        <v>0.1178770683324591</v>
      </c>
      <c r="Y122" s="66">
        <f t="shared" si="52"/>
        <v>0.2333091020392547</v>
      </c>
      <c r="Z122" s="66">
        <f t="shared" si="53"/>
        <v>7.2695627294835724E-2</v>
      </c>
      <c r="AA122" s="67">
        <f t="shared" si="81"/>
        <v>0.37831426713088723</v>
      </c>
      <c r="AB122" s="66">
        <v>0.317</v>
      </c>
      <c r="AC122" s="67">
        <f t="shared" si="55"/>
        <v>6.4005054599208425E-2</v>
      </c>
      <c r="AD122" s="70">
        <v>0.32</v>
      </c>
      <c r="AE122" s="69">
        <v>26137</v>
      </c>
      <c r="AF122" s="69"/>
      <c r="AG122" s="68">
        <v>83884</v>
      </c>
      <c r="AH122" s="404">
        <v>75439</v>
      </c>
      <c r="AI122" s="68">
        <f t="shared" si="56"/>
        <v>6098</v>
      </c>
      <c r="AJ122" s="68">
        <v>5369</v>
      </c>
      <c r="AK122" s="119">
        <v>1408</v>
      </c>
      <c r="AL122" s="72">
        <v>704.22555340010058</v>
      </c>
      <c r="AM122" s="68">
        <v>335</v>
      </c>
      <c r="AN122" s="69">
        <v>447</v>
      </c>
      <c r="AO122" s="68">
        <v>7899</v>
      </c>
      <c r="AP122" s="68">
        <v>729</v>
      </c>
      <c r="AQ122" s="120">
        <v>262.10061696280894</v>
      </c>
      <c r="AR122" s="69">
        <v>12</v>
      </c>
      <c r="AS122" s="69">
        <f t="shared" si="57"/>
        <v>5464</v>
      </c>
      <c r="AT122" s="68">
        <v>2737</v>
      </c>
      <c r="AU122" s="69">
        <v>326</v>
      </c>
      <c r="AV122" s="69">
        <v>2012</v>
      </c>
      <c r="AW122" s="68">
        <v>2221</v>
      </c>
      <c r="AX122" s="220">
        <v>4679</v>
      </c>
      <c r="AY122" s="114">
        <f t="shared" si="58"/>
        <v>2483.100616962809</v>
      </c>
      <c r="AZ122" s="349">
        <f t="shared" si="59"/>
        <v>0.31158504601592674</v>
      </c>
      <c r="BA122" s="349">
        <f t="shared" si="60"/>
        <v>0.4820466358304325</v>
      </c>
      <c r="BB122" s="353">
        <f t="shared" si="61"/>
        <v>3.9936102236421724E-3</v>
      </c>
      <c r="BC122" s="365">
        <f t="shared" si="62"/>
        <v>6.5137570931286068E-2</v>
      </c>
      <c r="BD122" s="365">
        <f t="shared" si="63"/>
        <v>1.5470788537322571</v>
      </c>
      <c r="BE122" s="365">
        <f t="shared" si="64"/>
        <v>8.4975322339977816E-2</v>
      </c>
      <c r="BF122" s="365">
        <f t="shared" si="65"/>
        <v>2.6477039721520195E-2</v>
      </c>
      <c r="BG122" s="365">
        <f t="shared" si="66"/>
        <v>2.960160003055182E-2</v>
      </c>
      <c r="BH122" s="365">
        <f t="shared" si="67"/>
        <v>0.30221525041129432</v>
      </c>
      <c r="BI122" s="380">
        <f t="shared" si="68"/>
        <v>0.2054176072234763</v>
      </c>
      <c r="BJ122" s="365">
        <v>0.26200000000000001</v>
      </c>
      <c r="BK122" s="262">
        <v>8144</v>
      </c>
      <c r="BL122" s="282">
        <v>19776</v>
      </c>
      <c r="BM122" s="262">
        <v>3034</v>
      </c>
      <c r="BN122" s="389">
        <f t="shared" si="69"/>
        <v>40436</v>
      </c>
      <c r="BO122" s="278">
        <v>15246</v>
      </c>
      <c r="BP122" s="278">
        <v>832.44266220868519</v>
      </c>
      <c r="BQ122" s="272">
        <v>197.82223798586185</v>
      </c>
      <c r="BR122" s="262">
        <v>1161</v>
      </c>
      <c r="BS122" s="457"/>
    </row>
    <row r="123" spans="1:71" x14ac:dyDescent="0.2">
      <c r="A123" s="421"/>
      <c r="B123" s="476">
        <v>1902</v>
      </c>
      <c r="C123" s="458">
        <v>16</v>
      </c>
      <c r="D123" s="459">
        <v>2230</v>
      </c>
      <c r="E123" s="694">
        <v>9897</v>
      </c>
      <c r="F123" s="752">
        <f t="shared" si="82"/>
        <v>9893.9343572333346</v>
      </c>
      <c r="G123" s="753">
        <f t="shared" si="71"/>
        <v>0.99969024524940231</v>
      </c>
      <c r="H123" s="708"/>
      <c r="I123" s="701"/>
      <c r="J123" s="709"/>
      <c r="K123" s="701"/>
      <c r="L123" s="774">
        <f t="shared" si="74"/>
        <v>9948.9096038149</v>
      </c>
      <c r="M123" s="684">
        <f t="shared" si="84"/>
        <v>1.0052449837137416</v>
      </c>
      <c r="N123" s="717"/>
      <c r="O123" s="784"/>
      <c r="P123" s="717"/>
      <c r="Q123" s="791"/>
      <c r="R123" s="413">
        <v>0.34399999999999997</v>
      </c>
      <c r="S123" s="412">
        <v>0.66500000000000004</v>
      </c>
      <c r="T123" s="66">
        <f t="shared" si="47"/>
        <v>0.21049217855780236</v>
      </c>
      <c r="U123" s="66">
        <f t="shared" si="48"/>
        <v>1.3506295307134682E-2</v>
      </c>
      <c r="V123" s="113">
        <f t="shared" si="49"/>
        <v>7.8412356746655948E-2</v>
      </c>
      <c r="W123" s="66">
        <f t="shared" si="50"/>
        <v>9.1769460362135111E-2</v>
      </c>
      <c r="X123" s="71">
        <f t="shared" si="80"/>
        <v>0.1170508438494199</v>
      </c>
      <c r="Y123" s="66">
        <f t="shared" si="52"/>
        <v>0.23494849294162534</v>
      </c>
      <c r="Z123" s="66">
        <f t="shared" si="53"/>
        <v>7.2830059252776372E-2</v>
      </c>
      <c r="AA123" s="67">
        <f t="shared" si="81"/>
        <v>0.37760396795116369</v>
      </c>
      <c r="AB123" s="66">
        <v>0.32200000000000001</v>
      </c>
      <c r="AC123" s="67">
        <f t="shared" si="55"/>
        <v>6.436199780019633E-2</v>
      </c>
      <c r="AD123" s="70">
        <v>0.33900000000000002</v>
      </c>
      <c r="AE123" s="69">
        <v>26210</v>
      </c>
      <c r="AF123" s="69"/>
      <c r="AG123" s="68">
        <v>84553</v>
      </c>
      <c r="AH123" s="404">
        <v>76280</v>
      </c>
      <c r="AI123" s="68">
        <f t="shared" si="56"/>
        <v>6158</v>
      </c>
      <c r="AJ123" s="68">
        <v>5442</v>
      </c>
      <c r="AK123" s="119">
        <v>1591</v>
      </c>
      <c r="AL123" s="72">
        <v>720.95371301369084</v>
      </c>
      <c r="AM123" s="68">
        <v>354</v>
      </c>
      <c r="AN123" s="69">
        <v>412</v>
      </c>
      <c r="AO123" s="68">
        <v>6630</v>
      </c>
      <c r="AP123" s="68">
        <v>716</v>
      </c>
      <c r="AQ123" s="120">
        <v>260.27755609156105</v>
      </c>
      <c r="AR123" s="69">
        <v>16</v>
      </c>
      <c r="AS123" s="69">
        <f t="shared" si="57"/>
        <v>5517</v>
      </c>
      <c r="AT123" s="68">
        <v>2681</v>
      </c>
      <c r="AU123" s="69">
        <v>340</v>
      </c>
      <c r="AV123" s="69">
        <v>1835</v>
      </c>
      <c r="AW123" s="68">
        <v>2145</v>
      </c>
      <c r="AX123" s="220">
        <v>4749</v>
      </c>
      <c r="AY123" s="114">
        <f t="shared" si="58"/>
        <v>2405.2775560915611</v>
      </c>
      <c r="AZ123" s="349">
        <f t="shared" si="59"/>
        <v>0.30998308753089776</v>
      </c>
      <c r="BA123" s="349">
        <f t="shared" si="60"/>
        <v>0.47977008503542157</v>
      </c>
      <c r="BB123" s="353">
        <f t="shared" si="61"/>
        <v>4.1867231204096838E-3</v>
      </c>
      <c r="BC123" s="365">
        <f t="shared" si="62"/>
        <v>6.524901541045261E-2</v>
      </c>
      <c r="BD123" s="365">
        <f t="shared" si="63"/>
        <v>1.5477298740938572</v>
      </c>
      <c r="BE123" s="365">
        <f t="shared" si="64"/>
        <v>8.1838992750858444E-2</v>
      </c>
      <c r="BF123" s="365">
        <f t="shared" si="65"/>
        <v>2.5368703653329865E-2</v>
      </c>
      <c r="BG123" s="365">
        <f t="shared" si="66"/>
        <v>2.8446980664098981E-2</v>
      </c>
      <c r="BH123" s="365">
        <f t="shared" si="67"/>
        <v>0.25295688668447158</v>
      </c>
      <c r="BI123" s="380">
        <f t="shared" si="68"/>
        <v>0.20763067531476537</v>
      </c>
      <c r="BJ123" s="365">
        <v>0.26700000000000002</v>
      </c>
      <c r="BK123" s="262">
        <v>8258</v>
      </c>
      <c r="BL123" s="282">
        <v>20350</v>
      </c>
      <c r="BM123" s="262">
        <v>2832</v>
      </c>
      <c r="BN123" s="389">
        <f t="shared" si="69"/>
        <v>40566</v>
      </c>
      <c r="BO123" s="278">
        <v>16181</v>
      </c>
      <c r="BP123" s="278">
        <v>1026.3103938333518</v>
      </c>
      <c r="BQ123" s="272">
        <v>178.38428893153539</v>
      </c>
      <c r="BR123" s="262">
        <v>983</v>
      </c>
      <c r="BS123" s="457"/>
    </row>
    <row r="124" spans="1:71" x14ac:dyDescent="0.2">
      <c r="A124" s="421"/>
      <c r="B124" s="476">
        <v>1901</v>
      </c>
      <c r="C124" s="458">
        <v>16</v>
      </c>
      <c r="D124" s="459">
        <v>2218</v>
      </c>
      <c r="E124" s="694">
        <v>11073</v>
      </c>
      <c r="F124" s="752">
        <f t="shared" si="82"/>
        <v>10926.202180373801</v>
      </c>
      <c r="G124" s="753">
        <f t="shared" si="71"/>
        <v>0.98674272377619443</v>
      </c>
      <c r="H124" s="708"/>
      <c r="I124" s="701"/>
      <c r="J124" s="709"/>
      <c r="K124" s="701"/>
      <c r="L124" s="774">
        <f t="shared" si="74"/>
        <v>10906.543790321992</v>
      </c>
      <c r="M124" s="684">
        <f t="shared" si="84"/>
        <v>0.98496737923977162</v>
      </c>
      <c r="N124" s="717"/>
      <c r="O124" s="784"/>
      <c r="P124" s="717"/>
      <c r="Q124" s="791"/>
      <c r="R124" s="413">
        <v>0.36</v>
      </c>
      <c r="S124" s="412">
        <v>0.68600000000000005</v>
      </c>
      <c r="T124" s="66">
        <f t="shared" si="47"/>
        <v>0.22474665512640196</v>
      </c>
      <c r="U124" s="66">
        <f t="shared" si="48"/>
        <v>1.6408813877168308E-2</v>
      </c>
      <c r="V124" s="113">
        <f t="shared" si="49"/>
        <v>8.1763733752153678E-2</v>
      </c>
      <c r="W124" s="66">
        <f t="shared" si="50"/>
        <v>9.4352473799426101E-2</v>
      </c>
      <c r="X124" s="71">
        <f t="shared" si="80"/>
        <v>0.12978351832534371</v>
      </c>
      <c r="Y124" s="66">
        <f t="shared" si="52"/>
        <v>0.22701864474016373</v>
      </c>
      <c r="Z124" s="66">
        <f t="shared" si="53"/>
        <v>7.3781924307598543E-2</v>
      </c>
      <c r="AA124" s="67">
        <f t="shared" si="81"/>
        <v>0.39932922211403227</v>
      </c>
      <c r="AB124" s="66">
        <v>0.32700000000000001</v>
      </c>
      <c r="AC124" s="67">
        <f t="shared" si="55"/>
        <v>6.4053727774587135E-2</v>
      </c>
      <c r="AD124" s="70">
        <v>0.35199999999999998</v>
      </c>
      <c r="AE124" s="69">
        <v>27729</v>
      </c>
      <c r="AF124" s="69"/>
      <c r="AG124" s="68">
        <v>85319</v>
      </c>
      <c r="AH124" s="404">
        <v>77105</v>
      </c>
      <c r="AI124" s="68">
        <f t="shared" si="56"/>
        <v>6295</v>
      </c>
      <c r="AJ124" s="68">
        <v>5465</v>
      </c>
      <c r="AK124" s="119">
        <v>1530</v>
      </c>
      <c r="AL124" s="72">
        <v>640.08505980577843</v>
      </c>
      <c r="AM124" s="68">
        <v>455</v>
      </c>
      <c r="AN124" s="69">
        <v>467</v>
      </c>
      <c r="AO124" s="68">
        <v>6976</v>
      </c>
      <c r="AP124" s="68">
        <v>830</v>
      </c>
      <c r="AQ124" s="120">
        <v>342.29974598428629</v>
      </c>
      <c r="AR124" s="69">
        <v>18</v>
      </c>
      <c r="AS124" s="69">
        <f t="shared" si="57"/>
        <v>6232</v>
      </c>
      <c r="AT124" s="68">
        <v>2851</v>
      </c>
      <c r="AU124" s="69">
        <v>416</v>
      </c>
      <c r="AV124" s="69">
        <v>1672</v>
      </c>
      <c r="AW124" s="68">
        <v>2274</v>
      </c>
      <c r="AX124" s="220">
        <v>5331</v>
      </c>
      <c r="AY124" s="114">
        <f t="shared" si="58"/>
        <v>2616.2997459842863</v>
      </c>
      <c r="AZ124" s="349">
        <f t="shared" si="59"/>
        <v>0.32500380923358219</v>
      </c>
      <c r="BA124" s="349">
        <f t="shared" si="60"/>
        <v>0.50524502162472607</v>
      </c>
      <c r="BB124" s="353">
        <f t="shared" si="61"/>
        <v>5.332927015084565E-3</v>
      </c>
      <c r="BC124" s="365">
        <f t="shared" si="62"/>
        <v>7.3043519028586829E-2</v>
      </c>
      <c r="BD124" s="365">
        <f t="shared" si="63"/>
        <v>1.5545818457210863</v>
      </c>
      <c r="BE124" s="365">
        <f t="shared" si="64"/>
        <v>8.2008006058638977E-2</v>
      </c>
      <c r="BF124" s="365">
        <f t="shared" si="65"/>
        <v>2.6652914356708354E-2</v>
      </c>
      <c r="BG124" s="365">
        <f t="shared" si="66"/>
        <v>3.0664913395425243E-2</v>
      </c>
      <c r="BH124" s="365">
        <f t="shared" si="67"/>
        <v>0.25157777056511232</v>
      </c>
      <c r="BI124" s="380">
        <f t="shared" si="68"/>
        <v>0.19708608316203252</v>
      </c>
      <c r="BJ124" s="365">
        <v>0.27200000000000002</v>
      </c>
      <c r="BK124" s="262">
        <v>9136</v>
      </c>
      <c r="BL124" s="282">
        <v>20957</v>
      </c>
      <c r="BM124" s="262">
        <v>2931</v>
      </c>
      <c r="BN124" s="389">
        <f t="shared" si="69"/>
        <v>43107</v>
      </c>
      <c r="BO124" s="278">
        <v>16333</v>
      </c>
      <c r="BP124" s="278">
        <v>1055.0639858767502</v>
      </c>
      <c r="BQ124" s="272">
        <v>172.90239627344428</v>
      </c>
      <c r="BR124" s="262">
        <v>1238</v>
      </c>
      <c r="BS124" s="457"/>
    </row>
    <row r="125" spans="1:71" ht="15.75" customHeight="1" x14ac:dyDescent="0.2">
      <c r="A125" s="421"/>
      <c r="B125" s="476">
        <v>1900</v>
      </c>
      <c r="C125" s="458">
        <v>8</v>
      </c>
      <c r="D125" s="459">
        <v>1136</v>
      </c>
      <c r="E125" s="694">
        <v>5932</v>
      </c>
      <c r="F125" s="752">
        <f t="shared" si="82"/>
        <v>5945.6309641579464</v>
      </c>
      <c r="G125" s="753">
        <f t="shared" si="71"/>
        <v>1.0022978698850213</v>
      </c>
      <c r="H125" s="708"/>
      <c r="I125" s="701"/>
      <c r="J125" s="709"/>
      <c r="K125" s="701"/>
      <c r="L125" s="774">
        <f t="shared" si="74"/>
        <v>5958.3418717688619</v>
      </c>
      <c r="M125" s="684">
        <f t="shared" si="84"/>
        <v>1.0044406392058094</v>
      </c>
      <c r="N125" s="717"/>
      <c r="O125" s="784"/>
      <c r="P125" s="717"/>
      <c r="Q125" s="791"/>
      <c r="R125" s="413">
        <v>0.36599999999999999</v>
      </c>
      <c r="S125" s="412">
        <v>0.70499999999999996</v>
      </c>
      <c r="T125" s="66">
        <f t="shared" si="47"/>
        <v>0.23205190818391125</v>
      </c>
      <c r="U125" s="66">
        <f t="shared" si="48"/>
        <v>1.7721342356798994E-2</v>
      </c>
      <c r="V125" s="113">
        <f t="shared" si="49"/>
        <v>6.1653443716223985E-2</v>
      </c>
      <c r="W125" s="66">
        <f t="shared" si="50"/>
        <v>0.10773445979113291</v>
      </c>
      <c r="X125" s="71">
        <f t="shared" si="80"/>
        <v>0.13641485569736692</v>
      </c>
      <c r="Y125" s="66">
        <f t="shared" si="52"/>
        <v>0.24747087141561433</v>
      </c>
      <c r="Z125" s="66">
        <f t="shared" si="53"/>
        <v>8.156835690467977E-2</v>
      </c>
      <c r="AA125" s="67">
        <f t="shared" si="81"/>
        <v>0.41387009000209307</v>
      </c>
      <c r="AB125" s="66">
        <v>0.33900000000000002</v>
      </c>
      <c r="AC125" s="67">
        <f t="shared" si="55"/>
        <v>6.977118546625273E-2</v>
      </c>
      <c r="AD125" s="70">
        <f t="shared" ref="AD125:AD149" si="85">(BL125-AM125)/(AH125-AO125-AM125+AL125)</f>
        <v>0.29181944997749998</v>
      </c>
      <c r="AE125" s="69">
        <v>14333</v>
      </c>
      <c r="AF125" s="69"/>
      <c r="AG125" s="68">
        <v>43485</v>
      </c>
      <c r="AH125" s="404">
        <v>39132</v>
      </c>
      <c r="AI125" s="68">
        <f t="shared" si="56"/>
        <v>3547</v>
      </c>
      <c r="AJ125" s="68">
        <v>3034</v>
      </c>
      <c r="AK125" s="119">
        <v>834</v>
      </c>
      <c r="AL125" s="72">
        <v>370.13080921358255</v>
      </c>
      <c r="AM125" s="68">
        <v>254</v>
      </c>
      <c r="AN125" s="69">
        <v>220</v>
      </c>
      <c r="AO125" s="68">
        <v>2681</v>
      </c>
      <c r="AP125" s="68">
        <v>513</v>
      </c>
      <c r="AQ125" s="120">
        <v>193.1580121863081</v>
      </c>
      <c r="AR125" s="69">
        <v>16</v>
      </c>
      <c r="AS125" s="69">
        <f t="shared" si="57"/>
        <v>3326</v>
      </c>
      <c r="AT125" s="68">
        <v>1685</v>
      </c>
      <c r="AU125" s="69">
        <v>333</v>
      </c>
      <c r="AV125" s="69">
        <v>806</v>
      </c>
      <c r="AW125" s="68">
        <v>1351</v>
      </c>
      <c r="AX125" s="220">
        <v>2757</v>
      </c>
      <c r="AY125" s="114">
        <f t="shared" si="58"/>
        <v>1544.158012186308</v>
      </c>
      <c r="AZ125" s="349">
        <f t="shared" si="59"/>
        <v>0.32960791077383006</v>
      </c>
      <c r="BA125" s="349">
        <f t="shared" si="60"/>
        <v>0.52641140623203408</v>
      </c>
      <c r="BB125" s="353">
        <f t="shared" si="61"/>
        <v>5.8410946303322983E-3</v>
      </c>
      <c r="BC125" s="365">
        <f t="shared" si="62"/>
        <v>7.6486144647579621E-2</v>
      </c>
      <c r="BD125" s="365">
        <f t="shared" si="63"/>
        <v>1.5970836531082118</v>
      </c>
      <c r="BE125" s="365">
        <f t="shared" si="64"/>
        <v>9.4258006000139533E-2</v>
      </c>
      <c r="BF125" s="365">
        <f t="shared" si="65"/>
        <v>3.106818443141313E-2</v>
      </c>
      <c r="BG125" s="365">
        <f t="shared" si="66"/>
        <v>3.551013021010252E-2</v>
      </c>
      <c r="BH125" s="365">
        <f t="shared" si="67"/>
        <v>0.18705086164794529</v>
      </c>
      <c r="BI125" s="380">
        <f t="shared" si="68"/>
        <v>0.21167934138003208</v>
      </c>
      <c r="BJ125" s="365">
        <v>0.27900000000000003</v>
      </c>
      <c r="BK125" s="262">
        <v>4924</v>
      </c>
      <c r="BL125" s="282">
        <v>10925</v>
      </c>
      <c r="BM125" s="262">
        <v>1432</v>
      </c>
      <c r="BN125" s="389">
        <f t="shared" si="69"/>
        <v>22891</v>
      </c>
      <c r="BO125" s="278">
        <v>8632</v>
      </c>
      <c r="BP125" s="278">
        <v>562.77227919401435</v>
      </c>
      <c r="BQ125" s="272">
        <v>108.35981500718501</v>
      </c>
      <c r="BR125" s="262">
        <v>607</v>
      </c>
      <c r="BS125" s="457"/>
    </row>
    <row r="126" spans="1:71" x14ac:dyDescent="0.2">
      <c r="A126" s="421"/>
      <c r="B126" s="476">
        <v>1899</v>
      </c>
      <c r="C126" s="458">
        <v>12</v>
      </c>
      <c r="D126" s="459">
        <v>1842</v>
      </c>
      <c r="E126" s="694">
        <v>9672</v>
      </c>
      <c r="F126" s="752">
        <f t="shared" si="82"/>
        <v>9699.9540109683403</v>
      </c>
      <c r="G126" s="753">
        <f t="shared" si="71"/>
        <v>1.0028901996451964</v>
      </c>
      <c r="H126" s="708"/>
      <c r="I126" s="701"/>
      <c r="J126" s="709"/>
      <c r="K126" s="701"/>
      <c r="L126" s="774">
        <f t="shared" si="74"/>
        <v>9742.560379229606</v>
      </c>
      <c r="M126" s="684">
        <f t="shared" si="84"/>
        <v>1.0072953245688179</v>
      </c>
      <c r="N126" s="717"/>
      <c r="O126" s="784"/>
      <c r="P126" s="717"/>
      <c r="Q126" s="791"/>
      <c r="R126" s="413">
        <v>0.36599999999999999</v>
      </c>
      <c r="S126" s="412">
        <v>0.71</v>
      </c>
      <c r="T126" s="66">
        <f t="shared" si="47"/>
        <v>0.22593397046046915</v>
      </c>
      <c r="U126" s="66">
        <f t="shared" si="48"/>
        <v>1.529105125977411E-2</v>
      </c>
      <c r="V126" s="113">
        <f t="shared" si="49"/>
        <v>5.4973148994515539E-2</v>
      </c>
      <c r="W126" s="66">
        <f t="shared" si="50"/>
        <v>0.10335571870934031</v>
      </c>
      <c r="X126" s="71">
        <f t="shared" si="80"/>
        <v>0.13813985374771481</v>
      </c>
      <c r="Y126" s="66">
        <f t="shared" si="52"/>
        <v>0.25399652476107731</v>
      </c>
      <c r="Z126" s="66">
        <f t="shared" si="53"/>
        <v>8.3509483546617913E-2</v>
      </c>
      <c r="AA126" s="67">
        <f t="shared" si="81"/>
        <v>0.42015638575152042</v>
      </c>
      <c r="AB126" s="66">
        <v>0.34300000000000003</v>
      </c>
      <c r="AC126" s="67">
        <f t="shared" si="55"/>
        <v>7.1112317184643503E-2</v>
      </c>
      <c r="AD126" s="70">
        <f t="shared" si="85"/>
        <v>0.29366580077288335</v>
      </c>
      <c r="AE126" s="69">
        <v>23020</v>
      </c>
      <c r="AF126" s="69"/>
      <c r="AG126" s="68">
        <v>70016</v>
      </c>
      <c r="AH126" s="404">
        <v>62846</v>
      </c>
      <c r="AI126" s="68">
        <f t="shared" si="56"/>
        <v>5847</v>
      </c>
      <c r="AJ126" s="68">
        <v>4979</v>
      </c>
      <c r="AK126" s="119">
        <v>1395</v>
      </c>
      <c r="AL126" s="72">
        <v>568.56846536034857</v>
      </c>
      <c r="AM126" s="68">
        <v>352</v>
      </c>
      <c r="AN126" s="69">
        <v>361</v>
      </c>
      <c r="AO126" s="68">
        <v>3849</v>
      </c>
      <c r="AP126" s="68">
        <v>868</v>
      </c>
      <c r="AQ126" s="120">
        <v>262.24864468901376</v>
      </c>
      <c r="AR126" s="69">
        <v>61</v>
      </c>
      <c r="AS126" s="69">
        <f t="shared" si="57"/>
        <v>5201</v>
      </c>
      <c r="AT126" s="68">
        <v>2667</v>
      </c>
      <c r="AU126" s="69">
        <v>322</v>
      </c>
      <c r="AV126" s="69">
        <v>1323</v>
      </c>
      <c r="AW126" s="68">
        <v>2117</v>
      </c>
      <c r="AX126" s="220">
        <v>4457</v>
      </c>
      <c r="AY126" s="114">
        <f t="shared" si="58"/>
        <v>2379.2486446890139</v>
      </c>
      <c r="AZ126" s="349">
        <f t="shared" si="59"/>
        <v>0.32878199268738573</v>
      </c>
      <c r="BA126" s="349">
        <f t="shared" si="60"/>
        <v>0.52466579067641683</v>
      </c>
      <c r="BB126" s="353">
        <f t="shared" si="61"/>
        <v>5.0274223034734921E-3</v>
      </c>
      <c r="BC126" s="365">
        <f t="shared" si="62"/>
        <v>7.4283021023765994E-2</v>
      </c>
      <c r="BD126" s="365">
        <f t="shared" si="63"/>
        <v>1.5957862728062555</v>
      </c>
      <c r="BE126" s="365">
        <f t="shared" si="64"/>
        <v>9.1963509991311906E-2</v>
      </c>
      <c r="BF126" s="365">
        <f t="shared" si="65"/>
        <v>3.0235946069469836E-2</v>
      </c>
      <c r="BG126" s="365">
        <f t="shared" si="66"/>
        <v>3.3981499152893821E-2</v>
      </c>
      <c r="BH126" s="365">
        <f t="shared" si="67"/>
        <v>0.16720243266724588</v>
      </c>
      <c r="BI126" s="380">
        <f t="shared" si="68"/>
        <v>0.21629018245004344</v>
      </c>
      <c r="BJ126" s="365">
        <v>0.28199999999999997</v>
      </c>
      <c r="BK126" s="262">
        <v>7997</v>
      </c>
      <c r="BL126" s="282">
        <v>17741</v>
      </c>
      <c r="BM126" s="262">
        <v>2201</v>
      </c>
      <c r="BN126" s="389">
        <f t="shared" si="69"/>
        <v>36735</v>
      </c>
      <c r="BO126" s="278">
        <v>14177</v>
      </c>
      <c r="BP126" s="278">
        <v>924.39310937983078</v>
      </c>
      <c r="BQ126" s="272">
        <v>156.72717139957786</v>
      </c>
      <c r="BR126" s="262">
        <v>1011</v>
      </c>
      <c r="BS126" s="457"/>
    </row>
    <row r="127" spans="1:71" x14ac:dyDescent="0.2">
      <c r="A127" s="421"/>
      <c r="B127" s="476">
        <v>1898</v>
      </c>
      <c r="C127" s="458">
        <v>12</v>
      </c>
      <c r="D127" s="459">
        <v>1840</v>
      </c>
      <c r="E127" s="694">
        <v>9129</v>
      </c>
      <c r="F127" s="752">
        <f t="shared" si="82"/>
        <v>9097.0494765741805</v>
      </c>
      <c r="G127" s="753">
        <f t="shared" si="71"/>
        <v>0.99650010697493485</v>
      </c>
      <c r="H127" s="708"/>
      <c r="I127" s="701"/>
      <c r="J127" s="709"/>
      <c r="K127" s="701"/>
      <c r="L127" s="774">
        <f t="shared" si="74"/>
        <v>9183.9408191379553</v>
      </c>
      <c r="M127" s="684">
        <f t="shared" si="84"/>
        <v>1.0060182735390464</v>
      </c>
      <c r="N127" s="717"/>
      <c r="O127" s="784"/>
      <c r="P127" s="717"/>
      <c r="Q127" s="791"/>
      <c r="R127" s="413">
        <v>0.34699999999999998</v>
      </c>
      <c r="S127" s="412">
        <v>0.68100000000000005</v>
      </c>
      <c r="T127" s="66">
        <f t="shared" si="47"/>
        <v>0.23606255749770008</v>
      </c>
      <c r="U127" s="66">
        <f t="shared" si="48"/>
        <v>1.375344986200552E-2</v>
      </c>
      <c r="V127" s="113">
        <f t="shared" si="49"/>
        <v>6.035961351552227E-2</v>
      </c>
      <c r="W127" s="66">
        <f t="shared" si="50"/>
        <v>8.7881260648357426E-2</v>
      </c>
      <c r="X127" s="71">
        <f t="shared" si="80"/>
        <v>0.13048139042936369</v>
      </c>
      <c r="Y127" s="66">
        <f t="shared" si="52"/>
        <v>0.27401103955841766</v>
      </c>
      <c r="Z127" s="66">
        <f t="shared" si="53"/>
        <v>8.5143788233948886E-2</v>
      </c>
      <c r="AA127" s="67">
        <f t="shared" si="81"/>
        <v>0.41991720331186755</v>
      </c>
      <c r="AB127" s="66">
        <v>0.33400000000000002</v>
      </c>
      <c r="AC127" s="67">
        <f t="shared" si="55"/>
        <v>7.27802870047453E-2</v>
      </c>
      <c r="AD127" s="70">
        <f t="shared" si="85"/>
        <v>0.28360926655692403</v>
      </c>
      <c r="AE127" s="69">
        <v>21740</v>
      </c>
      <c r="AF127" s="69"/>
      <c r="AG127" s="68">
        <v>69964</v>
      </c>
      <c r="AH127" s="404">
        <v>62661</v>
      </c>
      <c r="AI127" s="68">
        <f t="shared" si="56"/>
        <v>5957</v>
      </c>
      <c r="AJ127" s="68">
        <v>5092</v>
      </c>
      <c r="AK127" s="119">
        <v>1354</v>
      </c>
      <c r="AL127" s="72">
        <v>589.68754327859278</v>
      </c>
      <c r="AM127" s="68">
        <v>299</v>
      </c>
      <c r="AN127" s="69">
        <v>381</v>
      </c>
      <c r="AO127" s="68">
        <v>4223</v>
      </c>
      <c r="AP127" s="68">
        <v>865</v>
      </c>
      <c r="AQ127" s="120">
        <v>252.53860649529045</v>
      </c>
      <c r="AR127" s="69">
        <v>15</v>
      </c>
      <c r="AS127" s="69">
        <f t="shared" si="57"/>
        <v>5132</v>
      </c>
      <c r="AT127" s="68">
        <v>2069</v>
      </c>
      <c r="AU127" s="69">
        <v>349</v>
      </c>
      <c r="AV127" s="69">
        <v>1346</v>
      </c>
      <c r="AW127" s="68">
        <v>1658</v>
      </c>
      <c r="AX127" s="220">
        <v>4387</v>
      </c>
      <c r="AY127" s="114">
        <f t="shared" si="58"/>
        <v>1910.5386064952904</v>
      </c>
      <c r="AZ127" s="349">
        <f t="shared" si="59"/>
        <v>0.3107312332056486</v>
      </c>
      <c r="BA127" s="349">
        <f t="shared" si="60"/>
        <v>0.49879938253959177</v>
      </c>
      <c r="BB127" s="353">
        <f t="shared" si="61"/>
        <v>4.2736264364530326E-3</v>
      </c>
      <c r="BC127" s="365">
        <f t="shared" si="62"/>
        <v>7.3352009604939677E-2</v>
      </c>
      <c r="BD127" s="365">
        <f t="shared" si="63"/>
        <v>1.60524379024839</v>
      </c>
      <c r="BE127" s="365">
        <f t="shared" si="64"/>
        <v>7.6264949402023913E-2</v>
      </c>
      <c r="BF127" s="365">
        <f t="shared" si="65"/>
        <v>2.3697901778057286E-2</v>
      </c>
      <c r="BG127" s="365">
        <f t="shared" si="66"/>
        <v>2.7307452496931141E-2</v>
      </c>
      <c r="BH127" s="365">
        <f t="shared" si="67"/>
        <v>0.19425022999080035</v>
      </c>
      <c r="BI127" s="380">
        <f t="shared" si="68"/>
        <v>0.23422263109475622</v>
      </c>
      <c r="BJ127" s="365">
        <v>0.27100000000000002</v>
      </c>
      <c r="BK127" s="262">
        <v>7630</v>
      </c>
      <c r="BL127" s="282">
        <v>16955</v>
      </c>
      <c r="BM127" s="262">
        <v>2088</v>
      </c>
      <c r="BN127" s="389">
        <f t="shared" si="69"/>
        <v>34898</v>
      </c>
      <c r="BO127" s="278">
        <v>13668</v>
      </c>
      <c r="BP127" s="278">
        <v>865.87840947382404</v>
      </c>
      <c r="BQ127" s="272">
        <v>142.40768323969175</v>
      </c>
      <c r="BR127" s="262">
        <v>900</v>
      </c>
      <c r="BS127" s="457"/>
    </row>
    <row r="128" spans="1:71" x14ac:dyDescent="0.2">
      <c r="A128" s="421"/>
      <c r="B128" s="476">
        <v>1897</v>
      </c>
      <c r="C128" s="458">
        <v>12</v>
      </c>
      <c r="D128" s="459">
        <v>1614</v>
      </c>
      <c r="E128" s="694">
        <v>9536</v>
      </c>
      <c r="F128" s="752">
        <f t="shared" si="82"/>
        <v>9676.7937781529345</v>
      </c>
      <c r="G128" s="753">
        <f t="shared" si="71"/>
        <v>1.0147644482123463</v>
      </c>
      <c r="H128" s="708"/>
      <c r="I128" s="701"/>
      <c r="J128" s="709"/>
      <c r="K128" s="701"/>
      <c r="L128" s="774">
        <f t="shared" si="74"/>
        <v>9747.9846606102565</v>
      </c>
      <c r="M128" s="847">
        <f t="shared" si="84"/>
        <v>1.0222299350472166</v>
      </c>
      <c r="N128" s="717"/>
      <c r="O128" s="784"/>
      <c r="P128" s="717"/>
      <c r="Q128" s="791"/>
      <c r="R128" s="413">
        <v>0.38600000000000001</v>
      </c>
      <c r="S128" s="412">
        <v>0.74</v>
      </c>
      <c r="T128" s="66">
        <f t="shared" si="47"/>
        <v>0.21804717498628634</v>
      </c>
      <c r="U128" s="66">
        <f t="shared" si="48"/>
        <v>1.6822088133113915E-2</v>
      </c>
      <c r="V128" s="113">
        <f t="shared" si="49"/>
        <v>5.8936022253129348E-2</v>
      </c>
      <c r="W128" s="66">
        <f t="shared" si="50"/>
        <v>8.2287953583067439E-2</v>
      </c>
      <c r="X128" s="71">
        <f t="shared" si="80"/>
        <v>0.15071437602731066</v>
      </c>
      <c r="Y128" s="66">
        <f t="shared" si="52"/>
        <v>0.25045712196013897</v>
      </c>
      <c r="Z128" s="66">
        <f t="shared" si="53"/>
        <v>8.6594386142369459E-2</v>
      </c>
      <c r="AA128" s="67">
        <f t="shared" si="81"/>
        <v>0.43591150118851707</v>
      </c>
      <c r="AB128" s="66">
        <v>0.35399999999999998</v>
      </c>
      <c r="AC128" s="67">
        <f t="shared" si="55"/>
        <v>7.4740801618409403E-2</v>
      </c>
      <c r="AD128" s="70">
        <f t="shared" si="85"/>
        <v>0.30420921818303237</v>
      </c>
      <c r="AE128" s="69">
        <v>21876</v>
      </c>
      <c r="AF128" s="69"/>
      <c r="AG128" s="68">
        <v>63272</v>
      </c>
      <c r="AH128" s="404">
        <v>56663</v>
      </c>
      <c r="AI128" s="68">
        <f t="shared" si="56"/>
        <v>5479</v>
      </c>
      <c r="AJ128" s="68">
        <v>4729</v>
      </c>
      <c r="AK128" s="119">
        <v>1102</v>
      </c>
      <c r="AL128" s="72">
        <v>535.61242477762403</v>
      </c>
      <c r="AM128" s="68">
        <v>368</v>
      </c>
      <c r="AN128" s="69">
        <v>401</v>
      </c>
      <c r="AO128" s="68">
        <v>3729</v>
      </c>
      <c r="AP128" s="68">
        <v>750</v>
      </c>
      <c r="AQ128" s="120">
        <v>223.1312725831834</v>
      </c>
      <c r="AR128" s="69">
        <v>8</v>
      </c>
      <c r="AS128" s="69">
        <f t="shared" si="57"/>
        <v>4770</v>
      </c>
      <c r="AT128" s="68">
        <v>2705</v>
      </c>
      <c r="AU128" s="69">
        <v>332</v>
      </c>
      <c r="AV128" s="69">
        <v>1130</v>
      </c>
      <c r="AW128" s="68">
        <v>1577</v>
      </c>
      <c r="AX128" s="220">
        <v>4029</v>
      </c>
      <c r="AY128" s="114">
        <f t="shared" si="58"/>
        <v>1800.1312725831833</v>
      </c>
      <c r="AZ128" s="349">
        <f t="shared" si="59"/>
        <v>0.34574535339486662</v>
      </c>
      <c r="BA128" s="349">
        <f t="shared" si="60"/>
        <v>0.55048046529270456</v>
      </c>
      <c r="BB128" s="353">
        <f t="shared" si="61"/>
        <v>5.8161588064230621E-3</v>
      </c>
      <c r="BC128" s="365">
        <f t="shared" si="62"/>
        <v>7.5388797572385896E-2</v>
      </c>
      <c r="BD128" s="365">
        <f t="shared" si="63"/>
        <v>1.5921557871640153</v>
      </c>
      <c r="BE128" s="365">
        <f t="shared" si="64"/>
        <v>7.2088133113914793E-2</v>
      </c>
      <c r="BF128" s="365">
        <f t="shared" si="65"/>
        <v>2.4924137059046655E-2</v>
      </c>
      <c r="BG128" s="365">
        <f t="shared" si="66"/>
        <v>2.8450677591718033E-2</v>
      </c>
      <c r="BH128" s="365">
        <f t="shared" si="67"/>
        <v>0.17046077893582007</v>
      </c>
      <c r="BI128" s="380">
        <f t="shared" si="68"/>
        <v>0.21617297494971657</v>
      </c>
      <c r="BJ128" s="365">
        <v>0.29199999999999998</v>
      </c>
      <c r="BK128" s="262">
        <v>8014</v>
      </c>
      <c r="BL128" s="282">
        <v>16522</v>
      </c>
      <c r="BM128" s="262">
        <v>2322</v>
      </c>
      <c r="BN128" s="389">
        <f t="shared" si="69"/>
        <v>34830</v>
      </c>
      <c r="BO128" s="278">
        <v>12868</v>
      </c>
      <c r="BP128" s="278">
        <v>653.28555170632944</v>
      </c>
      <c r="BQ128" s="272">
        <v>131.05538705994115</v>
      </c>
      <c r="BR128" s="262">
        <v>964</v>
      </c>
      <c r="BS128" s="457"/>
    </row>
    <row r="129" spans="1:71" x14ac:dyDescent="0.2">
      <c r="A129" s="421"/>
      <c r="B129" s="476">
        <v>1896</v>
      </c>
      <c r="C129" s="458">
        <v>12</v>
      </c>
      <c r="D129" s="459">
        <v>1584</v>
      </c>
      <c r="E129" s="694">
        <v>9560</v>
      </c>
      <c r="F129" s="752">
        <f t="shared" si="82"/>
        <v>9458.6937829213402</v>
      </c>
      <c r="G129" s="753">
        <f t="shared" si="71"/>
        <v>0.98940311536834102</v>
      </c>
      <c r="H129" s="708"/>
      <c r="I129" s="701"/>
      <c r="J129" s="709"/>
      <c r="K129" s="701"/>
      <c r="L129" s="774">
        <f t="shared" si="74"/>
        <v>9422.9611811685245</v>
      </c>
      <c r="M129" s="684">
        <f t="shared" si="84"/>
        <v>0.9856653955197201</v>
      </c>
      <c r="N129" s="717"/>
      <c r="O129" s="784"/>
      <c r="P129" s="717"/>
      <c r="Q129" s="791"/>
      <c r="R129" s="413">
        <v>0.38700000000000001</v>
      </c>
      <c r="S129" s="412">
        <v>0.74199999999999999</v>
      </c>
      <c r="T129" s="66">
        <f t="shared" si="47"/>
        <v>0.22530305141423992</v>
      </c>
      <c r="U129" s="66">
        <f t="shared" si="48"/>
        <v>1.8763643119223444E-2</v>
      </c>
      <c r="V129" s="113">
        <f t="shared" si="49"/>
        <v>5.6612566286357059E-2</v>
      </c>
      <c r="W129" s="66">
        <f t="shared" si="50"/>
        <v>9.6166810180157242E-2</v>
      </c>
      <c r="X129" s="71">
        <f t="shared" si="80"/>
        <v>0.15362365418608387</v>
      </c>
      <c r="Y129" s="66">
        <f t="shared" si="52"/>
        <v>0.25498118991221957</v>
      </c>
      <c r="Z129" s="66">
        <f t="shared" si="53"/>
        <v>8.8221115217740634E-2</v>
      </c>
      <c r="AA129" s="67">
        <f t="shared" si="81"/>
        <v>0.44401096094003994</v>
      </c>
      <c r="AB129" s="66">
        <v>0.35399999999999998</v>
      </c>
      <c r="AC129" s="67">
        <f t="shared" si="55"/>
        <v>7.8000964165193643E-2</v>
      </c>
      <c r="AD129" s="70">
        <f t="shared" si="85"/>
        <v>0.30159685569090389</v>
      </c>
      <c r="AE129" s="69">
        <v>21531</v>
      </c>
      <c r="AF129" s="69"/>
      <c r="AG129" s="68">
        <v>62230</v>
      </c>
      <c r="AH129" s="404">
        <v>55577</v>
      </c>
      <c r="AI129" s="68">
        <f t="shared" si="56"/>
        <v>5490</v>
      </c>
      <c r="AJ129" s="68">
        <v>4854</v>
      </c>
      <c r="AK129" s="119">
        <v>1238</v>
      </c>
      <c r="AL129" s="72">
        <v>528.92595050229534</v>
      </c>
      <c r="AM129" s="68">
        <v>404</v>
      </c>
      <c r="AN129" s="69">
        <v>411</v>
      </c>
      <c r="AO129" s="68">
        <v>3523</v>
      </c>
      <c r="AP129" s="68">
        <v>636</v>
      </c>
      <c r="AQ129" s="120">
        <v>260.56758998896589</v>
      </c>
      <c r="AR129" s="69">
        <v>4</v>
      </c>
      <c r="AS129" s="69">
        <f t="shared" si="57"/>
        <v>4851</v>
      </c>
      <c r="AT129" s="68">
        <v>3059</v>
      </c>
      <c r="AU129" s="69">
        <v>355</v>
      </c>
      <c r="AV129" s="69">
        <v>1163</v>
      </c>
      <c r="AW129" s="68">
        <v>1810</v>
      </c>
      <c r="AX129" s="220">
        <v>4081</v>
      </c>
      <c r="AY129" s="114">
        <f t="shared" si="58"/>
        <v>2070.5675899889657</v>
      </c>
      <c r="AZ129" s="349">
        <f t="shared" si="59"/>
        <v>0.34599067973646153</v>
      </c>
      <c r="BA129" s="349">
        <f t="shared" si="60"/>
        <v>0.56132090631528198</v>
      </c>
      <c r="BB129" s="353">
        <f t="shared" si="61"/>
        <v>6.4920456371524984E-3</v>
      </c>
      <c r="BC129" s="365">
        <f t="shared" si="62"/>
        <v>7.7952755905511817E-2</v>
      </c>
      <c r="BD129" s="365">
        <f t="shared" si="63"/>
        <v>1.6223584598950351</v>
      </c>
      <c r="BE129" s="365">
        <f t="shared" si="64"/>
        <v>8.4064836747015925E-2</v>
      </c>
      <c r="BF129" s="365">
        <f t="shared" si="65"/>
        <v>2.9085650008034709E-2</v>
      </c>
      <c r="BG129" s="365">
        <f t="shared" si="66"/>
        <v>3.327282002231987E-2</v>
      </c>
      <c r="BH129" s="365">
        <f t="shared" si="67"/>
        <v>0.16362454135897078</v>
      </c>
      <c r="BI129" s="380">
        <f t="shared" si="68"/>
        <v>0.22544238539779851</v>
      </c>
      <c r="BJ129" s="365">
        <v>0.28999999999999998</v>
      </c>
      <c r="BK129" s="262">
        <v>8045</v>
      </c>
      <c r="BL129" s="282">
        <v>16141</v>
      </c>
      <c r="BM129" s="262">
        <v>2166</v>
      </c>
      <c r="BN129" s="389">
        <f t="shared" si="69"/>
        <v>34931</v>
      </c>
      <c r="BO129" s="278">
        <v>12565</v>
      </c>
      <c r="BP129" s="278">
        <v>849.66631150365879</v>
      </c>
      <c r="BQ129" s="272">
        <v>144.16410855073224</v>
      </c>
      <c r="BR129" s="262">
        <v>1006</v>
      </c>
      <c r="BS129" s="457"/>
    </row>
    <row r="130" spans="1:71" x14ac:dyDescent="0.2">
      <c r="A130" s="421"/>
      <c r="B130" s="476">
        <v>1895</v>
      </c>
      <c r="C130" s="458">
        <v>12</v>
      </c>
      <c r="D130" s="459">
        <v>1594</v>
      </c>
      <c r="E130" s="694">
        <v>10514</v>
      </c>
      <c r="F130" s="752">
        <f t="shared" si="82"/>
        <v>10297.880375129727</v>
      </c>
      <c r="G130" s="844">
        <f t="shared" si="71"/>
        <v>0.97944458580271332</v>
      </c>
      <c r="H130" s="708"/>
      <c r="I130" s="701"/>
      <c r="J130" s="709"/>
      <c r="K130" s="701"/>
      <c r="L130" s="774">
        <f t="shared" si="74"/>
        <v>10330.316845647119</v>
      </c>
      <c r="M130" s="684">
        <f t="shared" si="84"/>
        <v>0.98252966003872166</v>
      </c>
      <c r="N130" s="717"/>
      <c r="O130" s="784"/>
      <c r="P130" s="717"/>
      <c r="Q130" s="791"/>
      <c r="R130" s="413">
        <v>0.4</v>
      </c>
      <c r="S130" s="412">
        <v>0.76100000000000001</v>
      </c>
      <c r="T130" s="66">
        <f t="shared" si="47"/>
        <v>0.23846865500682848</v>
      </c>
      <c r="U130" s="66">
        <f t="shared" si="48"/>
        <v>2.1498744438080974E-2</v>
      </c>
      <c r="V130" s="113">
        <f t="shared" si="49"/>
        <v>5.6958142607710822E-2</v>
      </c>
      <c r="W130" s="66">
        <f t="shared" si="50"/>
        <v>8.3723377313434072E-2</v>
      </c>
      <c r="X130" s="71">
        <f t="shared" si="80"/>
        <v>0.16538467588441633</v>
      </c>
      <c r="Y130" s="66">
        <f t="shared" si="52"/>
        <v>0.2549892065729768</v>
      </c>
      <c r="Z130" s="66">
        <f t="shared" si="53"/>
        <v>9.1044940462145882E-2</v>
      </c>
      <c r="AA130" s="67">
        <f t="shared" si="81"/>
        <v>0.46319221111062159</v>
      </c>
      <c r="AB130" s="66">
        <v>0.36099999999999999</v>
      </c>
      <c r="AC130" s="67">
        <f t="shared" si="55"/>
        <v>8.0537335032167742E-2</v>
      </c>
      <c r="AD130" s="70">
        <f t="shared" si="85"/>
        <v>0.30730387239899659</v>
      </c>
      <c r="AE130" s="69">
        <v>22699</v>
      </c>
      <c r="AF130" s="69"/>
      <c r="AG130" s="68">
        <v>63573</v>
      </c>
      <c r="AH130" s="404">
        <v>56788</v>
      </c>
      <c r="AI130" s="68">
        <f t="shared" si="56"/>
        <v>5788</v>
      </c>
      <c r="AJ130" s="68">
        <v>5120</v>
      </c>
      <c r="AK130" s="119">
        <v>1202</v>
      </c>
      <c r="AL130" s="72">
        <v>489.87116471412924</v>
      </c>
      <c r="AM130" s="68">
        <v>488</v>
      </c>
      <c r="AN130" s="69">
        <v>396</v>
      </c>
      <c r="AO130" s="68">
        <v>3621</v>
      </c>
      <c r="AP130" s="68">
        <v>668</v>
      </c>
      <c r="AQ130" s="120">
        <v>205.43694163763979</v>
      </c>
      <c r="AR130" s="69">
        <v>4</v>
      </c>
      <c r="AS130" s="69">
        <f t="shared" si="57"/>
        <v>5413</v>
      </c>
      <c r="AT130" s="68">
        <v>2896</v>
      </c>
      <c r="AU130" s="69">
        <v>394</v>
      </c>
      <c r="AV130" s="69">
        <v>997</v>
      </c>
      <c r="AW130" s="68">
        <v>1695</v>
      </c>
      <c r="AX130" s="220">
        <v>4619</v>
      </c>
      <c r="AY130" s="114">
        <f t="shared" si="58"/>
        <v>1900.4369416376398</v>
      </c>
      <c r="AZ130" s="349">
        <f t="shared" si="59"/>
        <v>0.35705409529202647</v>
      </c>
      <c r="BA130" s="349">
        <f t="shared" si="60"/>
        <v>0.57879917575071183</v>
      </c>
      <c r="BB130" s="353">
        <f t="shared" si="61"/>
        <v>7.676214745253488E-3</v>
      </c>
      <c r="BC130" s="365">
        <f t="shared" si="62"/>
        <v>8.5146209868969536E-2</v>
      </c>
      <c r="BD130" s="365">
        <f t="shared" si="63"/>
        <v>1.6210405744746466</v>
      </c>
      <c r="BE130" s="365">
        <f t="shared" si="64"/>
        <v>7.4672893078990263E-2</v>
      </c>
      <c r="BF130" s="365">
        <f t="shared" si="65"/>
        <v>2.6662262281157097E-2</v>
      </c>
      <c r="BG130" s="365">
        <f t="shared" si="66"/>
        <v>2.9893774741441174E-2</v>
      </c>
      <c r="BH130" s="365">
        <f t="shared" si="67"/>
        <v>0.15952244592272788</v>
      </c>
      <c r="BI130" s="380">
        <f t="shared" si="68"/>
        <v>0.22556059738314463</v>
      </c>
      <c r="BJ130" s="365">
        <v>0.29599999999999999</v>
      </c>
      <c r="BK130" s="262">
        <v>8806</v>
      </c>
      <c r="BL130" s="282">
        <v>16827</v>
      </c>
      <c r="BM130" s="262">
        <v>2414</v>
      </c>
      <c r="BN130" s="389">
        <f t="shared" si="69"/>
        <v>36796</v>
      </c>
      <c r="BO130" s="278">
        <v>12928</v>
      </c>
      <c r="BP130" s="278">
        <v>753.66470925624765</v>
      </c>
      <c r="BQ130" s="272">
        <v>132.38103892872238</v>
      </c>
      <c r="BR130" s="262">
        <v>997</v>
      </c>
      <c r="BS130" s="457"/>
    </row>
    <row r="131" spans="1:71" x14ac:dyDescent="0.2">
      <c r="A131" s="421"/>
      <c r="B131" s="476">
        <v>1894</v>
      </c>
      <c r="C131" s="458">
        <v>12</v>
      </c>
      <c r="D131" s="459">
        <v>1596</v>
      </c>
      <c r="E131" s="694">
        <v>11796</v>
      </c>
      <c r="F131" s="752">
        <f t="shared" si="82"/>
        <v>11524.101672470391</v>
      </c>
      <c r="G131" s="844">
        <f t="shared" si="71"/>
        <v>0.97694995527894124</v>
      </c>
      <c r="H131" s="708"/>
      <c r="I131" s="701"/>
      <c r="J131" s="709"/>
      <c r="K131" s="701"/>
      <c r="L131" s="774">
        <f t="shared" si="74"/>
        <v>11474.180885255595</v>
      </c>
      <c r="M131" s="847">
        <f t="shared" si="84"/>
        <v>0.97271794551166457</v>
      </c>
      <c r="N131" s="717"/>
      <c r="O131" s="784"/>
      <c r="P131" s="717"/>
      <c r="Q131" s="791"/>
      <c r="R131" s="413">
        <v>0.435</v>
      </c>
      <c r="S131" s="412">
        <v>0.81399999999999995</v>
      </c>
      <c r="T131" s="66">
        <f t="shared" si="47"/>
        <v>0.23006906463331869</v>
      </c>
      <c r="U131" s="66">
        <f t="shared" si="48"/>
        <v>2.5110782865583457E-2</v>
      </c>
      <c r="V131" s="113">
        <f t="shared" si="49"/>
        <v>5.1115711985277201E-2</v>
      </c>
      <c r="W131" s="66">
        <f t="shared" si="50"/>
        <v>8.3716134617607407E-2</v>
      </c>
      <c r="X131" s="71">
        <f t="shared" si="80"/>
        <v>0.18090637221072003</v>
      </c>
      <c r="Y131" s="66">
        <f t="shared" si="52"/>
        <v>0.25837358776797476</v>
      </c>
      <c r="Z131" s="66">
        <f t="shared" si="53"/>
        <v>9.9256192009815197E-2</v>
      </c>
      <c r="AA131" s="67">
        <f t="shared" si="81"/>
        <v>0.4709170026747575</v>
      </c>
      <c r="AB131" s="66">
        <v>0.379</v>
      </c>
      <c r="AC131" s="67">
        <f t="shared" si="55"/>
        <v>9.0023771183191478E-2</v>
      </c>
      <c r="AD131" s="70">
        <f t="shared" si="85"/>
        <v>0.3177292960996918</v>
      </c>
      <c r="AE131" s="69">
        <v>25049</v>
      </c>
      <c r="AF131" s="69"/>
      <c r="AG131" s="68">
        <v>65205</v>
      </c>
      <c r="AH131" s="404">
        <v>57577</v>
      </c>
      <c r="AI131" s="68">
        <f t="shared" si="56"/>
        <v>6472</v>
      </c>
      <c r="AJ131" s="68">
        <v>5870</v>
      </c>
      <c r="AK131" s="119">
        <v>1298</v>
      </c>
      <c r="AL131" s="72">
        <v>456.1864184206238</v>
      </c>
      <c r="AM131" s="68">
        <v>629</v>
      </c>
      <c r="AN131" s="69">
        <v>488</v>
      </c>
      <c r="AO131" s="68">
        <v>3333</v>
      </c>
      <c r="AP131" s="68">
        <v>602</v>
      </c>
      <c r="AQ131" s="120">
        <v>254.00545603644807</v>
      </c>
      <c r="AR131" s="69">
        <v>3</v>
      </c>
      <c r="AS131" s="69">
        <f t="shared" si="57"/>
        <v>5763</v>
      </c>
      <c r="AT131" s="68">
        <v>3147</v>
      </c>
      <c r="AU131" s="69">
        <v>419</v>
      </c>
      <c r="AV131" s="69">
        <v>1156</v>
      </c>
      <c r="AW131" s="68">
        <v>1843</v>
      </c>
      <c r="AX131" s="220">
        <v>4853</v>
      </c>
      <c r="AY131" s="114">
        <f t="shared" si="58"/>
        <v>2097.0054560364479</v>
      </c>
      <c r="AZ131" s="349">
        <f t="shared" si="59"/>
        <v>0.38415765662142476</v>
      </c>
      <c r="BA131" s="349">
        <f t="shared" si="60"/>
        <v>0.62005981136415922</v>
      </c>
      <c r="BB131" s="353">
        <f t="shared" si="61"/>
        <v>9.6464995015719656E-3</v>
      </c>
      <c r="BC131" s="365">
        <f t="shared" si="62"/>
        <v>8.8382792730618817E-2</v>
      </c>
      <c r="BD131" s="365">
        <f t="shared" si="63"/>
        <v>1.6140764102359375</v>
      </c>
      <c r="BE131" s="365">
        <f t="shared" si="64"/>
        <v>7.3575791448760433E-2</v>
      </c>
      <c r="BF131" s="365">
        <f t="shared" si="65"/>
        <v>2.8264703627022467E-2</v>
      </c>
      <c r="BG131" s="365">
        <f t="shared" si="66"/>
        <v>3.2160194096103795E-2</v>
      </c>
      <c r="BH131" s="365">
        <f t="shared" si="67"/>
        <v>0.13305920396023793</v>
      </c>
      <c r="BI131" s="380">
        <f t="shared" si="68"/>
        <v>0.23434069224320331</v>
      </c>
      <c r="BJ131" s="365">
        <v>0.309</v>
      </c>
      <c r="BK131" s="262">
        <v>9983</v>
      </c>
      <c r="BL131" s="282">
        <v>17809</v>
      </c>
      <c r="BM131" s="262">
        <v>2753</v>
      </c>
      <c r="BN131" s="389">
        <f t="shared" si="69"/>
        <v>40431</v>
      </c>
      <c r="BO131" s="278">
        <v>13127</v>
      </c>
      <c r="BP131" s="278">
        <v>829.77702854070003</v>
      </c>
      <c r="BQ131" s="272">
        <v>158.53855758475956</v>
      </c>
      <c r="BR131" s="262">
        <v>1300</v>
      </c>
      <c r="BS131" s="457"/>
    </row>
    <row r="132" spans="1:71" x14ac:dyDescent="0.2">
      <c r="A132" s="421"/>
      <c r="B132" s="476">
        <v>1893</v>
      </c>
      <c r="C132" s="458">
        <v>12</v>
      </c>
      <c r="D132" s="459">
        <v>1570</v>
      </c>
      <c r="E132" s="694">
        <v>10315</v>
      </c>
      <c r="F132" s="752">
        <f t="shared" si="82"/>
        <v>9964.6040668852384</v>
      </c>
      <c r="G132" s="844">
        <f t="shared" si="71"/>
        <v>0.966030447589456</v>
      </c>
      <c r="H132" s="708"/>
      <c r="I132" s="701"/>
      <c r="J132" s="709"/>
      <c r="K132" s="701"/>
      <c r="L132" s="715"/>
      <c r="M132" s="701"/>
      <c r="N132" s="717"/>
      <c r="O132" s="784"/>
      <c r="P132" s="717"/>
      <c r="Q132" s="791"/>
      <c r="R132" s="413">
        <v>0.379</v>
      </c>
      <c r="S132" s="412">
        <v>0.73599999999999999</v>
      </c>
      <c r="T132" s="66">
        <f t="shared" ref="T132:T149" si="86">AS132/AE132</f>
        <v>0.26148999258710154</v>
      </c>
      <c r="U132" s="66">
        <f t="shared" ref="U132:U149" si="87">AM132/AE132</f>
        <v>2.1312083024462566E-2</v>
      </c>
      <c r="V132" s="113">
        <f t="shared" ref="V132:V149" si="88">AO132/AG132</f>
        <v>5.2465452261306535E-2</v>
      </c>
      <c r="W132" s="66">
        <f t="shared" ref="W132:W149" si="89">AY132/AE132</f>
        <v>8.6448101034988012E-2</v>
      </c>
      <c r="X132" s="71">
        <f t="shared" ref="X132:X149" si="90">E132/AG132</f>
        <v>0.161981783919598</v>
      </c>
      <c r="Y132" s="66">
        <f t="shared" ref="Y132:Y149" si="91">AI132/AE132</f>
        <v>0.31421423276501109</v>
      </c>
      <c r="Z132" s="66">
        <f t="shared" ref="Z132:Z149" si="92">AI132/AG132</f>
        <v>0.10650125628140704</v>
      </c>
      <c r="AA132" s="67">
        <f t="shared" ref="AA132:AA149" si="93">E132/AE132</f>
        <v>0.47790029651593774</v>
      </c>
      <c r="AB132" s="66">
        <v>0.35599999999999998</v>
      </c>
      <c r="AC132" s="67">
        <f t="shared" ref="AC132:AC149" si="94">AJ132/AG132</f>
        <v>9.6466708542713567E-2</v>
      </c>
      <c r="AD132" s="70">
        <f t="shared" si="85"/>
        <v>0.28804166452832908</v>
      </c>
      <c r="AE132" s="69">
        <v>21584</v>
      </c>
      <c r="AF132" s="69"/>
      <c r="AG132" s="68">
        <v>63680</v>
      </c>
      <c r="AH132" s="404">
        <v>56898</v>
      </c>
      <c r="AI132" s="68">
        <f t="shared" ref="AI132:AI149" si="95">AJ132+AP132</f>
        <v>6782</v>
      </c>
      <c r="AJ132" s="68">
        <v>6143</v>
      </c>
      <c r="AK132" s="119">
        <v>1268</v>
      </c>
      <c r="AL132" s="72">
        <v>551.48875354345705</v>
      </c>
      <c r="AM132" s="68">
        <v>460</v>
      </c>
      <c r="AN132" s="69">
        <v>521</v>
      </c>
      <c r="AO132" s="68">
        <v>3341</v>
      </c>
      <c r="AP132" s="68">
        <v>639</v>
      </c>
      <c r="AQ132" s="120">
        <v>251.89581273918117</v>
      </c>
      <c r="AR132" s="69">
        <v>6</v>
      </c>
      <c r="AS132" s="69">
        <f t="shared" ref="AS132:AS149" si="96">AN132+AR132+AU132+AX132</f>
        <v>5644</v>
      </c>
      <c r="AT132" s="68">
        <v>2750</v>
      </c>
      <c r="AU132" s="69">
        <v>536</v>
      </c>
      <c r="AV132" s="72">
        <v>1406.8543916119127</v>
      </c>
      <c r="AW132" s="68">
        <v>1614</v>
      </c>
      <c r="AX132" s="220">
        <v>4581</v>
      </c>
      <c r="AY132" s="114">
        <f t="shared" ref="AY132:AY149" si="97">AQ132+AW132</f>
        <v>1865.8958127391811</v>
      </c>
      <c r="AZ132" s="349">
        <f t="shared" ref="AZ132:AZ149" si="98">AE132/AG132</f>
        <v>0.33894472361809047</v>
      </c>
      <c r="BA132" s="349">
        <f t="shared" ref="BA132:BA149" si="99">BN132/AG132</f>
        <v>0.57726130653266328</v>
      </c>
      <c r="BB132" s="353">
        <f t="shared" ref="BB132:BB149" si="100">AM132/AG132</f>
        <v>7.2236180904522614E-3</v>
      </c>
      <c r="BC132" s="365">
        <f t="shared" ref="BC132:BC149" si="101">AS132/AG132</f>
        <v>8.8630653266331655E-2</v>
      </c>
      <c r="BD132" s="365">
        <f t="shared" ref="BD132:BD149" si="102">BN132/AE132</f>
        <v>1.7031134173461824</v>
      </c>
      <c r="BE132" s="365">
        <f t="shared" ref="BE132:BE149" si="103">AW132/AE132</f>
        <v>7.4777613046701261E-2</v>
      </c>
      <c r="BF132" s="365">
        <f t="shared" ref="BF132:BF149" si="104">AW132/AG132</f>
        <v>2.5345477386934673E-2</v>
      </c>
      <c r="BG132" s="365">
        <f t="shared" ref="BG132:BG149" si="105">AY132/AG132</f>
        <v>2.9301127712612767E-2</v>
      </c>
      <c r="BH132" s="365">
        <f t="shared" ref="BH132:BH149" si="106">AO132/AE132</f>
        <v>0.15479058561897702</v>
      </c>
      <c r="BI132" s="380">
        <f t="shared" ref="BI132:BI149" si="107">AJ132/AE132</f>
        <v>0.2846089696071164</v>
      </c>
      <c r="BJ132" s="365">
        <v>0.28000000000000003</v>
      </c>
      <c r="BK132" s="262">
        <v>8556</v>
      </c>
      <c r="BL132" s="282">
        <v>15913</v>
      </c>
      <c r="BM132" s="262">
        <v>2197</v>
      </c>
      <c r="BN132" s="389">
        <f t="shared" ref="BN132:BN149" si="108">AE132+AI132+AS132+AT132</f>
        <v>36760</v>
      </c>
      <c r="BO132" s="278">
        <v>12209</v>
      </c>
      <c r="BP132" s="278">
        <v>877.62647956267665</v>
      </c>
      <c r="BQ132" s="272">
        <v>133.13444000611807</v>
      </c>
      <c r="BR132" s="262">
        <v>1047</v>
      </c>
      <c r="BS132" s="457"/>
    </row>
    <row r="133" spans="1:71" x14ac:dyDescent="0.2">
      <c r="A133" s="421"/>
      <c r="B133" s="476">
        <v>1892</v>
      </c>
      <c r="C133" s="458">
        <v>12</v>
      </c>
      <c r="D133" s="459">
        <v>1836</v>
      </c>
      <c r="E133" s="694">
        <v>9388</v>
      </c>
      <c r="F133" s="752">
        <f t="shared" si="82"/>
        <v>9269.6443075215593</v>
      </c>
      <c r="G133" s="753">
        <f t="shared" ref="G133:G149" si="109">F133/E133</f>
        <v>0.98739287468273962</v>
      </c>
      <c r="H133" s="708"/>
      <c r="I133" s="701"/>
      <c r="J133" s="709"/>
      <c r="K133" s="701"/>
      <c r="L133" s="774">
        <f t="shared" ref="L133:L149" si="110">((((2/3)+((AZ133+AC133+AB133+AD133-V133)/20))*(AE133+((AJ133+AX133)*(5/6))+((AN133+AR133+AU133)*(1/6))+(AP133*(19/6))+(AT133*(4/3))-(AL133*(7/6))-(BP133*(11/6))-AM133-(AO133*(1/3))-(AV133*(2/3))-AW133))-(((1/3)-(((AZ133+AC133)*2+AB133+AD133-V133)/20))*((AL133*(13/6))+(BP133*(8/3))+(AO133*(1/2))+(AQ133*(1/3))+((AV133+AW133)*(3/2))-(AJ133*(1/6))-(AM133*(11/3))-(AP133*(5/12)))))/2</f>
        <v>9291.5680553027123</v>
      </c>
      <c r="M133" s="684">
        <f t="shared" ref="M133:M138" si="111">L133/E133</f>
        <v>0.98972816950391052</v>
      </c>
      <c r="N133" s="717"/>
      <c r="O133" s="784"/>
      <c r="P133" s="717"/>
      <c r="Q133" s="791"/>
      <c r="R133" s="413">
        <v>0.32800000000000001</v>
      </c>
      <c r="S133" s="412">
        <v>0.64400000000000002</v>
      </c>
      <c r="T133" s="66">
        <f t="shared" si="86"/>
        <v>0.3312939152048181</v>
      </c>
      <c r="U133" s="66">
        <f t="shared" si="87"/>
        <v>1.9932125615410353E-2</v>
      </c>
      <c r="V133" s="113">
        <f t="shared" si="88"/>
        <v>8.4571266728032293E-2</v>
      </c>
      <c r="W133" s="66">
        <f t="shared" si="89"/>
        <v>0.10277193872046959</v>
      </c>
      <c r="X133" s="71">
        <f t="shared" si="90"/>
        <v>0.13294625787722156</v>
      </c>
      <c r="Y133" s="66">
        <f t="shared" si="91"/>
        <v>0.32211653362649967</v>
      </c>
      <c r="Z133" s="66">
        <f t="shared" si="92"/>
        <v>9.5432981661120159E-2</v>
      </c>
      <c r="AA133" s="67">
        <f t="shared" si="93"/>
        <v>0.44873572008986184</v>
      </c>
      <c r="AB133" s="66">
        <v>0.317</v>
      </c>
      <c r="AC133" s="67">
        <f t="shared" si="94"/>
        <v>8.7488493946045465E-2</v>
      </c>
      <c r="AD133" s="70">
        <f t="shared" si="85"/>
        <v>0.26250886709086624</v>
      </c>
      <c r="AE133" s="69">
        <v>20921</v>
      </c>
      <c r="AF133" s="69"/>
      <c r="AG133" s="68">
        <v>70615</v>
      </c>
      <c r="AH133" s="404">
        <v>63876</v>
      </c>
      <c r="AI133" s="68">
        <f t="shared" si="95"/>
        <v>6739</v>
      </c>
      <c r="AJ133" s="68">
        <v>6178</v>
      </c>
      <c r="AK133" s="119">
        <v>1339</v>
      </c>
      <c r="AL133" s="72">
        <v>514.85025646996428</v>
      </c>
      <c r="AM133" s="68">
        <v>417</v>
      </c>
      <c r="AN133" s="69">
        <v>603</v>
      </c>
      <c r="AO133" s="68">
        <v>5972</v>
      </c>
      <c r="AP133" s="68">
        <v>561</v>
      </c>
      <c r="AQ133" s="120">
        <v>273.09172997094441</v>
      </c>
      <c r="AR133" s="69">
        <v>1</v>
      </c>
      <c r="AS133" s="69">
        <f t="shared" si="96"/>
        <v>6931</v>
      </c>
      <c r="AT133" s="68">
        <v>3198</v>
      </c>
      <c r="AU133" s="69">
        <v>747</v>
      </c>
      <c r="AV133" s="72">
        <v>1559.8881171194305</v>
      </c>
      <c r="AW133" s="68">
        <v>1877</v>
      </c>
      <c r="AX133" s="220">
        <v>5580</v>
      </c>
      <c r="AY133" s="114">
        <f t="shared" si="97"/>
        <v>2150.0917299709445</v>
      </c>
      <c r="AZ133" s="349">
        <f t="shared" si="98"/>
        <v>0.29626849819443463</v>
      </c>
      <c r="BA133" s="349">
        <f t="shared" si="99"/>
        <v>0.53514125893931885</v>
      </c>
      <c r="BB133" s="353">
        <f t="shared" si="100"/>
        <v>5.9052609219004465E-3</v>
      </c>
      <c r="BC133" s="365">
        <f t="shared" si="101"/>
        <v>9.8151950718685835E-2</v>
      </c>
      <c r="BD133" s="365">
        <f t="shared" si="102"/>
        <v>1.8062712107451844</v>
      </c>
      <c r="BE133" s="365">
        <f t="shared" si="103"/>
        <v>8.9718464700540124E-2</v>
      </c>
      <c r="BF133" s="365">
        <f t="shared" si="104"/>
        <v>2.6580754797139419E-2</v>
      </c>
      <c r="BG133" s="365">
        <f t="shared" si="105"/>
        <v>3.0448087941243991E-2</v>
      </c>
      <c r="BH133" s="365">
        <f t="shared" si="106"/>
        <v>0.28545480617561303</v>
      </c>
      <c r="BI133" s="380">
        <f t="shared" si="107"/>
        <v>0.2953013718273505</v>
      </c>
      <c r="BJ133" s="365">
        <v>0.245</v>
      </c>
      <c r="BK133" s="262">
        <v>7360</v>
      </c>
      <c r="BL133" s="282">
        <v>15643</v>
      </c>
      <c r="BM133" s="262">
        <v>2007</v>
      </c>
      <c r="BN133" s="389">
        <f t="shared" si="108"/>
        <v>37789</v>
      </c>
      <c r="BO133" s="278">
        <v>12209</v>
      </c>
      <c r="BP133" s="278">
        <v>848.40812958309323</v>
      </c>
      <c r="BQ133" s="272">
        <v>168.04809102063041</v>
      </c>
      <c r="BR133" s="262">
        <v>1010</v>
      </c>
      <c r="BS133" s="457"/>
    </row>
    <row r="134" spans="1:71" x14ac:dyDescent="0.2">
      <c r="A134" s="421"/>
      <c r="B134" s="476">
        <v>1891</v>
      </c>
      <c r="C134" s="458">
        <v>17</v>
      </c>
      <c r="D134" s="459">
        <v>2216</v>
      </c>
      <c r="E134" s="694">
        <v>12635</v>
      </c>
      <c r="F134" s="752">
        <f t="shared" si="82"/>
        <v>12362.91551960118</v>
      </c>
      <c r="G134" s="844">
        <f t="shared" si="109"/>
        <v>0.97846581081133199</v>
      </c>
      <c r="H134" s="708"/>
      <c r="I134" s="701"/>
      <c r="J134" s="709"/>
      <c r="K134" s="701"/>
      <c r="L134" s="774">
        <f t="shared" si="110"/>
        <v>12274.440531702247</v>
      </c>
      <c r="M134" s="847">
        <f t="shared" si="111"/>
        <v>0.97146343741212871</v>
      </c>
      <c r="N134" s="717"/>
      <c r="O134" s="784"/>
      <c r="P134" s="717"/>
      <c r="Q134" s="791"/>
      <c r="R134" s="413">
        <v>0.34300000000000003</v>
      </c>
      <c r="S134" s="412">
        <v>0.67400000000000004</v>
      </c>
      <c r="T134" s="66">
        <f t="shared" si="86"/>
        <v>0.33991664476401456</v>
      </c>
      <c r="U134" s="66">
        <f t="shared" si="87"/>
        <v>2.196523110426914E-2</v>
      </c>
      <c r="V134" s="113">
        <f t="shared" si="88"/>
        <v>8.8324873096446696E-2</v>
      </c>
      <c r="W134" s="66">
        <f t="shared" si="89"/>
        <v>0.10523331619805672</v>
      </c>
      <c r="X134" s="71">
        <f t="shared" si="90"/>
        <v>0.14576603599446239</v>
      </c>
      <c r="Y134" s="66">
        <f t="shared" si="91"/>
        <v>0.33867758044531221</v>
      </c>
      <c r="Z134" s="66">
        <f t="shared" si="92"/>
        <v>0.10406091370558376</v>
      </c>
      <c r="AA134" s="67">
        <f t="shared" si="93"/>
        <v>0.47441144444861638</v>
      </c>
      <c r="AB134" s="66">
        <v>0.33100000000000002</v>
      </c>
      <c r="AC134" s="67">
        <f t="shared" si="94"/>
        <v>9.2697277341947396E-2</v>
      </c>
      <c r="AD134" s="70">
        <f t="shared" si="85"/>
        <v>0.27269276867797987</v>
      </c>
      <c r="AE134" s="69">
        <v>26633</v>
      </c>
      <c r="AF134" s="69"/>
      <c r="AG134" s="68">
        <v>86680</v>
      </c>
      <c r="AH134" s="404">
        <v>77660</v>
      </c>
      <c r="AI134" s="68">
        <f t="shared" si="95"/>
        <v>9020</v>
      </c>
      <c r="AJ134" s="68">
        <v>8035</v>
      </c>
      <c r="AK134" s="119">
        <v>1602</v>
      </c>
      <c r="AL134" s="72">
        <v>711.205845624522</v>
      </c>
      <c r="AM134" s="68">
        <v>585</v>
      </c>
      <c r="AN134" s="69">
        <v>1013</v>
      </c>
      <c r="AO134" s="68">
        <v>7656</v>
      </c>
      <c r="AP134" s="68">
        <v>985</v>
      </c>
      <c r="AQ134" s="120">
        <v>320.67891030284466</v>
      </c>
      <c r="AR134" s="69">
        <v>6</v>
      </c>
      <c r="AS134" s="69">
        <f t="shared" si="96"/>
        <v>9053</v>
      </c>
      <c r="AT134" s="68">
        <v>4163</v>
      </c>
      <c r="AU134" s="69">
        <v>981</v>
      </c>
      <c r="AV134" s="72">
        <v>1825.9609481002624</v>
      </c>
      <c r="AW134" s="68">
        <v>2482</v>
      </c>
      <c r="AX134" s="220">
        <v>7053</v>
      </c>
      <c r="AY134" s="114">
        <f t="shared" si="97"/>
        <v>2802.6789103028445</v>
      </c>
      <c r="AZ134" s="349">
        <f t="shared" si="98"/>
        <v>0.30725657591139827</v>
      </c>
      <c r="BA134" s="349">
        <f t="shared" si="99"/>
        <v>0.56378634056299026</v>
      </c>
      <c r="BB134" s="353">
        <f t="shared" si="100"/>
        <v>6.7489616982002766E-3</v>
      </c>
      <c r="BC134" s="365">
        <f t="shared" si="101"/>
        <v>0.10444162436548224</v>
      </c>
      <c r="BD134" s="365">
        <f t="shared" si="102"/>
        <v>1.8349040663838097</v>
      </c>
      <c r="BE134" s="365">
        <f t="shared" si="103"/>
        <v>9.3192655727856413E-2</v>
      </c>
      <c r="BF134" s="365">
        <f t="shared" si="104"/>
        <v>2.863405629903092E-2</v>
      </c>
      <c r="BG134" s="365">
        <f t="shared" si="105"/>
        <v>3.2333628406816389E-2</v>
      </c>
      <c r="BH134" s="365">
        <f t="shared" si="106"/>
        <v>0.2874629219389479</v>
      </c>
      <c r="BI134" s="380">
        <f t="shared" si="107"/>
        <v>0.30169338790222655</v>
      </c>
      <c r="BJ134" s="365">
        <v>0.254</v>
      </c>
      <c r="BK134" s="262">
        <v>9964</v>
      </c>
      <c r="BL134" s="282">
        <v>19709</v>
      </c>
      <c r="BM134" s="262">
        <v>2631</v>
      </c>
      <c r="BN134" s="389">
        <f t="shared" si="108"/>
        <v>48869</v>
      </c>
      <c r="BO134" s="278">
        <v>15224</v>
      </c>
      <c r="BP134" s="278">
        <v>1081.1242996438336</v>
      </c>
      <c r="BQ134" s="272">
        <v>208.75794284537201</v>
      </c>
      <c r="BR134" s="262">
        <v>1269</v>
      </c>
      <c r="BS134" s="457"/>
    </row>
    <row r="135" spans="1:71" x14ac:dyDescent="0.2">
      <c r="A135" s="421"/>
      <c r="B135" s="476">
        <v>1890</v>
      </c>
      <c r="C135" s="458">
        <v>25</v>
      </c>
      <c r="D135" s="459">
        <v>3218</v>
      </c>
      <c r="E135" s="694">
        <v>19383</v>
      </c>
      <c r="F135" s="752">
        <f t="shared" si="82"/>
        <v>19465.260047580992</v>
      </c>
      <c r="G135" s="753">
        <f t="shared" si="109"/>
        <v>1.0042439275437751</v>
      </c>
      <c r="H135" s="708"/>
      <c r="I135" s="701"/>
      <c r="J135" s="709"/>
      <c r="K135" s="701"/>
      <c r="L135" s="774">
        <f t="shared" si="110"/>
        <v>19530.735327063096</v>
      </c>
      <c r="M135" s="684">
        <f t="shared" si="111"/>
        <v>1.007621902030805</v>
      </c>
      <c r="N135" s="717"/>
      <c r="O135" s="784"/>
      <c r="P135" s="717"/>
      <c r="Q135" s="791"/>
      <c r="R135" s="413">
        <v>0.35099999999999998</v>
      </c>
      <c r="S135" s="412">
        <v>0.68799999999999994</v>
      </c>
      <c r="T135" s="66">
        <f t="shared" si="86"/>
        <v>0.35011568252690878</v>
      </c>
      <c r="U135" s="66">
        <f t="shared" si="87"/>
        <v>1.921335881702042E-2</v>
      </c>
      <c r="V135" s="113">
        <f t="shared" si="88"/>
        <v>5.2149473517536217E-2</v>
      </c>
      <c r="W135" s="66">
        <f t="shared" si="89"/>
        <v>0.1127018369311652</v>
      </c>
      <c r="X135" s="71">
        <f t="shared" si="90"/>
        <v>0.15345578339007204</v>
      </c>
      <c r="Y135" s="66">
        <f t="shared" si="91"/>
        <v>0.32861382154712804</v>
      </c>
      <c r="Z135" s="66">
        <f t="shared" si="92"/>
        <v>0.10345182487530678</v>
      </c>
      <c r="AA135" s="67">
        <f t="shared" si="93"/>
        <v>0.48745096066794086</v>
      </c>
      <c r="AB135" s="66">
        <v>0.33700000000000002</v>
      </c>
      <c r="AC135" s="67">
        <f t="shared" si="94"/>
        <v>9.2811337186287701E-2</v>
      </c>
      <c r="AD135" s="70">
        <f t="shared" si="85"/>
        <v>0.26876148130544358</v>
      </c>
      <c r="AE135" s="69">
        <v>39764</v>
      </c>
      <c r="AF135" s="69"/>
      <c r="AG135" s="68">
        <v>126310</v>
      </c>
      <c r="AH135" s="404">
        <v>113243</v>
      </c>
      <c r="AI135" s="68">
        <f t="shared" si="95"/>
        <v>13067</v>
      </c>
      <c r="AJ135" s="68">
        <v>11723</v>
      </c>
      <c r="AK135" s="119">
        <v>2373</v>
      </c>
      <c r="AL135" s="72">
        <v>923.90181955341961</v>
      </c>
      <c r="AM135" s="68">
        <v>764</v>
      </c>
      <c r="AN135" s="69">
        <v>1598</v>
      </c>
      <c r="AO135" s="68">
        <v>6587</v>
      </c>
      <c r="AP135" s="68">
        <v>1344</v>
      </c>
      <c r="AQ135" s="120">
        <v>415.47584373085249</v>
      </c>
      <c r="AR135" s="69">
        <v>23</v>
      </c>
      <c r="AS135" s="69">
        <f t="shared" si="96"/>
        <v>13922</v>
      </c>
      <c r="AT135" s="68">
        <v>6851</v>
      </c>
      <c r="AU135" s="69">
        <v>1605</v>
      </c>
      <c r="AV135" s="72">
        <v>2600.8897780902539</v>
      </c>
      <c r="AW135" s="68">
        <v>4066</v>
      </c>
      <c r="AX135" s="220">
        <v>10696</v>
      </c>
      <c r="AY135" s="114">
        <f t="shared" si="97"/>
        <v>4481.4758437308528</v>
      </c>
      <c r="AZ135" s="349">
        <f t="shared" si="98"/>
        <v>0.31481276225160321</v>
      </c>
      <c r="BA135" s="349">
        <f t="shared" si="99"/>
        <v>0.58272504156440508</v>
      </c>
      <c r="BB135" s="353">
        <f t="shared" si="100"/>
        <v>6.0486105613173939E-3</v>
      </c>
      <c r="BC135" s="365">
        <f t="shared" si="101"/>
        <v>0.11022088512390152</v>
      </c>
      <c r="BD135" s="365">
        <f t="shared" si="102"/>
        <v>1.851021024041847</v>
      </c>
      <c r="BE135" s="365">
        <f t="shared" si="103"/>
        <v>0.10225329443717936</v>
      </c>
      <c r="BF135" s="365">
        <f t="shared" si="104"/>
        <v>3.2190642071094927E-2</v>
      </c>
      <c r="BG135" s="365">
        <f t="shared" si="105"/>
        <v>3.5479976595129858E-2</v>
      </c>
      <c r="BH135" s="365">
        <f t="shared" si="106"/>
        <v>0.16565234885826374</v>
      </c>
      <c r="BI135" s="380">
        <f t="shared" si="107"/>
        <v>0.29481440498943767</v>
      </c>
      <c r="BJ135" s="365">
        <v>0.26</v>
      </c>
      <c r="BK135" s="262">
        <v>14750</v>
      </c>
      <c r="BL135" s="282">
        <v>29472</v>
      </c>
      <c r="BM135" s="262">
        <v>4210</v>
      </c>
      <c r="BN135" s="389">
        <f t="shared" si="108"/>
        <v>73604</v>
      </c>
      <c r="BO135" s="278">
        <v>22603</v>
      </c>
      <c r="BP135" s="278">
        <v>1465.4295914027205</v>
      </c>
      <c r="BQ135" s="272">
        <v>290.34951473584505</v>
      </c>
      <c r="BR135" s="262">
        <v>1895</v>
      </c>
      <c r="BS135" s="457"/>
    </row>
    <row r="136" spans="1:71" x14ac:dyDescent="0.2">
      <c r="A136" s="421"/>
      <c r="B136" s="476">
        <v>1889</v>
      </c>
      <c r="C136" s="458">
        <v>16</v>
      </c>
      <c r="D136" s="459">
        <v>2176</v>
      </c>
      <c r="E136" s="694">
        <v>12986</v>
      </c>
      <c r="F136" s="752">
        <f t="shared" si="82"/>
        <v>12705.678057667232</v>
      </c>
      <c r="G136" s="844">
        <f t="shared" si="109"/>
        <v>0.97841352669545911</v>
      </c>
      <c r="H136" s="708"/>
      <c r="I136" s="701"/>
      <c r="J136" s="709"/>
      <c r="K136" s="701"/>
      <c r="L136" s="774">
        <f t="shared" si="110"/>
        <v>12642.858434760929</v>
      </c>
      <c r="M136" s="847">
        <f t="shared" si="111"/>
        <v>0.97357603840758733</v>
      </c>
      <c r="N136" s="717"/>
      <c r="O136" s="784"/>
      <c r="P136" s="717"/>
      <c r="Q136" s="791"/>
      <c r="R136" s="413">
        <v>0.35799999999999998</v>
      </c>
      <c r="S136" s="412">
        <v>0.69199999999999995</v>
      </c>
      <c r="T136" s="66">
        <f t="shared" si="86"/>
        <v>0.36556741737350101</v>
      </c>
      <c r="U136" s="66">
        <f t="shared" si="87"/>
        <v>2.4385785317344252E-2</v>
      </c>
      <c r="V136" s="113">
        <f t="shared" si="88"/>
        <v>9.0700507374073064E-2</v>
      </c>
      <c r="W136" s="66">
        <f t="shared" si="89"/>
        <v>0.11321961809889161</v>
      </c>
      <c r="X136" s="71">
        <f t="shared" si="90"/>
        <v>0.15358414249050892</v>
      </c>
      <c r="Y136" s="66">
        <f t="shared" si="91"/>
        <v>0.29522521205030711</v>
      </c>
      <c r="Z136" s="66">
        <f t="shared" si="92"/>
        <v>9.5502229370927116E-2</v>
      </c>
      <c r="AA136" s="67">
        <f t="shared" si="93"/>
        <v>0.47477332553378182</v>
      </c>
      <c r="AB136" s="66">
        <v>0.33400000000000002</v>
      </c>
      <c r="AC136" s="67">
        <f t="shared" si="94"/>
        <v>8.6525611155133464E-2</v>
      </c>
      <c r="AD136" s="70">
        <f t="shared" si="85"/>
        <v>0.28344310411608586</v>
      </c>
      <c r="AE136" s="69">
        <v>27352</v>
      </c>
      <c r="AF136" s="69"/>
      <c r="AG136" s="68">
        <v>84553</v>
      </c>
      <c r="AH136" s="404">
        <v>76478</v>
      </c>
      <c r="AI136" s="68">
        <f t="shared" si="95"/>
        <v>8075</v>
      </c>
      <c r="AJ136" s="68">
        <v>7316</v>
      </c>
      <c r="AK136" s="119">
        <v>1628</v>
      </c>
      <c r="AL136" s="72">
        <v>665.45982803105142</v>
      </c>
      <c r="AM136" s="68">
        <v>667</v>
      </c>
      <c r="AN136" s="69">
        <v>1131</v>
      </c>
      <c r="AO136" s="68">
        <v>7669</v>
      </c>
      <c r="AP136" s="68">
        <v>759</v>
      </c>
      <c r="AQ136" s="120">
        <v>287.73134173412268</v>
      </c>
      <c r="AR136" s="69">
        <v>1</v>
      </c>
      <c r="AS136" s="69">
        <f t="shared" si="96"/>
        <v>9999</v>
      </c>
      <c r="AT136" s="72">
        <v>5178.8844132153972</v>
      </c>
      <c r="AU136" s="69">
        <v>1407</v>
      </c>
      <c r="AV136" s="72">
        <v>1688.8073300115304</v>
      </c>
      <c r="AW136" s="72">
        <v>2809.0516525067605</v>
      </c>
      <c r="AX136" s="220">
        <v>7460</v>
      </c>
      <c r="AY136" s="114">
        <f t="shared" si="97"/>
        <v>3096.7829942408835</v>
      </c>
      <c r="AZ136" s="349">
        <f t="shared" si="98"/>
        <v>0.32348940900973355</v>
      </c>
      <c r="BA136" s="349">
        <f t="shared" si="99"/>
        <v>0.59849898186008066</v>
      </c>
      <c r="BB136" s="353">
        <f t="shared" si="100"/>
        <v>7.8885432805459298E-3</v>
      </c>
      <c r="BC136" s="365">
        <f t="shared" si="101"/>
        <v>0.11825718779936845</v>
      </c>
      <c r="BD136" s="365">
        <f t="shared" si="102"/>
        <v>1.8501347036127302</v>
      </c>
      <c r="BE136" s="365">
        <f t="shared" si="103"/>
        <v>0.10270004579214538</v>
      </c>
      <c r="BF136" s="365">
        <f t="shared" si="104"/>
        <v>3.3222377118573683E-2</v>
      </c>
      <c r="BG136" s="365">
        <f t="shared" si="105"/>
        <v>3.6625347347118177E-2</v>
      </c>
      <c r="BH136" s="365">
        <f t="shared" si="106"/>
        <v>0.28038169055279322</v>
      </c>
      <c r="BI136" s="380">
        <f t="shared" si="107"/>
        <v>0.2674758701374671</v>
      </c>
      <c r="BJ136" s="365">
        <v>0.26400000000000001</v>
      </c>
      <c r="BK136" s="262">
        <v>10227</v>
      </c>
      <c r="BL136" s="282">
        <v>20170</v>
      </c>
      <c r="BM136" s="262">
        <v>3015</v>
      </c>
      <c r="BN136" s="389">
        <f t="shared" si="108"/>
        <v>50604.884413215397</v>
      </c>
      <c r="BO136" s="278">
        <v>15405</v>
      </c>
      <c r="BP136" s="278">
        <v>1057.4926568225242</v>
      </c>
      <c r="BQ136" s="272">
        <v>206.22806222305789</v>
      </c>
      <c r="BR136" s="262">
        <v>1083</v>
      </c>
      <c r="BS136" s="457"/>
    </row>
    <row r="137" spans="1:71" x14ac:dyDescent="0.2">
      <c r="A137" s="421"/>
      <c r="B137" s="476">
        <v>1888</v>
      </c>
      <c r="C137" s="458">
        <v>16</v>
      </c>
      <c r="D137" s="459">
        <v>2180</v>
      </c>
      <c r="E137" s="694">
        <v>10628</v>
      </c>
      <c r="F137" s="752">
        <f t="shared" si="82"/>
        <v>10533.099228581928</v>
      </c>
      <c r="G137" s="753">
        <f t="shared" si="109"/>
        <v>0.99107068390872488</v>
      </c>
      <c r="H137" s="708"/>
      <c r="I137" s="701"/>
      <c r="J137" s="709"/>
      <c r="K137" s="701"/>
      <c r="L137" s="774">
        <f t="shared" si="110"/>
        <v>10586.433281867165</v>
      </c>
      <c r="M137" s="684">
        <f t="shared" si="111"/>
        <v>0.99608894259194247</v>
      </c>
      <c r="N137" s="717"/>
      <c r="O137" s="784"/>
      <c r="P137" s="717"/>
      <c r="Q137" s="791"/>
      <c r="R137" s="413">
        <v>0.32</v>
      </c>
      <c r="S137" s="412">
        <v>0.61099999999999999</v>
      </c>
      <c r="T137" s="66">
        <f t="shared" si="86"/>
        <v>0.43524583367879943</v>
      </c>
      <c r="U137" s="66">
        <f t="shared" si="87"/>
        <v>2.1598540751181495E-2</v>
      </c>
      <c r="V137" s="113">
        <f t="shared" si="88"/>
        <v>0.10140758118286208</v>
      </c>
      <c r="W137" s="66">
        <f t="shared" si="89"/>
        <v>0.13281885884441744</v>
      </c>
      <c r="X137" s="71">
        <f t="shared" si="90"/>
        <v>0.13122607729349303</v>
      </c>
      <c r="Y137" s="66">
        <f t="shared" si="91"/>
        <v>0.23012188044109111</v>
      </c>
      <c r="Z137" s="66">
        <f t="shared" si="92"/>
        <v>6.8539325842696633E-2</v>
      </c>
      <c r="AA137" s="67">
        <f t="shared" si="93"/>
        <v>0.44059364895116493</v>
      </c>
      <c r="AB137" s="66">
        <v>0.29099999999999998</v>
      </c>
      <c r="AC137" s="67">
        <f t="shared" si="94"/>
        <v>5.8365230275342635E-2</v>
      </c>
      <c r="AD137" s="70">
        <f t="shared" si="85"/>
        <v>0.2597511684468472</v>
      </c>
      <c r="AE137" s="69">
        <v>24122</v>
      </c>
      <c r="AF137" s="69"/>
      <c r="AG137" s="68">
        <v>80990</v>
      </c>
      <c r="AH137" s="404">
        <v>75439</v>
      </c>
      <c r="AI137" s="68">
        <f t="shared" si="95"/>
        <v>5551</v>
      </c>
      <c r="AJ137" s="68">
        <v>4727</v>
      </c>
      <c r="AK137" s="119">
        <v>1352</v>
      </c>
      <c r="AL137" s="72">
        <v>586.32386396453307</v>
      </c>
      <c r="AM137" s="68">
        <v>521</v>
      </c>
      <c r="AN137" s="69">
        <v>1333</v>
      </c>
      <c r="AO137" s="68">
        <v>8213</v>
      </c>
      <c r="AP137" s="68">
        <v>824</v>
      </c>
      <c r="AQ137" s="120">
        <v>285.3311086022162</v>
      </c>
      <c r="AR137" s="69">
        <v>8</v>
      </c>
      <c r="AS137" s="69">
        <f t="shared" si="96"/>
        <v>10499</v>
      </c>
      <c r="AT137" s="72">
        <v>4904.7739384291344</v>
      </c>
      <c r="AU137" s="69">
        <v>1641</v>
      </c>
      <c r="AV137" s="72">
        <v>1721.5057287337384</v>
      </c>
      <c r="AW137" s="72">
        <v>2918.5254044428211</v>
      </c>
      <c r="AX137" s="220">
        <v>7517</v>
      </c>
      <c r="AY137" s="114">
        <f t="shared" si="97"/>
        <v>3203.8565130450374</v>
      </c>
      <c r="AZ137" s="349">
        <f t="shared" si="98"/>
        <v>0.29783923941227314</v>
      </c>
      <c r="BA137" s="349">
        <f t="shared" si="99"/>
        <v>0.55657209456018197</v>
      </c>
      <c r="BB137" s="353">
        <f t="shared" si="100"/>
        <v>6.4328929497468827E-3</v>
      </c>
      <c r="BC137" s="365">
        <f t="shared" si="101"/>
        <v>0.12963328806025434</v>
      </c>
      <c r="BD137" s="365">
        <f t="shared" si="102"/>
        <v>1.8686996906736231</v>
      </c>
      <c r="BE137" s="365">
        <f t="shared" si="103"/>
        <v>0.12099019171058872</v>
      </c>
      <c r="BF137" s="365">
        <f t="shared" si="104"/>
        <v>3.6035626675426854E-2</v>
      </c>
      <c r="BG137" s="365">
        <f t="shared" si="105"/>
        <v>3.9558667897827353E-2</v>
      </c>
      <c r="BH137" s="365">
        <f t="shared" si="106"/>
        <v>0.34047757234060194</v>
      </c>
      <c r="BI137" s="380">
        <f t="shared" si="107"/>
        <v>0.19596219218970234</v>
      </c>
      <c r="BJ137" s="365">
        <v>0.23899999999999999</v>
      </c>
      <c r="BK137" s="262">
        <v>8036</v>
      </c>
      <c r="BL137" s="282">
        <v>18000</v>
      </c>
      <c r="BM137" s="262">
        <v>2451</v>
      </c>
      <c r="BN137" s="389">
        <f t="shared" si="108"/>
        <v>45076.773938429134</v>
      </c>
      <c r="BO137" s="278">
        <v>13974</v>
      </c>
      <c r="BP137" s="278">
        <v>820.60834132114633</v>
      </c>
      <c r="BQ137" s="272">
        <v>187.39417780807838</v>
      </c>
      <c r="BR137" s="262">
        <v>1054</v>
      </c>
      <c r="BS137" s="457"/>
    </row>
    <row r="138" spans="1:71" x14ac:dyDescent="0.2">
      <c r="A138" s="421"/>
      <c r="B138" s="476">
        <v>1887</v>
      </c>
      <c r="C138" s="458">
        <v>16</v>
      </c>
      <c r="D138" s="459">
        <v>2112</v>
      </c>
      <c r="E138" s="718">
        <v>13417</v>
      </c>
      <c r="F138" s="752">
        <f t="shared" si="82"/>
        <v>13144.426324951877</v>
      </c>
      <c r="G138" s="844">
        <f t="shared" si="109"/>
        <v>0.97968445441990593</v>
      </c>
      <c r="H138" s="708"/>
      <c r="I138" s="701"/>
      <c r="J138" s="709"/>
      <c r="K138" s="701"/>
      <c r="L138" s="774">
        <f t="shared" si="110"/>
        <v>13168.332516354185</v>
      </c>
      <c r="M138" s="684">
        <f t="shared" si="111"/>
        <v>0.98146623808259559</v>
      </c>
      <c r="N138" s="717"/>
      <c r="O138" s="784"/>
      <c r="P138" s="717"/>
      <c r="Q138" s="791"/>
      <c r="R138" s="413">
        <v>0.374</v>
      </c>
      <c r="S138" s="412">
        <v>0.70499999999999996</v>
      </c>
      <c r="T138" s="66">
        <f t="shared" si="86"/>
        <v>0.40066580756013748</v>
      </c>
      <c r="U138" s="66">
        <f t="shared" si="87"/>
        <v>2.1692439862542955E-2</v>
      </c>
      <c r="V138" s="113">
        <f t="shared" si="88"/>
        <v>7.2656805749748574E-2</v>
      </c>
      <c r="W138" s="66">
        <f t="shared" si="89"/>
        <v>0.1031446816500233</v>
      </c>
      <c r="X138" s="71">
        <f t="shared" si="90"/>
        <v>0.16455711727622832</v>
      </c>
      <c r="Y138" s="66">
        <f t="shared" si="91"/>
        <v>0.24337772050400916</v>
      </c>
      <c r="Z138" s="66">
        <f t="shared" si="92"/>
        <v>8.3388525032501784E-2</v>
      </c>
      <c r="AA138" s="67">
        <f t="shared" si="93"/>
        <v>0.48027634593356244</v>
      </c>
      <c r="AB138" s="66">
        <v>0.33200000000000002</v>
      </c>
      <c r="AC138" s="67">
        <f t="shared" si="94"/>
        <v>7.4238967792577326E-2</v>
      </c>
      <c r="AD138" s="70">
        <f t="shared" si="85"/>
        <v>0.28499240576708146</v>
      </c>
      <c r="AE138" s="69">
        <v>27936</v>
      </c>
      <c r="AF138" s="69"/>
      <c r="AG138" s="68">
        <v>81534</v>
      </c>
      <c r="AH138" s="404">
        <v>74735</v>
      </c>
      <c r="AI138" s="68">
        <f t="shared" si="95"/>
        <v>6799</v>
      </c>
      <c r="AJ138" s="68">
        <v>6053</v>
      </c>
      <c r="AK138" s="119">
        <v>1419</v>
      </c>
      <c r="AL138" s="72">
        <v>667.01063189581907</v>
      </c>
      <c r="AM138" s="68">
        <v>606</v>
      </c>
      <c r="AN138" s="69">
        <v>1298</v>
      </c>
      <c r="AO138" s="68">
        <v>5924</v>
      </c>
      <c r="AP138" s="68">
        <v>746</v>
      </c>
      <c r="AQ138" s="120">
        <v>296.95805142675715</v>
      </c>
      <c r="AR138" s="69">
        <v>10</v>
      </c>
      <c r="AS138" s="69">
        <f t="shared" si="96"/>
        <v>11193</v>
      </c>
      <c r="AT138" s="72">
        <v>4793.5479550516075</v>
      </c>
      <c r="AU138" s="69">
        <v>1822</v>
      </c>
      <c r="AV138" s="72">
        <v>1677.0070925716907</v>
      </c>
      <c r="AW138" s="72">
        <v>2584.4917751482935</v>
      </c>
      <c r="AX138" s="220">
        <v>8063</v>
      </c>
      <c r="AY138" s="114">
        <f t="shared" si="97"/>
        <v>2881.4498265750508</v>
      </c>
      <c r="AZ138" s="349">
        <f t="shared" si="98"/>
        <v>0.34263006843770699</v>
      </c>
      <c r="BA138" s="349">
        <f t="shared" si="99"/>
        <v>0.62209075913179301</v>
      </c>
      <c r="BB138" s="353">
        <f t="shared" si="100"/>
        <v>7.4324821546839356E-3</v>
      </c>
      <c r="BC138" s="365">
        <f t="shared" si="101"/>
        <v>0.13728015306497904</v>
      </c>
      <c r="BD138" s="365">
        <f t="shared" si="102"/>
        <v>1.8156338758251578</v>
      </c>
      <c r="BE138" s="365">
        <f t="shared" si="103"/>
        <v>9.2514739946602711E-2</v>
      </c>
      <c r="BF138" s="365">
        <f t="shared" si="104"/>
        <v>3.169833167940115E-2</v>
      </c>
      <c r="BG138" s="365">
        <f t="shared" si="105"/>
        <v>3.5340469332732979E-2</v>
      </c>
      <c r="BH138" s="365">
        <f t="shared" si="106"/>
        <v>0.21205612829324169</v>
      </c>
      <c r="BI138" s="380">
        <f t="shared" si="107"/>
        <v>0.21667382588774342</v>
      </c>
      <c r="BJ138" s="365">
        <v>0.27100000000000002</v>
      </c>
      <c r="BK138" s="262">
        <v>10393</v>
      </c>
      <c r="BL138" s="282">
        <v>20234</v>
      </c>
      <c r="BM138" s="262">
        <v>3088</v>
      </c>
      <c r="BN138" s="389">
        <f t="shared" si="108"/>
        <v>50721.54795505161</v>
      </c>
      <c r="BO138" s="278">
        <v>15142</v>
      </c>
      <c r="BP138" s="278">
        <v>830.87781314265055</v>
      </c>
      <c r="BQ138" s="272">
        <v>178.24935069431794</v>
      </c>
      <c r="BR138" s="262">
        <v>1398</v>
      </c>
      <c r="BS138" s="457"/>
    </row>
    <row r="139" spans="1:71" x14ac:dyDescent="0.2">
      <c r="A139" s="421"/>
      <c r="B139" s="476">
        <v>1886</v>
      </c>
      <c r="C139" s="458">
        <v>16</v>
      </c>
      <c r="D139" s="760">
        <v>2098</v>
      </c>
      <c r="E139" s="334">
        <v>11512</v>
      </c>
      <c r="F139" s="700"/>
      <c r="G139" s="701"/>
      <c r="H139" s="708"/>
      <c r="I139" s="701"/>
      <c r="J139" s="709"/>
      <c r="K139" s="701"/>
      <c r="L139" s="715"/>
      <c r="M139" s="701"/>
      <c r="N139" s="717"/>
      <c r="O139" s="784"/>
      <c r="P139" s="717"/>
      <c r="Q139" s="791"/>
      <c r="R139" s="413">
        <v>0.33200000000000002</v>
      </c>
      <c r="S139" s="412">
        <v>0.63400000000000001</v>
      </c>
      <c r="T139" s="66">
        <f t="shared" si="86"/>
        <v>0.48318320799933889</v>
      </c>
      <c r="U139" s="66">
        <f t="shared" si="87"/>
        <v>1.7064705396248245E-2</v>
      </c>
      <c r="V139" s="113">
        <f t="shared" si="88"/>
        <v>5.3915471506536361E-2</v>
      </c>
      <c r="W139" s="66">
        <f t="shared" si="89"/>
        <v>0.13754903286442988</v>
      </c>
      <c r="X139" s="71">
        <f t="shared" si="90"/>
        <v>0.1461099124254347</v>
      </c>
      <c r="Y139" s="66">
        <f t="shared" si="91"/>
        <v>0.24225270638790183</v>
      </c>
      <c r="Z139" s="66">
        <f t="shared" si="92"/>
        <v>7.4412996573169188E-2</v>
      </c>
      <c r="AA139" s="67">
        <f t="shared" si="93"/>
        <v>0.47566316833319561</v>
      </c>
      <c r="AB139" s="66">
        <v>0.30299999999999999</v>
      </c>
      <c r="AC139" s="67">
        <f t="shared" si="94"/>
        <v>7.0491179083640054E-2</v>
      </c>
      <c r="AD139" s="70">
        <f t="shared" si="85"/>
        <v>0.25468510586901072</v>
      </c>
      <c r="AE139" s="69">
        <v>24202</v>
      </c>
      <c r="AF139" s="69"/>
      <c r="AG139" s="68">
        <v>78790</v>
      </c>
      <c r="AH139" s="404">
        <v>72927</v>
      </c>
      <c r="AI139" s="68">
        <f t="shared" si="95"/>
        <v>5863</v>
      </c>
      <c r="AJ139" s="68">
        <v>5554</v>
      </c>
      <c r="AK139" s="119">
        <v>1306</v>
      </c>
      <c r="AL139" s="72">
        <v>685.81380976376738</v>
      </c>
      <c r="AM139" s="68">
        <v>413</v>
      </c>
      <c r="AN139" s="69">
        <v>1468</v>
      </c>
      <c r="AO139" s="68">
        <v>4248</v>
      </c>
      <c r="AP139" s="68">
        <v>309</v>
      </c>
      <c r="AQ139" s="120">
        <v>271.50511346937844</v>
      </c>
      <c r="AR139" s="69">
        <v>7</v>
      </c>
      <c r="AS139" s="69">
        <f t="shared" si="96"/>
        <v>11694</v>
      </c>
      <c r="AT139" s="72">
        <v>4349.188477430399</v>
      </c>
      <c r="AU139" s="69">
        <v>2292</v>
      </c>
      <c r="AV139" s="72">
        <v>1436.9597488264851</v>
      </c>
      <c r="AW139" s="72">
        <v>3057.4565799155534</v>
      </c>
      <c r="AX139" s="220">
        <v>7927</v>
      </c>
      <c r="AY139" s="114">
        <f t="shared" si="97"/>
        <v>3328.961693384932</v>
      </c>
      <c r="AZ139" s="349">
        <f t="shared" si="98"/>
        <v>0.3071709607818251</v>
      </c>
      <c r="BA139" s="349">
        <f t="shared" si="99"/>
        <v>0.58520355981000627</v>
      </c>
      <c r="BB139" s="353">
        <f t="shared" si="100"/>
        <v>5.2417819520243682E-3</v>
      </c>
      <c r="BC139" s="365">
        <f t="shared" si="101"/>
        <v>0.14841985023480136</v>
      </c>
      <c r="BD139" s="365">
        <f t="shared" si="102"/>
        <v>1.9051395949686141</v>
      </c>
      <c r="BE139" s="365">
        <f t="shared" si="103"/>
        <v>0.12633074043118558</v>
      </c>
      <c r="BF139" s="365">
        <f t="shared" si="104"/>
        <v>3.8805134914526633E-2</v>
      </c>
      <c r="BG139" s="365">
        <f t="shared" si="105"/>
        <v>4.2251068579577764E-2</v>
      </c>
      <c r="BH139" s="365">
        <f t="shared" si="106"/>
        <v>0.17552268407569621</v>
      </c>
      <c r="BI139" s="380">
        <f t="shared" si="107"/>
        <v>0.22948516651516404</v>
      </c>
      <c r="BJ139" s="365">
        <v>0.246</v>
      </c>
      <c r="BK139" s="262">
        <v>8239</v>
      </c>
      <c r="BL139" s="282">
        <v>17974</v>
      </c>
      <c r="BM139" s="262">
        <v>2679</v>
      </c>
      <c r="BN139" s="389">
        <f t="shared" si="108"/>
        <v>46108.188477430398</v>
      </c>
      <c r="BO139" s="278">
        <v>13727</v>
      </c>
      <c r="BP139" s="278">
        <v>739.58801666536101</v>
      </c>
      <c r="BQ139" s="272">
        <v>157.81222434971519</v>
      </c>
      <c r="BR139" s="262">
        <v>1155</v>
      </c>
      <c r="BS139" s="457"/>
    </row>
    <row r="140" spans="1:71" x14ac:dyDescent="0.2">
      <c r="A140" s="421"/>
      <c r="B140" s="476">
        <v>1885</v>
      </c>
      <c r="C140" s="458">
        <v>16</v>
      </c>
      <c r="D140" s="459">
        <v>1780</v>
      </c>
      <c r="E140" s="761">
        <v>9292</v>
      </c>
      <c r="F140" s="752">
        <f>((((4/6)+((R140+S140+X140+Z140+AB140+AC140+AD140-(1-U140)-V140-W140)/20))*(AE140+(AJ140+AX140)*5/6+(AN140+AR140+AU140)*1/6+AP140*18/6+AT140*8/6-AK140*9/6-AL140*7/6-AM140*3/6-AO140*2/6-AV140*4/6-AW140)-(((2/6)-((R140+S140+T140+U140+Y140+AA140+AB140+AC140+AD140)/20))*(AK140*17/6+AL140*12/6+AO140*3/6+AQ140*2/6+AV140*5/6+AW140*8/6-AJ140*1/6-AM140*9/6-AP140*2/6))))/2</f>
        <v>9625.6337531936497</v>
      </c>
      <c r="G140" s="844">
        <f t="shared" si="109"/>
        <v>1.0359054835550634</v>
      </c>
      <c r="H140" s="708"/>
      <c r="I140" s="701"/>
      <c r="J140" s="709"/>
      <c r="K140" s="701"/>
      <c r="L140" s="715"/>
      <c r="M140" s="701"/>
      <c r="N140" s="717"/>
      <c r="O140" s="784"/>
      <c r="P140" s="717"/>
      <c r="Q140" s="791"/>
      <c r="R140" s="413">
        <v>0.32500000000000001</v>
      </c>
      <c r="S140" s="412">
        <v>0.61299999999999999</v>
      </c>
      <c r="T140" s="66">
        <f t="shared" si="86"/>
        <v>0.49585723390694708</v>
      </c>
      <c r="U140" s="66">
        <f t="shared" si="87"/>
        <v>1.5835662107172622E-2</v>
      </c>
      <c r="V140" s="113">
        <f t="shared" si="88"/>
        <v>5.0114134678921125E-2</v>
      </c>
      <c r="W140" s="66">
        <f t="shared" si="89"/>
        <v>0.10111945112488581</v>
      </c>
      <c r="X140" s="71">
        <f t="shared" si="90"/>
        <v>0.13954466270198834</v>
      </c>
      <c r="Y140" s="66">
        <f t="shared" si="91"/>
        <v>0.18939059665637104</v>
      </c>
      <c r="Z140" s="66">
        <f t="shared" si="92"/>
        <v>5.8013455877935965E-2</v>
      </c>
      <c r="AA140" s="67">
        <f t="shared" si="93"/>
        <v>0.45555718978281118</v>
      </c>
      <c r="AB140" s="66">
        <v>0.28799999999999998</v>
      </c>
      <c r="AC140" s="67">
        <f t="shared" si="94"/>
        <v>5.3012554814681326E-2</v>
      </c>
      <c r="AD140" s="70">
        <f t="shared" si="85"/>
        <v>0.25147174119073235</v>
      </c>
      <c r="AE140" s="69">
        <v>20397</v>
      </c>
      <c r="AF140" s="69"/>
      <c r="AG140" s="68">
        <v>66588</v>
      </c>
      <c r="AH140" s="404">
        <v>62725</v>
      </c>
      <c r="AI140" s="68">
        <f t="shared" si="95"/>
        <v>3863</v>
      </c>
      <c r="AJ140" s="68">
        <v>3530</v>
      </c>
      <c r="AK140" s="119">
        <v>1143</v>
      </c>
      <c r="AL140" s="72">
        <v>512.27070667827923</v>
      </c>
      <c r="AM140" s="68">
        <v>323</v>
      </c>
      <c r="AN140" s="69">
        <v>1212</v>
      </c>
      <c r="AO140" s="68">
        <v>3337</v>
      </c>
      <c r="AP140" s="68">
        <v>333</v>
      </c>
      <c r="AQ140" s="120">
        <v>258.74855536031913</v>
      </c>
      <c r="AR140" s="69">
        <v>37</v>
      </c>
      <c r="AS140" s="69">
        <f t="shared" si="96"/>
        <v>10114</v>
      </c>
      <c r="AT140" s="72">
        <v>4131.9458842688573</v>
      </c>
      <c r="AU140" s="69">
        <v>1856</v>
      </c>
      <c r="AV140" s="72">
        <v>1214.4671932791446</v>
      </c>
      <c r="AW140" s="72">
        <v>1803.7848892339766</v>
      </c>
      <c r="AX140" s="220">
        <v>7009</v>
      </c>
      <c r="AY140" s="114">
        <f t="shared" si="97"/>
        <v>2062.5334445942958</v>
      </c>
      <c r="AZ140" s="349">
        <f t="shared" si="98"/>
        <v>0.30631645341502972</v>
      </c>
      <c r="BA140" s="349">
        <f t="shared" si="99"/>
        <v>0.57827154869148878</v>
      </c>
      <c r="BB140" s="353">
        <f t="shared" si="100"/>
        <v>4.8507238541478943E-3</v>
      </c>
      <c r="BC140" s="365">
        <f t="shared" si="101"/>
        <v>0.15188922929056287</v>
      </c>
      <c r="BD140" s="365">
        <f t="shared" si="102"/>
        <v>1.8878239880506376</v>
      </c>
      <c r="BE140" s="365">
        <f t="shared" si="103"/>
        <v>8.8433832879049698E-2</v>
      </c>
      <c r="BF140" s="365">
        <f t="shared" si="104"/>
        <v>2.7088738049407951E-2</v>
      </c>
      <c r="BG140" s="365">
        <f t="shared" si="105"/>
        <v>3.0974551639849461E-2</v>
      </c>
      <c r="BH140" s="365">
        <f t="shared" si="106"/>
        <v>0.16360249056233761</v>
      </c>
      <c r="BI140" s="380">
        <f t="shared" si="107"/>
        <v>0.17306466637250575</v>
      </c>
      <c r="BJ140" s="365">
        <v>0.24399999999999999</v>
      </c>
      <c r="BK140" s="262">
        <v>6488</v>
      </c>
      <c r="BL140" s="282">
        <v>15305</v>
      </c>
      <c r="BM140" s="262">
        <v>2193</v>
      </c>
      <c r="BN140" s="389">
        <f t="shared" si="108"/>
        <v>38505.945884268855</v>
      </c>
      <c r="BO140" s="278">
        <v>11824</v>
      </c>
      <c r="BP140" s="278">
        <v>720.43380090656899</v>
      </c>
      <c r="BQ140" s="272">
        <v>151.12598759122963</v>
      </c>
      <c r="BR140" s="262">
        <v>965</v>
      </c>
      <c r="BS140" s="457"/>
    </row>
    <row r="141" spans="1:71" x14ac:dyDescent="0.2">
      <c r="A141" s="421"/>
      <c r="B141" s="476">
        <v>1884</v>
      </c>
      <c r="C141" s="458">
        <v>33</v>
      </c>
      <c r="D141" s="459">
        <v>3074</v>
      </c>
      <c r="E141" s="694">
        <v>16742</v>
      </c>
      <c r="F141" s="752">
        <f>((((4/6)+((R141+S141+X141+Z141+AB141+AC141+AD141-(1-U141)-V141-W141)/20))*(AE141+(AJ141+AX141)*5/6+(AN141+AR141+AU141)*1/6+AP141*18/6+AT141*8/6-AK141*9/6-AL141*7/6-AM141*3/6-AO141*2/6-AV141*4/6-AW141)-(((2/6)-((R141+S141+T141+U141+Y141+AA141+AB141+AC141+AD141)/20))*(AK141*17/6+AL141*12/6+AO141*3/6+AQ141*2/6+AV141*5/6+AW141*8/6-AJ141*1/6-AM141*9/6-AP141*2/6))))/2</f>
        <v>16620.392446996259</v>
      </c>
      <c r="G141" s="753">
        <f t="shared" si="109"/>
        <v>0.99273637838945517</v>
      </c>
      <c r="H141" s="708"/>
      <c r="I141" s="701"/>
      <c r="J141" s="709"/>
      <c r="K141" s="701"/>
      <c r="L141" s="774">
        <f t="shared" si="110"/>
        <v>16841.626449072726</v>
      </c>
      <c r="M141" s="684">
        <f>L141/E141</f>
        <v>1.0059506898263484</v>
      </c>
      <c r="N141" s="717"/>
      <c r="O141" s="784"/>
      <c r="P141" s="717"/>
      <c r="Q141" s="791"/>
      <c r="R141" s="413">
        <v>0.32700000000000001</v>
      </c>
      <c r="S141" s="412">
        <v>0.60599999999999998</v>
      </c>
      <c r="T141" s="66">
        <f t="shared" si="86"/>
        <v>0.57772556916708617</v>
      </c>
      <c r="U141" s="66">
        <f t="shared" si="87"/>
        <v>1.9270571124909101E-2</v>
      </c>
      <c r="V141" s="113">
        <f t="shared" si="88"/>
        <v>3.7785351312245592E-2</v>
      </c>
      <c r="W141" s="66">
        <f t="shared" si="89"/>
        <v>0.13068423683585004</v>
      </c>
      <c r="X141" s="71">
        <f t="shared" si="90"/>
        <v>0.14592903152701631</v>
      </c>
      <c r="Y141" s="66">
        <f t="shared" si="91"/>
        <v>0.15145158583654975</v>
      </c>
      <c r="Z141" s="66">
        <f t="shared" si="92"/>
        <v>4.7199002850244497E-2</v>
      </c>
      <c r="AA141" s="67">
        <f t="shared" si="93"/>
        <v>0.4682553001062818</v>
      </c>
      <c r="AB141" s="66">
        <v>0.27900000000000003</v>
      </c>
      <c r="AC141" s="67">
        <f t="shared" si="94"/>
        <v>4.3119753850444968E-2</v>
      </c>
      <c r="AD141" s="70">
        <f t="shared" si="85"/>
        <v>0.24641631652478696</v>
      </c>
      <c r="AE141" s="69">
        <v>35754</v>
      </c>
      <c r="AF141" s="69"/>
      <c r="AG141" s="68">
        <v>114727</v>
      </c>
      <c r="AH141" s="404">
        <v>109312</v>
      </c>
      <c r="AI141" s="68">
        <f t="shared" si="95"/>
        <v>5415</v>
      </c>
      <c r="AJ141" s="68">
        <v>4947</v>
      </c>
      <c r="AK141" s="119">
        <v>1754</v>
      </c>
      <c r="AL141" s="72">
        <v>834.90892634264526</v>
      </c>
      <c r="AM141" s="68">
        <v>689</v>
      </c>
      <c r="AN141" s="69">
        <v>2183</v>
      </c>
      <c r="AO141" s="68">
        <v>4335</v>
      </c>
      <c r="AP141" s="68">
        <v>468</v>
      </c>
      <c r="AQ141" s="120">
        <v>380.43371971661452</v>
      </c>
      <c r="AR141" s="69">
        <v>13</v>
      </c>
      <c r="AS141" s="69">
        <f t="shared" si="96"/>
        <v>20656</v>
      </c>
      <c r="AT141" s="72">
        <v>6767.2866069521451</v>
      </c>
      <c r="AU141" s="69">
        <v>3905</v>
      </c>
      <c r="AV141" s="72">
        <v>2505.8954096550488</v>
      </c>
      <c r="AW141" s="72">
        <v>4292.0504841123684</v>
      </c>
      <c r="AX141" s="220">
        <v>14555</v>
      </c>
      <c r="AY141" s="114">
        <f t="shared" si="97"/>
        <v>4672.4842038289826</v>
      </c>
      <c r="AZ141" s="349">
        <f t="shared" si="98"/>
        <v>0.31164416397186362</v>
      </c>
      <c r="BA141" s="349">
        <f t="shared" si="99"/>
        <v>0.59787396695592265</v>
      </c>
      <c r="BB141" s="353">
        <f t="shared" si="100"/>
        <v>6.0055610274826329E-3</v>
      </c>
      <c r="BC141" s="365">
        <f t="shared" si="101"/>
        <v>0.18004480200824566</v>
      </c>
      <c r="BD141" s="365">
        <f t="shared" si="102"/>
        <v>1.9184507078075779</v>
      </c>
      <c r="BE141" s="365">
        <f t="shared" si="103"/>
        <v>0.12004392471086783</v>
      </c>
      <c r="BF141" s="365">
        <f t="shared" si="104"/>
        <v>3.741098855641975E-2</v>
      </c>
      <c r="BG141" s="365">
        <f t="shared" si="105"/>
        <v>4.0726979733009518E-2</v>
      </c>
      <c r="BH141" s="365">
        <f t="shared" si="106"/>
        <v>0.12124517536499413</v>
      </c>
      <c r="BI141" s="380">
        <f t="shared" si="107"/>
        <v>0.13836214129887564</v>
      </c>
      <c r="BJ141" s="365">
        <v>0.24299999999999999</v>
      </c>
      <c r="BK141" s="291">
        <v>12599.31914</v>
      </c>
      <c r="BL141" s="282">
        <v>26593</v>
      </c>
      <c r="BM141" s="262">
        <v>4020</v>
      </c>
      <c r="BN141" s="389">
        <f t="shared" si="108"/>
        <v>68592.286606952141</v>
      </c>
      <c r="BO141" s="278">
        <v>20347</v>
      </c>
      <c r="BP141" s="278">
        <v>973.01338292412663</v>
      </c>
      <c r="BQ141" s="272">
        <v>230.38364752978754</v>
      </c>
      <c r="BR141" s="262">
        <v>1537</v>
      </c>
      <c r="BS141" s="457"/>
    </row>
    <row r="142" spans="1:71" x14ac:dyDescent="0.2">
      <c r="A142" s="421"/>
      <c r="B142" s="476">
        <v>1883</v>
      </c>
      <c r="C142" s="458">
        <v>16</v>
      </c>
      <c r="D142" s="459">
        <v>1570</v>
      </c>
      <c r="E142" s="694">
        <v>9030</v>
      </c>
      <c r="F142" s="752">
        <f>((((4/6)+((R142+S142+X142+Z142+AB142+AC142+AD142-(1-U142)-V142-W142)/20))*(AE142+(AJ142+AX142)*5/6+(AN142+AR142+AU142)*1/6+AP142*18/6+AT142*8/6-AK142*9/6-AL142*7/6-AM142*3/6-AO142*2/6-AV142*4/6-AW142)-(((2/6)-((R142+S142+T142+U142+Y142+AA142+AB142+AC142+AD142)/20))*(AK142*17/6+AL142*12/6+AO142*3/6+AQ142*2/6+AV142*5/6+AW142*8/6-AJ142*1/6-AM142*9/6-AP142*2/6))))/2</f>
        <v>9306.4013656999978</v>
      </c>
      <c r="G142" s="844">
        <f t="shared" si="109"/>
        <v>1.0306092320819489</v>
      </c>
      <c r="H142" s="708"/>
      <c r="I142" s="701"/>
      <c r="J142" s="709"/>
      <c r="K142" s="701"/>
      <c r="L142" s="774">
        <f t="shared" si="110"/>
        <v>9376.4023840246609</v>
      </c>
      <c r="M142" s="847">
        <f>L142/E142</f>
        <v>1.0383612828377256</v>
      </c>
      <c r="N142" s="717"/>
      <c r="O142" s="784"/>
      <c r="P142" s="717"/>
      <c r="Q142" s="791"/>
      <c r="R142" s="413">
        <v>0.34499999999999997</v>
      </c>
      <c r="S142" s="412">
        <v>0.63100000000000001</v>
      </c>
      <c r="T142" s="66">
        <f t="shared" si="86"/>
        <v>0.52005421414587616</v>
      </c>
      <c r="U142" s="66">
        <f t="shared" si="87"/>
        <v>1.1947191406053914E-2</v>
      </c>
      <c r="V142" s="113">
        <f t="shared" si="88"/>
        <v>4.7953196879791986E-2</v>
      </c>
      <c r="W142" s="66">
        <f t="shared" si="89"/>
        <v>0.10657243789264337</v>
      </c>
      <c r="X142" s="71">
        <f t="shared" si="90"/>
        <v>0.15051003400226681</v>
      </c>
      <c r="Y142" s="66">
        <f t="shared" si="91"/>
        <v>0.14051544520613227</v>
      </c>
      <c r="Z142" s="66">
        <f t="shared" si="92"/>
        <v>4.6656580171200758E-2</v>
      </c>
      <c r="AA142" s="67">
        <f t="shared" si="93"/>
        <v>0.45329049746498667</v>
      </c>
      <c r="AB142" s="66">
        <v>0.28599999999999998</v>
      </c>
      <c r="AC142" s="67">
        <f t="shared" si="94"/>
        <v>3.8769251283418897E-2</v>
      </c>
      <c r="AD142" s="70">
        <f t="shared" si="85"/>
        <v>0.26494202124201188</v>
      </c>
      <c r="AE142" s="69">
        <v>19921</v>
      </c>
      <c r="AF142" s="69"/>
      <c r="AG142" s="68">
        <v>59996</v>
      </c>
      <c r="AH142" s="404">
        <v>57670</v>
      </c>
      <c r="AI142" s="68">
        <f t="shared" si="95"/>
        <v>2799.2081839513608</v>
      </c>
      <c r="AJ142" s="68">
        <v>2326</v>
      </c>
      <c r="AK142" s="119">
        <v>960</v>
      </c>
      <c r="AL142" s="72">
        <v>513.65212095868924</v>
      </c>
      <c r="AM142" s="68">
        <v>238</v>
      </c>
      <c r="AN142" s="69">
        <v>786</v>
      </c>
      <c r="AO142" s="68">
        <v>2877</v>
      </c>
      <c r="AP142" s="121">
        <v>473.20818395136064</v>
      </c>
      <c r="AQ142" s="120">
        <v>238.24420568731188</v>
      </c>
      <c r="AR142" s="69">
        <v>1</v>
      </c>
      <c r="AS142" s="69">
        <f t="shared" si="96"/>
        <v>10360</v>
      </c>
      <c r="AT142" s="72">
        <v>3484.71363744776</v>
      </c>
      <c r="AU142" s="69">
        <v>1904</v>
      </c>
      <c r="AV142" s="72">
        <v>1245.0834283240285</v>
      </c>
      <c r="AW142" s="72">
        <v>1884.7853295720367</v>
      </c>
      <c r="AX142" s="220">
        <v>7669</v>
      </c>
      <c r="AY142" s="114">
        <f t="shared" si="97"/>
        <v>2123.0295352593484</v>
      </c>
      <c r="AZ142" s="349">
        <f t="shared" si="98"/>
        <v>0.3320388025868391</v>
      </c>
      <c r="BA142" s="349">
        <f t="shared" si="99"/>
        <v>0.60945599408959128</v>
      </c>
      <c r="BB142" s="353">
        <f t="shared" si="100"/>
        <v>3.9669311287419164E-3</v>
      </c>
      <c r="BC142" s="365">
        <f t="shared" si="101"/>
        <v>0.17267817854523634</v>
      </c>
      <c r="BD142" s="365">
        <f t="shared" si="102"/>
        <v>1.8354963014607257</v>
      </c>
      <c r="BE142" s="365">
        <f t="shared" si="103"/>
        <v>9.4612987780334154E-2</v>
      </c>
      <c r="BF142" s="365">
        <f t="shared" si="104"/>
        <v>3.1415183171745395E-2</v>
      </c>
      <c r="BG142" s="365">
        <f t="shared" si="105"/>
        <v>3.5386184666633583E-2</v>
      </c>
      <c r="BH142" s="365">
        <f t="shared" si="106"/>
        <v>0.14442046082023996</v>
      </c>
      <c r="BI142" s="380">
        <f t="shared" si="107"/>
        <v>0.11676120676672858</v>
      </c>
      <c r="BJ142" s="365">
        <v>0.25700000000000001</v>
      </c>
      <c r="BK142" s="291">
        <v>5988.2007599999997</v>
      </c>
      <c r="BL142" s="282">
        <v>14828</v>
      </c>
      <c r="BM142" s="262">
        <v>2487</v>
      </c>
      <c r="BN142" s="389">
        <f t="shared" si="108"/>
        <v>36564.921821399119</v>
      </c>
      <c r="BO142" s="278">
        <v>11157</v>
      </c>
      <c r="BP142" s="278">
        <v>594.04894079799396</v>
      </c>
      <c r="BQ142" s="272">
        <v>131.00402186954645</v>
      </c>
      <c r="BR142" s="262">
        <v>946</v>
      </c>
      <c r="BS142" s="457"/>
    </row>
    <row r="143" spans="1:71" x14ac:dyDescent="0.2">
      <c r="A143" s="421"/>
      <c r="B143" s="476">
        <v>1882</v>
      </c>
      <c r="C143" s="458">
        <v>14</v>
      </c>
      <c r="D143" s="459">
        <v>1142</v>
      </c>
      <c r="E143" s="694">
        <v>6092</v>
      </c>
      <c r="F143" s="752">
        <f>((((4/6)+((R143+S143+X143+Z143+AB143+AC143+AD143-(1-U143)-V143-W143)/20))*(AE143+(AJ143+AX143)*5/6+(AN143+AR143+AU143)*1/6+AP143*18/6+AT143*8/6-AK143*9/6-AL143*7/6-AM143*3/6-AO143*2/6-AV143*4/6-AW143)-(((2/6)-((R143+S143+T143+U143+Y143+AA143+AB143+AC143+AD143)/20))*(AK143*17/6+AL143*12/6+AO143*3/6+AQ143*2/6+AV143*5/6+AW143*8/6-AJ143*1/6-AM143*9/6-AP143*2/6))))/2</f>
        <v>5938.7924990557813</v>
      </c>
      <c r="G143" s="844">
        <f t="shared" si="109"/>
        <v>0.97485103398814532</v>
      </c>
      <c r="H143" s="708"/>
      <c r="I143" s="701"/>
      <c r="J143" s="709"/>
      <c r="K143" s="701"/>
      <c r="L143" s="774">
        <f t="shared" si="110"/>
        <v>6006.218752830986</v>
      </c>
      <c r="M143" s="684">
        <f>L143/E143</f>
        <v>0.98591903362294586</v>
      </c>
      <c r="N143" s="717"/>
      <c r="O143" s="784"/>
      <c r="P143" s="717"/>
      <c r="Q143" s="791"/>
      <c r="R143" s="413">
        <v>0.33</v>
      </c>
      <c r="S143" s="412">
        <v>0.60599999999999998</v>
      </c>
      <c r="T143" s="66">
        <f t="shared" si="86"/>
        <v>0.53259523636098771</v>
      </c>
      <c r="U143" s="66">
        <f t="shared" si="87"/>
        <v>1.2965256027387283E-2</v>
      </c>
      <c r="V143" s="113">
        <f t="shared" si="88"/>
        <v>4.9960660896931547E-2</v>
      </c>
      <c r="W143" s="66">
        <f t="shared" si="89"/>
        <v>0.11807847954965167</v>
      </c>
      <c r="X143" s="71">
        <f t="shared" si="90"/>
        <v>0.14097283287823389</v>
      </c>
      <c r="Y143" s="66">
        <f t="shared" si="91"/>
        <v>0.13025418987209711</v>
      </c>
      <c r="Z143" s="66">
        <f t="shared" si="92"/>
        <v>4.1381491478549109E-2</v>
      </c>
      <c r="AA143" s="67">
        <f t="shared" si="93"/>
        <v>0.44373224561147934</v>
      </c>
      <c r="AB143" s="66">
        <v>0.27600000000000002</v>
      </c>
      <c r="AC143" s="67">
        <f t="shared" si="94"/>
        <v>3.6839912991160274E-2</v>
      </c>
      <c r="AD143" s="70">
        <f t="shared" si="85"/>
        <v>0.25646544927751419</v>
      </c>
      <c r="AE143" s="69">
        <v>13729</v>
      </c>
      <c r="AF143" s="69"/>
      <c r="AG143" s="68">
        <v>43214</v>
      </c>
      <c r="AH143" s="404">
        <v>41622</v>
      </c>
      <c r="AI143" s="68">
        <f t="shared" si="95"/>
        <v>1788.2597727540212</v>
      </c>
      <c r="AJ143" s="68">
        <v>1592</v>
      </c>
      <c r="AK143" s="119">
        <v>705</v>
      </c>
      <c r="AL143" s="72">
        <v>310.97687956616232</v>
      </c>
      <c r="AM143" s="68">
        <v>178</v>
      </c>
      <c r="AN143" s="69">
        <v>598</v>
      </c>
      <c r="AO143" s="68">
        <v>2159</v>
      </c>
      <c r="AP143" s="121">
        <v>196.25977275402127</v>
      </c>
      <c r="AQ143" s="120">
        <v>150.13372780469768</v>
      </c>
      <c r="AR143" s="69">
        <v>1</v>
      </c>
      <c r="AS143" s="69">
        <f t="shared" si="96"/>
        <v>7312</v>
      </c>
      <c r="AT143" s="72">
        <v>2034.6749271110566</v>
      </c>
      <c r="AU143" s="69">
        <v>1275</v>
      </c>
      <c r="AV143" s="72">
        <v>966.47683095805394</v>
      </c>
      <c r="AW143" s="72">
        <v>1470.9657179324702</v>
      </c>
      <c r="AX143" s="220">
        <v>5438</v>
      </c>
      <c r="AY143" s="114">
        <f t="shared" si="97"/>
        <v>1621.0994457371678</v>
      </c>
      <c r="AZ143" s="349">
        <f t="shared" si="98"/>
        <v>0.31769796825102975</v>
      </c>
      <c r="BA143" s="349">
        <f t="shared" si="99"/>
        <v>0.57536758226188445</v>
      </c>
      <c r="BB143" s="353">
        <f t="shared" si="100"/>
        <v>4.119035497755357E-3</v>
      </c>
      <c r="BC143" s="365">
        <f t="shared" si="101"/>
        <v>0.16920442449206274</v>
      </c>
      <c r="BD143" s="365">
        <f t="shared" si="102"/>
        <v>1.8110521305167948</v>
      </c>
      <c r="BE143" s="365">
        <f t="shared" si="103"/>
        <v>0.10714296146350573</v>
      </c>
      <c r="BF143" s="365">
        <f t="shared" si="104"/>
        <v>3.4039101169354151E-2</v>
      </c>
      <c r="BG143" s="365">
        <f t="shared" si="105"/>
        <v>3.7513293047095102E-2</v>
      </c>
      <c r="BH143" s="365">
        <f t="shared" si="106"/>
        <v>0.15725835821982664</v>
      </c>
      <c r="BI143" s="380">
        <f t="shared" si="107"/>
        <v>0.11595891907640761</v>
      </c>
      <c r="BJ143" s="365">
        <v>0.248</v>
      </c>
      <c r="BK143" s="291">
        <v>4066.0052599999999</v>
      </c>
      <c r="BL143" s="282">
        <v>10333</v>
      </c>
      <c r="BM143" s="262">
        <v>1616</v>
      </c>
      <c r="BN143" s="389">
        <f t="shared" si="108"/>
        <v>24863.934699865076</v>
      </c>
      <c r="BO143" s="278">
        <v>7916</v>
      </c>
      <c r="BP143" s="278">
        <v>412.36549399132241</v>
      </c>
      <c r="BQ143" s="272">
        <v>93.599303025909123</v>
      </c>
      <c r="BR143" s="262">
        <v>623</v>
      </c>
      <c r="BS143" s="457"/>
    </row>
    <row r="144" spans="1:71" x14ac:dyDescent="0.2">
      <c r="A144" s="421"/>
      <c r="B144" s="476">
        <v>1881</v>
      </c>
      <c r="C144" s="458">
        <v>8</v>
      </c>
      <c r="D144" s="459">
        <v>672</v>
      </c>
      <c r="E144" s="718">
        <v>3425</v>
      </c>
      <c r="F144" s="752">
        <f>((((4/6)+((R144+S144+X144+Z144+AB144+AC144+AD144-(1-U144)-V144-W144)/20))*(AE144+(AJ144+AX144)*5/6+(AN144+AR144+AU144)*1/6+AP144*18/6+AT144*8/6-AK144*9/6-AL144*7/6-AM144*3/6-AO144*2/6-AV144*4/6-AW144)-(((2/6)-((R144+S144+T144+U144+Y144+AA144+AB144+AC144+AD144)/20))*(AK144*17/6+AL144*12/6+AO144*3/6+AQ144*2/6+AV144*5/6+AW144*8/6-AJ144*1/6-AM144*9/6-AP144*2/6))))/2</f>
        <v>3407.2589592655831</v>
      </c>
      <c r="G144" s="753">
        <f t="shared" si="109"/>
        <v>0.9948201340921411</v>
      </c>
      <c r="H144" s="708"/>
      <c r="I144" s="701"/>
      <c r="J144" s="709"/>
      <c r="K144" s="701"/>
      <c r="L144" s="774">
        <f t="shared" si="110"/>
        <v>3425.8836924533416</v>
      </c>
      <c r="M144" s="684">
        <f>L144/E144</f>
        <v>1.0002580123951363</v>
      </c>
      <c r="N144" s="717"/>
      <c r="O144" s="784"/>
      <c r="P144" s="717"/>
      <c r="Q144" s="791"/>
      <c r="R144" s="413">
        <v>0.33800000000000002</v>
      </c>
      <c r="S144" s="412">
        <v>0.628</v>
      </c>
      <c r="T144" s="66">
        <f t="shared" si="86"/>
        <v>0.46026931942254035</v>
      </c>
      <c r="U144" s="66">
        <f t="shared" si="87"/>
        <v>9.2199441950746083E-3</v>
      </c>
      <c r="V144" s="113">
        <f t="shared" si="88"/>
        <v>7.0208579299488386E-2</v>
      </c>
      <c r="W144" s="66">
        <f t="shared" si="89"/>
        <v>0.12823989446295311</v>
      </c>
      <c r="X144" s="71">
        <f t="shared" si="90"/>
        <v>0.13478945297127115</v>
      </c>
      <c r="Y144" s="66">
        <f t="shared" si="91"/>
        <v>0.1428760110181431</v>
      </c>
      <c r="Z144" s="66">
        <f t="shared" si="92"/>
        <v>4.6348955482981249E-2</v>
      </c>
      <c r="AA144" s="67">
        <f t="shared" si="93"/>
        <v>0.41550406405434914</v>
      </c>
      <c r="AB144" s="66">
        <v>0.28999999999999998</v>
      </c>
      <c r="AC144" s="67">
        <f t="shared" si="94"/>
        <v>4.065328610783156E-2</v>
      </c>
      <c r="AD144" s="70">
        <f t="shared" si="85"/>
        <v>0.27550152206524442</v>
      </c>
      <c r="AE144" s="69">
        <v>8243</v>
      </c>
      <c r="AF144" s="69"/>
      <c r="AG144" s="68">
        <v>25410</v>
      </c>
      <c r="AH144" s="404">
        <v>24377</v>
      </c>
      <c r="AI144" s="68">
        <f t="shared" si="95"/>
        <v>1177.7269588225536</v>
      </c>
      <c r="AJ144" s="68">
        <v>1033</v>
      </c>
      <c r="AK144" s="119">
        <v>490</v>
      </c>
      <c r="AL144" s="72">
        <v>216.0867468557708</v>
      </c>
      <c r="AM144" s="68">
        <v>76</v>
      </c>
      <c r="AN144" s="69">
        <v>343</v>
      </c>
      <c r="AO144" s="68">
        <v>1784</v>
      </c>
      <c r="AP144" s="121">
        <v>144.72695882255366</v>
      </c>
      <c r="AQ144" s="120">
        <v>80.069137861914925</v>
      </c>
      <c r="AR144" s="69">
        <v>4</v>
      </c>
      <c r="AS144" s="69">
        <f t="shared" si="96"/>
        <v>3794</v>
      </c>
      <c r="AT144" s="72">
        <v>1474.4223749628029</v>
      </c>
      <c r="AU144" s="69">
        <v>665</v>
      </c>
      <c r="AV144" s="72">
        <v>551.72758283166638</v>
      </c>
      <c r="AW144" s="72">
        <v>977.01231219620763</v>
      </c>
      <c r="AX144" s="220">
        <v>2782</v>
      </c>
      <c r="AY144" s="114">
        <f t="shared" si="97"/>
        <v>1057.0814500581225</v>
      </c>
      <c r="AZ144" s="349">
        <f t="shared" si="98"/>
        <v>0.32439984258166077</v>
      </c>
      <c r="BA144" s="349">
        <f t="shared" si="99"/>
        <v>0.57808537323043518</v>
      </c>
      <c r="BB144" s="353">
        <f t="shared" si="100"/>
        <v>2.9909484454939002E-3</v>
      </c>
      <c r="BC144" s="365">
        <f t="shared" si="101"/>
        <v>0.14931129476584021</v>
      </c>
      <c r="BD144" s="365">
        <f t="shared" si="102"/>
        <v>1.7820149622449784</v>
      </c>
      <c r="BE144" s="365">
        <f t="shared" si="103"/>
        <v>0.11852630258355061</v>
      </c>
      <c r="BF144" s="365">
        <f t="shared" si="104"/>
        <v>3.8449913899890109E-2</v>
      </c>
      <c r="BG144" s="365">
        <f t="shared" si="105"/>
        <v>4.1601001576470779E-2</v>
      </c>
      <c r="BH144" s="365">
        <f t="shared" si="106"/>
        <v>0.2164260584738566</v>
      </c>
      <c r="BI144" s="380">
        <f t="shared" si="107"/>
        <v>0.12531845201989567</v>
      </c>
      <c r="BJ144" s="365">
        <v>0.26</v>
      </c>
      <c r="BK144" s="262">
        <v>2488</v>
      </c>
      <c r="BL144" s="282">
        <v>6339</v>
      </c>
      <c r="BM144" s="262">
        <v>1068</v>
      </c>
      <c r="BN144" s="389">
        <f t="shared" si="108"/>
        <v>14689.149333785357</v>
      </c>
      <c r="BO144" s="278">
        <v>4891</v>
      </c>
      <c r="BP144" s="278">
        <v>307.44722477971362</v>
      </c>
      <c r="BQ144" s="272">
        <v>61.126787935842223</v>
      </c>
      <c r="BR144" s="262">
        <v>304</v>
      </c>
      <c r="BS144" s="457"/>
    </row>
    <row r="145" spans="1:187" x14ac:dyDescent="0.2">
      <c r="A145" s="421"/>
      <c r="B145" s="476">
        <v>1880</v>
      </c>
      <c r="C145" s="458">
        <v>8</v>
      </c>
      <c r="D145" s="760">
        <v>680</v>
      </c>
      <c r="E145" s="334">
        <v>3191</v>
      </c>
      <c r="F145" s="700"/>
      <c r="G145" s="701"/>
      <c r="H145" s="708"/>
      <c r="I145" s="701"/>
      <c r="J145" s="709"/>
      <c r="K145" s="701"/>
      <c r="L145" s="715"/>
      <c r="M145" s="701"/>
      <c r="N145" s="717"/>
      <c r="O145" s="784"/>
      <c r="P145" s="717"/>
      <c r="Q145" s="791"/>
      <c r="R145" s="413">
        <v>0.32</v>
      </c>
      <c r="S145" s="412">
        <v>0.58699999999999997</v>
      </c>
      <c r="T145" s="66">
        <f t="shared" si="86"/>
        <v>0.51567276994112454</v>
      </c>
      <c r="U145" s="66">
        <f t="shared" si="87"/>
        <v>7.9814624098867148E-3</v>
      </c>
      <c r="V145" s="113">
        <f t="shared" si="88"/>
        <v>7.9589473263847285E-2</v>
      </c>
      <c r="W145" s="66">
        <f t="shared" si="89"/>
        <v>0.11124209095807543</v>
      </c>
      <c r="X145" s="71">
        <f t="shared" si="90"/>
        <v>0.12743101313845293</v>
      </c>
      <c r="Y145" s="66">
        <f t="shared" si="91"/>
        <v>0.12074596654154683</v>
      </c>
      <c r="Z145" s="66">
        <f t="shared" si="92"/>
        <v>3.7456757641257769E-2</v>
      </c>
      <c r="AA145" s="67">
        <f t="shared" si="93"/>
        <v>0.41078784757981462</v>
      </c>
      <c r="AB145" s="66">
        <v>0.26700000000000002</v>
      </c>
      <c r="AC145" s="67">
        <f t="shared" si="94"/>
        <v>2.9551535481809832E-2</v>
      </c>
      <c r="AD145" s="70">
        <f t="shared" si="85"/>
        <v>0.26242001270391896</v>
      </c>
      <c r="AE145" s="69">
        <v>7768</v>
      </c>
      <c r="AF145" s="69"/>
      <c r="AG145" s="68">
        <v>25041</v>
      </c>
      <c r="AH145" s="404">
        <v>24301</v>
      </c>
      <c r="AI145" s="68">
        <f t="shared" si="95"/>
        <v>937.95466809473578</v>
      </c>
      <c r="AJ145" s="68">
        <v>740</v>
      </c>
      <c r="AK145" s="119">
        <v>411</v>
      </c>
      <c r="AL145" s="72">
        <v>176.07040298694903</v>
      </c>
      <c r="AM145" s="68">
        <v>62</v>
      </c>
      <c r="AN145" s="69">
        <v>294</v>
      </c>
      <c r="AO145" s="68">
        <v>1993</v>
      </c>
      <c r="AP145" s="121">
        <v>197.95466809473581</v>
      </c>
      <c r="AQ145" s="120">
        <v>78.596641495227232</v>
      </c>
      <c r="AR145" s="122">
        <v>9.7460769026555774</v>
      </c>
      <c r="AS145" s="69">
        <f t="shared" si="96"/>
        <v>4005.7460769026557</v>
      </c>
      <c r="AT145" s="72">
        <v>1617.5946478443573</v>
      </c>
      <c r="AU145" s="69">
        <v>753</v>
      </c>
      <c r="AV145" s="72">
        <v>484.86345198800319</v>
      </c>
      <c r="AW145" s="72">
        <v>785.53192106710264</v>
      </c>
      <c r="AX145" s="220">
        <v>2949</v>
      </c>
      <c r="AY145" s="114">
        <f t="shared" si="97"/>
        <v>864.12856256232988</v>
      </c>
      <c r="AZ145" s="349">
        <f t="shared" si="98"/>
        <v>0.31021125354418755</v>
      </c>
      <c r="BA145" s="349">
        <f t="shared" si="99"/>
        <v>0.57223335301472567</v>
      </c>
      <c r="BB145" s="353">
        <f t="shared" si="100"/>
        <v>2.4759394592867696E-3</v>
      </c>
      <c r="BC145" s="365">
        <f t="shared" si="101"/>
        <v>0.15996749638203969</v>
      </c>
      <c r="BD145" s="365">
        <f t="shared" si="102"/>
        <v>1.84465697642144</v>
      </c>
      <c r="BE145" s="365">
        <f t="shared" si="103"/>
        <v>0.10112408870585771</v>
      </c>
      <c r="BF145" s="365">
        <f t="shared" si="104"/>
        <v>3.1369830320957734E-2</v>
      </c>
      <c r="BG145" s="365">
        <f t="shared" si="105"/>
        <v>3.4508548482981106E-2</v>
      </c>
      <c r="BH145" s="365">
        <f t="shared" si="106"/>
        <v>0.25656539649845522</v>
      </c>
      <c r="BI145" s="380">
        <f t="shared" si="107"/>
        <v>9.5262615859938213E-2</v>
      </c>
      <c r="BJ145" s="365">
        <v>0.245</v>
      </c>
      <c r="BK145" s="262">
        <v>2223</v>
      </c>
      <c r="BL145" s="282">
        <v>5946</v>
      </c>
      <c r="BM145" s="262">
        <v>980</v>
      </c>
      <c r="BN145" s="389">
        <f t="shared" si="108"/>
        <v>14329.295392841746</v>
      </c>
      <c r="BO145" s="278">
        <v>4576</v>
      </c>
      <c r="BP145" s="278">
        <v>257.1965463482976</v>
      </c>
      <c r="BQ145" s="272">
        <v>55.246788297328408</v>
      </c>
      <c r="BR145" s="262">
        <v>328</v>
      </c>
      <c r="BS145" s="457"/>
    </row>
    <row r="146" spans="1:187" x14ac:dyDescent="0.2">
      <c r="A146" s="421"/>
      <c r="B146" s="476">
        <v>1879</v>
      </c>
      <c r="C146" s="458">
        <v>8</v>
      </c>
      <c r="D146" s="459">
        <v>642</v>
      </c>
      <c r="E146" s="761">
        <v>3409</v>
      </c>
      <c r="F146" s="752">
        <f>((((4/6)+((R146+S146+X146+Z146+AB146+AC146+AD146-(1-U146)-V146-W146)/20))*(AE146+(AJ146+AX146)*5/6+(AN146+AR146+AU146)*1/6+AP146*18/6+AT146*8/6-AK146*9/6-AL146*7/6-AM146*3/6-AO146*2/6-AV146*4/6-AW146)-(((2/6)-((R146+S146+T146+U146+Y146+AA146+AB146+AC146+AD146)/20))*(AK146*17/6+AL146*12/6+AO146*3/6+AQ146*2/6+AV146*5/6+AW146*8/6-AJ146*1/6-AM146*9/6-AP146*2/6))))/2</f>
        <v>3310.5990247230989</v>
      </c>
      <c r="G146" s="844">
        <f t="shared" si="109"/>
        <v>0.97113494418395385</v>
      </c>
      <c r="H146" s="708"/>
      <c r="I146" s="701"/>
      <c r="J146" s="709"/>
      <c r="K146" s="701"/>
      <c r="L146" s="774">
        <f t="shared" si="110"/>
        <v>3342.696690548376</v>
      </c>
      <c r="M146" s="847">
        <f>L146/E146</f>
        <v>0.98055051057447229</v>
      </c>
      <c r="N146" s="717"/>
      <c r="O146" s="784"/>
      <c r="P146" s="717"/>
      <c r="Q146" s="791"/>
      <c r="R146" s="413">
        <v>0.32900000000000001</v>
      </c>
      <c r="S146" s="412">
        <v>0.59899999999999998</v>
      </c>
      <c r="T146" s="66">
        <f t="shared" si="86"/>
        <v>0.53886831082478392</v>
      </c>
      <c r="U146" s="66">
        <f t="shared" si="87"/>
        <v>7.3075469320902104E-3</v>
      </c>
      <c r="V146" s="113">
        <f t="shared" si="88"/>
        <v>7.472732433199529E-2</v>
      </c>
      <c r="W146" s="66">
        <f t="shared" si="89"/>
        <v>0.11537665700291722</v>
      </c>
      <c r="X146" s="71">
        <f t="shared" si="90"/>
        <v>0.13822324940193811</v>
      </c>
      <c r="Y146" s="66">
        <f t="shared" si="91"/>
        <v>8.0346023106631401E-2</v>
      </c>
      <c r="Z146" s="66">
        <f t="shared" si="92"/>
        <v>2.5856805149305981E-2</v>
      </c>
      <c r="AA146" s="67">
        <f t="shared" si="93"/>
        <v>0.42950737054302635</v>
      </c>
      <c r="AB146" s="66">
        <v>0.27100000000000002</v>
      </c>
      <c r="AC146" s="67">
        <f t="shared" si="94"/>
        <v>2.059765640838503E-2</v>
      </c>
      <c r="AD146" s="70">
        <f t="shared" si="85"/>
        <v>0.2725420344738908</v>
      </c>
      <c r="AE146" s="69">
        <v>7937</v>
      </c>
      <c r="AF146" s="69"/>
      <c r="AG146" s="68">
        <v>24663</v>
      </c>
      <c r="AH146" s="404">
        <v>24155</v>
      </c>
      <c r="AI146" s="68">
        <f t="shared" si="95"/>
        <v>637.70638539733341</v>
      </c>
      <c r="AJ146" s="68">
        <v>508</v>
      </c>
      <c r="AK146" s="119">
        <v>384</v>
      </c>
      <c r="AL146" s="72">
        <v>175.56765109793545</v>
      </c>
      <c r="AM146" s="68">
        <v>58</v>
      </c>
      <c r="AN146" s="69">
        <v>363</v>
      </c>
      <c r="AO146" s="68">
        <v>1843</v>
      </c>
      <c r="AP146" s="121">
        <v>129.70638539733338</v>
      </c>
      <c r="AQ146" s="120">
        <v>83.513842519693881</v>
      </c>
      <c r="AR146" s="122">
        <v>10.997783016309366</v>
      </c>
      <c r="AS146" s="69">
        <f t="shared" si="96"/>
        <v>4276.9977830163098</v>
      </c>
      <c r="AT146" s="72">
        <v>1287.9108328978575</v>
      </c>
      <c r="AU146" s="69">
        <v>776</v>
      </c>
      <c r="AV146" s="72">
        <v>477.64398996148515</v>
      </c>
      <c r="AW146" s="72">
        <v>832.23068411246004</v>
      </c>
      <c r="AX146" s="220">
        <v>3127</v>
      </c>
      <c r="AY146" s="114">
        <f t="shared" si="97"/>
        <v>915.74452663215391</v>
      </c>
      <c r="AZ146" s="349">
        <f t="shared" si="98"/>
        <v>0.32181810809714956</v>
      </c>
      <c r="BA146" s="349">
        <f t="shared" si="99"/>
        <v>0.57331285736980508</v>
      </c>
      <c r="BB146" s="353">
        <f t="shared" si="100"/>
        <v>2.3517009285164009E-3</v>
      </c>
      <c r="BC146" s="365">
        <f t="shared" si="101"/>
        <v>0.1734175803031387</v>
      </c>
      <c r="BD146" s="365">
        <f t="shared" si="102"/>
        <v>1.7814810383408721</v>
      </c>
      <c r="BE146" s="365">
        <f t="shared" si="103"/>
        <v>0.10485456521512662</v>
      </c>
      <c r="BF146" s="365">
        <f t="shared" si="104"/>
        <v>3.3744097802881241E-2</v>
      </c>
      <c r="BG146" s="365">
        <f t="shared" si="105"/>
        <v>3.7130297475252559E-2</v>
      </c>
      <c r="BH146" s="365">
        <f t="shared" si="106"/>
        <v>0.23220360337659066</v>
      </c>
      <c r="BI146" s="380">
        <f t="shared" si="107"/>
        <v>6.4004031750031498E-2</v>
      </c>
      <c r="BJ146" s="365">
        <v>0.255</v>
      </c>
      <c r="BK146" s="262">
        <v>2357</v>
      </c>
      <c r="BL146" s="282">
        <v>6171</v>
      </c>
      <c r="BM146" s="262">
        <v>958</v>
      </c>
      <c r="BN146" s="389">
        <f t="shared" si="108"/>
        <v>14139.615001311502</v>
      </c>
      <c r="BO146" s="278">
        <v>4838</v>
      </c>
      <c r="BP146" s="278">
        <v>229.00903866285296</v>
      </c>
      <c r="BQ146" s="272">
        <v>50.032520782766667</v>
      </c>
      <c r="BR146" s="262">
        <v>317</v>
      </c>
      <c r="BS146" s="457"/>
    </row>
    <row r="147" spans="1:187" x14ac:dyDescent="0.2">
      <c r="A147" s="421"/>
      <c r="B147" s="476">
        <v>1878</v>
      </c>
      <c r="C147" s="458">
        <v>6</v>
      </c>
      <c r="D147" s="459">
        <v>368</v>
      </c>
      <c r="E147" s="718">
        <v>1904</v>
      </c>
      <c r="F147" s="752">
        <f>((((4/6)+((R147+S147+X147+Z147+AB147+AC147+AD147-(1-U147)-V147-W147)/20))*(AE147+(AJ147+AX147)*5/6+(AN147+AR147+AU147)*1/6+AP147*18/6+AT147*8/6-AK147*9/6-AL147*7/6-AM147*3/6-AO147*2/6-AV147*4/6-AW147)-(((2/6)-((R147+S147+T147+U147+Y147+AA147+AB147+AC147+AD147)/20))*(AK147*17/6+AL147*12/6+AO147*3/6+AQ147*2/6+AV147*5/6+AW147*8/6-AJ147*1/6-AM147*9/6-AP147*2/6))))/2</f>
        <v>1916.0664220266449</v>
      </c>
      <c r="G147" s="753">
        <f t="shared" si="109"/>
        <v>1.0063374065265993</v>
      </c>
      <c r="H147" s="708"/>
      <c r="I147" s="701"/>
      <c r="J147" s="709"/>
      <c r="K147" s="701"/>
      <c r="L147" s="774">
        <f t="shared" si="110"/>
        <v>1932.8827983027436</v>
      </c>
      <c r="M147" s="684">
        <f>L147/E147</f>
        <v>1.0151695369237099</v>
      </c>
      <c r="N147" s="717"/>
      <c r="O147" s="784"/>
      <c r="P147" s="717"/>
      <c r="Q147" s="791"/>
      <c r="R147" s="413">
        <v>0.31900000000000001</v>
      </c>
      <c r="S147" s="412">
        <v>0.59799999999999998</v>
      </c>
      <c r="T147" s="66">
        <f t="shared" si="86"/>
        <v>0.56609183610029945</v>
      </c>
      <c r="U147" s="66">
        <f t="shared" si="87"/>
        <v>5.2837123822651044E-3</v>
      </c>
      <c r="V147" s="113">
        <f t="shared" si="88"/>
        <v>7.7170188463735009E-2</v>
      </c>
      <c r="W147" s="66">
        <f t="shared" si="89"/>
        <v>0.13191117883130837</v>
      </c>
      <c r="X147" s="71">
        <f t="shared" si="90"/>
        <v>0.13592233009708737</v>
      </c>
      <c r="Y147" s="66">
        <f t="shared" si="91"/>
        <v>0.11341669852650026</v>
      </c>
      <c r="Z147" s="66">
        <f t="shared" si="92"/>
        <v>3.5244352419035951E-2</v>
      </c>
      <c r="AA147" s="67">
        <f t="shared" si="93"/>
        <v>0.4373994946014243</v>
      </c>
      <c r="AB147" s="66">
        <v>0.27900000000000003</v>
      </c>
      <c r="AC147" s="67">
        <f t="shared" si="94"/>
        <v>2.5985151342090233E-2</v>
      </c>
      <c r="AD147" s="70">
        <f t="shared" si="85"/>
        <v>0.27775031867929501</v>
      </c>
      <c r="AE147" s="69">
        <v>4353</v>
      </c>
      <c r="AF147" s="69"/>
      <c r="AG147" s="68">
        <v>14008</v>
      </c>
      <c r="AH147" s="404">
        <v>13644</v>
      </c>
      <c r="AI147" s="68">
        <f t="shared" si="95"/>
        <v>493.70288868585561</v>
      </c>
      <c r="AJ147" s="68">
        <v>364</v>
      </c>
      <c r="AK147" s="119">
        <v>233</v>
      </c>
      <c r="AL147" s="72">
        <v>118.85136232645365</v>
      </c>
      <c r="AM147" s="68">
        <v>23</v>
      </c>
      <c r="AN147" s="69">
        <v>236</v>
      </c>
      <c r="AO147" s="68">
        <v>1081</v>
      </c>
      <c r="AP147" s="121">
        <v>129.70288868585561</v>
      </c>
      <c r="AQ147" s="120">
        <v>44.854632770937023</v>
      </c>
      <c r="AR147" s="122">
        <v>7.1977625446036733</v>
      </c>
      <c r="AS147" s="69">
        <f t="shared" si="96"/>
        <v>2464.1977625446034</v>
      </c>
      <c r="AT147" s="72">
        <v>884.49625462913036</v>
      </c>
      <c r="AU147" s="69">
        <v>443</v>
      </c>
      <c r="AV147" s="72">
        <v>313.49613062498628</v>
      </c>
      <c r="AW147" s="72">
        <v>529.35472868174838</v>
      </c>
      <c r="AX147" s="220">
        <v>1778</v>
      </c>
      <c r="AY147" s="114">
        <f t="shared" si="97"/>
        <v>574.20936145268536</v>
      </c>
      <c r="AZ147" s="349">
        <f t="shared" si="98"/>
        <v>0.31075099942889778</v>
      </c>
      <c r="BA147" s="349">
        <f t="shared" si="99"/>
        <v>0.58505117831664677</v>
      </c>
      <c r="BB147" s="353">
        <f t="shared" si="100"/>
        <v>1.6419189034837236E-3</v>
      </c>
      <c r="BC147" s="365">
        <f t="shared" si="101"/>
        <v>0.17591360383670784</v>
      </c>
      <c r="BD147" s="365">
        <f t="shared" si="102"/>
        <v>1.8827008743072797</v>
      </c>
      <c r="BE147" s="365">
        <f t="shared" si="103"/>
        <v>0.12160687541505821</v>
      </c>
      <c r="BF147" s="365">
        <f t="shared" si="104"/>
        <v>3.7789458072654797E-2</v>
      </c>
      <c r="BG147" s="365">
        <f t="shared" si="105"/>
        <v>4.0991530657673143E-2</v>
      </c>
      <c r="BH147" s="365">
        <f t="shared" si="106"/>
        <v>0.24833448196645991</v>
      </c>
      <c r="BI147" s="380">
        <f t="shared" si="107"/>
        <v>8.3620491614978171E-2</v>
      </c>
      <c r="BJ147" s="365">
        <v>0.25900000000000001</v>
      </c>
      <c r="BK147" s="262">
        <v>1331</v>
      </c>
      <c r="BL147" s="282">
        <v>3539</v>
      </c>
      <c r="BM147" s="262">
        <v>481</v>
      </c>
      <c r="BN147" s="389">
        <f t="shared" si="108"/>
        <v>8195.3969058595885</v>
      </c>
      <c r="BO147" s="278">
        <v>2903</v>
      </c>
      <c r="BP147" s="278">
        <v>134.4133125668107</v>
      </c>
      <c r="BQ147" s="272">
        <v>29.792633306930952</v>
      </c>
      <c r="BR147" s="262">
        <v>132</v>
      </c>
      <c r="BS147" s="457"/>
    </row>
    <row r="148" spans="1:187" x14ac:dyDescent="0.2">
      <c r="A148" s="421"/>
      <c r="B148" s="478">
        <v>1877</v>
      </c>
      <c r="C148" s="460">
        <v>6</v>
      </c>
      <c r="D148" s="762">
        <v>360</v>
      </c>
      <c r="E148" s="845">
        <v>2040</v>
      </c>
      <c r="F148" s="700"/>
      <c r="G148" s="701"/>
      <c r="H148" s="708"/>
      <c r="I148" s="701"/>
      <c r="J148" s="709"/>
      <c r="K148" s="701"/>
      <c r="L148" s="715"/>
      <c r="M148" s="701"/>
      <c r="N148" s="717"/>
      <c r="O148" s="784"/>
      <c r="P148" s="717"/>
      <c r="Q148" s="791"/>
      <c r="R148" s="413">
        <v>0.33800000000000002</v>
      </c>
      <c r="S148" s="414">
        <v>0.627</v>
      </c>
      <c r="T148" s="66">
        <f t="shared" si="86"/>
        <v>0.52504880255256847</v>
      </c>
      <c r="U148" s="148">
        <f t="shared" si="87"/>
        <v>5.1993067590987872E-3</v>
      </c>
      <c r="V148" s="150">
        <f t="shared" si="88"/>
        <v>5.1812731944047959E-2</v>
      </c>
      <c r="W148" s="66">
        <f t="shared" si="89"/>
        <v>9.7900130271074234E-2</v>
      </c>
      <c r="X148" s="152">
        <f t="shared" si="90"/>
        <v>0.14558949471881244</v>
      </c>
      <c r="Y148" s="66">
        <f t="shared" si="91"/>
        <v>0.10009051173215866</v>
      </c>
      <c r="Z148" s="66">
        <f t="shared" si="92"/>
        <v>3.297300900340025E-2</v>
      </c>
      <c r="AA148" s="153">
        <f t="shared" si="93"/>
        <v>0.44194107452339687</v>
      </c>
      <c r="AB148" s="148">
        <v>0.28899999999999998</v>
      </c>
      <c r="AC148" s="153">
        <f t="shared" si="94"/>
        <v>2.4621752783328576E-2</v>
      </c>
      <c r="AD148" s="149">
        <f t="shared" si="85"/>
        <v>0.28237820138396208</v>
      </c>
      <c r="AE148" s="154">
        <v>4616</v>
      </c>
      <c r="AF148" s="154"/>
      <c r="AG148" s="155">
        <v>14012</v>
      </c>
      <c r="AH148" s="405">
        <v>13667</v>
      </c>
      <c r="AI148" s="68">
        <f t="shared" si="95"/>
        <v>462.01780215564435</v>
      </c>
      <c r="AJ148" s="155">
        <v>345</v>
      </c>
      <c r="AK148" s="156">
        <v>210</v>
      </c>
      <c r="AL148" s="157">
        <v>118.70878332347729</v>
      </c>
      <c r="AM148" s="155">
        <v>24</v>
      </c>
      <c r="AN148" s="154">
        <v>202</v>
      </c>
      <c r="AO148" s="155">
        <v>726</v>
      </c>
      <c r="AP148" s="158">
        <v>117.01780215564435</v>
      </c>
      <c r="AQ148" s="159">
        <v>56.822231333997038</v>
      </c>
      <c r="AR148" s="160">
        <v>4.6252725826560184</v>
      </c>
      <c r="AS148" s="69">
        <f t="shared" si="96"/>
        <v>2423.6252725826562</v>
      </c>
      <c r="AT148" s="157">
        <v>769.66406857854633</v>
      </c>
      <c r="AU148" s="154">
        <v>359</v>
      </c>
      <c r="AV148" s="157">
        <v>281.48259874087239</v>
      </c>
      <c r="AW148" s="157">
        <v>395.08476999728163</v>
      </c>
      <c r="AX148" s="221">
        <v>1858</v>
      </c>
      <c r="AY148" s="114">
        <f t="shared" si="97"/>
        <v>451.90700133127865</v>
      </c>
      <c r="AZ148" s="350">
        <f t="shared" si="98"/>
        <v>0.32943191550099915</v>
      </c>
      <c r="BA148" s="350">
        <f t="shared" si="99"/>
        <v>0.59030168022529594</v>
      </c>
      <c r="BB148" s="354">
        <f t="shared" si="100"/>
        <v>1.7128175849272054E-3</v>
      </c>
      <c r="BC148" s="365">
        <f t="shared" si="101"/>
        <v>0.17296783275639852</v>
      </c>
      <c r="BD148" s="365">
        <f t="shared" si="102"/>
        <v>1.7918776307012232</v>
      </c>
      <c r="BE148" s="366">
        <f t="shared" si="103"/>
        <v>8.559028812766066E-2</v>
      </c>
      <c r="BF148" s="366">
        <f t="shared" si="104"/>
        <v>2.819617256617768E-2</v>
      </c>
      <c r="BG148" s="365">
        <f t="shared" si="105"/>
        <v>3.2251427442997332E-2</v>
      </c>
      <c r="BH148" s="366">
        <f t="shared" si="106"/>
        <v>0.15727902946273831</v>
      </c>
      <c r="BI148" s="380">
        <f t="shared" si="107"/>
        <v>7.4740034662045055E-2</v>
      </c>
      <c r="BJ148" s="366">
        <v>0.27100000000000002</v>
      </c>
      <c r="BK148" s="281">
        <v>1410</v>
      </c>
      <c r="BL148" s="283">
        <v>3705</v>
      </c>
      <c r="BM148" s="281">
        <v>431</v>
      </c>
      <c r="BN148" s="389">
        <f t="shared" si="108"/>
        <v>8271.3071433168461</v>
      </c>
      <c r="BO148" s="279">
        <v>3046</v>
      </c>
      <c r="BP148" s="279">
        <v>110.03060212663497</v>
      </c>
      <c r="BQ148" s="273">
        <v>33.401608791772261</v>
      </c>
      <c r="BR148" s="262">
        <v>204</v>
      </c>
      <c r="BS148" s="457"/>
    </row>
    <row r="149" spans="1:187" s="164" customFormat="1" x14ac:dyDescent="0.2">
      <c r="A149" s="421"/>
      <c r="B149" s="476">
        <v>1876</v>
      </c>
      <c r="C149" s="462">
        <v>8</v>
      </c>
      <c r="D149" s="762">
        <v>520</v>
      </c>
      <c r="E149" s="845">
        <v>3066</v>
      </c>
      <c r="F149" s="776">
        <f>((((4/6)+((R149+S149+X149+Z149+AB149+AC149+AD149-(1-U149)-V149-W149)/20))*(AE149+(AJ149+AX149)*5/6+(AN149+AR149+AU149)*1/6+AP149*18/6+AT149*8/6-AK149*9/6-AL149*7/6-AM149*3/6-AO149*2/6-AV149*4/6-AW149)-(((2/6)-((R149+S149+T149+U149+Y149+AA149+AB149+AC149+AD149)/20))*(AK149*17/6+AL149*12/6+AO149*3/6+AQ149*2/6+AV149*5/6+AW149*8/6-AJ149*1/6-AM149*9/6-AP149*2/6))))/2</f>
        <v>3012.9106649216633</v>
      </c>
      <c r="G149" s="777">
        <f t="shared" si="109"/>
        <v>0.98268449606055552</v>
      </c>
      <c r="H149" s="708"/>
      <c r="I149" s="701"/>
      <c r="J149" s="709"/>
      <c r="K149" s="701"/>
      <c r="L149" s="774">
        <f t="shared" si="110"/>
        <v>3055.7475408520527</v>
      </c>
      <c r="M149" s="684">
        <f>L149/E149</f>
        <v>0.9966560798604216</v>
      </c>
      <c r="N149" s="717"/>
      <c r="O149" s="784"/>
      <c r="P149" s="717"/>
      <c r="Q149" s="791"/>
      <c r="R149" s="413">
        <v>0.32100000000000001</v>
      </c>
      <c r="S149" s="415">
        <v>0.59799999999999998</v>
      </c>
      <c r="T149" s="412">
        <f t="shared" si="86"/>
        <v>0.5845650171086042</v>
      </c>
      <c r="U149" s="66">
        <f t="shared" si="87"/>
        <v>6.1986672865333957E-3</v>
      </c>
      <c r="V149" s="113">
        <f t="shared" si="88"/>
        <v>2.8792100503495135E-2</v>
      </c>
      <c r="W149" s="66">
        <f t="shared" si="89"/>
        <v>0.12185720479255317</v>
      </c>
      <c r="X149" s="71">
        <f t="shared" si="90"/>
        <v>0.14987534829153834</v>
      </c>
      <c r="Y149" s="66">
        <f t="shared" si="91"/>
        <v>7.7957968460634366E-2</v>
      </c>
      <c r="Z149" s="66">
        <f t="shared" si="92"/>
        <v>2.4591228942487834E-2</v>
      </c>
      <c r="AA149" s="67">
        <f t="shared" si="93"/>
        <v>0.47512784751278475</v>
      </c>
      <c r="AB149" s="66">
        <v>0.27700000000000002</v>
      </c>
      <c r="AC149" s="67">
        <f t="shared" si="94"/>
        <v>1.6424695703182286E-2</v>
      </c>
      <c r="AD149" s="70">
        <f t="shared" si="85"/>
        <v>0.26976208569168447</v>
      </c>
      <c r="AE149" s="69">
        <v>6453</v>
      </c>
      <c r="AF149" s="69"/>
      <c r="AG149" s="68">
        <v>20457</v>
      </c>
      <c r="AH149" s="404">
        <v>20121</v>
      </c>
      <c r="AI149" s="68">
        <f t="shared" si="95"/>
        <v>503.06277047647359</v>
      </c>
      <c r="AJ149" s="68">
        <v>336</v>
      </c>
      <c r="AK149" s="119">
        <v>274</v>
      </c>
      <c r="AL149" s="72">
        <v>147.52786921721875</v>
      </c>
      <c r="AM149" s="68">
        <v>40</v>
      </c>
      <c r="AN149" s="69">
        <v>187</v>
      </c>
      <c r="AO149" s="68">
        <v>589</v>
      </c>
      <c r="AP149" s="121">
        <v>167.06277047647362</v>
      </c>
      <c r="AQ149" s="120">
        <v>88.709260105535719</v>
      </c>
      <c r="AR149" s="122">
        <v>8.1980554018225789</v>
      </c>
      <c r="AS149" s="69">
        <f t="shared" si="96"/>
        <v>3772.1980554018228</v>
      </c>
      <c r="AT149" s="72">
        <v>945.81514901627452</v>
      </c>
      <c r="AU149" s="69">
        <v>453</v>
      </c>
      <c r="AV149" s="72">
        <v>413.91172326464022</v>
      </c>
      <c r="AW149" s="72">
        <v>697.63528242080997</v>
      </c>
      <c r="AX149" s="220">
        <v>3124</v>
      </c>
      <c r="AY149" s="417">
        <f t="shared" si="97"/>
        <v>786.34454252634566</v>
      </c>
      <c r="AZ149" s="419">
        <f t="shared" si="98"/>
        <v>0.31544214694236694</v>
      </c>
      <c r="BA149" s="419">
        <f t="shared" si="99"/>
        <v>0.57066412352224527</v>
      </c>
      <c r="BB149" s="420">
        <f t="shared" si="100"/>
        <v>1.9553209170455103E-3</v>
      </c>
      <c r="BC149" s="418">
        <f t="shared" si="101"/>
        <v>0.18439644402413954</v>
      </c>
      <c r="BD149" s="365">
        <f t="shared" si="102"/>
        <v>1.8090928211521109</v>
      </c>
      <c r="BE149" s="365">
        <f t="shared" si="103"/>
        <v>0.10811022507683403</v>
      </c>
      <c r="BF149" s="365">
        <f t="shared" si="104"/>
        <v>3.410252150465904E-2</v>
      </c>
      <c r="BG149" s="365">
        <f t="shared" si="105"/>
        <v>3.8438898300158661E-2</v>
      </c>
      <c r="BH149" s="365">
        <f t="shared" si="106"/>
        <v>9.127537579420425E-2</v>
      </c>
      <c r="BI149" s="380">
        <f t="shared" si="107"/>
        <v>5.2068805206880522E-2</v>
      </c>
      <c r="BJ149" s="365">
        <v>0.26500000000000001</v>
      </c>
      <c r="BK149" s="262">
        <v>1984</v>
      </c>
      <c r="BL149" s="282">
        <v>5338</v>
      </c>
      <c r="BM149" s="262">
        <v>633</v>
      </c>
      <c r="BN149" s="389">
        <f t="shared" si="108"/>
        <v>11674.075974894571</v>
      </c>
      <c r="BO149" s="278">
        <v>4484</v>
      </c>
      <c r="BP149" s="278">
        <v>155.71863319663473</v>
      </c>
      <c r="BQ149" s="272">
        <v>48.286738745769945</v>
      </c>
      <c r="BR149" s="262">
        <v>181</v>
      </c>
      <c r="BS149" s="457"/>
      <c r="BT149" s="165"/>
      <c r="BU149" s="165"/>
      <c r="BV149" s="165"/>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c r="DH149" s="165"/>
      <c r="DI149" s="165"/>
      <c r="DJ149" s="165"/>
      <c r="DK149" s="165"/>
      <c r="DL149" s="165"/>
      <c r="DM149" s="165"/>
      <c r="DN149" s="165"/>
      <c r="DO149" s="165"/>
      <c r="DP149" s="165"/>
      <c r="DQ149" s="165"/>
      <c r="DR149" s="165"/>
      <c r="DS149" s="165"/>
      <c r="DT149" s="165"/>
      <c r="DU149" s="165"/>
      <c r="DV149" s="165"/>
      <c r="DW149" s="165"/>
      <c r="DX149" s="165"/>
      <c r="DY149" s="165"/>
      <c r="DZ149" s="165"/>
      <c r="EA149" s="165"/>
      <c r="EB149" s="165"/>
      <c r="EC149" s="165"/>
      <c r="ED149" s="165"/>
      <c r="EE149" s="165"/>
      <c r="EF149" s="165"/>
      <c r="EG149" s="165"/>
      <c r="EH149" s="165"/>
      <c r="EI149" s="165"/>
      <c r="EJ149" s="165"/>
      <c r="EK149" s="165"/>
      <c r="EL149" s="165"/>
      <c r="EM149" s="165"/>
      <c r="EN149" s="165"/>
      <c r="EO149" s="165"/>
      <c r="EP149" s="165"/>
      <c r="EQ149" s="165"/>
      <c r="ER149" s="165"/>
      <c r="ES149" s="165"/>
      <c r="ET149" s="165"/>
      <c r="EU149" s="165"/>
      <c r="EV149" s="165"/>
      <c r="EW149" s="165"/>
      <c r="EX149" s="165"/>
      <c r="EY149" s="165"/>
      <c r="EZ149" s="165"/>
      <c r="FA149" s="165"/>
      <c r="FB149" s="165"/>
      <c r="FC149" s="165"/>
      <c r="FD149" s="165"/>
      <c r="FE149" s="165"/>
      <c r="FF149" s="165"/>
      <c r="FG149" s="165"/>
      <c r="FH149" s="165"/>
      <c r="FI149" s="165"/>
      <c r="FJ149" s="165"/>
      <c r="FK149" s="165"/>
      <c r="FL149" s="165"/>
      <c r="FM149" s="165"/>
      <c r="FN149" s="165"/>
      <c r="FO149" s="165"/>
      <c r="FP149" s="165"/>
      <c r="FQ149" s="165"/>
      <c r="FR149" s="165"/>
      <c r="FS149" s="165"/>
      <c r="FT149" s="165"/>
      <c r="FU149" s="165"/>
      <c r="FV149" s="165"/>
      <c r="FW149" s="165"/>
      <c r="FX149" s="165"/>
      <c r="FY149" s="165"/>
      <c r="FZ149" s="165"/>
      <c r="GA149" s="165"/>
      <c r="GB149" s="165"/>
      <c r="GC149" s="165"/>
      <c r="GD149" s="165"/>
      <c r="GE149" s="165"/>
    </row>
    <row r="150" spans="1:187" s="34" customFormat="1" ht="16" x14ac:dyDescent="0.2">
      <c r="A150" s="421"/>
      <c r="B150" s="422"/>
      <c r="C150" s="846" t="s">
        <v>133</v>
      </c>
      <c r="D150" s="846">
        <f>SUM(D4:D149)</f>
        <v>459240</v>
      </c>
      <c r="E150" s="846">
        <f>SUM(E4:E149)</f>
        <v>2088087</v>
      </c>
      <c r="F150" s="510">
        <f>SUM(F4:F149)</f>
        <v>2029679.7608604401</v>
      </c>
      <c r="G150" s="778">
        <f>F150/E150</f>
        <v>0.97202834980555886</v>
      </c>
      <c r="H150" s="513">
        <f>SUM(H4:H149)</f>
        <v>1253230.591930378</v>
      </c>
      <c r="I150" s="786">
        <f>H150/E150</f>
        <v>0.60018121463826846</v>
      </c>
      <c r="J150" s="513">
        <f>SUM(J4:J149)</f>
        <v>1260459.4919999994</v>
      </c>
      <c r="K150" s="779">
        <f>J150/E150</f>
        <v>0.60364318728098942</v>
      </c>
      <c r="L150" s="513">
        <f>SUM(L4:L149)</f>
        <v>1999045.6546710602</v>
      </c>
      <c r="M150" s="779">
        <f>L150/E150</f>
        <v>0.95735745429719177</v>
      </c>
      <c r="N150" s="652">
        <f>SUM(N4:N149)</f>
        <v>1377814.2179093792</v>
      </c>
      <c r="O150" s="786">
        <f>N150/E150</f>
        <v>0.65984521617604019</v>
      </c>
      <c r="P150" s="652">
        <f>SUM(P4:P149)</f>
        <v>1307357.6557164511</v>
      </c>
      <c r="Q150" s="786">
        <f>P150/E150</f>
        <v>0.62610305783066089</v>
      </c>
      <c r="R150" s="445"/>
      <c r="S150" s="446"/>
      <c r="T150" s="426"/>
      <c r="U150" s="426"/>
      <c r="V150" s="426"/>
      <c r="W150" s="428"/>
      <c r="X150" s="426"/>
      <c r="Y150" s="447"/>
      <c r="Z150" s="447"/>
      <c r="AA150" s="426"/>
      <c r="AB150" s="431"/>
      <c r="AC150" s="426"/>
      <c r="AD150" s="426"/>
      <c r="AE150" s="448"/>
      <c r="AF150" s="448"/>
      <c r="AG150" s="421"/>
      <c r="AH150" s="449"/>
      <c r="AI150" s="421"/>
      <c r="AJ150" s="421"/>
      <c r="AK150" s="448"/>
      <c r="AL150" s="421"/>
      <c r="AM150" s="421"/>
      <c r="AN150" s="421"/>
      <c r="AO150" s="450"/>
      <c r="AP150" s="421"/>
      <c r="AQ150" s="451"/>
      <c r="AR150" s="421"/>
      <c r="AS150" s="421"/>
      <c r="AT150" s="448"/>
      <c r="AU150" s="448"/>
      <c r="AV150" s="448"/>
      <c r="AW150" s="448"/>
      <c r="AX150" s="421"/>
      <c r="AY150" s="451"/>
      <c r="AZ150" s="452"/>
      <c r="BA150" s="452"/>
      <c r="BB150" s="452"/>
      <c r="BC150" s="437"/>
      <c r="BD150" s="437"/>
      <c r="BE150" s="453"/>
      <c r="BF150" s="453"/>
      <c r="BG150" s="439"/>
      <c r="BH150" s="437"/>
      <c r="BI150" s="437"/>
      <c r="BJ150" s="439"/>
      <c r="BK150" s="454"/>
      <c r="BL150" s="442"/>
      <c r="BM150" s="454"/>
      <c r="BN150" s="443"/>
      <c r="BO150" s="442"/>
      <c r="BP150" s="442"/>
      <c r="BQ150" s="454"/>
      <c r="BR150" s="454"/>
      <c r="BS150" s="421"/>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row>
    <row r="151" spans="1:187" s="33" customFormat="1" x14ac:dyDescent="0.2">
      <c r="A151" s="421"/>
      <c r="B151" s="422"/>
      <c r="C151" s="421"/>
      <c r="D151" s="421"/>
      <c r="E151" s="423"/>
      <c r="F151" s="424"/>
      <c r="G151" s="647"/>
      <c r="H151" s="499"/>
      <c r="I151" s="523"/>
      <c r="J151" s="499"/>
      <c r="K151" s="523"/>
      <c r="L151" s="491"/>
      <c r="M151" s="641"/>
      <c r="N151" s="494"/>
      <c r="O151" s="782"/>
      <c r="P151" s="494"/>
      <c r="Q151" s="782"/>
      <c r="R151" s="425"/>
      <c r="S151" s="425"/>
      <c r="T151" s="426"/>
      <c r="U151" s="426"/>
      <c r="V151" s="427"/>
      <c r="W151" s="428"/>
      <c r="X151" s="429"/>
      <c r="Y151" s="430"/>
      <c r="Z151" s="430"/>
      <c r="AA151" s="429"/>
      <c r="AB151" s="431"/>
      <c r="AC151" s="432"/>
      <c r="AD151" s="433"/>
      <c r="AE151" s="421"/>
      <c r="AF151" s="421"/>
      <c r="AG151" s="421"/>
      <c r="AH151" s="434"/>
      <c r="AI151" s="421"/>
      <c r="AJ151" s="421"/>
      <c r="AK151" s="421"/>
      <c r="AL151" s="421"/>
      <c r="AM151" s="421"/>
      <c r="AN151" s="421"/>
      <c r="AO151" s="421"/>
      <c r="AP151" s="421"/>
      <c r="AQ151" s="421"/>
      <c r="AR151" s="421"/>
      <c r="AS151" s="421"/>
      <c r="AT151" s="421"/>
      <c r="AU151" s="421"/>
      <c r="AV151" s="421"/>
      <c r="AW151" s="421"/>
      <c r="AX151" s="421"/>
      <c r="AY151" s="421"/>
      <c r="AZ151" s="435"/>
      <c r="BA151" s="435"/>
      <c r="BB151" s="436"/>
      <c r="BC151" s="437"/>
      <c r="BD151" s="437"/>
      <c r="BE151" s="438"/>
      <c r="BF151" s="438"/>
      <c r="BG151" s="439"/>
      <c r="BH151" s="440"/>
      <c r="BI151" s="441"/>
      <c r="BJ151" s="439"/>
      <c r="BK151" s="442"/>
      <c r="BL151" s="442"/>
      <c r="BM151" s="442"/>
      <c r="BN151" s="443"/>
      <c r="BO151" s="442"/>
      <c r="BP151" s="442"/>
      <c r="BQ151" s="442"/>
      <c r="BR151" s="442"/>
      <c r="BS151" s="421"/>
    </row>
    <row r="152" spans="1:187" s="167" customFormat="1" ht="16" x14ac:dyDescent="0.2">
      <c r="A152" s="33"/>
      <c r="B152" s="166"/>
      <c r="E152" s="168"/>
      <c r="F152" s="169"/>
      <c r="G152" s="648"/>
      <c r="H152" s="500"/>
      <c r="I152" s="524"/>
      <c r="J152" s="500"/>
      <c r="K152" s="524"/>
      <c r="L152" s="492"/>
      <c r="M152" s="642"/>
      <c r="N152" s="495"/>
      <c r="O152" s="787"/>
      <c r="P152" s="495"/>
      <c r="Q152" s="787"/>
      <c r="R152" s="171"/>
      <c r="S152" s="171"/>
      <c r="T152" s="170"/>
      <c r="U152" s="170"/>
      <c r="V152" s="170"/>
      <c r="W152" s="175"/>
      <c r="X152" s="170"/>
      <c r="Y152" s="172"/>
      <c r="Z152" s="172"/>
      <c r="AA152" s="170"/>
      <c r="AB152" s="171"/>
      <c r="AC152" s="170"/>
      <c r="AD152" s="170"/>
      <c r="AE152" s="173"/>
      <c r="AF152" s="173"/>
      <c r="AH152" s="408"/>
      <c r="AK152" s="173"/>
      <c r="AQ152" s="174"/>
      <c r="AT152" s="173"/>
      <c r="AU152" s="173"/>
      <c r="AV152" s="173"/>
      <c r="AW152" s="173"/>
      <c r="AY152" s="174"/>
      <c r="AZ152" s="351"/>
      <c r="BA152" s="351"/>
      <c r="BB152" s="351"/>
      <c r="BC152" s="370"/>
      <c r="BD152" s="370"/>
      <c r="BE152" s="371"/>
      <c r="BF152" s="371"/>
      <c r="BG152" s="376"/>
      <c r="BH152" s="370"/>
      <c r="BI152" s="370"/>
      <c r="BJ152" s="376"/>
      <c r="BK152" s="274"/>
      <c r="BL152" s="280"/>
      <c r="BM152" s="274"/>
      <c r="BN152" s="391"/>
      <c r="BO152" s="280"/>
      <c r="BP152" s="280"/>
      <c r="BQ152" s="274"/>
      <c r="BR152" s="265"/>
      <c r="BS152" s="33"/>
      <c r="BT152" s="176"/>
      <c r="BU152" s="176"/>
      <c r="BV152" s="176"/>
      <c r="BW152" s="176"/>
      <c r="BX152" s="176"/>
      <c r="BY152" s="176"/>
      <c r="BZ152" s="176"/>
      <c r="CA152" s="176"/>
      <c r="CB152" s="176"/>
      <c r="CC152" s="176"/>
      <c r="CD152" s="176"/>
      <c r="CE152" s="176"/>
      <c r="CF152" s="176"/>
      <c r="CG152" s="176"/>
      <c r="CH152" s="176"/>
      <c r="CI152" s="176"/>
      <c r="CJ152" s="176"/>
      <c r="CK152" s="176"/>
      <c r="CL152" s="176"/>
      <c r="CM152" s="176"/>
      <c r="CN152" s="176"/>
      <c r="CO152" s="176"/>
      <c r="CP152" s="176"/>
      <c r="CQ152" s="176"/>
      <c r="CR152" s="176"/>
      <c r="CS152" s="176"/>
      <c r="CT152" s="176"/>
      <c r="CU152" s="176"/>
      <c r="CV152" s="176"/>
      <c r="CW152" s="176"/>
      <c r="CX152" s="176"/>
      <c r="CY152" s="176"/>
      <c r="CZ152" s="176"/>
      <c r="DA152" s="176"/>
      <c r="DB152" s="176"/>
      <c r="DC152" s="176"/>
      <c r="DD152" s="176"/>
      <c r="DE152" s="176"/>
      <c r="DF152" s="176"/>
      <c r="DG152" s="176"/>
      <c r="DH152" s="176"/>
      <c r="DI152" s="176"/>
      <c r="DJ152" s="176"/>
      <c r="DK152" s="176"/>
      <c r="DL152" s="176"/>
      <c r="DM152" s="176"/>
      <c r="DN152" s="176"/>
      <c r="DO152" s="176"/>
      <c r="DP152" s="176"/>
      <c r="DQ152" s="176"/>
      <c r="DR152" s="176"/>
      <c r="DS152" s="176"/>
      <c r="DT152" s="176"/>
      <c r="DU152" s="176"/>
      <c r="DV152" s="176"/>
      <c r="DW152" s="176"/>
      <c r="DX152" s="176"/>
      <c r="DY152" s="176"/>
      <c r="DZ152" s="176"/>
      <c r="EA152" s="176"/>
      <c r="EB152" s="176"/>
      <c r="EC152" s="176"/>
      <c r="ED152" s="176"/>
      <c r="EE152" s="176"/>
      <c r="EF152" s="176"/>
      <c r="EG152" s="176"/>
      <c r="EH152" s="176"/>
      <c r="EI152" s="176"/>
      <c r="EJ152" s="176"/>
      <c r="EK152" s="176"/>
      <c r="EL152" s="176"/>
      <c r="EM152" s="176"/>
      <c r="EN152" s="176"/>
      <c r="EO152" s="176"/>
      <c r="EP152" s="176"/>
      <c r="EQ152" s="176"/>
      <c r="ER152" s="176"/>
      <c r="ES152" s="176"/>
      <c r="ET152" s="176"/>
      <c r="EU152" s="176"/>
      <c r="EV152" s="176"/>
      <c r="EW152" s="176"/>
      <c r="EX152" s="176"/>
      <c r="EY152" s="176"/>
      <c r="EZ152" s="176"/>
      <c r="FA152" s="176"/>
      <c r="FB152" s="176"/>
      <c r="FC152" s="176"/>
      <c r="FD152" s="176"/>
      <c r="FE152" s="176"/>
      <c r="FF152" s="176"/>
      <c r="FG152" s="176"/>
      <c r="FH152" s="176"/>
      <c r="FI152" s="176"/>
      <c r="FJ152" s="176"/>
      <c r="FK152" s="176"/>
      <c r="FL152" s="176"/>
      <c r="FM152" s="176"/>
      <c r="FN152" s="176"/>
      <c r="FO152" s="176"/>
      <c r="FP152" s="176"/>
      <c r="FQ152" s="176"/>
      <c r="FR152" s="176"/>
      <c r="FS152" s="176"/>
      <c r="FT152" s="176"/>
      <c r="FU152" s="176"/>
      <c r="FV152" s="176"/>
      <c r="FW152" s="176"/>
      <c r="FX152" s="176"/>
      <c r="FY152" s="176"/>
      <c r="FZ152" s="176"/>
      <c r="GA152" s="176"/>
      <c r="GB152" s="176"/>
      <c r="GC152" s="176"/>
      <c r="GD152" s="176"/>
      <c r="GE152" s="176"/>
    </row>
    <row r="153" spans="1:187" ht="16" customHeight="1" x14ac:dyDescent="0.2">
      <c r="R153" s="126"/>
      <c r="S153" s="126"/>
      <c r="W153" s="129"/>
      <c r="Y153" s="127"/>
      <c r="Z153" s="127"/>
      <c r="AB153" s="126"/>
      <c r="AE153" s="123"/>
      <c r="AF153" s="123"/>
      <c r="AH153" s="409"/>
      <c r="AK153" s="123"/>
      <c r="AQ153" s="128"/>
      <c r="AT153" s="123"/>
      <c r="AU153" s="123"/>
      <c r="AV153" s="123"/>
      <c r="AW153" s="123"/>
      <c r="AY153" s="128"/>
      <c r="BE153" s="373"/>
      <c r="BF153" s="373"/>
      <c r="BG153" s="377"/>
      <c r="BJ153" s="377"/>
      <c r="BK153" s="275"/>
      <c r="BM153" s="275"/>
      <c r="BQ153" s="275"/>
      <c r="BR153" s="266"/>
    </row>
  </sheetData>
  <sheetProtection sheet="1" objects="1" scenarios="1" selectLockedCells="1" selectUnlockedCells="1"/>
  <mergeCells count="2">
    <mergeCell ref="B2:E2"/>
    <mergeCell ref="B1:G1"/>
  </mergeCells>
  <pageMargins left="0.7" right="0.7" top="0.75" bottom="0.75" header="0.3" footer="0.3"/>
  <ignoredErrors>
    <ignoredError sqref="BF4:BF149 G150 I150 K150 M150 O150" formula="1"/>
    <ignoredError sqref="R2:AE2 AG2:BR2"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475A-18B0-4648-96E6-09AFF077358B}">
  <dimension ref="A1:GE75"/>
  <sheetViews>
    <sheetView zoomScale="150" zoomScaleNormal="150" workbookViewId="0">
      <pane ySplit="3" topLeftCell="A4" activePane="bottomLeft" state="frozen"/>
      <selection pane="bottomLeft" activeCell="P72" sqref="P72"/>
    </sheetView>
  </sheetViews>
  <sheetFormatPr baseColWidth="10" defaultColWidth="8.83203125" defaultRowHeight="14" x14ac:dyDescent="0.2"/>
  <cols>
    <col min="1" max="1" width="2.5" style="33" customWidth="1"/>
    <col min="2" max="2" width="4.6640625" style="141" bestFit="1" customWidth="1"/>
    <col min="3" max="3" width="4.1640625" style="118" bestFit="1" customWidth="1"/>
    <col min="4" max="4" width="6.83203125" style="118" bestFit="1" customWidth="1"/>
    <col min="5" max="5" width="8.1640625" style="124" bestFit="1" customWidth="1"/>
    <col min="6" max="6" width="10.1640625" style="125" bestFit="1" customWidth="1"/>
    <col min="7" max="7" width="8.6640625" style="649" bestFit="1" customWidth="1"/>
    <col min="8" max="8" width="10.33203125" style="501" bestFit="1" customWidth="1"/>
    <col min="9" max="9" width="8.6640625" style="525" bestFit="1" customWidth="1"/>
    <col min="10" max="10" width="10.33203125" style="501" bestFit="1" customWidth="1"/>
    <col min="11" max="11" width="10.33203125" style="525" bestFit="1" customWidth="1"/>
    <col min="12" max="12" width="10.33203125" style="493" bestFit="1" customWidth="1"/>
    <col min="13" max="13" width="8.6640625" style="643" bestFit="1" customWidth="1"/>
    <col min="14" max="14" width="10.33203125" style="496" bestFit="1" customWidth="1"/>
    <col min="15" max="15" width="8.5" style="788" bestFit="1" customWidth="1"/>
    <col min="16" max="16" width="10.33203125" style="496" bestFit="1" customWidth="1"/>
    <col min="17" max="17" width="8.5" style="788" bestFit="1" customWidth="1"/>
    <col min="18" max="18" width="6" style="99" bestFit="1" customWidth="1"/>
    <col min="19" max="20" width="6.6640625" style="99" bestFit="1" customWidth="1"/>
    <col min="21" max="21" width="6.5" style="99" customWidth="1"/>
    <col min="22" max="22" width="6.6640625" style="99" bestFit="1" customWidth="1"/>
    <col min="23" max="23" width="6.6640625" style="133" bestFit="1" customWidth="1"/>
    <col min="24" max="24" width="6.6640625" style="132" bestFit="1" customWidth="1"/>
    <col min="25" max="26" width="6.6640625" style="99" bestFit="1" customWidth="1"/>
    <col min="27" max="27" width="6.6640625" style="132" bestFit="1" customWidth="1"/>
    <col min="28" max="29" width="6.5" style="99" customWidth="1"/>
    <col min="30" max="30" width="6.6640625" style="99" bestFit="1" customWidth="1"/>
    <col min="31" max="32" width="5.83203125" style="118" bestFit="1" customWidth="1"/>
    <col min="33" max="33" width="6" style="118" bestFit="1" customWidth="1"/>
    <col min="34" max="34" width="4" style="118" bestFit="1" customWidth="1"/>
    <col min="35" max="35" width="6.83203125" style="118" bestFit="1" customWidth="1"/>
    <col min="36" max="36" width="6.6640625" style="410" bestFit="1" customWidth="1"/>
    <col min="37" max="46" width="5.83203125" style="118" bestFit="1" customWidth="1"/>
    <col min="47" max="48" width="6.33203125" style="118" bestFit="1" customWidth="1"/>
    <col min="49" max="49" width="5.83203125" style="118" bestFit="1" customWidth="1"/>
    <col min="50" max="50" width="6.33203125" style="118" bestFit="1" customWidth="1"/>
    <col min="51" max="51" width="5.83203125" style="118" bestFit="1" customWidth="1"/>
    <col min="52" max="52" width="6.6640625" style="352" bestFit="1" customWidth="1"/>
    <col min="53" max="53" width="6.5" style="352" bestFit="1" customWidth="1"/>
    <col min="54" max="54" width="6.5" style="372" bestFit="1" customWidth="1"/>
    <col min="55" max="56" width="6.5" style="372" customWidth="1"/>
    <col min="57" max="57" width="5.83203125" style="352" bestFit="1" customWidth="1"/>
    <col min="58" max="59" width="6.5" style="372" customWidth="1"/>
    <col min="60" max="60" width="6.5" style="374" bestFit="1" customWidth="1"/>
    <col min="61" max="61" width="6.5" style="372" customWidth="1"/>
    <col min="62" max="62" width="6.5" style="374" bestFit="1" customWidth="1"/>
    <col min="63" max="63" width="5.83203125" style="276" bestFit="1" customWidth="1"/>
    <col min="64" max="64" width="6.6640625" style="392" bestFit="1" customWidth="1"/>
    <col min="65" max="68" width="5.83203125" style="276" bestFit="1" customWidth="1"/>
    <col min="69" max="69" width="5.83203125" style="267" bestFit="1" customWidth="1"/>
    <col min="70" max="70" width="5.83203125" style="276" bestFit="1" customWidth="1"/>
    <col min="71" max="71" width="2.5" style="33" customWidth="1"/>
    <col min="72" max="187" width="8.83203125" style="90"/>
    <col min="188" max="16384" width="8.83203125" style="118"/>
  </cols>
  <sheetData>
    <row r="1" spans="1:187" s="34" customFormat="1" x14ac:dyDescent="0.2">
      <c r="A1" s="421"/>
      <c r="B1" s="1268" t="s">
        <v>213</v>
      </c>
      <c r="C1" s="1268"/>
      <c r="D1" s="1268"/>
      <c r="E1" s="1268"/>
      <c r="F1" s="1268"/>
      <c r="G1" s="1268"/>
      <c r="H1" s="523"/>
      <c r="I1" s="499"/>
      <c r="J1" s="523"/>
      <c r="K1" s="491"/>
      <c r="L1" s="641"/>
      <c r="M1" s="494"/>
      <c r="N1" s="782"/>
      <c r="O1" s="494"/>
      <c r="P1" s="782"/>
      <c r="Q1" s="426"/>
      <c r="R1" s="421"/>
      <c r="S1" s="426"/>
      <c r="T1" s="426"/>
      <c r="U1" s="426"/>
      <c r="V1" s="430"/>
      <c r="W1" s="426"/>
      <c r="X1" s="430"/>
      <c r="Y1" s="426"/>
      <c r="Z1" s="426"/>
      <c r="AA1" s="426"/>
      <c r="AB1" s="692"/>
      <c r="AC1" s="426"/>
      <c r="AD1" s="426"/>
      <c r="AE1" s="421"/>
      <c r="AF1" s="421"/>
      <c r="AG1" s="421"/>
      <c r="AH1" s="421"/>
      <c r="AI1" s="434"/>
      <c r="AJ1" s="421"/>
      <c r="AK1" s="421"/>
      <c r="AL1" s="421"/>
      <c r="AM1" s="421"/>
      <c r="AN1" s="421"/>
      <c r="AO1" s="421"/>
      <c r="AP1" s="421"/>
      <c r="AQ1" s="421"/>
      <c r="AR1" s="421"/>
      <c r="AS1" s="421"/>
      <c r="AT1" s="693"/>
      <c r="AU1" s="421"/>
      <c r="AV1" s="421"/>
      <c r="AW1" s="421"/>
      <c r="AX1" s="421"/>
      <c r="AY1" s="421"/>
      <c r="AZ1" s="693"/>
      <c r="BA1" s="693"/>
      <c r="BB1" s="442"/>
      <c r="BC1" s="437"/>
      <c r="BD1" s="437"/>
      <c r="BE1" s="437"/>
      <c r="BF1" s="438"/>
      <c r="BG1" s="437"/>
      <c r="BH1" s="438"/>
      <c r="BI1" s="437"/>
      <c r="BJ1" s="437"/>
      <c r="BK1" s="442"/>
      <c r="BL1" s="442"/>
      <c r="BM1" s="443"/>
      <c r="BN1" s="442"/>
      <c r="BO1" s="442"/>
      <c r="BP1" s="442"/>
      <c r="BQ1" s="421"/>
      <c r="BR1" s="442"/>
      <c r="BS1" s="421"/>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row>
    <row r="2" spans="1:187" s="91" customFormat="1" ht="16" customHeight="1" x14ac:dyDescent="0.2">
      <c r="A2" s="444"/>
      <c r="B2" s="1193" t="s">
        <v>212</v>
      </c>
      <c r="C2" s="1193"/>
      <c r="D2" s="1193"/>
      <c r="E2" s="1193"/>
      <c r="F2" s="677">
        <f>CORREL(E4:E71,F4:F71)</f>
        <v>0.99863029051085095</v>
      </c>
      <c r="G2" s="678">
        <f>SUM(F4:F71)/SUM(E4:E71)</f>
        <v>1.0034614760377256</v>
      </c>
      <c r="H2" s="679">
        <f>CORREL(E4:E71,H4:H71)</f>
        <v>0.99891799689450322</v>
      </c>
      <c r="I2" s="680">
        <f>SUM(H4:H71)/SUM(E4:E71)</f>
        <v>1.0089009761388701</v>
      </c>
      <c r="J2" s="681">
        <f>CORREL(E4:E71,J4:J71)</f>
        <v>0.99917467209959909</v>
      </c>
      <c r="K2" s="682">
        <f>SUM(J4:J71)/SUM(E4:E71)</f>
        <v>1.005634009783051</v>
      </c>
      <c r="L2" s="683">
        <f>CORREL(E4:E71,L4:L71)</f>
        <v>0.99852719549926705</v>
      </c>
      <c r="M2" s="684">
        <f>SUM(L4:L71)/SUM(E4:E71)</f>
        <v>1.0023151997777024</v>
      </c>
      <c r="N2" s="504">
        <f>CORREL(E4:E71,N4:N71)</f>
        <v>0.9990035036574253</v>
      </c>
      <c r="O2" s="508">
        <f>SUM(N4:N71)/SUM(E4:E71)</f>
        <v>1.0101097470461577</v>
      </c>
      <c r="P2" s="505">
        <f>CORREL(E4:E71,P4:P71)</f>
        <v>0.99929119558799628</v>
      </c>
      <c r="Q2" s="509">
        <f>SUM(P4:P71)/SUM(E4:E71)</f>
        <v>1.0059617303187836</v>
      </c>
      <c r="R2" s="685">
        <f>CORREL(E4:E71,R4:R71)</f>
        <v>0.83921754204967025</v>
      </c>
      <c r="S2" s="685">
        <f>CORREL(E4:E71,S4:S71)</f>
        <v>0.6683985183048391</v>
      </c>
      <c r="T2" s="685">
        <f>CORREL(E4:E71,T4:T71)</f>
        <v>0.65832265705234927</v>
      </c>
      <c r="U2" s="686">
        <f>CORREL(E4:E71,U4:U71)</f>
        <v>-0.63815355049003708</v>
      </c>
      <c r="V2" s="687">
        <f>CORREL(E4:E71,V4:V71)</f>
        <v>0.57921376929177226</v>
      </c>
      <c r="W2" s="685">
        <f>CORREL(E4:E71,W4:W71)</f>
        <v>0.52081226561114047</v>
      </c>
      <c r="X2" s="687">
        <f>CORREL(E4:E71,X4:X71)</f>
        <v>-0.49941654567587079</v>
      </c>
      <c r="Y2" s="685">
        <f>CORREL(E4:E71,Y4:Y71)</f>
        <v>0.40398559143315793</v>
      </c>
      <c r="Z2" s="685">
        <f>CORREL(E4:E71,Z4:Z71)</f>
        <v>0.35455536559209044</v>
      </c>
      <c r="AA2" s="687">
        <f>CORREL(E4:E71,AA4:AA71)</f>
        <v>0.19248240480412057</v>
      </c>
      <c r="AB2" s="687">
        <f>CORREL(E4:E71,AB4:AB71)</f>
        <v>0.141570571101031</v>
      </c>
      <c r="AC2" s="685">
        <f>CORREL(E4:E71,AC4:AC71)</f>
        <v>-0.10272059942340961</v>
      </c>
      <c r="AD2" s="687">
        <f>CORREL(E4:E71,AD4:AD71)</f>
        <v>-1.6677772145336708E-2</v>
      </c>
      <c r="AE2" s="685">
        <f>CORREL(E4:E71,AE4:AE71)</f>
        <v>0.98741977434407924</v>
      </c>
      <c r="AF2" s="685">
        <f>CORREL(E4:E71,AF4:AF71)</f>
        <v>0.97854559094226057</v>
      </c>
      <c r="AG2" s="685">
        <f>CORREL(D4:D124,AG4:AG124)</f>
        <v>0.97527557118501196</v>
      </c>
      <c r="AH2" s="685" t="s">
        <v>370</v>
      </c>
      <c r="AI2" s="685">
        <f>CORREL(E4:E71,AI4:AI71)</f>
        <v>0.96781958873451135</v>
      </c>
      <c r="AJ2" s="688">
        <f>CORREL(E4:E71,AJ4:AJ71)</f>
        <v>0.96339765564208091</v>
      </c>
      <c r="AK2" s="685">
        <f>CORREL(E4:E71,AK4:AK71)</f>
        <v>0.95576135077142055</v>
      </c>
      <c r="AL2" s="685">
        <f>CORREL(E4:E71,AL4:AL71)</f>
        <v>0.92887134572960184</v>
      </c>
      <c r="AM2" s="685">
        <f>CORREL(E4:E71,AM4:AM71)</f>
        <v>0.92828121711752098</v>
      </c>
      <c r="AN2" s="687">
        <f>CORREL(E4:E71,AN4:AN71)</f>
        <v>0.89960336138153585</v>
      </c>
      <c r="AO2" s="685">
        <f>CORREL(E4:E71,AO4:AO71)</f>
        <v>0.87034840897219523</v>
      </c>
      <c r="AP2" s="685">
        <f>CORREL(E4:E71,AP4:AP71)</f>
        <v>0.85056747340589778</v>
      </c>
      <c r="AQ2" s="687">
        <f>CORREL(E4:E71,AQ4:AQ71)</f>
        <v>0.81049831040478515</v>
      </c>
      <c r="AR2" s="685">
        <f>CORREL(E4:E71,AR4:AR71)</f>
        <v>0.80065305237030326</v>
      </c>
      <c r="AS2" s="685">
        <f>CORREL(E4:E71,AS4:AS71)</f>
        <v>0.72893958315592644</v>
      </c>
      <c r="AT2" s="685">
        <f>CORREL(E4:E71,AT4:AT71)</f>
        <v>0.62689167658335143</v>
      </c>
      <c r="AU2" s="685">
        <f>CORREL(E4:E71,AU4:AU71)</f>
        <v>0.59320700461691789</v>
      </c>
      <c r="AV2" s="685">
        <f>CORREL(E4:E71,AV4:AV71)</f>
        <v>0.56653380041911949</v>
      </c>
      <c r="AW2" s="687">
        <f>CORREL(E4:E71,AW4:AW71)</f>
        <v>0.52421044211301826</v>
      </c>
      <c r="AX2" s="685">
        <f>CORREL(E4:E71,AX4:AX71)</f>
        <v>0.35052184633659689</v>
      </c>
      <c r="AY2" s="687">
        <f>CORREL(E4:E71,AY4:AY71)</f>
        <v>0.29494311680923874</v>
      </c>
      <c r="AZ2" s="689">
        <f>CORREL(E4:E71,AZ4:AZ71)</f>
        <v>0.67253351846046339</v>
      </c>
      <c r="BA2" s="689">
        <f>CORREL(E4:E71,BA4:BA71)</f>
        <v>0.67209464096856242</v>
      </c>
      <c r="BB2" s="387">
        <f>CORREL(E4:E71,BB4:BB71)</f>
        <v>0.58165429003812219</v>
      </c>
      <c r="BC2" s="691">
        <f>CORREL(E4:E71,BC4:BC71)</f>
        <v>-0.56882996101604111</v>
      </c>
      <c r="BD2" s="387">
        <f>CORREL(E4:E71,BD4:BD71)</f>
        <v>-0.56539834559748936</v>
      </c>
      <c r="BE2" s="690">
        <f>CORREL(E4:E71,BE4:BE71)</f>
        <v>0.46149493365041289</v>
      </c>
      <c r="BF2" s="387">
        <f>CORREL(E4:E71,BF4:BF71)</f>
        <v>-0.41768558961268643</v>
      </c>
      <c r="BG2" s="387">
        <f>CORREL(E4:E71,BG4:BG71)</f>
        <v>0.24117313111641181</v>
      </c>
      <c r="BH2" s="691">
        <f>CORREL(E4:E71,BH4:BH71)</f>
        <v>-0.10811034877221347</v>
      </c>
      <c r="BI2" s="387">
        <f>CORREL(E4:E71,BI4:BI71)</f>
        <v>4.6568497426113437E-2</v>
      </c>
      <c r="BJ2" s="387">
        <f>CORREL(E4:E71,BJ4:BJ71)</f>
        <v>2.3454261327028623E-2</v>
      </c>
      <c r="BK2" s="690">
        <f>CORREL(E4:E71,BK4:BK71)</f>
        <v>0.99959100621108443</v>
      </c>
      <c r="BL2" s="387">
        <f>CORREL(E4:E71,BL4:BL71)</f>
        <v>0.99452715497225497</v>
      </c>
      <c r="BM2" s="690">
        <f>CORREL(E4:E71,BM4:BM71)</f>
        <v>0.98176334347788474</v>
      </c>
      <c r="BN2" s="690">
        <f>CORREL(E4:E71,BN4:BN71)</f>
        <v>0.98048487527941952</v>
      </c>
      <c r="BO2" s="690">
        <f>CORREL(E4:E71,BO4:BO71)</f>
        <v>0.96395553658091404</v>
      </c>
      <c r="BP2" s="690">
        <f>CORREL(E4:E71,BP4:BP71)</f>
        <v>0.93219481122782888</v>
      </c>
      <c r="BQ2" s="690">
        <f>CORREL(E4:E71,BQ4:BQ71)</f>
        <v>0.6478913828328422</v>
      </c>
      <c r="BR2" s="690">
        <f>CORREL(E4:E71,BR4:BR71)</f>
        <v>0.51414705931429106</v>
      </c>
      <c r="BS2" s="455"/>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row>
    <row r="3" spans="1:187" s="99" customFormat="1" ht="45" x14ac:dyDescent="0.2">
      <c r="A3" s="426"/>
      <c r="B3" s="655" t="s">
        <v>0</v>
      </c>
      <c r="C3" s="656" t="s">
        <v>1</v>
      </c>
      <c r="D3" s="655" t="s">
        <v>2</v>
      </c>
      <c r="E3" s="657" t="s">
        <v>3</v>
      </c>
      <c r="F3" s="1269" t="s">
        <v>155</v>
      </c>
      <c r="G3" s="1270" t="s">
        <v>215</v>
      </c>
      <c r="H3" s="658" t="s">
        <v>156</v>
      </c>
      <c r="I3" s="1271" t="s">
        <v>381</v>
      </c>
      <c r="J3" s="1272" t="s">
        <v>157</v>
      </c>
      <c r="K3" s="659" t="s">
        <v>216</v>
      </c>
      <c r="L3" s="660" t="s">
        <v>158</v>
      </c>
      <c r="M3" s="661" t="s">
        <v>214</v>
      </c>
      <c r="N3" s="1273" t="s">
        <v>159</v>
      </c>
      <c r="O3" s="1274" t="s">
        <v>216</v>
      </c>
      <c r="P3" s="662" t="s">
        <v>160</v>
      </c>
      <c r="Q3" s="835" t="s">
        <v>217</v>
      </c>
      <c r="R3" s="665" t="s">
        <v>18</v>
      </c>
      <c r="S3" s="663" t="s">
        <v>89</v>
      </c>
      <c r="T3" s="664" t="s">
        <v>90</v>
      </c>
      <c r="U3" s="665" t="s">
        <v>144</v>
      </c>
      <c r="V3" s="666" t="s">
        <v>121</v>
      </c>
      <c r="W3" s="664" t="s">
        <v>17</v>
      </c>
      <c r="X3" s="664" t="s">
        <v>138</v>
      </c>
      <c r="Y3" s="665" t="s">
        <v>25</v>
      </c>
      <c r="Z3" s="665" t="s">
        <v>123</v>
      </c>
      <c r="AA3" s="664" t="s">
        <v>137</v>
      </c>
      <c r="AB3" s="666" t="s">
        <v>129</v>
      </c>
      <c r="AC3" s="664" t="s">
        <v>143</v>
      </c>
      <c r="AD3" s="666" t="s">
        <v>24</v>
      </c>
      <c r="AE3" s="655" t="s">
        <v>136</v>
      </c>
      <c r="AF3" s="655" t="s">
        <v>8</v>
      </c>
      <c r="AG3" s="667" t="s">
        <v>10</v>
      </c>
      <c r="AH3" s="664" t="s">
        <v>361</v>
      </c>
      <c r="AI3" s="665" t="s">
        <v>93</v>
      </c>
      <c r="AJ3" s="668" t="s">
        <v>55</v>
      </c>
      <c r="AK3" s="667" t="s">
        <v>124</v>
      </c>
      <c r="AL3" s="655" t="s">
        <v>13</v>
      </c>
      <c r="AM3" s="655" t="s">
        <v>5</v>
      </c>
      <c r="AN3" s="667" t="s">
        <v>14</v>
      </c>
      <c r="AO3" s="655" t="s">
        <v>9</v>
      </c>
      <c r="AP3" s="655" t="s">
        <v>11</v>
      </c>
      <c r="AQ3" s="667" t="s">
        <v>135</v>
      </c>
      <c r="AR3" s="667" t="s">
        <v>6</v>
      </c>
      <c r="AS3" s="669" t="s">
        <v>26</v>
      </c>
      <c r="AT3" s="669" t="s">
        <v>134</v>
      </c>
      <c r="AU3" s="670" t="s">
        <v>15</v>
      </c>
      <c r="AV3" s="667" t="s">
        <v>7</v>
      </c>
      <c r="AW3" s="667" t="s">
        <v>16</v>
      </c>
      <c r="AX3" s="667" t="s">
        <v>12</v>
      </c>
      <c r="AY3" s="667" t="s">
        <v>27</v>
      </c>
      <c r="AZ3" s="671" t="s">
        <v>140</v>
      </c>
      <c r="BA3" s="671" t="s">
        <v>23</v>
      </c>
      <c r="BB3" s="672" t="s">
        <v>92</v>
      </c>
      <c r="BC3" s="673" t="s">
        <v>132</v>
      </c>
      <c r="BD3" s="672" t="s">
        <v>142</v>
      </c>
      <c r="BE3" s="671" t="s">
        <v>125</v>
      </c>
      <c r="BF3" s="672" t="s">
        <v>141</v>
      </c>
      <c r="BG3" s="672" t="s">
        <v>131</v>
      </c>
      <c r="BH3" s="672" t="s">
        <v>130</v>
      </c>
      <c r="BI3" s="672" t="s">
        <v>145</v>
      </c>
      <c r="BJ3" s="672" t="s">
        <v>126</v>
      </c>
      <c r="BK3" s="674" t="s">
        <v>88</v>
      </c>
      <c r="BL3" s="672" t="s">
        <v>139</v>
      </c>
      <c r="BM3" s="675" t="s">
        <v>86</v>
      </c>
      <c r="BN3" s="671" t="s">
        <v>4</v>
      </c>
      <c r="BO3" s="676" t="s">
        <v>22</v>
      </c>
      <c r="BP3" s="676" t="s">
        <v>95</v>
      </c>
      <c r="BQ3" s="675" t="s">
        <v>87</v>
      </c>
      <c r="BR3" s="675" t="s">
        <v>52</v>
      </c>
      <c r="BS3" s="456"/>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row>
    <row r="4" spans="1:187" x14ac:dyDescent="0.2">
      <c r="A4" s="421"/>
      <c r="B4" s="476">
        <v>2021</v>
      </c>
      <c r="C4" s="458">
        <v>30</v>
      </c>
      <c r="D4" s="459">
        <v>2394</v>
      </c>
      <c r="E4" s="112">
        <v>10639</v>
      </c>
      <c r="F4" s="851">
        <f>((((4/6)+((S4+T4+V4+AA4+W4+AD4+R4-(1-Z4)-Y4-AC4)/20))*(AG4+(AF4+AU4)*5/6+(AN4+AY4+AW4)*1/6+AP4*18/6+AR4*8/6-AK4*9/6-AL4*7/6-AM4*3/6-AO4*2/6-AX4*4/6-AV4)-(((2/6)-((S4+T4+U4+Z4+X4+AB4+W4+AD4+R4)/20))*(AK4*17/6+AL4*12/6+AO4*3/6+AS4*2/6+AX4*5/6+AV4*8/6-AF4*1/6-AM4*9/6-AP4*2/6))))/2</f>
        <v>10205.461609582955</v>
      </c>
      <c r="G4" s="852">
        <f>F4/E4</f>
        <v>0.95925008079546525</v>
      </c>
      <c r="H4" s="497">
        <f>(((BN4+AF4+AP4-BR4*0.5-AM4)*(1.1*(AG4*1.4-BN4*0.6-AM4*3+(AF4+AP4-BR4)*0.1+(AR4-AV4-BO4)*0.9)))/((1.1*(AG4*1.4-BN4*0.6-AM4*3+(AF4+AP4-BR4)*0.1+(AR4-AV4-BO4)*0.9))+(AI4-AF4-AL4-AX4-AP4-BN4+AV4+BO4)))+AM4</f>
        <v>10547.963818530799</v>
      </c>
      <c r="I4" s="520">
        <f t="shared" ref="I4:I35" si="0">H4/E4</f>
        <v>0.99144316369309138</v>
      </c>
      <c r="J4" s="864">
        <f>((AG4+AF4+AP4)*2+BN4+AR4-(AJ4+AV4+BO4-BN4)*0.605)*0.16</f>
        <v>10381.372000000001</v>
      </c>
      <c r="K4" s="852">
        <f t="shared" ref="K4:K35" si="1">J4/E4</f>
        <v>0.97578456621862963</v>
      </c>
      <c r="L4" s="864">
        <f>((((2/3)+((BA4+AD4+W4+R4-Y4)/20))*(AG4+((AF4+AU4)*(5/6))+((AN4+AY4+AW4)*(1/6))+(AP4*(19/6))+(AR4*(4/3))-(AL4*(7/6))-(BO4*(11/6))-AM4-(AO4*(1/3))-(AX4*(2/3))-AV4))-(((1/3)-(((BA4+AD4)*2+W4+R4-Y4)/20))*((AL4*(13/6))+(BO4*(8/3))+(AO4*(1/2))+(AS4*(1/3))+((AX4+AV4)*(3/2))-(AF4*(1/6))-(AM4*(11/3))-(AP4*(5/12)))))/2</f>
        <v>10188.979228975608</v>
      </c>
      <c r="M4" s="865">
        <f t="shared" ref="M4:M35" si="2">L4/E4</f>
        <v>0.9577008392683154</v>
      </c>
      <c r="N4" s="868">
        <f>((BN4+AF4-AV4+AP4-BO4)*(AG4+(AF4-BR4+AP4)*0.26+(AX4+AL4+AR4)*0.52))/(AJ4+AF4+AP4+AL4+AX4)</f>
        <v>10354.431265687912</v>
      </c>
      <c r="O4" s="869">
        <f t="shared" ref="O4:O35" si="3">N4/E4</f>
        <v>0.97325230432257848</v>
      </c>
      <c r="P4" s="868">
        <f>BP4*0.5+BM4*0.72+BQ4*1.04+AM4*1.44+(AP4+AF4-BR4)*0.34+BR4*0.25+AR4*0.18-AV4*0.32-(AJ4-BN4-AO4)*0.09-AO4*0.098-BO4*0.37+AL4*0.37+AX4*0.04</f>
        <v>10256.289999999999</v>
      </c>
      <c r="Q4" s="869">
        <f t="shared" ref="Q4:Q22" si="4">P4/E4</f>
        <v>0.96402763417614423</v>
      </c>
      <c r="R4" s="70">
        <v>0.28999999999999998</v>
      </c>
      <c r="S4" s="412">
        <v>0.40100000000000002</v>
      </c>
      <c r="T4" s="66">
        <v>0.71599999999999997</v>
      </c>
      <c r="U4" s="66">
        <f>AQ4/AG4</f>
        <v>8.0178449718074224E-2</v>
      </c>
      <c r="V4" s="67">
        <f>E4/AI4</f>
        <v>0.11927531194995347</v>
      </c>
      <c r="W4" s="66">
        <v>0.315</v>
      </c>
      <c r="X4" s="66">
        <f>AE4/AG4</f>
        <v>0.27805316314517631</v>
      </c>
      <c r="Y4" s="113">
        <f>AO4/AI4</f>
        <v>0.23862910187562361</v>
      </c>
      <c r="Z4" s="66">
        <f>AM4/AG4</f>
        <v>8.7613854637833818E-2</v>
      </c>
      <c r="AA4" s="66">
        <f>AE4/AI4</f>
        <v>0.10061997600816171</v>
      </c>
      <c r="AB4" s="67">
        <f>E4/AG4</f>
        <v>0.32960530392217607</v>
      </c>
      <c r="AC4" s="66">
        <f>AT4/AG4</f>
        <v>1.5676312039159798E-2</v>
      </c>
      <c r="AD4" s="67">
        <f>AF4/AI4</f>
        <v>8.9027657880870428E-2</v>
      </c>
      <c r="AE4" s="68">
        <f>AF4+AP4</f>
        <v>8975</v>
      </c>
      <c r="AF4" s="68">
        <v>7941</v>
      </c>
      <c r="AG4" s="69">
        <v>32278</v>
      </c>
      <c r="AH4" s="1215">
        <v>233</v>
      </c>
      <c r="AI4" s="295">
        <v>89197</v>
      </c>
      <c r="AJ4" s="404">
        <v>79259</v>
      </c>
      <c r="AK4" s="69">
        <v>1885</v>
      </c>
      <c r="AL4" s="69">
        <v>554</v>
      </c>
      <c r="AM4" s="68">
        <v>2828</v>
      </c>
      <c r="AN4" s="69">
        <v>970</v>
      </c>
      <c r="AO4" s="68">
        <v>21285</v>
      </c>
      <c r="AP4" s="68">
        <v>1034</v>
      </c>
      <c r="AQ4" s="69">
        <f>AN4+AY4+AW4+AU4</f>
        <v>2588</v>
      </c>
      <c r="AR4" s="68">
        <v>1092</v>
      </c>
      <c r="AS4" s="114">
        <v>147</v>
      </c>
      <c r="AT4" s="114">
        <f>AS4+AV4</f>
        <v>506</v>
      </c>
      <c r="AU4" s="220">
        <v>1369</v>
      </c>
      <c r="AV4" s="68">
        <v>359</v>
      </c>
      <c r="AW4" s="69">
        <v>176</v>
      </c>
      <c r="AX4" s="69">
        <v>373</v>
      </c>
      <c r="AY4" s="69">
        <v>73</v>
      </c>
      <c r="AZ4" s="349">
        <f>BL4/AI4</f>
        <v>0.50375012612531811</v>
      </c>
      <c r="BA4" s="349">
        <f>AG4/AI4</f>
        <v>0.36187315716896307</v>
      </c>
      <c r="BB4" s="365">
        <v>0.23899999999999999</v>
      </c>
      <c r="BC4" s="380">
        <f>AF4/AG4</f>
        <v>0.24601896028254538</v>
      </c>
      <c r="BD4" s="365">
        <f>AQ4/AI4</f>
        <v>2.901442873639248E-2</v>
      </c>
      <c r="BE4" s="353">
        <f>AM4/AI4</f>
        <v>3.1705102189535525E-2</v>
      </c>
      <c r="BF4" s="365">
        <f>BL4/AG4</f>
        <v>1.3920627052481567</v>
      </c>
      <c r="BG4" s="365">
        <f>AO4/AG4</f>
        <v>0.6594274738211785</v>
      </c>
      <c r="BH4" s="365">
        <f>AV4/AG4</f>
        <v>1.1122126525807052E-2</v>
      </c>
      <c r="BI4" s="365">
        <f>AT4/AI4</f>
        <v>5.6728365303765817E-3</v>
      </c>
      <c r="BJ4" s="365">
        <f>AV4/AI4</f>
        <v>4.0247990403264686E-3</v>
      </c>
      <c r="BK4" s="294">
        <v>10106</v>
      </c>
      <c r="BL4" s="388">
        <f>AG4+AE4+AQ4+AR4</f>
        <v>44933</v>
      </c>
      <c r="BM4" s="262">
        <v>3720</v>
      </c>
      <c r="BN4" s="290">
        <v>18968</v>
      </c>
      <c r="BO4" s="278">
        <v>1635</v>
      </c>
      <c r="BP4" s="278">
        <v>12100</v>
      </c>
      <c r="BQ4" s="262">
        <v>320</v>
      </c>
      <c r="BR4" s="262">
        <v>321</v>
      </c>
      <c r="BS4" s="457"/>
    </row>
    <row r="5" spans="1:187" x14ac:dyDescent="0.2">
      <c r="A5" s="421"/>
      <c r="B5" s="477">
        <v>2020</v>
      </c>
      <c r="C5" s="458">
        <v>30</v>
      </c>
      <c r="D5" s="459">
        <v>1796</v>
      </c>
      <c r="E5" s="112">
        <v>8344</v>
      </c>
      <c r="F5" s="851">
        <f>((((4/6)+((S5+T5+V5+AA5+W5+AD5+R5-(1-Z5)-Y5-AC5)/20))*(AG5+(AF5+AU5)*5/6+(AN5+AY5+AW5)*1/6+AP5*18/6+AR5*8/6-AK5*9/6-AL5*7/6-AM5*3/6-AO5*2/6-AX5*4/6-AV5)-(((2/6)-((S5+T5+U5+Z5+X5+AB5+W5+AD5+R5)/20))*(AK5*17/6+AL5*12/6+AO5*3/6+AS5*2/6+AX5*5/6+AV5*8/6-AF5*1/6-AM5*9/6-AP5*2/6))))/2</f>
        <v>8195.0555284207967</v>
      </c>
      <c r="G5" s="852">
        <f t="shared" ref="G5:G68" si="5">F5/E5</f>
        <v>0.98214951203509071</v>
      </c>
      <c r="H5" s="497">
        <f>(((BN5+AF5+AP5-BR5*0.5-AM5)*(1.1*(AG5*1.4-BN5*0.6-AM5*3+(AF5+AP5-BR5)*0.1+(AR5-AV5-BO5)*0.9)))/((1.1*(AG5*1.4-BN5*0.6-AM5*3+(AF5+AP5-BR5)*0.1+(AR5-AV5-BO5)*0.9))+(AI5-AF5-AL5-AX5-AP5-BN5+AV5+BO5)))+AM5</f>
        <v>8309.1616200333119</v>
      </c>
      <c r="I5" s="520">
        <f t="shared" si="0"/>
        <v>0.99582473873841226</v>
      </c>
      <c r="J5" s="864">
        <f>((AG5+AF5+AP5)*2+BN5+AR5-(AJ5+AV5+BO5-BN5)*0.605)*0.16</f>
        <v>8189.0240000000003</v>
      </c>
      <c r="K5" s="852">
        <f t="shared" si="1"/>
        <v>0.98142665388302974</v>
      </c>
      <c r="L5" s="864">
        <f>((((2/3)+((BA5+AD5+W5+R5-Y5)/20))*(AG5+((AF5+AU5)*(5/6))+((AN5+AY5+AW5)*(1/6))+(AP5*(19/6))+(AR5*(4/3))-(AL5*(7/6))-(BO5*(11/6))-AM5-(AO5*(1/3))-(AX5*(2/3))-AV5))-(((1/3)-(((BA5+AD5)*2+W5+R5-Y5)/20))*((AL5*(13/6))+(BO5*(8/3))+(AO5*(1/2))+(AS5*(1/3))+((AX5+AV5)*(3/2))-(AF5*(1/6))-(AM5*(11/3))-(AP5*(5/12)))))/2</f>
        <v>8208.2912890189964</v>
      </c>
      <c r="M5" s="865">
        <f t="shared" si="2"/>
        <v>0.98373577289297653</v>
      </c>
      <c r="N5" s="868">
        <f>((BN5+AF5-AV5+AP5-BO5)*(AG5+(AF5-BR5+AP5)*0.26+(AX5+AL5+AR5)*0.52))/(AJ5+AF5+AP5+AL5+AX5)</f>
        <v>8185.1266768966925</v>
      </c>
      <c r="O5" s="869">
        <f t="shared" si="3"/>
        <v>0.98095957297419611</v>
      </c>
      <c r="P5" s="868">
        <f>BP5*0.5+BM5*0.72+BQ5*1.04+AM5*1.44+(AP5+AF5-BR5)*0.34+BR5*0.25+AR5*0.18-AV5*0.32-(AJ5-BN5-AO5)*0.09-AO5*0.098-BO5*0.37+AL5*0.37+AX5*0.04</f>
        <v>8092.4120000000003</v>
      </c>
      <c r="Q5" s="869">
        <f t="shared" si="4"/>
        <v>0.9698480345158198</v>
      </c>
      <c r="R5" s="70">
        <v>0.29199999999999998</v>
      </c>
      <c r="S5" s="412">
        <v>0.41799999999999998</v>
      </c>
      <c r="T5" s="66">
        <v>0.74</v>
      </c>
      <c r="U5" s="66">
        <f>AQ5/AG5</f>
        <v>7.6738224927907717E-2</v>
      </c>
      <c r="V5" s="67">
        <f>E5/AI5</f>
        <v>0.12546236429795807</v>
      </c>
      <c r="W5" s="66">
        <v>0.32200000000000001</v>
      </c>
      <c r="X5" s="66">
        <f>AE5/AG5</f>
        <v>0.2768743992310157</v>
      </c>
      <c r="Y5" s="113">
        <f>AO5/AI5</f>
        <v>0.23435479505608517</v>
      </c>
      <c r="Z5" s="66">
        <f>AM5/AG5</f>
        <v>9.2278115988465234E-2</v>
      </c>
      <c r="AA5" s="66">
        <f>AE5/AI5</f>
        <v>0.10394550867590895</v>
      </c>
      <c r="AB5" s="67">
        <f>E5/AG5</f>
        <v>0.3341877603332265</v>
      </c>
      <c r="AC5" s="66">
        <f>AT5/AG5</f>
        <v>1.6380967638577378E-2</v>
      </c>
      <c r="AD5" s="67">
        <f>AF5/AI5</f>
        <v>9.1600757826361526E-2</v>
      </c>
      <c r="AE5" s="68">
        <f>AF5+AP5</f>
        <v>6913</v>
      </c>
      <c r="AF5" s="68">
        <v>6092</v>
      </c>
      <c r="AG5" s="69">
        <v>24968</v>
      </c>
      <c r="AH5" s="69">
        <v>156</v>
      </c>
      <c r="AI5" s="68">
        <v>66506</v>
      </c>
      <c r="AJ5" s="404">
        <v>59030</v>
      </c>
      <c r="AK5" s="69">
        <v>1432</v>
      </c>
      <c r="AL5" s="69">
        <v>402</v>
      </c>
      <c r="AM5" s="68">
        <v>2304</v>
      </c>
      <c r="AN5" s="69">
        <v>675</v>
      </c>
      <c r="AO5" s="68">
        <v>15586</v>
      </c>
      <c r="AP5" s="68">
        <v>821</v>
      </c>
      <c r="AQ5" s="69">
        <f>AN5+AY5+AW5+AU5</f>
        <v>1916</v>
      </c>
      <c r="AR5" s="68">
        <v>883</v>
      </c>
      <c r="AS5" s="114">
        <v>117</v>
      </c>
      <c r="AT5" s="114">
        <f>AS5+AV5</f>
        <v>409</v>
      </c>
      <c r="AU5" s="220">
        <v>1037</v>
      </c>
      <c r="AV5" s="68">
        <v>292</v>
      </c>
      <c r="AW5" s="69">
        <v>141</v>
      </c>
      <c r="AX5" s="69">
        <v>126</v>
      </c>
      <c r="AY5" s="69">
        <v>63</v>
      </c>
      <c r="AZ5" s="349">
        <f>BL5/AI5</f>
        <v>0.52145671067272126</v>
      </c>
      <c r="BA5" s="349">
        <f>AG5/AI5</f>
        <v>0.37542477370462818</v>
      </c>
      <c r="BB5" s="365">
        <v>0.245</v>
      </c>
      <c r="BC5" s="380">
        <f>AF5/AG5</f>
        <v>0.24399231015700096</v>
      </c>
      <c r="BD5" s="365">
        <f>AQ5/AI5</f>
        <v>2.880943072805461E-2</v>
      </c>
      <c r="BE5" s="353">
        <f>AM5/AI5</f>
        <v>3.4643490812858987E-2</v>
      </c>
      <c r="BF5" s="365">
        <f>BL5/AG5</f>
        <v>1.3889778917013778</v>
      </c>
      <c r="BG5" s="365">
        <f>AO5/AG5</f>
        <v>0.62423902595322012</v>
      </c>
      <c r="BH5" s="365">
        <f>AV5/AG5</f>
        <v>1.1694969561038129E-2</v>
      </c>
      <c r="BI5" s="365">
        <f>AT5/AI5</f>
        <v>6.1498210687757496E-3</v>
      </c>
      <c r="BJ5" s="365">
        <f>AV5/AI5</f>
        <v>4.3905813009352543E-3</v>
      </c>
      <c r="BK5" s="262">
        <v>7978</v>
      </c>
      <c r="BL5" s="389">
        <f>AG5+AE5+AQ5+AR5</f>
        <v>34680</v>
      </c>
      <c r="BM5" s="262">
        <v>2823</v>
      </c>
      <c r="BN5" s="282">
        <v>14439</v>
      </c>
      <c r="BO5" s="278">
        <v>1237</v>
      </c>
      <c r="BP5" s="278">
        <v>9071</v>
      </c>
      <c r="BQ5" s="262">
        <v>241</v>
      </c>
      <c r="BR5" s="262">
        <v>202</v>
      </c>
      <c r="BS5" s="457"/>
    </row>
    <row r="6" spans="1:187" x14ac:dyDescent="0.2">
      <c r="A6" s="421"/>
      <c r="B6" s="476">
        <v>2019</v>
      </c>
      <c r="C6" s="458">
        <v>30</v>
      </c>
      <c r="D6" s="459">
        <v>4858</v>
      </c>
      <c r="E6" s="112">
        <v>23467</v>
      </c>
      <c r="F6" s="851">
        <f>((((4/6)+((S6+T6+V6+AA6+W6+AD6+R6-(1-Z6)-Y6-AC6)/20))*(AG6+(AF6+AU6)*5/6+(AN6+AY6+AW6)*1/6+AP6*18/6+AR6*8/6-AK6*9/6-AL6*7/6-AM6*3/6-AO6*2/6-AX6*4/6-AV6)-(((2/6)-((S6+T6+U6+Z6+X6+AB6+W6+AD6+R6)/20))*(AK6*17/6+AL6*12/6+AO6*3/6+AS6*2/6+AX6*5/6+AV6*8/6-AF6*1/6-AM6*9/6-AP6*2/6))))/2</f>
        <v>23070.131589175464</v>
      </c>
      <c r="G6" s="852">
        <f t="shared" si="5"/>
        <v>0.98308823408085666</v>
      </c>
      <c r="H6" s="855">
        <f>(((BN6+AF6+AP6-BR6*0.5-AM6)*(1.1*(AG6*1.4-BN6*0.6-AM6*3+(AF6+AP6-BR6)*0.1+(AR6-AV6-BO6)*0.9)))/((1.1*(AG6*1.4-BN6*0.6-AM6*3+(AF6+AP6-BR6)*0.1+(AR6-AV6-BO6)*0.9))+(AI6-AF6-AL6-AX6-AP6-BN6+AV6+BO6)))+AM6</f>
        <v>23791.468681572205</v>
      </c>
      <c r="I6" s="852">
        <f t="shared" si="0"/>
        <v>1.0138265940074234</v>
      </c>
      <c r="J6" s="632">
        <f>((AG6+AF6+AP6)*2+BN6+AR6-(AJ6+AV6+BO6-BN6)*0.605)*0.16</f>
        <v>23523.882400000002</v>
      </c>
      <c r="K6" s="636">
        <f t="shared" si="1"/>
        <v>1.0024239314782462</v>
      </c>
      <c r="L6" s="864">
        <f>((((2/3)+((BA6+AD6+W6+R6-Y6)/20))*(AG6+((AF6+AU6)*(5/6))+((AN6+AY6+AW6)*(1/6))+(AP6*(19/6))+(AR6*(4/3))-(AL6*(7/6))-(BO6*(11/6))-AM6-(AO6*(1/3))-(AX6*(2/3))-AV6))-(((1/3)-(((BA6+AD6)*2+W6+R6-Y6)/20))*((AL6*(13/6))+(BO6*(8/3))+(AO6*(1/2))+(AS6*(1/3))+((AX6+AV6)*(3/2))-(AF6*(1/6))-(AM6*(11/3))-(AP6*(5/12)))))/2</f>
        <v>23068.925837639039</v>
      </c>
      <c r="M6" s="866">
        <f t="shared" si="2"/>
        <v>0.98303685335317847</v>
      </c>
      <c r="N6" s="515">
        <f>((BN6+AF6-AV6+AP6-BO6)*(AG6+(AF6-BR6+AP6)*0.26+(AX6+AL6+AR6)*0.52))/(AJ6+AF6+AP6+AL6+AX6)</f>
        <v>23599.227749388596</v>
      </c>
      <c r="O6" s="785">
        <f t="shared" si="3"/>
        <v>1.005634625192338</v>
      </c>
      <c r="P6" s="517">
        <f>BP6*0.5+BM6*0.72+BQ6*1.04+AM6*1.44+(AP6+AF6-BR6)*0.34+BR6*0.25+AR6*0.18-AV6*0.32-(AJ6-BN6-AO6)*0.09-AO6*0.098-BO6*0.37+AL6*0.37+AX6*0.04</f>
        <v>23462.476000000006</v>
      </c>
      <c r="Q6" s="790">
        <f t="shared" si="4"/>
        <v>0.99980721864746269</v>
      </c>
      <c r="R6" s="70">
        <v>0.29799999999999999</v>
      </c>
      <c r="S6" s="412">
        <v>0.435</v>
      </c>
      <c r="T6" s="66">
        <v>0.75800000000000001</v>
      </c>
      <c r="U6" s="66">
        <f>AQ6/AG6</f>
        <v>7.159021913120274E-2</v>
      </c>
      <c r="V6" s="67">
        <f>E6/AI6</f>
        <v>0.12581694966142495</v>
      </c>
      <c r="W6" s="66">
        <v>0.32300000000000001</v>
      </c>
      <c r="X6" s="66">
        <f>AE6/AG6</f>
        <v>0.24671579179775902</v>
      </c>
      <c r="Y6" s="113">
        <f>AO6/AI6</f>
        <v>0.22959301296932719</v>
      </c>
      <c r="Z6" s="66">
        <f>AM6/AG6</f>
        <v>9.350333940497875E-2</v>
      </c>
      <c r="AA6" s="66">
        <f>AE6/AI6</f>
        <v>9.5857214087723908E-2</v>
      </c>
      <c r="AB6" s="67">
        <f>E6/AG6</f>
        <v>0.32382568857978694</v>
      </c>
      <c r="AC6" s="66">
        <f>AT6/AG6</f>
        <v>1.597946679913893E-2</v>
      </c>
      <c r="AD6" s="67">
        <f>AF6/AI6</f>
        <v>8.5220113984248086E-2</v>
      </c>
      <c r="AE6" s="68">
        <f>AF6+AP6</f>
        <v>17879</v>
      </c>
      <c r="AF6" s="68">
        <v>15895</v>
      </c>
      <c r="AG6" s="69">
        <v>72468</v>
      </c>
      <c r="AH6" s="69"/>
      <c r="AI6" s="68">
        <v>186517</v>
      </c>
      <c r="AJ6" s="404">
        <v>166651</v>
      </c>
      <c r="AK6" s="69">
        <v>4009</v>
      </c>
      <c r="AL6" s="69">
        <v>1150</v>
      </c>
      <c r="AM6" s="68">
        <v>6776</v>
      </c>
      <c r="AN6" s="69">
        <v>1788</v>
      </c>
      <c r="AO6" s="68">
        <v>42823</v>
      </c>
      <c r="AP6" s="68">
        <v>1984</v>
      </c>
      <c r="AQ6" s="69">
        <f>AN6+AY6+AW6+AU6</f>
        <v>5188</v>
      </c>
      <c r="AR6" s="68">
        <v>2280</v>
      </c>
      <c r="AS6" s="114">
        <v>326</v>
      </c>
      <c r="AT6" s="114">
        <f>AS6+AV6</f>
        <v>1158</v>
      </c>
      <c r="AU6" s="220">
        <v>2898</v>
      </c>
      <c r="AV6" s="68">
        <v>832</v>
      </c>
      <c r="AW6" s="69">
        <v>349</v>
      </c>
      <c r="AX6" s="69">
        <v>776</v>
      </c>
      <c r="AY6" s="69">
        <v>153</v>
      </c>
      <c r="AZ6" s="349">
        <f>BL6/AI6</f>
        <v>0.52442940857937881</v>
      </c>
      <c r="BA6" s="349">
        <f>AG6/AI6</f>
        <v>0.38853294873925703</v>
      </c>
      <c r="BB6" s="365">
        <v>0.252</v>
      </c>
      <c r="BC6" s="380">
        <f>AF6/AG6</f>
        <v>0.21933819064966606</v>
      </c>
      <c r="BD6" s="365">
        <f>AQ6/AI6</f>
        <v>2.7815158939935771E-2</v>
      </c>
      <c r="BE6" s="353">
        <f>AM6/AI6</f>
        <v>3.6329128175983959E-2</v>
      </c>
      <c r="BF6" s="365">
        <f>BL6/AG6</f>
        <v>1.3497681735386653</v>
      </c>
      <c r="BG6" s="365">
        <f>AO6/AG6</f>
        <v>0.59092289010321797</v>
      </c>
      <c r="BH6" s="365">
        <f>AV6/AG6</f>
        <v>1.1480929513716398E-2</v>
      </c>
      <c r="BI6" s="365">
        <f>AT6/AI6</f>
        <v>6.2085493547505057E-3</v>
      </c>
      <c r="BJ6" s="365">
        <f>AV6/AI6</f>
        <v>4.4607193982317966E-3</v>
      </c>
      <c r="BK6" s="262">
        <v>22471</v>
      </c>
      <c r="BL6" s="389">
        <f>AG6+AE6+AQ6+AR6</f>
        <v>97815</v>
      </c>
      <c r="BM6" s="262">
        <v>8531</v>
      </c>
      <c r="BN6" s="282">
        <v>42039</v>
      </c>
      <c r="BO6" s="278">
        <v>3463</v>
      </c>
      <c r="BP6" s="278">
        <v>25947</v>
      </c>
      <c r="BQ6" s="262">
        <v>785</v>
      </c>
      <c r="BR6" s="262">
        <v>753</v>
      </c>
      <c r="BS6" s="457"/>
    </row>
    <row r="7" spans="1:187" x14ac:dyDescent="0.2">
      <c r="A7" s="421"/>
      <c r="B7" s="476">
        <v>2018</v>
      </c>
      <c r="C7" s="458">
        <v>30</v>
      </c>
      <c r="D7" s="459">
        <v>4862</v>
      </c>
      <c r="E7" s="112">
        <v>21630</v>
      </c>
      <c r="F7" s="851">
        <f>((((4/6)+((S7+T7+V7+AA7+W7+AD7+R7-(1-Z7)-Y7-AC7)/20))*(AG7+(AF7+AU7)*5/6+(AN7+AY7+AW7)*1/6+AP7*18/6+AR7*8/6-AK7*9/6-AL7*7/6-AM7*3/6-AO7*2/6-AX7*4/6-AV7)-(((2/6)-((S7+T7+U7+Z7+X7+AB7+W7+AD7+R7)/20))*(AK7*17/6+AL7*12/6+AO7*3/6+AS7*2/6+AX7*5/6+AV7*8/6-AF7*1/6-AM7*9/6-AP7*2/6))))/2</f>
        <v>21238.196611504904</v>
      </c>
      <c r="G7" s="852">
        <f t="shared" si="5"/>
        <v>0.98188611241354151</v>
      </c>
      <c r="H7" s="855">
        <f>(((BN7+AF7+AP7-BR7*0.5-AM7)*(1.1*(AG7*1.4-BN7*0.6-AM7*3+(AF7+AP7-BR7)*0.1+(AR7-AV7-BO7)*0.9)))/((1.1*(AG7*1.4-BN7*0.6-AM7*3+(AF7+AP7-BR7)*0.1+(AR7-AV7-BO7)*0.9))+(AI7-AF7-AL7-AX7-AP7-BN7+AV7+BO7)))+AM7</f>
        <v>22041.976474687992</v>
      </c>
      <c r="I7" s="852">
        <f t="shared" si="0"/>
        <v>1.019046531423393</v>
      </c>
      <c r="J7" s="632">
        <f>((AG7+AF7+AP7)*2+BN7+AR7-(AJ7+AV7+BO7-BN7)*0.605)*0.16</f>
        <v>21796.552800000001</v>
      </c>
      <c r="K7" s="636">
        <f t="shared" si="1"/>
        <v>1.0077000832177532</v>
      </c>
      <c r="L7" s="864">
        <f>((((2/3)+((BA7+AD7+W7+R7-Y7)/20))*(AG7+((AF7+AU7)*(5/6))+((AN7+AY7+AW7)*(1/6))+(AP7*(19/6))+(AR7*(4/3))-(AL7*(7/6))-(BO7*(11/6))-AM7-(AO7*(1/3))-(AX7*(2/3))-AV7))-(((1/3)-(((BA7+AD7)*2+W7+R7-Y7)/20))*((AL7*(13/6))+(BO7*(8/3))+(AO7*(1/2))+(AS7*(1/3))+((AX7+AV7)*(3/2))-(AF7*(1/6))-(AM7*(11/3))-(AP7*(5/12)))))/2</f>
        <v>21255.188667336301</v>
      </c>
      <c r="M7" s="866">
        <f t="shared" si="2"/>
        <v>0.98267169058420256</v>
      </c>
      <c r="N7" s="515">
        <f>((BN7+AF7-AV7+AP7-BO7)*(AG7+(AF7-BR7+AP7)*0.26+(AX7+AL7+AR7)*0.52))/(AJ7+AF7+AP7+AL7+AX7)</f>
        <v>21797.151897805485</v>
      </c>
      <c r="O7" s="785">
        <f t="shared" si="3"/>
        <v>1.0077277807584597</v>
      </c>
      <c r="P7" s="517">
        <f>BP7*0.5+BM7*0.72+BQ7*1.04+AM7*1.44+(AP7+AF7-BR7)*0.34+BR7*0.25+AR7*0.18-AV7*0.32-(AJ7-BN7-AO7)*0.09-AO7*0.098-BO7*0.37+AL7*0.37+AX7*0.04</f>
        <v>21760.094000000001</v>
      </c>
      <c r="Q7" s="790">
        <f t="shared" si="4"/>
        <v>1.006014516874711</v>
      </c>
      <c r="R7" s="70">
        <v>0.29499999999999998</v>
      </c>
      <c r="S7" s="412">
        <v>0.40899999999999997</v>
      </c>
      <c r="T7" s="66">
        <v>0.72799999999999998</v>
      </c>
      <c r="U7" s="66">
        <f>AQ7/AG7</f>
        <v>7.6183726801612256E-2</v>
      </c>
      <c r="V7" s="67">
        <f>E7/AI7</f>
        <v>0.11683113768573883</v>
      </c>
      <c r="W7" s="66">
        <v>0.318</v>
      </c>
      <c r="X7" s="66">
        <f>AE7/AG7</f>
        <v>0.2599695855664319</v>
      </c>
      <c r="Y7" s="113">
        <f>AO7/AI7</f>
        <v>0.22257330978345999</v>
      </c>
      <c r="Z7" s="66">
        <f>AM7/AG7</f>
        <v>8.2458549261047384E-2</v>
      </c>
      <c r="AA7" s="66">
        <f>AE7/AI7</f>
        <v>9.5106919665764636E-2</v>
      </c>
      <c r="AB7" s="67">
        <f>E7/AG7</f>
        <v>0.31935155246489788</v>
      </c>
      <c r="AC7" s="66">
        <f>AT7/AG7</f>
        <v>1.9370746039479705E-2</v>
      </c>
      <c r="AD7" s="67">
        <f>AF7/AI7</f>
        <v>8.4725530547318503E-2</v>
      </c>
      <c r="AE7" s="68">
        <f>AF7+AP7</f>
        <v>17608</v>
      </c>
      <c r="AF7" s="68">
        <v>15686</v>
      </c>
      <c r="AG7" s="69">
        <v>67731</v>
      </c>
      <c r="AH7" s="69"/>
      <c r="AI7" s="68">
        <v>185139</v>
      </c>
      <c r="AJ7" s="404">
        <v>165432</v>
      </c>
      <c r="AK7" s="69">
        <v>4094</v>
      </c>
      <c r="AL7" s="69">
        <v>1235</v>
      </c>
      <c r="AM7" s="68">
        <v>5585</v>
      </c>
      <c r="AN7" s="69">
        <v>1847</v>
      </c>
      <c r="AO7" s="68">
        <v>41207</v>
      </c>
      <c r="AP7" s="68">
        <v>1922</v>
      </c>
      <c r="AQ7" s="69">
        <f>AN7+AY7+AW7+AU7</f>
        <v>5160</v>
      </c>
      <c r="AR7" s="68">
        <v>2474</v>
      </c>
      <c r="AS7" s="114">
        <v>354</v>
      </c>
      <c r="AT7" s="114">
        <f>AS7+AV7</f>
        <v>1312</v>
      </c>
      <c r="AU7" s="220">
        <v>2792</v>
      </c>
      <c r="AV7" s="68">
        <v>958</v>
      </c>
      <c r="AW7" s="69">
        <v>370</v>
      </c>
      <c r="AX7" s="69">
        <v>823</v>
      </c>
      <c r="AY7" s="69">
        <v>151</v>
      </c>
      <c r="AZ7" s="349">
        <f>BL7/AI7</f>
        <v>0.50217944355322219</v>
      </c>
      <c r="BA7" s="349">
        <f>AG7/AI7</f>
        <v>0.36583864015685513</v>
      </c>
      <c r="BB7" s="365">
        <v>0.248</v>
      </c>
      <c r="BC7" s="380">
        <f>AF7/AG7</f>
        <v>0.23159262376164533</v>
      </c>
      <c r="BD7" s="365">
        <f>AQ7/AI7</f>
        <v>2.7870951015183186E-2</v>
      </c>
      <c r="BE7" s="353">
        <f>AM7/AI7</f>
        <v>3.0166523530968624E-2</v>
      </c>
      <c r="BF7" s="365">
        <f>BL7/AG7</f>
        <v>1.3726801612260264</v>
      </c>
      <c r="BG7" s="365">
        <f>AO7/AG7</f>
        <v>0.6083920213786892</v>
      </c>
      <c r="BH7" s="365">
        <f>AV7/AG7</f>
        <v>1.4144188037973749E-2</v>
      </c>
      <c r="BI7" s="365">
        <f>AT7/AI7</f>
        <v>7.0865673899070426E-3</v>
      </c>
      <c r="BJ7" s="365">
        <f>AV7/AI7</f>
        <v>5.1744905179351734E-3</v>
      </c>
      <c r="BK7" s="262">
        <v>20606</v>
      </c>
      <c r="BL7" s="389">
        <f>AG7+AE7+AQ7+AR7</f>
        <v>92973</v>
      </c>
      <c r="BM7" s="262">
        <v>8264</v>
      </c>
      <c r="BN7" s="282">
        <v>41018</v>
      </c>
      <c r="BO7" s="278">
        <v>3457</v>
      </c>
      <c r="BP7" s="278">
        <v>26322</v>
      </c>
      <c r="BQ7" s="262">
        <v>847</v>
      </c>
      <c r="BR7" s="262">
        <v>929</v>
      </c>
      <c r="BS7" s="457"/>
    </row>
    <row r="8" spans="1:187" x14ac:dyDescent="0.2">
      <c r="A8" s="421"/>
      <c r="B8" s="476">
        <v>2017</v>
      </c>
      <c r="C8" s="458">
        <v>30</v>
      </c>
      <c r="D8" s="459">
        <v>4860</v>
      </c>
      <c r="E8" s="112">
        <v>22582</v>
      </c>
      <c r="F8" s="851">
        <f>((((4/6)+((S8+T8+V8+AA8+W8+AD8+R8-(1-Z8)-Y8-AC8)/20))*(AG8+(AF8+AU8)*5/6+(AN8+AY8+AW8)*1/6+AP8*18/6+AR8*8/6-AK8*9/6-AL8*7/6-AM8*3/6-AO8*2/6-AX8*4/6-AV8)-(((2/6)-((S8+T8+U8+Z8+X8+AB8+W8+AD8+R8)/20))*(AK8*17/6+AL8*12/6+AO8*3/6+AS8*2/6+AX8*5/6+AV8*8/6-AF8*1/6-AM8*9/6-AP8*2/6))))/2</f>
        <v>22210.60533894449</v>
      </c>
      <c r="G8" s="852">
        <f t="shared" si="5"/>
        <v>0.98355350894271942</v>
      </c>
      <c r="H8" s="855">
        <f>(((BN8+AF8+AP8-BR8*0.5-AM8)*(1.1*(AG8*1.4-BN8*0.6-AM8*3+(AF8+AP8-BR8)*0.1+(AR8-AV8-BO8)*0.9)))/((1.1*(AG8*1.4-BN8*0.6-AM8*3+(AF8+AP8-BR8)*0.1+(AR8-AV8-BO8)*0.9))+(AI8-AF8-AL8-AX8-AP8-BN8+AV8+BO8)))+AM8</f>
        <v>23120.881723012662</v>
      </c>
      <c r="I8" s="852">
        <f t="shared" si="0"/>
        <v>1.023863330219319</v>
      </c>
      <c r="J8" s="864">
        <f>((AG8+AF8+AP8)*2+BN8+AR8-(AJ8+AV8+BO8-BN8)*0.605)*0.16</f>
        <v>22954.487999999998</v>
      </c>
      <c r="K8" s="852">
        <f t="shared" si="1"/>
        <v>1.0164949074484102</v>
      </c>
      <c r="L8" s="864">
        <f>((((2/3)+((BA8+AD8+W8+R8-Y8)/20))*(AG8+((AF8+AU8)*(5/6))+((AN8+AY8+AW8)*(1/6))+(AP8*(19/6))+(AR8*(4/3))-(AL8*(7/6))-(BO8*(11/6))-AM8-(AO8*(1/3))-(AX8*(2/3))-AV8))-(((1/3)-(((BA8+AD8)*2+W8+R8-Y8)/20))*((AL8*(13/6))+(BO8*(8/3))+(AO8*(1/2))+(AS8*(1/3))+((AX8+AV8)*(3/2))-(AF8*(1/6))-(AM8*(11/3))-(AP8*(5/12)))))/2</f>
        <v>22139.918151593396</v>
      </c>
      <c r="M8" s="865">
        <f t="shared" si="2"/>
        <v>0.98042326417471415</v>
      </c>
      <c r="N8" s="868">
        <f>((BN8+AF8-AV8+AP8-BO8)*(AG8+(AF8-BR8+AP8)*0.26+(AX8+AL8+AR8)*0.52))/(AJ8+AF8+AP8+AL8+AX8)</f>
        <v>22961.108313432513</v>
      </c>
      <c r="O8" s="869">
        <f t="shared" si="3"/>
        <v>1.0167880751675011</v>
      </c>
      <c r="P8" s="517">
        <f>BP8*0.5+BM8*0.72+BQ8*1.04+AM8*1.44+(AP8+AF8-BR8)*0.34+BR8*0.25+AR8*0.18-AV8*0.32-(AJ8-BN8-AO8)*0.09-AO8*0.098-BO8*0.37+AL8*0.37+AX8*0.04</f>
        <v>22811.968000000004</v>
      </c>
      <c r="Q8" s="790">
        <f t="shared" si="4"/>
        <v>1.01018368612169</v>
      </c>
      <c r="R8" s="70">
        <v>0.3</v>
      </c>
      <c r="S8" s="412">
        <v>0.42599999999999999</v>
      </c>
      <c r="T8" s="66">
        <v>0.75</v>
      </c>
      <c r="U8" s="66">
        <f>AQ8/AG8</f>
        <v>7.3216387537756847E-2</v>
      </c>
      <c r="V8" s="67">
        <f>E8/AI8</f>
        <v>0.12187053077525027</v>
      </c>
      <c r="W8" s="66">
        <v>0.32400000000000001</v>
      </c>
      <c r="X8" s="66">
        <f>AE8/AG8</f>
        <v>0.24947175858303672</v>
      </c>
      <c r="Y8" s="113">
        <f>AO8/AI8</f>
        <v>0.21643325507973771</v>
      </c>
      <c r="Z8" s="66">
        <f>AM8/AG8</f>
        <v>8.657486847143242E-2</v>
      </c>
      <c r="AA8" s="66">
        <f>AE8/AI8</f>
        <v>9.494050028333198E-2</v>
      </c>
      <c r="AB8" s="67">
        <f>E8/AG8</f>
        <v>0.32023483698966204</v>
      </c>
      <c r="AC8" s="66">
        <f>AT8/AG8</f>
        <v>1.8208375285392174E-2</v>
      </c>
      <c r="AD8" s="67">
        <f>AF8/AI8</f>
        <v>8.5425942416147219E-2</v>
      </c>
      <c r="AE8" s="68">
        <f>AF8+AP8</f>
        <v>17592</v>
      </c>
      <c r="AF8" s="68">
        <v>15829</v>
      </c>
      <c r="AG8" s="69">
        <v>70517</v>
      </c>
      <c r="AH8" s="69"/>
      <c r="AI8" s="68">
        <v>185295</v>
      </c>
      <c r="AJ8" s="404">
        <v>165567</v>
      </c>
      <c r="AK8" s="69">
        <v>4405</v>
      </c>
      <c r="AL8" s="69">
        <v>1168</v>
      </c>
      <c r="AM8" s="68">
        <v>6105</v>
      </c>
      <c r="AN8" s="69">
        <v>1810</v>
      </c>
      <c r="AO8" s="68">
        <v>40104</v>
      </c>
      <c r="AP8" s="68">
        <v>1763</v>
      </c>
      <c r="AQ8" s="69">
        <f>AN8+AY8+AW8+AU8</f>
        <v>5163</v>
      </c>
      <c r="AR8" s="68">
        <v>2527</v>
      </c>
      <c r="AS8" s="114">
        <v>350</v>
      </c>
      <c r="AT8" s="114">
        <f>AS8+AV8</f>
        <v>1284</v>
      </c>
      <c r="AU8" s="220">
        <v>2817</v>
      </c>
      <c r="AV8" s="68">
        <v>934</v>
      </c>
      <c r="AW8" s="69">
        <v>381</v>
      </c>
      <c r="AX8" s="69">
        <v>925</v>
      </c>
      <c r="AY8" s="69">
        <v>155</v>
      </c>
      <c r="AZ8" s="349">
        <f>BL8/AI8</f>
        <v>0.51700801424755116</v>
      </c>
      <c r="BA8" s="349">
        <f>AG8/AI8</f>
        <v>0.38056612428829706</v>
      </c>
      <c r="BB8" s="365">
        <v>0.255</v>
      </c>
      <c r="BC8" s="380">
        <f>AF8/AG8</f>
        <v>0.22447069500971398</v>
      </c>
      <c r="BD8" s="365">
        <f>AQ8/AI8</f>
        <v>2.7863676839634095E-2</v>
      </c>
      <c r="BE8" s="353">
        <f>AM8/AI8</f>
        <v>3.2947462154942118E-2</v>
      </c>
      <c r="BF8" s="365">
        <f>BL8/AG8</f>
        <v>1.3585234766084775</v>
      </c>
      <c r="BG8" s="365">
        <f>AO8/AG8</f>
        <v>0.56871392713813695</v>
      </c>
      <c r="BH8" s="365">
        <f>AV8/AG8</f>
        <v>1.3245033112582781E-2</v>
      </c>
      <c r="BI8" s="365">
        <f>AT8/AI8</f>
        <v>6.9294908119485145E-3</v>
      </c>
      <c r="BJ8" s="365">
        <f>AV8/AI8</f>
        <v>5.0406109177257886E-3</v>
      </c>
      <c r="BK8" s="262">
        <v>21558</v>
      </c>
      <c r="BL8" s="389">
        <f>AG8+AE8+AQ8+AR8</f>
        <v>95799</v>
      </c>
      <c r="BM8" s="262">
        <v>8397</v>
      </c>
      <c r="BN8" s="282">
        <v>42215</v>
      </c>
      <c r="BO8" s="278">
        <v>3804</v>
      </c>
      <c r="BP8" s="278">
        <v>26918</v>
      </c>
      <c r="BQ8" s="262">
        <v>795</v>
      </c>
      <c r="BR8" s="262">
        <v>970</v>
      </c>
      <c r="BS8" s="457"/>
    </row>
    <row r="9" spans="1:187" x14ac:dyDescent="0.2">
      <c r="A9" s="421"/>
      <c r="B9" s="476">
        <v>2016</v>
      </c>
      <c r="C9" s="458">
        <v>30</v>
      </c>
      <c r="D9" s="459">
        <v>4856</v>
      </c>
      <c r="E9" s="112">
        <v>21744</v>
      </c>
      <c r="F9" s="851">
        <f>((((4/6)+((S9+T9+V9+AA9+W9+AD9+R9-(1-Z9)-Y9-AC9)/20))*(AG9+(AF9+AU9)*5/6+(AN9+AY9+AW9)*1/6+AP9*18/6+AR9*8/6-AK9*9/6-AL9*7/6-AM9*3/6-AO9*2/6-AX9*4/6-AV9)-(((2/6)-((S9+T9+U9+Z9+X9+AB9+W9+AD9+R9)/20))*(AK9*17/6+AL9*12/6+AO9*3/6+AS9*2/6+AX9*5/6+AV9*8/6-AF9*1/6-AM9*9/6-AP9*2/6))))/2</f>
        <v>21441.001563010086</v>
      </c>
      <c r="G9" s="852">
        <f t="shared" si="5"/>
        <v>0.98606519329516584</v>
      </c>
      <c r="H9" s="855">
        <f>(((BN9+AF9+AP9-BR9*0.5-AM9)*(1.1*(AG9*1.4-BN9*0.6-AM9*3+(AF9+AP9-BR9)*0.1+(AR9-AV9-BO9)*0.9)))/((1.1*(AG9*1.4-BN9*0.6-AM9*3+(AF9+AP9-BR9)*0.1+(AR9-AV9-BO9)*0.9))+(AI9-AF9-AL9-AX9-AP9-BN9+AV9+BO9)))+AM9</f>
        <v>22421.693598437105</v>
      </c>
      <c r="I9" s="852">
        <f t="shared" si="0"/>
        <v>1.0311669241371002</v>
      </c>
      <c r="J9" s="864">
        <f>((AG9+AF9+AP9)*2+BN9+AR9-(AJ9+AV9+BO9-BN9)*0.605)*0.16</f>
        <v>22249.596000000001</v>
      </c>
      <c r="K9" s="852">
        <f t="shared" si="1"/>
        <v>1.0232522075055188</v>
      </c>
      <c r="L9" s="864">
        <f>((((2/3)+((BA9+AD9+W9+R9-Y9)/20))*(AG9+((AF9+AU9)*(5/6))+((AN9+AY9+AW9)*(1/6))+(AP9*(19/6))+(AR9*(4/3))-(AL9*(7/6))-(BO9*(11/6))-AM9-(AO9*(1/3))-(AX9*(2/3))-AV9))-(((1/3)-(((BA9+AD9)*2+W9+R9-Y9)/20))*((AL9*(13/6))+(BO9*(8/3))+(AO9*(1/2))+(AS9*(1/3))+((AX9+AV9)*(3/2))-(AF9*(1/6))-(AM9*(11/3))-(AP9*(5/12)))))/2</f>
        <v>21378.631578751309</v>
      </c>
      <c r="M9" s="866">
        <f t="shared" si="2"/>
        <v>0.98319681653565616</v>
      </c>
      <c r="N9" s="868">
        <f>((BN9+AF9-AV9+AP9-BO9)*(AG9+(AF9-BR9+AP9)*0.26+(AX9+AL9+AR9)*0.52))/(AJ9+AF9+AP9+AL9+AX9)</f>
        <v>22272.233323579301</v>
      </c>
      <c r="O9" s="869">
        <f t="shared" si="3"/>
        <v>1.0242932911874219</v>
      </c>
      <c r="P9" s="868">
        <f>BP9*0.5+BM9*0.72+BQ9*1.04+AM9*1.44+(AP9+AF9-BR9)*0.34+BR9*0.25+AR9*0.18-AV9*0.32-(AJ9-BN9-AO9)*0.09-AO9*0.098-BO9*0.37+AL9*0.37+AX9*0.04</f>
        <v>22149.064000000006</v>
      </c>
      <c r="Q9" s="869">
        <f t="shared" si="4"/>
        <v>1.0186287711552615</v>
      </c>
      <c r="R9" s="70">
        <v>0.3</v>
      </c>
      <c r="S9" s="412">
        <v>0.41699999999999998</v>
      </c>
      <c r="T9" s="66">
        <v>0.73899999999999999</v>
      </c>
      <c r="U9" s="66">
        <f>AQ9/AG9</f>
        <v>7.4711313055306344E-2</v>
      </c>
      <c r="V9" s="67">
        <f>E9/AI9</f>
        <v>0.11780257882760863</v>
      </c>
      <c r="W9" s="66">
        <v>0.32200000000000001</v>
      </c>
      <c r="X9" s="66">
        <f>AE9/AG9</f>
        <v>0.24222209359534627</v>
      </c>
      <c r="Y9" s="113">
        <f>AO9/AI9</f>
        <v>0.21119297865424205</v>
      </c>
      <c r="Z9" s="66">
        <f>AM9/AG9</f>
        <v>8.1179637079269534E-2</v>
      </c>
      <c r="AA9" s="66">
        <f>AE9/AI9</f>
        <v>9.0686965001625305E-2</v>
      </c>
      <c r="AB9" s="67">
        <f>E9/AG9</f>
        <v>0.31464706393077302</v>
      </c>
      <c r="AC9" s="66">
        <f>AT9/AG9</f>
        <v>1.9491795213150812E-2</v>
      </c>
      <c r="AD9" s="67">
        <f>AF9/AI9</f>
        <v>8.1742333947339901E-2</v>
      </c>
      <c r="AE9" s="68">
        <f>AF9+AP9</f>
        <v>16739</v>
      </c>
      <c r="AF9" s="68">
        <v>15088</v>
      </c>
      <c r="AG9" s="69">
        <v>69106</v>
      </c>
      <c r="AH9" s="69"/>
      <c r="AI9" s="68">
        <v>184580</v>
      </c>
      <c r="AJ9" s="404">
        <v>165561</v>
      </c>
      <c r="AK9" s="69">
        <v>4334</v>
      </c>
      <c r="AL9" s="69">
        <v>1214</v>
      </c>
      <c r="AM9" s="68">
        <v>5610</v>
      </c>
      <c r="AN9" s="69">
        <v>1808</v>
      </c>
      <c r="AO9" s="68">
        <v>38982</v>
      </c>
      <c r="AP9" s="68">
        <v>1651</v>
      </c>
      <c r="AQ9" s="69">
        <f>AN9+AY9+AW9+AU9</f>
        <v>5163</v>
      </c>
      <c r="AR9" s="68">
        <v>2537</v>
      </c>
      <c r="AS9" s="114">
        <v>346</v>
      </c>
      <c r="AT9" s="114">
        <f>AS9+AV9</f>
        <v>1347</v>
      </c>
      <c r="AU9" s="220">
        <v>2835</v>
      </c>
      <c r="AV9" s="68">
        <v>1001</v>
      </c>
      <c r="AW9" s="69">
        <v>372</v>
      </c>
      <c r="AX9" s="69">
        <v>1025</v>
      </c>
      <c r="AY9" s="69">
        <v>148</v>
      </c>
      <c r="AZ9" s="349">
        <f>BL9/AI9</f>
        <v>0.50679921985047138</v>
      </c>
      <c r="BA9" s="349">
        <f>AG9/AI9</f>
        <v>0.37439592588579479</v>
      </c>
      <c r="BB9" s="365">
        <v>0.255</v>
      </c>
      <c r="BC9" s="380">
        <f>AF9/AG9</f>
        <v>0.21833125922495875</v>
      </c>
      <c r="BD9" s="365">
        <f>AQ9/AI9</f>
        <v>2.7971611225484885E-2</v>
      </c>
      <c r="BE9" s="353">
        <f>AM9/AI9</f>
        <v>3.0393325387365912E-2</v>
      </c>
      <c r="BF9" s="365">
        <f>BL9/AG9</f>
        <v>1.3536451248806183</v>
      </c>
      <c r="BG9" s="365">
        <f>AO9/AG9</f>
        <v>0.56408994877434671</v>
      </c>
      <c r="BH9" s="365">
        <f>AV9/AG9</f>
        <v>1.4484994067085347E-2</v>
      </c>
      <c r="BI9" s="365">
        <f>AT9/AI9</f>
        <v>7.2976487160039006E-3</v>
      </c>
      <c r="BJ9" s="365">
        <f>AV9/AI9</f>
        <v>5.4231227651966628E-3</v>
      </c>
      <c r="BK9" s="262">
        <v>20745</v>
      </c>
      <c r="BL9" s="389">
        <f>AG9+AE9+AQ9+AR9</f>
        <v>93545</v>
      </c>
      <c r="BM9" s="262">
        <v>8254</v>
      </c>
      <c r="BN9" s="282">
        <v>42276</v>
      </c>
      <c r="BO9" s="278">
        <v>3719</v>
      </c>
      <c r="BP9" s="278">
        <v>27539</v>
      </c>
      <c r="BQ9" s="262">
        <v>873</v>
      </c>
      <c r="BR9" s="262">
        <v>932</v>
      </c>
      <c r="BS9" s="457"/>
    </row>
    <row r="10" spans="1:187" x14ac:dyDescent="0.2">
      <c r="A10" s="421"/>
      <c r="B10" s="476">
        <v>2015</v>
      </c>
      <c r="C10" s="458">
        <v>30</v>
      </c>
      <c r="D10" s="459">
        <v>4858</v>
      </c>
      <c r="E10" s="112">
        <v>20647</v>
      </c>
      <c r="F10" s="851">
        <f>((((4/6)+((S10+T10+V10+AA10+W10+AD10+R10-(1-Z10)-Y10-AC10)/20))*(AG10+(AF10+AU10)*5/6+(AN10+AY10+AW10)*1/6+AP10*18/6+AR10*8/6-AK10*9/6-AL10*7/6-AM10*3/6-AO10*2/6-AX10*4/6-AV10)-(((2/6)-((S10+T10+U10+Z10+X10+AB10+W10+AD10+R10)/20))*(AK10*17/6+AL10*12/6+AO10*3/6+AS10*2/6+AX10*5/6+AV10*8/6-AF10*1/6-AM10*9/6-AP10*2/6))))/2</f>
        <v>20292.159713080695</v>
      </c>
      <c r="G10" s="852">
        <f t="shared" si="5"/>
        <v>0.98281395423454709</v>
      </c>
      <c r="H10" s="855">
        <f>(((BN10+AF10+AP10-BR10*0.5-AM10)*(1.1*(AG10*1.4-BN10*0.6-AM10*3+(AF10+AP10-BR10)*0.1+(AR10-AV10-BO10)*0.9)))/((1.1*(AG10*1.4-BN10*0.6-AM10*3+(AF10+AP10-BR10)*0.1+(AR10-AV10-BO10)*0.9))+(AI10-AF10-AL10-AX10-AP10-BN10+AV10+BO10)))+AM10</f>
        <v>21317.962158624108</v>
      </c>
      <c r="I10" s="852">
        <f t="shared" si="0"/>
        <v>1.0324968353089605</v>
      </c>
      <c r="J10" s="864">
        <f>((AG10+AF10+AP10)*2+BN10+AR10-(AJ10+AV10+BO10-BN10)*0.605)*0.16</f>
        <v>21170.412000000004</v>
      </c>
      <c r="K10" s="852">
        <f t="shared" si="1"/>
        <v>1.0253505109701169</v>
      </c>
      <c r="L10" s="864">
        <f>((((2/3)+((BA10+AD10+W10+R10-Y10)/20))*(AG10+((AF10+AU10)*(5/6))+((AN10+AY10+AW10)*(1/6))+(AP10*(19/6))+(AR10*(4/3))-(AL10*(7/6))-(BO10*(11/6))-AM10-(AO10*(1/3))-(AX10*(2/3))-AV10))-(((1/3)-(((BA10+AD10)*2+W10+R10-Y10)/20))*((AL10*(13/6))+(BO10*(8/3))+(AO10*(1/2))+(AS10*(1/3))+((AX10+AV10)*(3/2))-(AF10*(1/6))-(AM10*(11/3))-(AP10*(5/12)))))/2</f>
        <v>20224.057520564042</v>
      </c>
      <c r="M10" s="865">
        <f t="shared" si="2"/>
        <v>0.97951554804882268</v>
      </c>
      <c r="N10" s="868">
        <f>((BN10+AF10-AV10+AP10-BO10)*(AG10+(AF10-BR10+AP10)*0.26+(AX10+AL10+AR10)*0.52))/(AJ10+AF10+AP10+AL10+AX10)</f>
        <v>21165.368193251452</v>
      </c>
      <c r="O10" s="869">
        <f t="shared" si="3"/>
        <v>1.0251062233376012</v>
      </c>
      <c r="P10" s="868">
        <f>BP10*0.5+BM10*0.72+BQ10*1.04+AM10*1.44+(AP10+AF10-BR10)*0.34+BR10*0.25+AR10*0.18-AV10*0.32-(AJ10-BN10-AO10)*0.09-AO10*0.098-BO10*0.37+AL10*0.37+AX10*0.04</f>
        <v>21058.552</v>
      </c>
      <c r="Q10" s="869">
        <f t="shared" si="4"/>
        <v>1.01993277473725</v>
      </c>
      <c r="R10" s="70">
        <v>0.29899999999999999</v>
      </c>
      <c r="S10" s="412">
        <v>0.40500000000000003</v>
      </c>
      <c r="T10" s="66">
        <v>0.72099999999999997</v>
      </c>
      <c r="U10" s="66">
        <f>AQ10/AG10</f>
        <v>7.5426045136140277E-2</v>
      </c>
      <c r="V10" s="67">
        <f>E10/AI10</f>
        <v>0.11243927941272573</v>
      </c>
      <c r="W10" s="66">
        <v>0.317</v>
      </c>
      <c r="X10" s="66">
        <f>AE10/AG10</f>
        <v>0.23411945693247502</v>
      </c>
      <c r="Y10" s="113">
        <f>AO10/AI10</f>
        <v>0.20392314897510183</v>
      </c>
      <c r="Z10" s="66">
        <f>AM10/AG10</f>
        <v>7.3320090212537159E-2</v>
      </c>
      <c r="AA10" s="66">
        <f>AE10/AI10</f>
        <v>8.5362798701723044E-2</v>
      </c>
      <c r="AB10" s="67">
        <f>E10/AG10</f>
        <v>0.30838050572789866</v>
      </c>
      <c r="AC10" s="66">
        <f>AT10/AG10</f>
        <v>2.1403073798037429E-2</v>
      </c>
      <c r="AD10" s="67">
        <f>AF10/AI10</f>
        <v>7.6638638987518243E-2</v>
      </c>
      <c r="AE10" s="68">
        <f>AF10+AP10</f>
        <v>15675</v>
      </c>
      <c r="AF10" s="68">
        <v>14073</v>
      </c>
      <c r="AG10" s="69">
        <v>66953</v>
      </c>
      <c r="AH10" s="69"/>
      <c r="AI10" s="68">
        <v>183628</v>
      </c>
      <c r="AJ10" s="404">
        <v>165488</v>
      </c>
      <c r="AK10" s="69">
        <v>4378</v>
      </c>
      <c r="AL10" s="69">
        <v>1232</v>
      </c>
      <c r="AM10" s="68">
        <v>4909</v>
      </c>
      <c r="AN10" s="69">
        <v>1758</v>
      </c>
      <c r="AO10" s="68">
        <v>37446</v>
      </c>
      <c r="AP10" s="68">
        <v>1602</v>
      </c>
      <c r="AQ10" s="69">
        <f>AN10+AY10+AW10+AU10</f>
        <v>5050</v>
      </c>
      <c r="AR10" s="68">
        <v>2505</v>
      </c>
      <c r="AS10" s="114">
        <v>369</v>
      </c>
      <c r="AT10" s="114">
        <f>AS10+AV10</f>
        <v>1433</v>
      </c>
      <c r="AU10" s="220">
        <v>2830</v>
      </c>
      <c r="AV10" s="68">
        <v>1064</v>
      </c>
      <c r="AW10" s="69">
        <v>321</v>
      </c>
      <c r="AX10" s="69">
        <v>1200</v>
      </c>
      <c r="AY10" s="69">
        <v>141</v>
      </c>
      <c r="AZ10" s="349">
        <f>BL10/AI10</f>
        <v>0.49111791230095631</v>
      </c>
      <c r="BA10" s="349">
        <f>AG10/AI10</f>
        <v>0.36461215065240593</v>
      </c>
      <c r="BB10" s="365">
        <v>0.254</v>
      </c>
      <c r="BC10" s="380">
        <f>AF10/AG10</f>
        <v>0.21019222439621824</v>
      </c>
      <c r="BD10" s="365">
        <f>AQ10/AI10</f>
        <v>2.750125253229355E-2</v>
      </c>
      <c r="BE10" s="353">
        <f>AM10/AI10</f>
        <v>2.6733395778421591E-2</v>
      </c>
      <c r="BF10" s="365">
        <f>BL10/AG10</f>
        <v>1.3469598076262452</v>
      </c>
      <c r="BG10" s="365">
        <f>AO10/AG10</f>
        <v>0.55928785864711061</v>
      </c>
      <c r="BH10" s="365">
        <f>AV10/AG10</f>
        <v>1.5891744955416485E-2</v>
      </c>
      <c r="BI10" s="365">
        <f>AT10/AI10</f>
        <v>7.8038207680745852E-3</v>
      </c>
      <c r="BJ10" s="365">
        <f>AV10/AI10</f>
        <v>5.7943233058139285E-3</v>
      </c>
      <c r="BK10" s="262">
        <v>19650</v>
      </c>
      <c r="BL10" s="389">
        <f>AG10+AE10+AQ10+AR10</f>
        <v>90183</v>
      </c>
      <c r="BM10" s="262">
        <v>8242</v>
      </c>
      <c r="BN10" s="282">
        <v>42106</v>
      </c>
      <c r="BO10" s="278">
        <v>3739</v>
      </c>
      <c r="BP10" s="278">
        <v>28016</v>
      </c>
      <c r="BQ10" s="262">
        <v>939</v>
      </c>
      <c r="BR10" s="262">
        <v>951</v>
      </c>
      <c r="BS10" s="457"/>
    </row>
    <row r="11" spans="1:187" x14ac:dyDescent="0.2">
      <c r="A11" s="421"/>
      <c r="B11" s="476">
        <v>2014</v>
      </c>
      <c r="C11" s="458">
        <v>30</v>
      </c>
      <c r="D11" s="459">
        <v>4860</v>
      </c>
      <c r="E11" s="112">
        <v>19761</v>
      </c>
      <c r="F11" s="851">
        <f>((((4/6)+((S11+T11+V11+AA11+W11+AD11+R11-(1-Z11)-Y11-AC11)/20))*(AG11+(AF11+AU11)*5/6+(AN11+AY11+AW11)*1/6+AP11*18/6+AR11*8/6-AK11*9/6-AL11*7/6-AM11*3/6-AO11*2/6-AX11*4/6-AV11)-(((2/6)-((S11+T11+U11+Z11+X11+AB11+W11+AD11+R11)/20))*(AK11*17/6+AL11*12/6+AO11*3/6+AS11*2/6+AX11*5/6+AV11*8/6-AF11*1/6-AM11*9/6-AP11*2/6))))/2</f>
        <v>19386.232487159705</v>
      </c>
      <c r="G11" s="852">
        <f t="shared" si="5"/>
        <v>0.98103499251858228</v>
      </c>
      <c r="H11" s="855">
        <f>(((BN11+AF11+AP11-BR11*0.5-AM11)*(1.1*(AG11*1.4-BN11*0.6-AM11*3+(AF11+AP11-BR11)*0.1+(AR11-AV11-BO11)*0.9)))/((1.1*(AG11*1.4-BN11*0.6-AM11*3+(AF11+AP11-BR11)*0.1+(AR11-AV11-BO11)*0.9))+(AI11-AF11-AL11-AX11-AP11-BN11+AV11+BO11)))+AM11</f>
        <v>20334.850539607942</v>
      </c>
      <c r="I11" s="852">
        <f t="shared" si="0"/>
        <v>1.0290395495980944</v>
      </c>
      <c r="J11" s="864">
        <f>((AG11+AF11+AP11)*2+BN11+AR11-(AJ11+AV11+BO11-BN11)*0.605)*0.16</f>
        <v>20134.061600000001</v>
      </c>
      <c r="K11" s="852">
        <f t="shared" si="1"/>
        <v>1.0188786802287335</v>
      </c>
      <c r="L11" s="864">
        <f>((((2/3)+((BA11+AD11+W11+R11-Y11)/20))*(AG11+((AF11+AU11)*(5/6))+((AN11+AY11+AW11)*(1/6))+(AP11*(19/6))+(AR11*(4/3))-(AL11*(7/6))-(BO11*(11/6))-AM11-(AO11*(1/3))-(AX11*(2/3))-AV11))-(((1/3)-(((BA11+AD11)*2+W11+R11-Y11)/20))*((AL11*(13/6))+(BO11*(8/3))+(AO11*(1/2))+(AS11*(1/3))+((AX11+AV11)*(3/2))-(AF11*(1/6))-(AM11*(11/3))-(AP11*(5/12)))))/2</f>
        <v>19265.948248465618</v>
      </c>
      <c r="M11" s="865">
        <f t="shared" si="2"/>
        <v>0.97494804151943815</v>
      </c>
      <c r="N11" s="868">
        <f>((BN11+AF11-AV11+AP11-BO11)*(AG11+(AF11-BR11+AP11)*0.26+(AX11+AL11+AR11)*0.52))/(AJ11+AF11+AP11+AL11+AX11)</f>
        <v>20203.339341293919</v>
      </c>
      <c r="O11" s="869">
        <f t="shared" si="3"/>
        <v>1.022384461378165</v>
      </c>
      <c r="P11" s="868">
        <f>BP11*0.5+BM11*0.72+BQ11*1.04+AM11*1.44+(AP11+AF11-BR11)*0.34+BR11*0.25+AR11*0.18-AV11*0.32-(AJ11-BN11-AO11)*0.09-AO11*0.098-BO11*0.37+AL11*0.37+AX11*0.04</f>
        <v>20116.732</v>
      </c>
      <c r="Q11" s="869">
        <f t="shared" si="4"/>
        <v>1.0180017205607004</v>
      </c>
      <c r="R11" s="70">
        <v>0.29799999999999999</v>
      </c>
      <c r="S11" s="412">
        <v>0.38600000000000001</v>
      </c>
      <c r="T11" s="66">
        <v>0.7</v>
      </c>
      <c r="U11" s="66">
        <f>AQ11/AG11</f>
        <v>7.9389885603550661E-2</v>
      </c>
      <c r="V11" s="67">
        <f>E11/AI11</f>
        <v>0.10743819626051357</v>
      </c>
      <c r="W11" s="66">
        <v>0.314</v>
      </c>
      <c r="X11" s="66">
        <f>AE11/AG11</f>
        <v>0.2449209226730012</v>
      </c>
      <c r="Y11" s="113">
        <f>AO11/AI11</f>
        <v>0.20356224412680979</v>
      </c>
      <c r="Z11" s="66">
        <f>AM11/AG11</f>
        <v>6.5418515971744709E-2</v>
      </c>
      <c r="AA11" s="66">
        <f>AE11/AI11</f>
        <v>8.5206791751164856E-2</v>
      </c>
      <c r="AB11" s="67">
        <f>E11/AG11</f>
        <v>0.30882352941176472</v>
      </c>
      <c r="AC11" s="66">
        <f>AT11/AG11</f>
        <v>2.1894730261924112E-2</v>
      </c>
      <c r="AD11" s="67">
        <f>AF11/AI11</f>
        <v>7.622506510664441E-2</v>
      </c>
      <c r="AE11" s="68">
        <f>AF11+AP11</f>
        <v>15672</v>
      </c>
      <c r="AF11" s="68">
        <v>14020</v>
      </c>
      <c r="AG11" s="69">
        <v>63988</v>
      </c>
      <c r="AH11" s="69"/>
      <c r="AI11" s="68">
        <v>183929</v>
      </c>
      <c r="AJ11" s="404">
        <v>165614</v>
      </c>
      <c r="AK11" s="69">
        <v>4230</v>
      </c>
      <c r="AL11" s="69">
        <v>1277</v>
      </c>
      <c r="AM11" s="68">
        <v>4186</v>
      </c>
      <c r="AN11" s="69">
        <v>1696</v>
      </c>
      <c r="AO11" s="68">
        <v>37441</v>
      </c>
      <c r="AP11" s="68">
        <v>1652</v>
      </c>
      <c r="AQ11" s="69">
        <f>AN11+AY11+AW11+AU11</f>
        <v>5080</v>
      </c>
      <c r="AR11" s="68">
        <v>2764</v>
      </c>
      <c r="AS11" s="114">
        <v>366</v>
      </c>
      <c r="AT11" s="114">
        <f>AS11+AV11</f>
        <v>1401</v>
      </c>
      <c r="AU11" s="220">
        <v>2914</v>
      </c>
      <c r="AV11" s="68">
        <v>1035</v>
      </c>
      <c r="AW11" s="69">
        <v>342</v>
      </c>
      <c r="AX11" s="69">
        <v>1343</v>
      </c>
      <c r="AY11" s="69">
        <v>128</v>
      </c>
      <c r="AZ11" s="349">
        <f>BL11/AI11</f>
        <v>0.47574879437174128</v>
      </c>
      <c r="BA11" s="349">
        <f>AG11/AI11</f>
        <v>0.34789511170071058</v>
      </c>
      <c r="BB11" s="365">
        <v>0.251</v>
      </c>
      <c r="BC11" s="380">
        <f>AF11/AG11</f>
        <v>0.21910358192161031</v>
      </c>
      <c r="BD11" s="365">
        <f>AQ11/AI11</f>
        <v>2.7619353119953897E-2</v>
      </c>
      <c r="BE11" s="353">
        <f>AM11/AI11</f>
        <v>2.2758781921284842E-2</v>
      </c>
      <c r="BF11" s="365">
        <f>BL11/AG11</f>
        <v>1.3675064074513972</v>
      </c>
      <c r="BG11" s="365">
        <f>AO11/AG11</f>
        <v>0.5851253360005001</v>
      </c>
      <c r="BH11" s="365">
        <f>AV11/AG11</f>
        <v>1.6174907795211604E-2</v>
      </c>
      <c r="BI11" s="365">
        <f>AT11/AI11</f>
        <v>7.6170696301290173E-3</v>
      </c>
      <c r="BJ11" s="365">
        <f>AV11/AI11</f>
        <v>5.6271713541638348E-3</v>
      </c>
      <c r="BK11" s="262">
        <v>18745</v>
      </c>
      <c r="BL11" s="389">
        <f>AG11+AE11+AQ11+AR11</f>
        <v>87504</v>
      </c>
      <c r="BM11" s="262">
        <v>8137</v>
      </c>
      <c r="BN11" s="282">
        <v>41595</v>
      </c>
      <c r="BO11" s="278">
        <v>3609</v>
      </c>
      <c r="BP11" s="278">
        <v>28423</v>
      </c>
      <c r="BQ11" s="262">
        <v>849</v>
      </c>
      <c r="BR11" s="262">
        <v>985</v>
      </c>
      <c r="BS11" s="457"/>
    </row>
    <row r="12" spans="1:187" x14ac:dyDescent="0.2">
      <c r="A12" s="421"/>
      <c r="B12" s="476">
        <v>2013</v>
      </c>
      <c r="C12" s="458">
        <v>30</v>
      </c>
      <c r="D12" s="459">
        <v>4862</v>
      </c>
      <c r="E12" s="112">
        <v>20255</v>
      </c>
      <c r="F12" s="468">
        <f>((((4/6)+((S12+T12+V12+AA12+W12+AD12+R12-(1-Z12)-Y12-AC12)/20))*(AG12+(AF12+AU12)*5/6+(AN12+AY12+AW12)*1/6+AP12*18/6+AR12*8/6-AK12*9/6-AL12*7/6-AM12*3/6-AO12*2/6-AX12*4/6-AV12)-(((2/6)-((S12+T12+U12+Z12+X12+AB12+W12+AD12+R12)/20))*(AK12*17/6+AL12*12/6+AO12*3/6+AS12*2/6+AX12*5/6+AV12*8/6-AF12*1/6-AM12*9/6-AP12*2/6))))/2</f>
        <v>20169.040532579402</v>
      </c>
      <c r="G12" s="471">
        <f t="shared" si="5"/>
        <v>0.99575613589629242</v>
      </c>
      <c r="H12" s="855">
        <f>(((BN12+AF12+AP12-BR12*0.5-AM12)*(1.1*(AG12*1.4-BN12*0.6-AM12*3+(AF12+AP12-BR12)*0.1+(AR12-AV12-BO12)*0.9)))/((1.1*(AG12*1.4-BN12*0.6-AM12*3+(AF12+AP12-BR12)*0.1+(AR12-AV12-BO12)*0.9))+(AI12-AF12-AL12-AX12-AP12-BN12+AV12+BO12)))+AM12</f>
        <v>21128.695134908507</v>
      </c>
      <c r="I12" s="857">
        <f t="shared" si="0"/>
        <v>1.0431347881959272</v>
      </c>
      <c r="J12" s="864">
        <f>((AG12+AF12+AP12)*2+BN12+AR12-(AJ12+AV12+BO12-BN12)*0.605)*0.16</f>
        <v>20951.8112</v>
      </c>
      <c r="K12" s="852">
        <f t="shared" si="1"/>
        <v>1.0344019353246112</v>
      </c>
      <c r="L12" s="512">
        <f>((((2/3)+((BA12+AD12+W12+R12-Y12)/20))*(AG12+((AF12+AU12)*(5/6))+((AN12+AY12+AW12)*(1/6))+(AP12*(19/6))+(AR12*(4/3))-(AL12*(7/6))-(BO12*(11/6))-AM12-(AO12*(1/3))-(AX12*(2/3))-AV12))-(((1/3)-(((BA12+AD12)*2+W12+R12-Y12)/20))*((AL12*(13/6))+(BO12*(8/3))+(AO12*(1/2))+(AS12*(1/3))+((AX12+AV12)*(3/2))-(AF12*(1/6))-(AM12*(11/3))-(AP12*(5/12)))))/2</f>
        <v>20060.791314958708</v>
      </c>
      <c r="M12" s="507">
        <f t="shared" si="2"/>
        <v>0.99041181510534226</v>
      </c>
      <c r="N12" s="868">
        <f>((BN12+AF12-AV12+AP12-BO12)*(AG12+(AF12-BR12+AP12)*0.26+(AX12+AL12+AR12)*0.52))/(AJ12+AF12+AP12+AL12+AX12)</f>
        <v>21005.787319310999</v>
      </c>
      <c r="O12" s="869">
        <f t="shared" si="3"/>
        <v>1.0370667647154281</v>
      </c>
      <c r="P12" s="868">
        <f>BP12*0.5+BM12*0.72+BQ12*1.04+AM12*1.44+(AP12+AF12-BR12)*0.34+BR12*0.25+AR12*0.18-AV12*0.32-(AJ12-BN12-AO12)*0.09-AO12*0.098-BO12*0.37+AL12*0.37+AX12*0.04</f>
        <v>20898.179999999997</v>
      </c>
      <c r="Q12" s="869">
        <f t="shared" si="4"/>
        <v>1.0317541347815353</v>
      </c>
      <c r="R12" s="70">
        <v>0.29699999999999999</v>
      </c>
      <c r="S12" s="412">
        <v>0.39600000000000002</v>
      </c>
      <c r="T12" s="66">
        <v>0.71399999999999997</v>
      </c>
      <c r="U12" s="66">
        <f>AQ12/AG12</f>
        <v>7.4967346070897001E-2</v>
      </c>
      <c r="V12" s="67">
        <f>E12/AI12</f>
        <v>0.10956169911236362</v>
      </c>
      <c r="W12" s="66">
        <v>0.318</v>
      </c>
      <c r="X12" s="66">
        <f>AE12/AG12</f>
        <v>0.24567904984660247</v>
      </c>
      <c r="Y12" s="113">
        <f>AO12/AI12</f>
        <v>0.19856874719401968</v>
      </c>
      <c r="Z12" s="66">
        <f>AM12/AG12</f>
        <v>7.0790680720512741E-2</v>
      </c>
      <c r="AA12" s="66">
        <f>AE12/AI12</f>
        <v>8.7497903966506738E-2</v>
      </c>
      <c r="AB12" s="67">
        <f>E12/AG12</f>
        <v>0.30763038789830199</v>
      </c>
      <c r="AC12" s="66">
        <f>AT12/AG12</f>
        <v>2.0609945019896114E-2</v>
      </c>
      <c r="AD12" s="67">
        <f>AF12/AI12</f>
        <v>7.9189497655147045E-2</v>
      </c>
      <c r="AE12" s="68">
        <f>AF12+AP12</f>
        <v>16176</v>
      </c>
      <c r="AF12" s="68">
        <v>14640</v>
      </c>
      <c r="AG12" s="69">
        <v>65842</v>
      </c>
      <c r="AH12" s="69"/>
      <c r="AI12" s="68">
        <v>184873</v>
      </c>
      <c r="AJ12" s="404">
        <v>166070</v>
      </c>
      <c r="AK12" s="69">
        <v>4356</v>
      </c>
      <c r="AL12" s="69">
        <v>1219</v>
      </c>
      <c r="AM12" s="68">
        <v>4661</v>
      </c>
      <c r="AN12" s="69">
        <v>1736</v>
      </c>
      <c r="AO12" s="68">
        <v>36710</v>
      </c>
      <c r="AP12" s="68">
        <v>1536</v>
      </c>
      <c r="AQ12" s="69">
        <f>AN12+AY12+AW12+AU12</f>
        <v>4936</v>
      </c>
      <c r="AR12" s="68">
        <v>2693</v>
      </c>
      <c r="AS12" s="114">
        <v>350</v>
      </c>
      <c r="AT12" s="114">
        <f>AS12+AV12</f>
        <v>1357</v>
      </c>
      <c r="AU12" s="220">
        <v>2747</v>
      </c>
      <c r="AV12" s="68">
        <v>1007</v>
      </c>
      <c r="AW12" s="69">
        <v>325</v>
      </c>
      <c r="AX12" s="69">
        <v>1383</v>
      </c>
      <c r="AY12" s="69">
        <v>128</v>
      </c>
      <c r="AZ12" s="349">
        <f>BL12/AI12</f>
        <v>0.48491126340785295</v>
      </c>
      <c r="BA12" s="349">
        <f>AG12/AI12</f>
        <v>0.35614719293785463</v>
      </c>
      <c r="BB12" s="365">
        <v>0.253</v>
      </c>
      <c r="BC12" s="380">
        <f>AF12/AG12</f>
        <v>0.22235047538045624</v>
      </c>
      <c r="BD12" s="365">
        <f>AQ12/AI12</f>
        <v>2.669940986515067E-2</v>
      </c>
      <c r="BE12" s="353">
        <f>AM12/AI12</f>
        <v>2.5211902224770519E-2</v>
      </c>
      <c r="BF12" s="365">
        <f>BL12/AG12</f>
        <v>1.3615473406032623</v>
      </c>
      <c r="BG12" s="365">
        <f>AO12/AG12</f>
        <v>0.55754685459129427</v>
      </c>
      <c r="BH12" s="365">
        <f>AV12/AG12</f>
        <v>1.5294189119407066E-2</v>
      </c>
      <c r="BI12" s="365">
        <f>AT12/AI12</f>
        <v>7.340174065439518E-3</v>
      </c>
      <c r="BJ12" s="365">
        <f>AV12/AI12</f>
        <v>5.4469825231375051E-3</v>
      </c>
      <c r="BK12" s="262">
        <v>19271</v>
      </c>
      <c r="BL12" s="389">
        <f>AG12+AE12+AQ12+AR12</f>
        <v>89647</v>
      </c>
      <c r="BM12" s="262">
        <v>8222</v>
      </c>
      <c r="BN12" s="282">
        <v>42093</v>
      </c>
      <c r="BO12" s="278">
        <v>3732</v>
      </c>
      <c r="BP12" s="278">
        <v>28438</v>
      </c>
      <c r="BQ12" s="262">
        <v>772</v>
      </c>
      <c r="BR12" s="262">
        <v>1018</v>
      </c>
      <c r="BS12" s="457"/>
    </row>
    <row r="13" spans="1:187" x14ac:dyDescent="0.2">
      <c r="A13" s="421"/>
      <c r="B13" s="476">
        <v>2012</v>
      </c>
      <c r="C13" s="458">
        <v>30</v>
      </c>
      <c r="D13" s="459">
        <v>4860</v>
      </c>
      <c r="E13" s="112">
        <v>21017</v>
      </c>
      <c r="F13" s="468">
        <f>((((4/6)+((S13+T13+V13+AA13+W13+AD13+R13-(1-Z13)-Y13-AC13)/20))*(AG13+(AF13+AU13)*5/6+(AN13+AY13+AW13)*1/6+AP13*18/6+AR13*8/6-AK13*9/6-AL13*7/6-AM13*3/6-AO13*2/6-AX13*4/6-AV13)-(((2/6)-((S13+T13+U13+Z13+X13+AB13+W13+AD13+R13)/20))*(AK13*17/6+AL13*12/6+AO13*3/6+AS13*2/6+AX13*5/6+AV13*8/6-AF13*1/6-AM13*9/6-AP13*2/6))))/2</f>
        <v>20944.038885295275</v>
      </c>
      <c r="G13" s="471">
        <f t="shared" si="5"/>
        <v>0.99652847148952162</v>
      </c>
      <c r="H13" s="855">
        <f>(((BN13+AF13+AP13-BR13*0.5-AM13)*(1.1*(AG13*1.4-BN13*0.6-AM13*3+(AF13+AP13-BR13)*0.1+(AR13-AV13-BO13)*0.9)))/((1.1*(AG13*1.4-BN13*0.6-AM13*3+(AF13+AP13-BR13)*0.1+(AR13-AV13-BO13)*0.9))+(AI13-AF13-AL13-AX13-AP13-BN13+AV13+BO13)))+AM13</f>
        <v>21648.958494142247</v>
      </c>
      <c r="I13" s="852">
        <f t="shared" si="0"/>
        <v>1.0300689201190583</v>
      </c>
      <c r="J13" s="864">
        <f>((AG13+AF13+AP13)*2+BN13+AR13-(AJ13+AV13+BO13-BN13)*0.605)*0.16</f>
        <v>21480.881600000001</v>
      </c>
      <c r="K13" s="852">
        <f t="shared" si="1"/>
        <v>1.0220717324070991</v>
      </c>
      <c r="L13" s="512">
        <f>((((2/3)+((BA13+AD13+W13+R13-Y13)/20))*(AG13+((AF13+AU13)*(5/6))+((AN13+AY13+AW13)*(1/6))+(AP13*(19/6))+(AR13*(4/3))-(AL13*(7/6))-(BO13*(11/6))-AM13-(AO13*(1/3))-(AX13*(2/3))-AV13))-(((1/3)-(((BA13+AD13)*2+W13+R13-Y13)/20))*((AL13*(13/6))+(BO13*(8/3))+(AO13*(1/2))+(AS13*(1/3))+((AX13+AV13)*(3/2))-(AF13*(1/6))-(AM13*(11/3))-(AP13*(5/12)))))/2</f>
        <v>20872.427570882046</v>
      </c>
      <c r="M13" s="507">
        <f t="shared" si="2"/>
        <v>0.99312116719237031</v>
      </c>
      <c r="N13" s="868">
        <f>((BN13+AF13-AV13+AP13-BO13)*(AG13+(AF13-BR13+AP13)*0.26+(AX13+AL13+AR13)*0.52))/(AJ13+AF13+AP13+AL13+AX13)</f>
        <v>21505.262612133189</v>
      </c>
      <c r="O13" s="869">
        <f t="shared" si="3"/>
        <v>1.0232317938874811</v>
      </c>
      <c r="P13" s="868">
        <f>BP13*0.5+BM13*0.72+BQ13*1.04+AM13*1.44+(AP13+AF13-BR13)*0.34+BR13*0.25+AR13*0.18-AV13*0.32-(AJ13-BN13-AO13)*0.09-AO13*0.098-BO13*0.37+AL13*0.37+AX13*0.04</f>
        <v>21415.392</v>
      </c>
      <c r="Q13" s="869">
        <f t="shared" si="4"/>
        <v>1.0189557025265261</v>
      </c>
      <c r="R13" s="70">
        <v>0.29699999999999999</v>
      </c>
      <c r="S13" s="412">
        <v>0.40500000000000003</v>
      </c>
      <c r="T13" s="66">
        <v>0.72399999999999998</v>
      </c>
      <c r="U13" s="66">
        <f>AQ13/AG13</f>
        <v>7.5888324873096449E-2</v>
      </c>
      <c r="V13" s="67">
        <f>E13/AI13</f>
        <v>0.11411119556955153</v>
      </c>
      <c r="W13" s="66">
        <v>0.31900000000000001</v>
      </c>
      <c r="X13" s="66">
        <f>AE13/AG13</f>
        <v>0.24190803224843238</v>
      </c>
      <c r="Y13" s="113">
        <f>AO13/AI13</f>
        <v>0.19777391682050169</v>
      </c>
      <c r="Z13" s="66">
        <f>AM13/AG13</f>
        <v>7.3663780232905346E-2</v>
      </c>
      <c r="AA13" s="66">
        <f>AE13/AI13</f>
        <v>8.7973721359539583E-2</v>
      </c>
      <c r="AB13" s="67">
        <f>E13/AG13</f>
        <v>0.3137802329053449</v>
      </c>
      <c r="AC13" s="66">
        <f>AT13/AG13</f>
        <v>2.3290534487906838E-2</v>
      </c>
      <c r="AD13" s="67">
        <f>AF13/AI13</f>
        <v>7.9862091432294488E-2</v>
      </c>
      <c r="AE13" s="68">
        <f>AF13+AP13</f>
        <v>16203</v>
      </c>
      <c r="AF13" s="68">
        <v>14709</v>
      </c>
      <c r="AG13" s="69">
        <v>66980</v>
      </c>
      <c r="AH13" s="69"/>
      <c r="AI13" s="68">
        <v>184180</v>
      </c>
      <c r="AJ13" s="404">
        <v>165251</v>
      </c>
      <c r="AK13" s="69">
        <v>4274</v>
      </c>
      <c r="AL13" s="69">
        <v>1223</v>
      </c>
      <c r="AM13" s="68">
        <v>4934</v>
      </c>
      <c r="AN13" s="69">
        <v>1542</v>
      </c>
      <c r="AO13" s="68">
        <v>36426</v>
      </c>
      <c r="AP13" s="68">
        <v>1494</v>
      </c>
      <c r="AQ13" s="69">
        <f>AN13+AY13+AW13+AU13</f>
        <v>5083</v>
      </c>
      <c r="AR13" s="68">
        <v>3229</v>
      </c>
      <c r="AS13" s="114">
        <v>424</v>
      </c>
      <c r="AT13" s="114">
        <f>AS13+AV13</f>
        <v>1560</v>
      </c>
      <c r="AU13" s="220">
        <v>3009</v>
      </c>
      <c r="AV13" s="68">
        <v>1136</v>
      </c>
      <c r="AW13" s="69">
        <v>367</v>
      </c>
      <c r="AX13" s="69">
        <v>1479</v>
      </c>
      <c r="AY13" s="69">
        <v>165</v>
      </c>
      <c r="AZ13" s="349">
        <f>BL13/AI13</f>
        <v>0.49676946465414268</v>
      </c>
      <c r="BA13" s="349">
        <f>AG13/AI13</f>
        <v>0.36366597893365188</v>
      </c>
      <c r="BB13" s="365">
        <v>0.255</v>
      </c>
      <c r="BC13" s="380">
        <f>AF13/AG13</f>
        <v>0.21960286652732158</v>
      </c>
      <c r="BD13" s="365">
        <f>AQ13/AI13</f>
        <v>2.7598001954609621E-2</v>
      </c>
      <c r="BE13" s="353">
        <f>AM13/AI13</f>
        <v>2.6789010750352917E-2</v>
      </c>
      <c r="BF13" s="365">
        <f>BL13/AG13</f>
        <v>1.366004777545536</v>
      </c>
      <c r="BG13" s="365">
        <f>AO13/AG13</f>
        <v>0.54383398029262464</v>
      </c>
      <c r="BH13" s="365">
        <f>AV13/AG13</f>
        <v>1.6960286652732158E-2</v>
      </c>
      <c r="BI13" s="365">
        <f>AT13/AI13</f>
        <v>8.4699750244326202E-3</v>
      </c>
      <c r="BJ13" s="365">
        <f>AV13/AI13</f>
        <v>6.1678792485611901E-3</v>
      </c>
      <c r="BK13" s="262">
        <v>19998</v>
      </c>
      <c r="BL13" s="389">
        <f>AG13+AE13+AQ13+AR13</f>
        <v>91495</v>
      </c>
      <c r="BM13" s="262">
        <v>8261</v>
      </c>
      <c r="BN13" s="282">
        <v>42063</v>
      </c>
      <c r="BO13" s="278">
        <v>3614</v>
      </c>
      <c r="BP13" s="278">
        <v>27941</v>
      </c>
      <c r="BQ13" s="262">
        <v>927</v>
      </c>
      <c r="BR13" s="262">
        <v>1055</v>
      </c>
      <c r="BS13" s="457"/>
    </row>
    <row r="14" spans="1:187" x14ac:dyDescent="0.2">
      <c r="A14" s="421"/>
      <c r="B14" s="476">
        <v>2011</v>
      </c>
      <c r="C14" s="458">
        <v>30</v>
      </c>
      <c r="D14" s="459">
        <v>4858</v>
      </c>
      <c r="E14" s="112">
        <v>20808</v>
      </c>
      <c r="F14" s="468">
        <f>((((4/6)+((S14+T14+V14+AA14+W14+AD14+R14-(1-Z14)-Y14-AC14)/20))*(AG14+(AF14+AU14)*5/6+(AN14+AY14+AW14)*1/6+AP14*18/6+AR14*8/6-AK14*9/6-AL14*7/6-AM14*3/6-AO14*2/6-AX14*4/6-AV14)-(((2/6)-((S14+T14+U14+Z14+X14+AB14+W14+AD14+R14)/20))*(AK14*17/6+AL14*12/6+AO14*3/6+AS14*2/6+AX14*5/6+AV14*8/6-AF14*1/6-AM14*9/6-AP14*2/6))))/2</f>
        <v>21041.393480939114</v>
      </c>
      <c r="G14" s="471">
        <f t="shared" si="5"/>
        <v>1.011216526381157</v>
      </c>
      <c r="H14" s="855">
        <f>(((BN14+AF14+AP14-BR14*0.5-AM14)*(1.1*(AG14*1.4-BN14*0.6-AM14*3+(AF14+AP14-BR14)*0.1+(AR14-AV14-BO14)*0.9)))/((1.1*(AG14*1.4-BN14*0.6-AM14*3+(AF14+AP14-BR14)*0.1+(AR14-AV14-BO14)*0.9))+(AI14-AF14-AL14-AX14-AP14-BN14+AV14+BO14)))+AM14</f>
        <v>21483.178126757735</v>
      </c>
      <c r="I14" s="852">
        <f t="shared" si="0"/>
        <v>1.032448006860714</v>
      </c>
      <c r="J14" s="864">
        <f>((AG14+AF14+AP14)*2+BN14+AR14-(AJ14+AV14+BO14-BN14)*0.605)*0.16</f>
        <v>21336.270400000001</v>
      </c>
      <c r="K14" s="852">
        <f t="shared" si="1"/>
        <v>1.0253878508266052</v>
      </c>
      <c r="L14" s="512">
        <f>((((2/3)+((BA14+AD14+W14+R14-Y14)/20))*(AG14+((AF14+AU14)*(5/6))+((AN14+AY14+AW14)*(1/6))+(AP14*(19/6))+(AR14*(4/3))-(AL14*(7/6))-(BO14*(11/6))-AM14-(AO14*(1/3))-(AX14*(2/3))-AV14))-(((1/3)-(((BA14+AD14)*2+W14+R14-Y14)/20))*((AL14*(13/6))+(BO14*(8/3))+(AO14*(1/2))+(AS14*(1/3))+((AX14+AV14)*(3/2))-(AF14*(1/6))-(AM14*(11/3))-(AP14*(5/12)))))/2</f>
        <v>20990.372549875396</v>
      </c>
      <c r="M14" s="507">
        <f t="shared" si="2"/>
        <v>1.0087645400747498</v>
      </c>
      <c r="N14" s="868">
        <f>((BN14+AF14-AV14+AP14-BO14)*(AG14+(AF14-BR14+AP14)*0.26+(AX14+AL14+AR14)*0.52))/(AJ14+AF14+AP14+AL14+AX14)</f>
        <v>21404.242559038536</v>
      </c>
      <c r="O14" s="869">
        <f t="shared" si="3"/>
        <v>1.0286544866896643</v>
      </c>
      <c r="P14" s="868">
        <f>BP14*0.5+BM14*0.72+BQ14*1.04+AM14*1.44+(AP14+AF14-BR14)*0.34+BR14*0.25+AR14*0.18-AV14*0.32-(AJ14-BN14-AO14)*0.09-AO14*0.098-BO14*0.37+AL14*0.37+AX14*0.04</f>
        <v>21304.696000000004</v>
      </c>
      <c r="Q14" s="869">
        <f t="shared" si="4"/>
        <v>1.0238704344482892</v>
      </c>
      <c r="R14" s="70">
        <v>0.29499999999999998</v>
      </c>
      <c r="S14" s="412">
        <v>0.39900000000000002</v>
      </c>
      <c r="T14" s="66">
        <v>0.72</v>
      </c>
      <c r="U14" s="66">
        <f>AQ14/AG14</f>
        <v>7.7104570616171084E-2</v>
      </c>
      <c r="V14" s="67">
        <f>E14/AI14</f>
        <v>0.11232691840535507</v>
      </c>
      <c r="W14" s="66">
        <v>0.32100000000000001</v>
      </c>
      <c r="X14" s="66">
        <f>AE14/AG14</f>
        <v>0.25064279016304186</v>
      </c>
      <c r="Y14" s="113">
        <f>AO14/AI14</f>
        <v>0.1861750654538584</v>
      </c>
      <c r="Z14" s="66">
        <f>AM14/AG14</f>
        <v>6.8846607580386576E-2</v>
      </c>
      <c r="AA14" s="66">
        <f>AE14/AI14</f>
        <v>8.9459904450862368E-2</v>
      </c>
      <c r="AB14" s="67">
        <f>E14/AG14</f>
        <v>0.31471006382528205</v>
      </c>
      <c r="AC14" s="66">
        <f>AT14/AG14</f>
        <v>2.5862851265918509E-2</v>
      </c>
      <c r="AD14" s="67">
        <f>AF14/AI14</f>
        <v>8.1071014062457827E-2</v>
      </c>
      <c r="AE14" s="68">
        <f>AF14+AP14</f>
        <v>16572</v>
      </c>
      <c r="AF14" s="68">
        <v>15018</v>
      </c>
      <c r="AG14" s="69">
        <v>66118</v>
      </c>
      <c r="AH14" s="69"/>
      <c r="AI14" s="68">
        <v>185245</v>
      </c>
      <c r="AJ14" s="404">
        <v>165705</v>
      </c>
      <c r="AK14" s="69">
        <v>4235</v>
      </c>
      <c r="AL14" s="69">
        <v>1274</v>
      </c>
      <c r="AM14" s="68">
        <v>4552</v>
      </c>
      <c r="AN14" s="69">
        <v>1558</v>
      </c>
      <c r="AO14" s="68">
        <v>34488</v>
      </c>
      <c r="AP14" s="68">
        <v>1554</v>
      </c>
      <c r="AQ14" s="69">
        <f>AN14+AY14+AW14+AU14</f>
        <v>5098</v>
      </c>
      <c r="AR14" s="68">
        <v>3279</v>
      </c>
      <c r="AS14" s="114">
        <v>449</v>
      </c>
      <c r="AT14" s="114">
        <f>AS14+AV14</f>
        <v>1710</v>
      </c>
      <c r="AU14" s="220">
        <v>3053</v>
      </c>
      <c r="AV14" s="68">
        <v>1261</v>
      </c>
      <c r="AW14" s="69">
        <v>318</v>
      </c>
      <c r="AX14" s="69">
        <v>1667</v>
      </c>
      <c r="AY14" s="69">
        <v>169</v>
      </c>
      <c r="AZ14" s="349">
        <f>BL14/AI14</f>
        <v>0.49160301222705066</v>
      </c>
      <c r="BA14" s="349">
        <f>AG14/AI14</f>
        <v>0.35692191422170638</v>
      </c>
      <c r="BB14" s="365">
        <v>0.255</v>
      </c>
      <c r="BC14" s="380">
        <f>AF14/AG14</f>
        <v>0.22713935690734746</v>
      </c>
      <c r="BD14" s="365">
        <f>AQ14/AI14</f>
        <v>2.7520310939566521E-2</v>
      </c>
      <c r="BE14" s="353">
        <f>AM14/AI14</f>
        <v>2.4572862965262222E-2</v>
      </c>
      <c r="BF14" s="365">
        <f>BL14/AG14</f>
        <v>1.3773405124171936</v>
      </c>
      <c r="BG14" s="365">
        <f>AO14/AG14</f>
        <v>0.52161287395263012</v>
      </c>
      <c r="BH14" s="365">
        <f>AV14/AG14</f>
        <v>1.9071962249311836E-2</v>
      </c>
      <c r="BI14" s="365">
        <f>AT14/AI14</f>
        <v>9.2310183810629162E-3</v>
      </c>
      <c r="BJ14" s="365">
        <f>AV14/AI14</f>
        <v>6.8072012739885017E-3</v>
      </c>
      <c r="BK14" s="262">
        <v>19804</v>
      </c>
      <c r="BL14" s="389">
        <f>AG14+AE14+AQ14+AR14</f>
        <v>91067</v>
      </c>
      <c r="BM14" s="262">
        <v>8399</v>
      </c>
      <c r="BN14" s="282">
        <v>42267</v>
      </c>
      <c r="BO14" s="278">
        <v>3523</v>
      </c>
      <c r="BP14" s="278">
        <v>28418</v>
      </c>
      <c r="BQ14" s="262">
        <v>898</v>
      </c>
      <c r="BR14" s="262">
        <v>1231</v>
      </c>
      <c r="BS14" s="457"/>
    </row>
    <row r="15" spans="1:187" x14ac:dyDescent="0.2">
      <c r="A15" s="421"/>
      <c r="B15" s="476">
        <v>2010</v>
      </c>
      <c r="C15" s="458">
        <v>30</v>
      </c>
      <c r="D15" s="459">
        <v>4860</v>
      </c>
      <c r="E15" s="112">
        <v>21308</v>
      </c>
      <c r="F15" s="468">
        <f>((((4/6)+((S15+T15+V15+AA15+W15+AD15+R15-(1-Z15)-Y15-AC15)/20))*(AG15+(AF15+AU15)*5/6+(AN15+AY15+AW15)*1/6+AP15*18/6+AR15*8/6-AK15*9/6-AL15*7/6-AM15*3/6-AO15*2/6-AX15*4/6-AV15)-(((2/6)-((S15+T15+U15+Z15+X15+AB15+W15+AD15+R15)/20))*(AK15*17/6+AL15*12/6+AO15*3/6+AS15*2/6+AX15*5/6+AV15*8/6-AF15*1/6-AM15*9/6-AP15*2/6))))/2</f>
        <v>21363.488409560232</v>
      </c>
      <c r="G15" s="471">
        <f t="shared" si="5"/>
        <v>1.0026041115806379</v>
      </c>
      <c r="H15" s="855">
        <f>(((BN15+AF15+AP15-BR15*0.5-AM15)*(1.1*(AG15*1.4-BN15*0.6-AM15*3+(AF15+AP15-BR15)*0.1+(AR15-AV15-BO15)*0.9)))/((1.1*(AG15*1.4-BN15*0.6-AM15*3+(AF15+AP15-BR15)*0.1+(AR15-AV15-BO15)*0.9))+(AI15-AF15-AL15-AX15-AP15-BN15+AV15+BO15)))+AM15</f>
        <v>21923.60650416512</v>
      </c>
      <c r="I15" s="852">
        <f t="shared" si="0"/>
        <v>1.0288908627822939</v>
      </c>
      <c r="J15" s="864">
        <f>((AG15+AF15+AP15)*2+BN15+AR15-(AJ15+AV15+BO15-BN15)*0.605)*0.16</f>
        <v>21786.010399999999</v>
      </c>
      <c r="K15" s="852">
        <f t="shared" si="1"/>
        <v>1.0224333771353482</v>
      </c>
      <c r="L15" s="512">
        <f>((((2/3)+((BA15+AD15+W15+R15-Y15)/20))*(AG15+((AF15+AU15)*(5/6))+((AN15+AY15+AW15)*(1/6))+(AP15*(19/6))+(AR15*(4/3))-(AL15*(7/6))-(BO15*(11/6))-AM15-(AO15*(1/3))-(AX15*(2/3))-AV15))-(((1/3)-(((BA15+AD15)*2+W15+R15-Y15)/20))*((AL15*(13/6))+(BO15*(8/3))+(AO15*(1/2))+(AS15*(1/3))+((AX15+AV15)*(3/2))-(AF15*(1/6))-(AM15*(11/3))-(AP15*(5/12)))))/2</f>
        <v>21232.54425397575</v>
      </c>
      <c r="M15" s="507">
        <f t="shared" si="2"/>
        <v>0.99645880673811482</v>
      </c>
      <c r="N15" s="868">
        <f>((BN15+AF15-AV15+AP15-BO15)*(AG15+(AF15-BR15+AP15)*0.26+(AX15+AL15+AR15)*0.52))/(AJ15+AF15+AP15+AL15+AX15)</f>
        <v>21896.901722247676</v>
      </c>
      <c r="O15" s="869">
        <f t="shared" si="3"/>
        <v>1.0276375878659507</v>
      </c>
      <c r="P15" s="868">
        <f>BP15*0.5+BM15*0.72+BQ15*1.04+AM15*1.44+(AP15+AF15-BR15)*0.34+BR15*0.25+AR15*0.18-AV15*0.32-(AJ15-BN15-AO15)*0.09-AO15*0.098-BO15*0.37+AL15*0.37+AX15*0.04</f>
        <v>21741.601999999999</v>
      </c>
      <c r="Q15" s="869">
        <f t="shared" si="4"/>
        <v>1.0203492584944622</v>
      </c>
      <c r="R15" s="70">
        <v>0.29699999999999999</v>
      </c>
      <c r="S15" s="412">
        <v>0.40300000000000002</v>
      </c>
      <c r="T15" s="66">
        <v>0.72799999999999998</v>
      </c>
      <c r="U15" s="66">
        <f>AQ15/AG15</f>
        <v>7.7584783294050538E-2</v>
      </c>
      <c r="V15" s="67">
        <f>E15/AI15</f>
        <v>0.11483511449558886</v>
      </c>
      <c r="W15" s="66">
        <v>0.32500000000000001</v>
      </c>
      <c r="X15" s="66">
        <f>AE15/AG15</f>
        <v>0.26012220203870234</v>
      </c>
      <c r="Y15" s="113">
        <f>AO15/AI15</f>
        <v>0.18488518105339175</v>
      </c>
      <c r="Z15" s="66">
        <f>AM15/AG15</f>
        <v>6.9252826109801685E-2</v>
      </c>
      <c r="AA15" s="66">
        <f>AE15/AI15</f>
        <v>9.3380327992541215E-2</v>
      </c>
      <c r="AB15" s="67">
        <f>E15/AG15</f>
        <v>0.31988710573328727</v>
      </c>
      <c r="AC15" s="66">
        <f>AT15/AG15</f>
        <v>2.2668928555343713E-2</v>
      </c>
      <c r="AD15" s="67">
        <f>AF15/AI15</f>
        <v>8.5032308828205422E-2</v>
      </c>
      <c r="AE15" s="68">
        <f>AF15+AP15</f>
        <v>17327</v>
      </c>
      <c r="AF15" s="68">
        <v>15778</v>
      </c>
      <c r="AG15" s="69">
        <v>66611</v>
      </c>
      <c r="AH15" s="69"/>
      <c r="AI15" s="68">
        <v>185553</v>
      </c>
      <c r="AJ15" s="404">
        <v>165353</v>
      </c>
      <c r="AK15" s="69">
        <v>4395</v>
      </c>
      <c r="AL15" s="69">
        <v>1301</v>
      </c>
      <c r="AM15" s="68">
        <v>4613</v>
      </c>
      <c r="AN15" s="69">
        <v>1674</v>
      </c>
      <c r="AO15" s="68">
        <v>34306</v>
      </c>
      <c r="AP15" s="68">
        <v>1549</v>
      </c>
      <c r="AQ15" s="69">
        <f>AN15+AY15+AW15+AU15</f>
        <v>5168</v>
      </c>
      <c r="AR15" s="68">
        <v>2959</v>
      </c>
      <c r="AS15" s="114">
        <v>381</v>
      </c>
      <c r="AT15" s="114">
        <f>AS15+AV15</f>
        <v>1510</v>
      </c>
      <c r="AU15" s="220">
        <v>3030</v>
      </c>
      <c r="AV15" s="68">
        <v>1129</v>
      </c>
      <c r="AW15" s="69">
        <v>282</v>
      </c>
      <c r="AX15" s="69">
        <v>1544</v>
      </c>
      <c r="AY15" s="69">
        <v>182</v>
      </c>
      <c r="AZ15" s="349">
        <f>BL15/AI15</f>
        <v>0.49616551605201747</v>
      </c>
      <c r="BA15" s="349">
        <f>AG15/AI15</f>
        <v>0.35898638124956211</v>
      </c>
      <c r="BB15" s="365">
        <v>0.25700000000000001</v>
      </c>
      <c r="BC15" s="380">
        <f>AF15/AG15</f>
        <v>0.23686778460014113</v>
      </c>
      <c r="BD15" s="365">
        <f>AQ15/AI15</f>
        <v>2.7851880594762683E-2</v>
      </c>
      <c r="BE15" s="353">
        <f>AM15/AI15</f>
        <v>2.4860821436462899E-2</v>
      </c>
      <c r="BF15" s="365">
        <f>BL15/AG15</f>
        <v>1.3821290777799462</v>
      </c>
      <c r="BG15" s="365">
        <f>AO15/AG15</f>
        <v>0.51502004173484861</v>
      </c>
      <c r="BH15" s="365">
        <f>AV15/AG15</f>
        <v>1.6949152542372881E-2</v>
      </c>
      <c r="BI15" s="365">
        <f>AT15/AI15</f>
        <v>8.1378366288877031E-3</v>
      </c>
      <c r="BJ15" s="365">
        <f>AV15/AI15</f>
        <v>6.0845149364332565E-3</v>
      </c>
      <c r="BK15" s="262">
        <v>20288</v>
      </c>
      <c r="BL15" s="389">
        <f>AG15+AE15+AQ15+AR15</f>
        <v>92065</v>
      </c>
      <c r="BM15" s="262">
        <v>8486</v>
      </c>
      <c r="BN15" s="282">
        <v>42554</v>
      </c>
      <c r="BO15" s="278">
        <v>3719</v>
      </c>
      <c r="BP15" s="278">
        <v>28589</v>
      </c>
      <c r="BQ15" s="262">
        <v>866</v>
      </c>
      <c r="BR15" s="262">
        <v>1216</v>
      </c>
      <c r="BS15" s="457"/>
    </row>
    <row r="16" spans="1:187" x14ac:dyDescent="0.2">
      <c r="A16" s="421"/>
      <c r="B16" s="476">
        <v>2009</v>
      </c>
      <c r="C16" s="458">
        <v>30</v>
      </c>
      <c r="D16" s="459">
        <v>4860</v>
      </c>
      <c r="E16" s="112">
        <v>22419</v>
      </c>
      <c r="F16" s="468">
        <f>((((4/6)+((S16+T16+V16+AA16+W16+AD16+R16-(1-Z16)-Y16-AC16)/20))*(AG16+(AF16+AU16)*5/6+(AN16+AY16+AW16)*1/6+AP16*18/6+AR16*8/6-AK16*9/6-AL16*7/6-AM16*3/6-AO16*2/6-AX16*4/6-AV16)-(((2/6)-((S16+T16+U16+Z16+X16+AB16+W16+AD16+R16)/20))*(AK16*17/6+AL16*12/6+AO16*3/6+AS16*2/6+AX16*5/6+AV16*8/6-AF16*1/6-AM16*9/6-AP16*2/6))))/2</f>
        <v>22682.872160057541</v>
      </c>
      <c r="G16" s="471">
        <f t="shared" si="5"/>
        <v>1.0117700236432285</v>
      </c>
      <c r="H16" s="855">
        <f>(((BN16+AF16+AP16-BR16*0.5-AM16)*(1.1*(AG16*1.4-BN16*0.6-AM16*3+(AF16+AP16-BR16)*0.1+(AR16-AV16-BO16)*0.9)))/((1.1*(AG16*1.4-BN16*0.6-AM16*3+(AF16+AP16-BR16)*0.1+(AR16-AV16-BO16)*0.9))+(AI16-AF16-AL16-AX16-AP16-BN16+AV16+BO16)))+AM16</f>
        <v>23273.076481268366</v>
      </c>
      <c r="I16" s="857">
        <f t="shared" si="0"/>
        <v>1.0380961006855063</v>
      </c>
      <c r="J16" s="864">
        <f>((AG16+AF16+AP16)*2+BN16+AR16-(AJ16+AV16+BO16-BN16)*0.605)*0.16</f>
        <v>23119.252800000002</v>
      </c>
      <c r="K16" s="852">
        <f t="shared" si="1"/>
        <v>1.0312347919175699</v>
      </c>
      <c r="L16" s="512">
        <f>((((2/3)+((BA16+AD16+W16+R16-Y16)/20))*(AG16+((AF16+AU16)*(5/6))+((AN16+AY16+AW16)*(1/6))+(AP16*(19/6))+(AR16*(4/3))-(AL16*(7/6))-(BO16*(11/6))-AM16-(AO16*(1/3))-(AX16*(2/3))-AV16))-(((1/3)-(((BA16+AD16)*2+W16+R16-Y16)/20))*((AL16*(13/6))+(BO16*(8/3))+(AO16*(1/2))+(AS16*(1/3))+((AX16+AV16)*(3/2))-(AF16*(1/6))-(AM16*(11/3))-(AP16*(5/12)))))/2</f>
        <v>22536.285104208735</v>
      </c>
      <c r="M16" s="507">
        <f t="shared" si="2"/>
        <v>1.0052315047151406</v>
      </c>
      <c r="N16" s="868">
        <f>((BN16+AF16-AV16+AP16-BO16)*(AG16+(AF16-BR16+AP16)*0.26+(AX16+AL16+AR16)*0.52))/(AJ16+AF16+AP16+AL16+AX16)</f>
        <v>23327.517127659572</v>
      </c>
      <c r="O16" s="869">
        <f t="shared" si="3"/>
        <v>1.0405244269440908</v>
      </c>
      <c r="P16" s="868">
        <f>BP16*0.5+BM16*0.72+BQ16*1.04+AM16*1.44+(AP16+AF16-BR16)*0.34+BR16*0.25+AR16*0.18-AV16*0.32-(AJ16-BN16-AO16)*0.09-AO16*0.098-BO16*0.37+AL16*0.37+AX16*0.04</f>
        <v>23081.731999999996</v>
      </c>
      <c r="Q16" s="869">
        <f t="shared" si="4"/>
        <v>1.0295611757883936</v>
      </c>
      <c r="R16" s="70">
        <v>0.29899999999999999</v>
      </c>
      <c r="S16" s="412">
        <v>0.41799999999999998</v>
      </c>
      <c r="T16" s="66">
        <v>0.751</v>
      </c>
      <c r="U16" s="66">
        <f>AQ16/AG16</f>
        <v>7.0404849534531286E-2</v>
      </c>
      <c r="V16" s="67">
        <f>E16/AI16</f>
        <v>0.11983707417721925</v>
      </c>
      <c r="W16" s="66">
        <v>0.33300000000000002</v>
      </c>
      <c r="X16" s="66">
        <f>AE16/AG16</f>
        <v>0.26282745182940032</v>
      </c>
      <c r="Y16" s="113">
        <f>AO16/AI16</f>
        <v>0.17955516118858877</v>
      </c>
      <c r="Z16" s="66">
        <f>AM16/AG16</f>
        <v>7.2771884246229337E-2</v>
      </c>
      <c r="AA16" s="66">
        <f>AE16/AI16</f>
        <v>9.7338557507790829E-2</v>
      </c>
      <c r="AB16" s="67">
        <f>E16/AG16</f>
        <v>0.32357653171682182</v>
      </c>
      <c r="AC16" s="66">
        <f>AT16/AG16</f>
        <v>2.1996103052608788E-2</v>
      </c>
      <c r="AD16" s="67">
        <f>AF16/AI16</f>
        <v>8.8839474232810745E-2</v>
      </c>
      <c r="AE16" s="68">
        <f>AF16+AP16</f>
        <v>18210</v>
      </c>
      <c r="AF16" s="68">
        <v>16620</v>
      </c>
      <c r="AG16" s="69">
        <v>69285</v>
      </c>
      <c r="AH16" s="69"/>
      <c r="AI16" s="68">
        <v>187079</v>
      </c>
      <c r="AJ16" s="404">
        <v>165849</v>
      </c>
      <c r="AK16" s="69">
        <v>4498</v>
      </c>
      <c r="AL16" s="69">
        <v>1366</v>
      </c>
      <c r="AM16" s="68">
        <v>5042</v>
      </c>
      <c r="AN16" s="69">
        <v>1600</v>
      </c>
      <c r="AO16" s="68">
        <v>33591</v>
      </c>
      <c r="AP16" s="68">
        <v>1590</v>
      </c>
      <c r="AQ16" s="69">
        <f>AN16+AY16+AW16+AU16</f>
        <v>4878</v>
      </c>
      <c r="AR16" s="68">
        <v>2970</v>
      </c>
      <c r="AS16" s="114">
        <v>391</v>
      </c>
      <c r="AT16" s="114">
        <f>AS16+AV16</f>
        <v>1524</v>
      </c>
      <c r="AU16" s="220">
        <v>2857</v>
      </c>
      <c r="AV16" s="68">
        <v>1133</v>
      </c>
      <c r="AW16" s="69">
        <v>283</v>
      </c>
      <c r="AX16" s="69">
        <v>1635</v>
      </c>
      <c r="AY16" s="69">
        <v>138</v>
      </c>
      <c r="AZ16" s="349">
        <f>BL16/AI16</f>
        <v>0.5096403123814004</v>
      </c>
      <c r="BA16" s="349">
        <f>AG16/AI16</f>
        <v>0.37035156270880215</v>
      </c>
      <c r="BB16" s="365">
        <v>0.26200000000000001</v>
      </c>
      <c r="BC16" s="380">
        <f>AF16/AG16</f>
        <v>0.2398787616367179</v>
      </c>
      <c r="BD16" s="365">
        <f>AQ16/AI16</f>
        <v>2.6074546047391744E-2</v>
      </c>
      <c r="BE16" s="353">
        <f>AM16/AI16</f>
        <v>2.6951181051855098E-2</v>
      </c>
      <c r="BF16" s="365">
        <f>BL16/AG16</f>
        <v>1.3760987226672441</v>
      </c>
      <c r="BG16" s="365">
        <f>AO16/AG16</f>
        <v>0.48482355488200907</v>
      </c>
      <c r="BH16" s="365">
        <f>AV16/AG16</f>
        <v>1.6352745904596955E-2</v>
      </c>
      <c r="BI16" s="365">
        <f>AT16/AI16</f>
        <v>8.1462911390375193E-3</v>
      </c>
      <c r="BJ16" s="365">
        <f>AV16/AI16</f>
        <v>6.0562650003474468E-3</v>
      </c>
      <c r="BK16" s="262">
        <v>21364</v>
      </c>
      <c r="BL16" s="389">
        <f>AG16+AE16+AQ16+AR16</f>
        <v>95343</v>
      </c>
      <c r="BM16" s="262">
        <v>8737</v>
      </c>
      <c r="BN16" s="282">
        <v>43524</v>
      </c>
      <c r="BO16" s="278">
        <v>3796</v>
      </c>
      <c r="BP16" s="278">
        <v>28796</v>
      </c>
      <c r="BQ16" s="262">
        <v>949</v>
      </c>
      <c r="BR16" s="262">
        <v>1179</v>
      </c>
      <c r="BS16" s="457"/>
    </row>
    <row r="17" spans="1:71" x14ac:dyDescent="0.2">
      <c r="A17" s="421"/>
      <c r="B17" s="476">
        <v>2008</v>
      </c>
      <c r="C17" s="458">
        <v>30</v>
      </c>
      <c r="D17" s="459">
        <v>4856</v>
      </c>
      <c r="E17" s="112">
        <v>22585</v>
      </c>
      <c r="F17" s="468">
        <f>((((4/6)+((S17+T17+V17+AA17+W17+AD17+R17-(1-Z17)-Y17-AC17)/20))*(AG17+(AF17+AU17)*5/6+(AN17+AY17+AW17)*1/6+AP17*18/6+AR17*8/6-AK17*9/6-AL17*7/6-AM17*3/6-AO17*2/6-AX17*4/6-AV17)-(((2/6)-((S17+T17+U17+Z17+X17+AB17+W17+AD17+R17)/20))*(AK17*17/6+AL17*12/6+AO17*3/6+AS17*2/6+AX17*5/6+AV17*8/6-AF17*1/6-AM17*9/6-AP17*2/6))))/2</f>
        <v>22809.861353336415</v>
      </c>
      <c r="G17" s="471">
        <f t="shared" si="5"/>
        <v>1.0099562255185484</v>
      </c>
      <c r="H17" s="855">
        <f>(((BN17+AF17+AP17-BR17*0.5-AM17)*(1.1*(AG17*1.4-BN17*0.6-AM17*3+(AF17+AP17-BR17)*0.1+(AR17-AV17-BO17)*0.9)))/((1.1*(AG17*1.4-BN17*0.6-AM17*3+(AF17+AP17-BR17)*0.1+(AR17-AV17-BO17)*0.9))+(AI17-AF17-AL17-AX17-AP17-BN17+AV17+BO17)))+AM17</f>
        <v>23225.559676305096</v>
      </c>
      <c r="I17" s="852">
        <f t="shared" si="0"/>
        <v>1.0283621729601549</v>
      </c>
      <c r="J17" s="864">
        <f>((AG17+AF17+AP17)*2+BN17+AR17-(AJ17+AV17+BO17-BN17)*0.605)*0.16</f>
        <v>23094.192000000003</v>
      </c>
      <c r="K17" s="852">
        <f t="shared" si="1"/>
        <v>1.0225455833517823</v>
      </c>
      <c r="L17" s="512">
        <f>((((2/3)+((BA17+AD17+W17+R17-Y17)/20))*(AG17+((AF17+AU17)*(5/6))+((AN17+AY17+AW17)*(1/6))+(AP17*(19/6))+(AR17*(4/3))-(AL17*(7/6))-(BO17*(11/6))-AM17-(AO17*(1/3))-(AX17*(2/3))-AV17))-(((1/3)-(((BA17+AD17)*2+W17+R17-Y17)/20))*((AL17*(13/6))+(BO17*(8/3))+(AO17*(1/2))+(AS17*(1/3))+((AX17+AV17)*(3/2))-(AF17*(1/6))-(AM17*(11/3))-(AP17*(5/12)))))/2</f>
        <v>22664.903733184314</v>
      </c>
      <c r="M17" s="507">
        <f t="shared" si="2"/>
        <v>1.0035379115866423</v>
      </c>
      <c r="N17" s="868">
        <f>((BN17+AF17-AV17+AP17-BO17)*(AG17+(AF17-BR17+AP17)*0.26+(AX17+AL17+AR17)*0.52))/(AJ17+AF17+AP17+AL17+AX17)</f>
        <v>23326.118573347409</v>
      </c>
      <c r="O17" s="869">
        <f t="shared" si="3"/>
        <v>1.0328146368539919</v>
      </c>
      <c r="P17" s="868">
        <f>BP17*0.5+BM17*0.72+BQ17*1.04+AM17*1.44+(AP17+AF17-BR17)*0.34+BR17*0.25+AR17*0.18-AV17*0.32-(AJ17-BN17-AO17)*0.09-AO17*0.098-BO17*0.37+AL17*0.37+AX17*0.04</f>
        <v>23030.148000000001</v>
      </c>
      <c r="Q17" s="869">
        <f t="shared" si="4"/>
        <v>1.0197098959486386</v>
      </c>
      <c r="R17" s="70">
        <v>0.3</v>
      </c>
      <c r="S17" s="412">
        <v>0.41599999999999998</v>
      </c>
      <c r="T17" s="66">
        <v>0.749</v>
      </c>
      <c r="U17" s="66">
        <f>AQ17/AG17</f>
        <v>7.2011182845284766E-2</v>
      </c>
      <c r="V17" s="67">
        <f>E17/AI17</f>
        <v>0.12036923536089453</v>
      </c>
      <c r="W17" s="66">
        <v>0.33300000000000002</v>
      </c>
      <c r="X17" s="66">
        <f>AE17/AG17</f>
        <v>0.25952559372838369</v>
      </c>
      <c r="Y17" s="113">
        <f>AO17/AI17</f>
        <v>0.17525888579179347</v>
      </c>
      <c r="Z17" s="66">
        <f>AM17/AG17</f>
        <v>7.0296287756513726E-2</v>
      </c>
      <c r="AA17" s="66">
        <f>AE17/AI17</f>
        <v>9.5980941315667451E-2</v>
      </c>
      <c r="AB17" s="67">
        <f>E17/AG17</f>
        <v>0.32546979478902466</v>
      </c>
      <c r="AC17" s="66">
        <f>AT17/AG17</f>
        <v>1.9800553377911E-2</v>
      </c>
      <c r="AD17" s="67">
        <f>AF17/AI17</f>
        <v>8.7069833876065261E-2</v>
      </c>
      <c r="AE17" s="68">
        <f>AF17+AP17</f>
        <v>18009</v>
      </c>
      <c r="AF17" s="68">
        <v>16337</v>
      </c>
      <c r="AG17" s="69">
        <v>69392</v>
      </c>
      <c r="AH17" s="69"/>
      <c r="AI17" s="68">
        <v>187631</v>
      </c>
      <c r="AJ17" s="404">
        <v>166714</v>
      </c>
      <c r="AK17" s="69">
        <v>4580</v>
      </c>
      <c r="AL17" s="69">
        <v>1365</v>
      </c>
      <c r="AM17" s="68">
        <v>4878</v>
      </c>
      <c r="AN17" s="69">
        <v>1576</v>
      </c>
      <c r="AO17" s="68">
        <v>32884</v>
      </c>
      <c r="AP17" s="68">
        <v>1672</v>
      </c>
      <c r="AQ17" s="69">
        <f>AN17+AY17+AW17+AU17</f>
        <v>4997</v>
      </c>
      <c r="AR17" s="68">
        <v>2799</v>
      </c>
      <c r="AS17" s="114">
        <v>339</v>
      </c>
      <c r="AT17" s="114">
        <f>AS17+AV17</f>
        <v>1374</v>
      </c>
      <c r="AU17" s="220">
        <v>2965</v>
      </c>
      <c r="AV17" s="68">
        <v>1035</v>
      </c>
      <c r="AW17" s="69">
        <v>303</v>
      </c>
      <c r="AX17" s="69">
        <v>1526</v>
      </c>
      <c r="AY17" s="69">
        <v>153</v>
      </c>
      <c r="AZ17" s="349">
        <f>BL17/AI17</f>
        <v>0.50736285581806839</v>
      </c>
      <c r="BA17" s="349">
        <f>AG17/AI17</f>
        <v>0.36983227718234196</v>
      </c>
      <c r="BB17" s="365">
        <v>0.26400000000000001</v>
      </c>
      <c r="BC17" s="380">
        <f>AF17/AG17</f>
        <v>0.23543059718699563</v>
      </c>
      <c r="BD17" s="365">
        <f>AQ17/AI17</f>
        <v>2.6632059734265658E-2</v>
      </c>
      <c r="BE17" s="353">
        <f>AM17/AI17</f>
        <v>2.5997836178456652E-2</v>
      </c>
      <c r="BF17" s="365">
        <f>BL17/AG17</f>
        <v>1.3718728383675352</v>
      </c>
      <c r="BG17" s="365">
        <f>AO17/AG17</f>
        <v>0.47388747982476365</v>
      </c>
      <c r="BH17" s="365">
        <f>AV17/AG17</f>
        <v>1.4915264007378371E-2</v>
      </c>
      <c r="BI17" s="365">
        <f>AT17/AI17</f>
        <v>7.3228837452233375E-3</v>
      </c>
      <c r="BJ17" s="365">
        <f>AV17/AI17</f>
        <v>5.5161460526245666E-3</v>
      </c>
      <c r="BK17" s="262">
        <v>21541</v>
      </c>
      <c r="BL17" s="389">
        <f>AG17+AE17+AQ17+AR17</f>
        <v>95197</v>
      </c>
      <c r="BM17" s="262">
        <v>9014</v>
      </c>
      <c r="BN17" s="282">
        <v>43972</v>
      </c>
      <c r="BO17" s="278">
        <v>3883</v>
      </c>
      <c r="BP17" s="278">
        <v>29194</v>
      </c>
      <c r="BQ17" s="262">
        <v>886</v>
      </c>
      <c r="BR17" s="262">
        <v>1310</v>
      </c>
      <c r="BS17" s="457"/>
    </row>
    <row r="18" spans="1:71" x14ac:dyDescent="0.2">
      <c r="A18" s="421"/>
      <c r="B18" s="476">
        <v>2007</v>
      </c>
      <c r="C18" s="458">
        <v>30</v>
      </c>
      <c r="D18" s="459">
        <v>4862</v>
      </c>
      <c r="E18" s="112">
        <v>23322</v>
      </c>
      <c r="F18" s="468">
        <f>((((4/6)+((S18+T18+V18+AA18+W18+AD18+R18-(1-Z18)-Y18-AC18)/20))*(AG18+(AF18+AU18)*5/6+(AN18+AY18+AW18)*1/6+AP18*18/6+AR18*8/6-AK18*9/6-AL18*7/6-AM18*3/6-AO18*2/6-AX18*4/6-AV18)-(((2/6)-((S18+T18+U18+Z18+X18+AB18+W18+AD18+R18)/20))*(AK18*17/6+AL18*12/6+AO18*3/6+AS18*2/6+AX18*5/6+AV18*8/6-AF18*1/6-AM18*9/6-AP18*2/6))))/2</f>
        <v>23486.848450872676</v>
      </c>
      <c r="G18" s="471">
        <f t="shared" si="5"/>
        <v>1.007068366815568</v>
      </c>
      <c r="H18" s="855">
        <f>(((BN18+AF18+AP18-BR18*0.5-AM18)*(1.1*(AG18*1.4-BN18*0.6-AM18*3+(AF18+AP18-BR18)*0.1+(AR18-AV18-BO18)*0.9)))/((1.1*(AG18*1.4-BN18*0.6-AM18*3+(AF18+AP18-BR18)*0.1+(AR18-AV18-BO18)*0.9))+(AI18-AF18-AL18-AX18-AP18-BN18+AV18+BO18)))+AM18</f>
        <v>23828.747415487313</v>
      </c>
      <c r="I18" s="852">
        <f t="shared" si="0"/>
        <v>1.021728300123802</v>
      </c>
      <c r="J18" s="864">
        <f>((AG18+AF18+AP18)*2+BN18+AR18-(AJ18+AV18+BO18-BN18)*0.605)*0.16</f>
        <v>23694.6312</v>
      </c>
      <c r="K18" s="852">
        <f t="shared" si="1"/>
        <v>1.0159776691535889</v>
      </c>
      <c r="L18" s="512">
        <f>((((2/3)+((BA18+AD18+W18+R18-Y18)/20))*(AG18+((AF18+AU18)*(5/6))+((AN18+AY18+AW18)*(1/6))+(AP18*(19/6))+(AR18*(4/3))-(AL18*(7/6))-(BO18*(11/6))-AM18-(AO18*(1/3))-(AX18*(2/3))-AV18))-(((1/3)-(((BA18+AD18)*2+W18+R18-Y18)/20))*((AL18*(13/6))+(BO18*(8/3))+(AO18*(1/2))+(AS18*(1/3))+((AX18+AV18)*(3/2))-(AF18*(1/6))-(AM18*(11/3))-(AP18*(5/12)))))/2</f>
        <v>23312.721768655385</v>
      </c>
      <c r="M18" s="507">
        <f t="shared" si="2"/>
        <v>0.99960216828125315</v>
      </c>
      <c r="N18" s="868">
        <f>((BN18+AF18-AV18+AP18-BO18)*(AG18+(AF18-BR18+AP18)*0.26+(AX18+AL18+AR18)*0.52))/(AJ18+AF18+AP18+AL18+AX18)</f>
        <v>24001.828051410939</v>
      </c>
      <c r="O18" s="869">
        <f t="shared" si="3"/>
        <v>1.0291496463172516</v>
      </c>
      <c r="P18" s="868">
        <f>BP18*0.5+BM18*0.72+BQ18*1.04+AM18*1.44+(AP18+AF18-BR18)*0.34+BR18*0.25+AR18*0.18-AV18*0.32-(AJ18-BN18-AO18)*0.09-AO18*0.098-BO18*0.37+AL18*0.37+AX18*0.04</f>
        <v>23638.037999999997</v>
      </c>
      <c r="Q18" s="869">
        <f t="shared" si="4"/>
        <v>1.0135510676614354</v>
      </c>
      <c r="R18" s="70">
        <v>0.30199999999999999</v>
      </c>
      <c r="S18" s="412">
        <v>0.42299999999999999</v>
      </c>
      <c r="T18" s="66">
        <v>0.75800000000000001</v>
      </c>
      <c r="U18" s="66">
        <f>AQ18/AG18</f>
        <v>6.9936972123912519E-2</v>
      </c>
      <c r="V18" s="67">
        <f>E18/AI18</f>
        <v>0.12364345811486405</v>
      </c>
      <c r="W18" s="66">
        <v>0.33600000000000002</v>
      </c>
      <c r="X18" s="66">
        <f>AE18/AG18</f>
        <v>0.25146289533424515</v>
      </c>
      <c r="Y18" s="113">
        <f>AO18/AI18</f>
        <v>0.17065257153157357</v>
      </c>
      <c r="Z18" s="66">
        <f>AM18/AG18</f>
        <v>6.9894671535934344E-2</v>
      </c>
      <c r="AA18" s="66">
        <f>AE18/AI18</f>
        <v>9.4548384873530802E-2</v>
      </c>
      <c r="AB18" s="67">
        <f>E18/AG18</f>
        <v>0.32884477094231612</v>
      </c>
      <c r="AC18" s="66">
        <f>AT18/AG18</f>
        <v>1.8710960082345143E-2</v>
      </c>
      <c r="AD18" s="67">
        <f>AF18/AI18</f>
        <v>8.5244111269569461E-2</v>
      </c>
      <c r="AE18" s="68">
        <f>AF18+AP18</f>
        <v>17834</v>
      </c>
      <c r="AF18" s="68">
        <v>16079</v>
      </c>
      <c r="AG18" s="69">
        <v>70921</v>
      </c>
      <c r="AH18" s="69"/>
      <c r="AI18" s="68">
        <v>188623</v>
      </c>
      <c r="AJ18" s="404">
        <v>167783</v>
      </c>
      <c r="AK18" s="69">
        <v>4673</v>
      </c>
      <c r="AL18" s="69">
        <v>1441</v>
      </c>
      <c r="AM18" s="68">
        <v>4957</v>
      </c>
      <c r="AN18" s="69">
        <v>1498</v>
      </c>
      <c r="AO18" s="68">
        <v>32189</v>
      </c>
      <c r="AP18" s="68">
        <v>1755</v>
      </c>
      <c r="AQ18" s="69">
        <f>AN18+AY18+AW18+AU18</f>
        <v>4960</v>
      </c>
      <c r="AR18" s="68">
        <v>2918</v>
      </c>
      <c r="AS18" s="114">
        <v>325</v>
      </c>
      <c r="AT18" s="114">
        <f>AS18+AV18</f>
        <v>1327</v>
      </c>
      <c r="AU18" s="220">
        <v>2988</v>
      </c>
      <c r="AV18" s="68">
        <v>1002</v>
      </c>
      <c r="AW18" s="69">
        <v>335</v>
      </c>
      <c r="AX18" s="69">
        <v>1540</v>
      </c>
      <c r="AY18" s="69">
        <v>139</v>
      </c>
      <c r="AZ18" s="349">
        <f>BL18/AI18</f>
        <v>0.51230761890119447</v>
      </c>
      <c r="BA18" s="349">
        <f>AG18/AI18</f>
        <v>0.37599338362765938</v>
      </c>
      <c r="BB18" s="365">
        <v>0.26800000000000002</v>
      </c>
      <c r="BC18" s="380">
        <f>AF18/AG18</f>
        <v>0.22671705136701401</v>
      </c>
      <c r="BD18" s="365">
        <f>AQ18/AI18</f>
        <v>2.6295838789543162E-2</v>
      </c>
      <c r="BE18" s="353">
        <f>AM18/AI18</f>
        <v>2.6279934048339809E-2</v>
      </c>
      <c r="BF18" s="365">
        <f>BL18/AG18</f>
        <v>1.3625442393649272</v>
      </c>
      <c r="BG18" s="365">
        <f>AO18/AG18</f>
        <v>0.45387120880980247</v>
      </c>
      <c r="BH18" s="365">
        <f>AV18/AG18</f>
        <v>1.4128396384709748E-2</v>
      </c>
      <c r="BI18" s="365">
        <f>AT18/AI18</f>
        <v>7.0351971922830193E-3</v>
      </c>
      <c r="BJ18" s="365">
        <f>AV18/AI18</f>
        <v>5.3121835619198083E-3</v>
      </c>
      <c r="BK18" s="262">
        <v>22257</v>
      </c>
      <c r="BL18" s="389">
        <f>AG18+AE18+AQ18+AR18</f>
        <v>96633</v>
      </c>
      <c r="BM18" s="262">
        <v>9197</v>
      </c>
      <c r="BN18" s="282">
        <v>44977</v>
      </c>
      <c r="BO18" s="278">
        <v>3983</v>
      </c>
      <c r="BP18" s="278">
        <v>29885</v>
      </c>
      <c r="BQ18" s="262">
        <v>938</v>
      </c>
      <c r="BR18" s="262">
        <v>1323</v>
      </c>
      <c r="BS18" s="457"/>
    </row>
    <row r="19" spans="1:71" x14ac:dyDescent="0.2">
      <c r="A19" s="421"/>
      <c r="B19" s="476">
        <v>2006</v>
      </c>
      <c r="C19" s="458">
        <v>30</v>
      </c>
      <c r="D19" s="459">
        <v>4858</v>
      </c>
      <c r="E19" s="112">
        <v>23599</v>
      </c>
      <c r="F19" s="851">
        <f>((((4/6)+((S19+T19+V19+AA19+W19+AD19+R19-(1-Z19)-Y19-AC19)/20))*(AG19+(AF19+AU19)*5/6+(AN19+AY19+AW19)*1/6+AP19*18/6+AR19*8/6-AK19*9/6-AL19*7/6-AM19*3/6-AO19*2/6-AX19*4/6-AV19)-(((2/6)-((S19+T19+U19+Z19+X19+AB19+W19+AD19+R19)/20))*(AK19*17/6+AL19*12/6+AO19*3/6+AS19*2/6+AX19*5/6+AV19*8/6-AF19*1/6-AM19*9/6-AP19*2/6))))/2</f>
        <v>24007.688135511737</v>
      </c>
      <c r="G19" s="852">
        <f t="shared" si="5"/>
        <v>1.0173180276923486</v>
      </c>
      <c r="H19" s="855">
        <f>(((BN19+AF19+AP19-BR19*0.5-AM19)*(1.1*(AG19*1.4-BN19*0.6-AM19*3+(AF19+AP19-BR19)*0.1+(AR19-AV19-BO19)*0.9)))/((1.1*(AG19*1.4-BN19*0.6-AM19*3+(AF19+AP19-BR19)*0.1+(AR19-AV19-BO19)*0.9))+(AI19-AF19-AL19-AX19-AP19-BN19+AV19+BO19)))+AM19</f>
        <v>24193.842258211662</v>
      </c>
      <c r="I19" s="852">
        <f t="shared" si="0"/>
        <v>1.0252062484940745</v>
      </c>
      <c r="J19" s="864">
        <f>((AG19+AF19+AP19)*2+BN19+AR19-(AJ19+AV19+BO19-BN19)*0.605)*0.16</f>
        <v>24108.413600000003</v>
      </c>
      <c r="K19" s="852">
        <f t="shared" si="1"/>
        <v>1.0215862367049453</v>
      </c>
      <c r="L19" s="512">
        <f>((((2/3)+((BA19+AD19+W19+R19-Y19)/20))*(AG19+((AF19+AU19)*(5/6))+((AN19+AY19+AW19)*(1/6))+(AP19*(19/6))+(AR19*(4/3))-(AL19*(7/6))-(BO19*(11/6))-AM19-(AO19*(1/3))-(AX19*(2/3))-AV19))-(((1/3)-(((BA19+AD19)*2+W19+R19-Y19)/20))*((AL19*(13/6))+(BO19*(8/3))+(AO19*(1/2))+(AS19*(1/3))+((AX19+AV19)*(3/2))-(AF19*(1/6))-(AM19*(11/3))-(AP19*(5/12)))))/2</f>
        <v>23880.564327868226</v>
      </c>
      <c r="M19" s="507">
        <f t="shared" si="2"/>
        <v>1.0119311974180358</v>
      </c>
      <c r="N19" s="868">
        <f>((BN19+AF19-AV19+AP19-BO19)*(AG19+(AF19-BR19+AP19)*0.26+(AX19+AL19+AR19)*0.52))/(AJ19+AF19+AP19+AL19+AX19)</f>
        <v>24391.303555612278</v>
      </c>
      <c r="O19" s="869">
        <f t="shared" si="3"/>
        <v>1.0335736071703157</v>
      </c>
      <c r="P19" s="868">
        <f>BP19*0.5+BM19*0.72+BQ19*1.04+AM19*1.44+(AP19+AF19-BR19)*0.34+BR19*0.25+AR19*0.18-AV19*0.32-(AJ19-BN19-AO19)*0.09-AO19*0.098-BO19*0.37+AL19*0.37+AX19*0.04</f>
        <v>24010.390000000007</v>
      </c>
      <c r="Q19" s="869">
        <f t="shared" si="4"/>
        <v>1.0174325183270481</v>
      </c>
      <c r="R19" s="70">
        <v>0.30099999999999999</v>
      </c>
      <c r="S19" s="412">
        <v>0.432</v>
      </c>
      <c r="T19" s="66">
        <v>0.76800000000000002</v>
      </c>
      <c r="U19" s="66">
        <f>AQ19/AG19</f>
        <v>6.9876850698768506E-2</v>
      </c>
      <c r="V19" s="67">
        <f>E19/AI19</f>
        <v>0.12547920732063955</v>
      </c>
      <c r="W19" s="66">
        <v>0.33700000000000002</v>
      </c>
      <c r="X19" s="66">
        <f>AE19/AG19</f>
        <v>0.24441677044416771</v>
      </c>
      <c r="Y19" s="113">
        <f>AO19/AI19</f>
        <v>0.16831409414529619</v>
      </c>
      <c r="Z19" s="66">
        <f>AM19/AG19</f>
        <v>7.4526082745260833E-2</v>
      </c>
      <c r="AA19" s="66">
        <f>AE19/AI19</f>
        <v>9.3921976274917454E-2</v>
      </c>
      <c r="AB19" s="67">
        <f>E19/AG19</f>
        <v>0.32653936626539365</v>
      </c>
      <c r="AC19" s="66">
        <f>AT19/AG19</f>
        <v>2.0215857202158571E-2</v>
      </c>
      <c r="AD19" s="67">
        <f>AF19/AI19</f>
        <v>8.4260731319554846E-2</v>
      </c>
      <c r="AE19" s="68">
        <f>AF19+AP19</f>
        <v>17664</v>
      </c>
      <c r="AF19" s="68">
        <v>15847</v>
      </c>
      <c r="AG19" s="69">
        <v>72270</v>
      </c>
      <c r="AH19" s="69"/>
      <c r="AI19" s="68">
        <v>188071</v>
      </c>
      <c r="AJ19" s="404">
        <v>167341</v>
      </c>
      <c r="AK19" s="69">
        <v>4649</v>
      </c>
      <c r="AL19" s="69">
        <v>1396</v>
      </c>
      <c r="AM19" s="68">
        <v>5386</v>
      </c>
      <c r="AN19" s="69">
        <v>1522</v>
      </c>
      <c r="AO19" s="68">
        <v>31655</v>
      </c>
      <c r="AP19" s="68">
        <v>1817</v>
      </c>
      <c r="AQ19" s="69">
        <f>AN19+AY19+AW19+AU19</f>
        <v>5050</v>
      </c>
      <c r="AR19" s="68">
        <v>2767</v>
      </c>
      <c r="AS19" s="114">
        <v>351</v>
      </c>
      <c r="AT19" s="114">
        <f>AS19+AV19</f>
        <v>1461</v>
      </c>
      <c r="AU19" s="220">
        <v>3067</v>
      </c>
      <c r="AV19" s="68">
        <v>1110</v>
      </c>
      <c r="AW19" s="69">
        <v>316</v>
      </c>
      <c r="AX19" s="69">
        <v>1651</v>
      </c>
      <c r="AY19" s="69">
        <v>145</v>
      </c>
      <c r="AZ19" s="349">
        <f>BL19/AI19</f>
        <v>0.51975583689138671</v>
      </c>
      <c r="BA19" s="349">
        <f>AG19/AI19</f>
        <v>0.38426977045902877</v>
      </c>
      <c r="BB19" s="365">
        <v>0.26900000000000002</v>
      </c>
      <c r="BC19" s="380">
        <f>AF19/AG19</f>
        <v>0.2192749411927494</v>
      </c>
      <c r="BD19" s="365">
        <f>AQ19/AI19</f>
        <v>2.6851561378415597E-2</v>
      </c>
      <c r="BE19" s="353">
        <f>AM19/AI19</f>
        <v>2.8638120709731964E-2</v>
      </c>
      <c r="BF19" s="365">
        <f>BL19/AG19</f>
        <v>1.3525806005258061</v>
      </c>
      <c r="BG19" s="365">
        <f>AO19/AG19</f>
        <v>0.43801023938010242</v>
      </c>
      <c r="BH19" s="365">
        <f>AV19/AG19</f>
        <v>1.5359070153590702E-2</v>
      </c>
      <c r="BI19" s="365">
        <f>AT19/AI19</f>
        <v>7.7683428067059782E-3</v>
      </c>
      <c r="BJ19" s="365">
        <f>AV19/AI19</f>
        <v>5.9020263623844188E-3</v>
      </c>
      <c r="BK19" s="262">
        <v>22491</v>
      </c>
      <c r="BL19" s="389">
        <f>AG19+AE19+AQ19+AR19</f>
        <v>97751</v>
      </c>
      <c r="BM19" s="262">
        <v>9135</v>
      </c>
      <c r="BN19" s="282">
        <v>45073</v>
      </c>
      <c r="BO19" s="278">
        <v>3945</v>
      </c>
      <c r="BP19" s="278">
        <v>29600</v>
      </c>
      <c r="BQ19" s="262">
        <v>952</v>
      </c>
      <c r="BR19" s="262">
        <v>1410</v>
      </c>
      <c r="BS19" s="457"/>
    </row>
    <row r="20" spans="1:71" x14ac:dyDescent="0.2">
      <c r="A20" s="421"/>
      <c r="B20" s="476">
        <v>2005</v>
      </c>
      <c r="C20" s="458">
        <v>30</v>
      </c>
      <c r="D20" s="459">
        <v>4862</v>
      </c>
      <c r="E20" s="112">
        <v>22325</v>
      </c>
      <c r="F20" s="851">
        <f>((((4/6)+((S20+T20+V20+AA20+W20+AD20+R20-(1-Z20)-Y20-AC20)/20))*(AG20+(AF20+AU20)*5/6+(AN20+AY20+AW20)*1/6+AP20*18/6+AR20*8/6-AK20*9/6-AL20*7/6-AM20*3/6-AO20*2/6-AX20*4/6-AV20)-(((2/6)-((S20+T20+U20+Z20+X20+AB20+W20+AD20+R20)/20))*(AK20*17/6+AL20*12/6+AO20*3/6+AS20*2/6+AX20*5/6+AV20*8/6-AF20*1/6-AM20*9/6-AP20*2/6))))/2</f>
        <v>22903.332221246725</v>
      </c>
      <c r="G20" s="852">
        <f t="shared" si="5"/>
        <v>1.0259051386896629</v>
      </c>
      <c r="H20" s="855">
        <f>(((BN20+AF20+AP20-BR20*0.5-AM20)*(1.1*(AG20*1.4-BN20*0.6-AM20*3+(AF20+AP20-BR20)*0.1+(AR20-AV20-BO20)*0.9)))/((1.1*(AG20*1.4-BN20*0.6-AM20*3+(AF20+AP20-BR20)*0.1+(AR20-AV20-BO20)*0.9))+(AI20-AF20-AL20-AX20-AP20-BN20+AV20+BO20)))+AM20</f>
        <v>22963.848883779836</v>
      </c>
      <c r="I20" s="852">
        <f t="shared" si="0"/>
        <v>1.0286158514571035</v>
      </c>
      <c r="J20" s="864">
        <f>((AG20+AF20+AP20)*2+BN20+AR20-(AJ20+AV20+BO20-BN20)*0.605)*0.16</f>
        <v>22863.4872</v>
      </c>
      <c r="K20" s="852">
        <f t="shared" si="1"/>
        <v>1.0241203673012318</v>
      </c>
      <c r="L20" s="864">
        <f>((((2/3)+((BA20+AD20+W20+R20-Y20)/20))*(AG20+((AF20+AU20)*(5/6))+((AN20+AY20+AW20)*(1/6))+(AP20*(19/6))+(AR20*(4/3))-(AL20*(7/6))-(BO20*(11/6))-AM20-(AO20*(1/3))-(AX20*(2/3))-AV20))-(((1/3)-(((BA20+AD20)*2+W20+R20-Y20)/20))*((AL20*(13/6))+(BO20*(8/3))+(AO20*(1/2))+(AS20*(1/3))+((AX20+AV20)*(3/2))-(AF20*(1/6))-(AM20*(11/3))-(AP20*(5/12)))))/2</f>
        <v>22846.898476247785</v>
      </c>
      <c r="M20" s="865">
        <f t="shared" si="2"/>
        <v>1.0233773113660822</v>
      </c>
      <c r="N20" s="868">
        <f>((BN20+AF20-AV20+AP20-BO20)*(AG20+(AF20-BR20+AP20)*0.26+(AX20+AL20+AR20)*0.52))/(AJ20+AF20+AP20+AL20+AX20)</f>
        <v>23049.641419843887</v>
      </c>
      <c r="O20" s="869">
        <f t="shared" si="3"/>
        <v>1.0324587422102525</v>
      </c>
      <c r="P20" s="868">
        <f>BP20*0.5+BM20*0.72+BQ20*1.04+AM20*1.44+(AP20+AF20-BR20)*0.34+BR20*0.25+AR20*0.18-AV20*0.32-(AJ20-BN20-AO20)*0.09-AO20*0.098-BO20*0.37+AL20*0.37+AX20*0.04</f>
        <v>22781.677999999993</v>
      </c>
      <c r="Q20" s="869">
        <f t="shared" si="4"/>
        <v>1.0204559014557668</v>
      </c>
      <c r="R20" s="70">
        <v>0.29499999999999998</v>
      </c>
      <c r="S20" s="412">
        <v>0.41899999999999998</v>
      </c>
      <c r="T20" s="66">
        <v>0.749</v>
      </c>
      <c r="U20" s="66">
        <f>AQ20/AG20</f>
        <v>7.090885607267404E-2</v>
      </c>
      <c r="V20" s="67">
        <f>E20/AI20</f>
        <v>0.11983874777231443</v>
      </c>
      <c r="W20" s="66">
        <v>0.33</v>
      </c>
      <c r="X20" s="66">
        <f>AE20/AG20</f>
        <v>0.24402634864597236</v>
      </c>
      <c r="Y20" s="113">
        <f>AO20/AI20</f>
        <v>0.16449444957378739</v>
      </c>
      <c r="Z20" s="66">
        <f>AM20/AG20</f>
        <v>7.1999540764340356E-2</v>
      </c>
      <c r="AA20" s="66">
        <f>AE20/AI20</f>
        <v>9.1276061237197517E-2</v>
      </c>
      <c r="AB20" s="67">
        <f>E20/AG20</f>
        <v>0.32038862817697794</v>
      </c>
      <c r="AC20" s="66">
        <f>AT20/AG20</f>
        <v>2.0723009141659851E-2</v>
      </c>
      <c r="AD20" s="67">
        <f>AF20/AI20</f>
        <v>8.1629914328044145E-2</v>
      </c>
      <c r="AE20" s="68">
        <f>AF20+AP20</f>
        <v>17004</v>
      </c>
      <c r="AF20" s="68">
        <v>15207</v>
      </c>
      <c r="AG20" s="69">
        <v>69681</v>
      </c>
      <c r="AH20" s="69"/>
      <c r="AI20" s="68">
        <v>186292</v>
      </c>
      <c r="AJ20" s="404">
        <v>166335</v>
      </c>
      <c r="AK20" s="69">
        <v>4622</v>
      </c>
      <c r="AL20" s="69">
        <v>1315</v>
      </c>
      <c r="AM20" s="68">
        <v>5017</v>
      </c>
      <c r="AN20" s="69">
        <v>1439</v>
      </c>
      <c r="AO20" s="68">
        <v>30644</v>
      </c>
      <c r="AP20" s="68">
        <v>1797</v>
      </c>
      <c r="AQ20" s="69">
        <f>AN20+AY20+AW20+AU20</f>
        <v>4941</v>
      </c>
      <c r="AR20" s="68">
        <v>2565</v>
      </c>
      <c r="AS20" s="114">
        <v>375</v>
      </c>
      <c r="AT20" s="114">
        <f>AS20+AV20</f>
        <v>1444</v>
      </c>
      <c r="AU20" s="220">
        <v>3060</v>
      </c>
      <c r="AV20" s="68">
        <v>1069</v>
      </c>
      <c r="AW20" s="69">
        <v>281</v>
      </c>
      <c r="AX20" s="69">
        <v>1620</v>
      </c>
      <c r="AY20" s="69">
        <v>161</v>
      </c>
      <c r="AZ20" s="349">
        <f>BL20/AI20</f>
        <v>0.50560947329998063</v>
      </c>
      <c r="BA20" s="349">
        <f>AG20/AI20</f>
        <v>0.37404182680952486</v>
      </c>
      <c r="BB20" s="365">
        <v>0.26400000000000001</v>
      </c>
      <c r="BC20" s="380">
        <f>AF20/AG20</f>
        <v>0.2182373961338098</v>
      </c>
      <c r="BD20" s="365">
        <f>AQ20/AI20</f>
        <v>2.6522878062396667E-2</v>
      </c>
      <c r="BE20" s="353">
        <f>AM20/AI20</f>
        <v>2.6930839756940717E-2</v>
      </c>
      <c r="BF20" s="365">
        <f>BL20/AG20</f>
        <v>1.3517458130623843</v>
      </c>
      <c r="BG20" s="365">
        <f>AO20/AG20</f>
        <v>0.43977554857134654</v>
      </c>
      <c r="BH20" s="365">
        <f>AV20/AG20</f>
        <v>1.5341341255148463E-2</v>
      </c>
      <c r="BI20" s="365">
        <f>AT20/AI20</f>
        <v>7.7512721963369337E-3</v>
      </c>
      <c r="BJ20" s="365">
        <f>AV20/AI20</f>
        <v>5.7383033087840592E-3</v>
      </c>
      <c r="BK20" s="262">
        <v>21248</v>
      </c>
      <c r="BL20" s="389">
        <f>AG20+AE20+AQ20+AR20</f>
        <v>94191</v>
      </c>
      <c r="BM20" s="262">
        <v>8863</v>
      </c>
      <c r="BN20" s="282">
        <v>43991</v>
      </c>
      <c r="BO20" s="278">
        <v>3908</v>
      </c>
      <c r="BP20" s="278">
        <v>29223</v>
      </c>
      <c r="BQ20" s="262">
        <v>888</v>
      </c>
      <c r="BR20" s="262">
        <v>1216</v>
      </c>
      <c r="BS20" s="457"/>
    </row>
    <row r="21" spans="1:71" x14ac:dyDescent="0.2">
      <c r="A21" s="421"/>
      <c r="B21" s="476">
        <v>2004</v>
      </c>
      <c r="C21" s="458">
        <v>30</v>
      </c>
      <c r="D21" s="459">
        <v>4856</v>
      </c>
      <c r="E21" s="112">
        <v>23376</v>
      </c>
      <c r="F21" s="851">
        <f>((((4/6)+((S21+T21+V21+AA21+W21+AD21+R21-(1-Z21)-Y21-AC21)/20))*(AG21+(AF21+AU21)*5/6+(AN21+AY21+AW21)*1/6+AP21*18/6+AR21*8/6-AK21*9/6-AL21*7/6-AM21*3/6-AO21*2/6-AX21*4/6-AV21)-(((2/6)-((S21+T21+U21+Z21+X21+AB21+W21+AD21+R21)/20))*(AK21*17/6+AL21*12/6+AO21*3/6+AS21*2/6+AX21*5/6+AV21*8/6-AF21*1/6-AM21*9/6-AP21*2/6))))/2</f>
        <v>23919.440916540283</v>
      </c>
      <c r="G21" s="852">
        <f t="shared" si="5"/>
        <v>1.0232478147048376</v>
      </c>
      <c r="H21" s="855">
        <f>(((BN21+AF21+AP21-BR21*0.5-AM21)*(1.1*(AG21*1.4-BN21*0.6-AM21*3+(AF21+AP21-BR21)*0.1+(AR21-AV21-BO21)*0.9)))/((1.1*(AG21*1.4-BN21*0.6-AM21*3+(AF21+AP21-BR21)*0.1+(AR21-AV21-BO21)*0.9))+(AI21-AF21-AL21-AX21-AP21-BN21+AV21+BO21)))+AM21</f>
        <v>23985.950658273545</v>
      </c>
      <c r="I21" s="852">
        <f t="shared" si="0"/>
        <v>1.0260930295291557</v>
      </c>
      <c r="J21" s="864">
        <f>((AG21+AF21+AP21)*2+BN21+AR21-(AJ21+AV21+BO21-BN21)*0.605)*0.16</f>
        <v>23866.787999999997</v>
      </c>
      <c r="K21" s="852">
        <f t="shared" si="1"/>
        <v>1.0209953798767966</v>
      </c>
      <c r="L21" s="864">
        <f>((((2/3)+((BA21+AD21+W21+R21-Y21)/20))*(AG21+((AF21+AU21)*(5/6))+((AN21+AY21+AW21)*(1/6))+(AP21*(19/6))+(AR21*(4/3))-(AL21*(7/6))-(BO21*(11/6))-AM21-(AO21*(1/3))-(AX21*(2/3))-AV21))-(((1/3)-(((BA21+AD21)*2+W21+R21-Y21)/20))*((AL21*(13/6))+(BO21*(8/3))+(AO21*(1/2))+(AS21*(1/3))+((AX21+AV21)*(3/2))-(AF21*(1/6))-(AM21*(11/3))-(AP21*(5/12)))))/2</f>
        <v>23853.349419179176</v>
      </c>
      <c r="M21" s="865">
        <f t="shared" si="2"/>
        <v>1.0204204919224493</v>
      </c>
      <c r="N21" s="868">
        <f>((BN21+AF21-AV21+AP21-BO21)*(AG21+(AF21-BR21+AP21)*0.26+(AX21+AL21+AR21)*0.52))/(AJ21+AF21+AP21+AL21+AX21)</f>
        <v>24148.456984176664</v>
      </c>
      <c r="O21" s="869">
        <f t="shared" si="3"/>
        <v>1.0330448744086527</v>
      </c>
      <c r="P21" s="868">
        <f>BP21*0.5+BM21*0.72+BQ21*1.04+AM21*1.44+(AP21+AF21-BR21)*0.34+BR21*0.25+AR21*0.18-AV21*0.32-(AJ21-BN21-AO21)*0.09-AO21*0.098-BO21*0.37+AL21*0.37+AX21*0.04</f>
        <v>23830.305999999997</v>
      </c>
      <c r="Q21" s="869">
        <f t="shared" si="4"/>
        <v>1.0194347193702942</v>
      </c>
      <c r="R21" s="70">
        <v>0.29699999999999999</v>
      </c>
      <c r="S21" s="412">
        <v>0.42799999999999999</v>
      </c>
      <c r="T21" s="66">
        <v>0.76300000000000001</v>
      </c>
      <c r="U21" s="66">
        <f>AQ21/AG21</f>
        <v>7.1881547702193044E-2</v>
      </c>
      <c r="V21" s="67">
        <f>E21/AI21</f>
        <v>0.12398495801929574</v>
      </c>
      <c r="W21" s="66">
        <v>0.33500000000000002</v>
      </c>
      <c r="X21" s="66">
        <f>AE21/AG21</f>
        <v>0.25243749126973042</v>
      </c>
      <c r="Y21" s="113">
        <f>AO21/AI21</f>
        <v>0.1688138793565257</v>
      </c>
      <c r="Z21" s="66">
        <f>AM21/AG21</f>
        <v>7.6141919262466828E-2</v>
      </c>
      <c r="AA21" s="66">
        <f>AE21/AI21</f>
        <v>9.5852847421488391E-2</v>
      </c>
      <c r="AB21" s="67">
        <f>E21/AG21</f>
        <v>0.3265260511244587</v>
      </c>
      <c r="AC21" s="66">
        <f>AT21/AG21</f>
        <v>2.042184662662383E-2</v>
      </c>
      <c r="AD21" s="67">
        <f>AF21/AI21</f>
        <v>8.6040553943746392E-2</v>
      </c>
      <c r="AE21" s="68">
        <f>AF21+AP21</f>
        <v>18072</v>
      </c>
      <c r="AF21" s="68">
        <v>16222</v>
      </c>
      <c r="AG21" s="69">
        <v>71590</v>
      </c>
      <c r="AH21" s="69"/>
      <c r="AI21" s="68">
        <v>188539</v>
      </c>
      <c r="AJ21" s="404">
        <v>167353</v>
      </c>
      <c r="AK21" s="69">
        <v>4514</v>
      </c>
      <c r="AL21" s="69">
        <v>1363</v>
      </c>
      <c r="AM21" s="68">
        <v>5451</v>
      </c>
      <c r="AN21" s="69">
        <v>1478</v>
      </c>
      <c r="AO21" s="68">
        <v>31828</v>
      </c>
      <c r="AP21" s="68">
        <v>1850</v>
      </c>
      <c r="AQ21" s="69">
        <f>AN21+AY21+AW21+AU21</f>
        <v>5146</v>
      </c>
      <c r="AR21" s="68">
        <v>2589</v>
      </c>
      <c r="AS21" s="114">
        <v>362</v>
      </c>
      <c r="AT21" s="114">
        <f>AS21+AV21</f>
        <v>1462</v>
      </c>
      <c r="AU21" s="220">
        <v>3166</v>
      </c>
      <c r="AV21" s="68">
        <v>1100</v>
      </c>
      <c r="AW21" s="69">
        <v>345</v>
      </c>
      <c r="AX21" s="69">
        <v>1731</v>
      </c>
      <c r="AY21" s="69">
        <v>157</v>
      </c>
      <c r="AZ21" s="349">
        <f>BL21/AI21</f>
        <v>0.51658807991980438</v>
      </c>
      <c r="BA21" s="349">
        <f>AG21/AI21</f>
        <v>0.37970923787651362</v>
      </c>
      <c r="BB21" s="365">
        <v>0.26600000000000001</v>
      </c>
      <c r="BC21" s="380">
        <f>AF21/AG21</f>
        <v>0.22659589328118451</v>
      </c>
      <c r="BD21" s="365">
        <f>AQ21/AI21</f>
        <v>2.7294087695383978E-2</v>
      </c>
      <c r="BE21" s="353">
        <f>AM21/AI21</f>
        <v>2.891179013360631E-2</v>
      </c>
      <c r="BF21" s="365">
        <f>BL21/AG21</f>
        <v>1.3604833077245426</v>
      </c>
      <c r="BG21" s="365">
        <f>AO21/AG21</f>
        <v>0.44458723285375051</v>
      </c>
      <c r="BH21" s="365">
        <f>AV21/AG21</f>
        <v>1.5365274479675933E-2</v>
      </c>
      <c r="BI21" s="365">
        <f>AT21/AI21</f>
        <v>7.7543638186263848E-3</v>
      </c>
      <c r="BJ21" s="365">
        <f>AV21/AI21</f>
        <v>5.8343366624411929E-3</v>
      </c>
      <c r="BK21" s="262">
        <v>22248</v>
      </c>
      <c r="BL21" s="389">
        <f>AG21+AE21+AQ21+AR21</f>
        <v>97397</v>
      </c>
      <c r="BM21" s="262">
        <v>8919</v>
      </c>
      <c r="BN21" s="282">
        <v>44522</v>
      </c>
      <c r="BO21" s="278">
        <v>3784</v>
      </c>
      <c r="BP21" s="278">
        <v>29254</v>
      </c>
      <c r="BQ21" s="262">
        <v>898</v>
      </c>
      <c r="BR21" s="262">
        <v>1381</v>
      </c>
      <c r="BS21" s="457"/>
    </row>
    <row r="22" spans="1:71" x14ac:dyDescent="0.2">
      <c r="A22" s="421"/>
      <c r="B22" s="476">
        <v>2003</v>
      </c>
      <c r="C22" s="458">
        <v>30</v>
      </c>
      <c r="D22" s="459">
        <v>4860</v>
      </c>
      <c r="E22" s="112">
        <v>22978</v>
      </c>
      <c r="F22" s="851">
        <f>((((4/6)+((S22+T22+V22+AA22+W22+AD22+R22-(1-Z22)-Y22-AC22)/20))*(AG22+(AF22+AU22)*5/6+(AN22+AY22+AW22)*1/6+AP22*18/6+AR22*8/6-AK22*9/6-AL22*7/6-AM22*3/6-AO22*2/6-AX22*4/6-AV22)-(((2/6)-((S22+T22+U22+Z22+X22+AB22+W22+AD22+R22)/20))*(AK22*17/6+AL22*12/6+AO22*3/6+AS22*2/6+AX22*5/6+AV22*8/6-AF22*1/6-AM22*9/6-AP22*2/6))))/2</f>
        <v>23485.907660886336</v>
      </c>
      <c r="G22" s="852">
        <f t="shared" si="5"/>
        <v>1.0221040848153162</v>
      </c>
      <c r="H22" s="855">
        <f>(((BN22+AF22+AP22-BR22*0.5-AM22)*(1.1*(AG22*1.4-BN22*0.6-AM22*3+(AF22+AP22-BR22)*0.1+(AR22-AV22-BO22)*0.9)))/((1.1*(AG22*1.4-BN22*0.6-AM22*3+(AF22+AP22-BR22)*0.1+(AR22-AV22-BO22)*0.9))+(AI22-AF22-AL22-AX22-AP22-BN22+AV22+BO22)))+AM22</f>
        <v>23396.729217198252</v>
      </c>
      <c r="I22" s="852">
        <f t="shared" si="0"/>
        <v>1.0182230488814628</v>
      </c>
      <c r="J22" s="864">
        <f>((AG22+AF22+AP22)*2+BN22+AR22-(AJ22+AV22+BO22-BN22)*0.605)*0.16</f>
        <v>23298.6384</v>
      </c>
      <c r="K22" s="852">
        <f t="shared" si="1"/>
        <v>1.0139541474453826</v>
      </c>
      <c r="L22" s="864">
        <f>((((2/3)+((BA22+AD22+W22+R22-Y22)/20))*(AG22+((AF22+AU22)*(5/6))+((AN22+AY22+AW22)*(1/6))+(AP22*(19/6))+(AR22*(4/3))-(AL22*(7/6))-(BO22*(11/6))-AM22-(AO22*(1/3))-(AX22*(2/3))-AV22))-(((1/3)-(((BA22+AD22)*2+W22+R22-Y22)/20))*((AL22*(13/6))+(BO22*(8/3))+(AO22*(1/2))+(AS22*(1/3))+((AX22+AV22)*(3/2))-(AF22*(1/6))-(AM22*(11/3))-(AP22*(5/12)))))/2</f>
        <v>23434.116835541987</v>
      </c>
      <c r="M22" s="865">
        <f t="shared" si="2"/>
        <v>1.0198501538663933</v>
      </c>
      <c r="N22" s="868">
        <f>((BN22+AF22-AV22+AP22-BO22)*(AG22+(AF22-BR22+AP22)*0.26+(AX22+AL22+AR22)*0.52))/(AJ22+AF22+AP22+AL22+AX22)</f>
        <v>23496.940454446027</v>
      </c>
      <c r="O22" s="869">
        <f t="shared" si="3"/>
        <v>1.0225842307618602</v>
      </c>
      <c r="P22" s="517">
        <f>BP22*0.5+BM22*0.72+BQ22*1.04+AM22*1.44+(AP22+AF22-BR22)*0.34+BR22*0.25+AR22*0.18-AV22*0.32-(AJ22-BN22-AO22)*0.09-AO22*0.098-BO22*0.37+AL22*0.37+AX22*0.04</f>
        <v>23230.012000000002</v>
      </c>
      <c r="Q22" s="790">
        <f t="shared" si="4"/>
        <v>1.0109675341631126</v>
      </c>
      <c r="R22" s="70">
        <v>0.29399999999999998</v>
      </c>
      <c r="S22" s="412">
        <v>0.42199999999999999</v>
      </c>
      <c r="T22" s="66">
        <v>0.755</v>
      </c>
      <c r="U22" s="66">
        <f>AQ22/AG22</f>
        <v>7.3863555625026639E-2</v>
      </c>
      <c r="V22" s="67">
        <f>E22/AI22</f>
        <v>0.12258267582115669</v>
      </c>
      <c r="W22" s="66">
        <v>0.33300000000000002</v>
      </c>
      <c r="X22" s="66">
        <f>AE22/AG22</f>
        <v>0.25205689682122406</v>
      </c>
      <c r="Y22" s="113">
        <f>AO22/AI22</f>
        <v>0.1643166941408063</v>
      </c>
      <c r="Z22" s="66">
        <f>AM22/AG22</f>
        <v>7.3991445582822959E-2</v>
      </c>
      <c r="AA22" s="66">
        <f>AE22/AI22</f>
        <v>9.4628405592987963E-2</v>
      </c>
      <c r="AB22" s="67">
        <f>E22/AG22</f>
        <v>0.32651727224930016</v>
      </c>
      <c r="AC22" s="66">
        <f>AT22/AG22</f>
        <v>2.1357622951984425E-2</v>
      </c>
      <c r="AD22" s="67">
        <f>AF22/AI22</f>
        <v>8.4764389247208569E-2</v>
      </c>
      <c r="AE22" s="68">
        <f>AF22+AP22</f>
        <v>17738</v>
      </c>
      <c r="AF22" s="68">
        <v>15889</v>
      </c>
      <c r="AG22" s="69">
        <v>70373</v>
      </c>
      <c r="AH22" s="69"/>
      <c r="AI22" s="68">
        <v>187449</v>
      </c>
      <c r="AJ22" s="404">
        <v>166737</v>
      </c>
      <c r="AK22" s="69">
        <v>4578</v>
      </c>
      <c r="AL22" s="69">
        <v>1336</v>
      </c>
      <c r="AM22" s="68">
        <v>5207</v>
      </c>
      <c r="AN22" s="69">
        <v>1546</v>
      </c>
      <c r="AO22" s="68">
        <v>30801</v>
      </c>
      <c r="AP22" s="68">
        <v>1849</v>
      </c>
      <c r="AQ22" s="69">
        <f>AN22+AY22+AW22+AU22</f>
        <v>5198</v>
      </c>
      <c r="AR22" s="68">
        <v>2573</v>
      </c>
      <c r="AS22" s="114">
        <v>371</v>
      </c>
      <c r="AT22" s="114">
        <f>AS22+AV22</f>
        <v>1503</v>
      </c>
      <c r="AU22" s="220">
        <v>3171</v>
      </c>
      <c r="AV22" s="68">
        <v>1132</v>
      </c>
      <c r="AW22" s="69">
        <v>323</v>
      </c>
      <c r="AX22" s="69">
        <v>1626</v>
      </c>
      <c r="AY22" s="69">
        <v>158</v>
      </c>
      <c r="AZ22" s="349">
        <f>BL22/AI22</f>
        <v>0.51150979733154089</v>
      </c>
      <c r="BA22" s="349">
        <f>AG22/AI22</f>
        <v>0.37542478220742709</v>
      </c>
      <c r="BB22" s="365">
        <v>0.26400000000000001</v>
      </c>
      <c r="BC22" s="380">
        <f>AF22/AG22</f>
        <v>0.22578261549173689</v>
      </c>
      <c r="BD22" s="365">
        <f>AQ22/AI22</f>
        <v>2.7730209283591805E-2</v>
      </c>
      <c r="BE22" s="353">
        <f>AM22/AI22</f>
        <v>2.7778222343144001E-2</v>
      </c>
      <c r="BF22" s="365">
        <f>BL22/AG22</f>
        <v>1.3624827703806859</v>
      </c>
      <c r="BG22" s="365">
        <f>AO22/AG22</f>
        <v>0.43768206556491834</v>
      </c>
      <c r="BH22" s="365">
        <f>AV22/AG22</f>
        <v>1.6085714691714152E-2</v>
      </c>
      <c r="BI22" s="365">
        <f>AT22/AI22</f>
        <v>8.0181809452170988E-3</v>
      </c>
      <c r="BJ22" s="365">
        <f>AV22/AI22</f>
        <v>6.0389759347875957E-3</v>
      </c>
      <c r="BK22" s="262">
        <v>21886</v>
      </c>
      <c r="BL22" s="389">
        <f>AG22+AE22+AQ22+AR22</f>
        <v>95882</v>
      </c>
      <c r="BM22" s="262">
        <v>8827</v>
      </c>
      <c r="BN22" s="282">
        <v>44057</v>
      </c>
      <c r="BO22" s="278">
        <v>3850</v>
      </c>
      <c r="BP22" s="278">
        <v>29089</v>
      </c>
      <c r="BQ22" s="262">
        <v>934</v>
      </c>
      <c r="BR22" s="262">
        <v>1316</v>
      </c>
      <c r="BS22" s="457"/>
    </row>
    <row r="23" spans="1:71" x14ac:dyDescent="0.2">
      <c r="A23" s="421"/>
      <c r="B23" s="476">
        <v>2002</v>
      </c>
      <c r="C23" s="458">
        <v>30</v>
      </c>
      <c r="D23" s="459">
        <v>4852</v>
      </c>
      <c r="E23" s="112">
        <v>22408</v>
      </c>
      <c r="F23" s="851">
        <f>((((4/6)+((S23+T23+V23+AA23+W23+AD23+R23-(1-Z23)-Y23-AC23)/20))*(AG23+(AF23+AU23)*5/6+(AN23+AY23+AW23)*1/6+AP23*18/6+AR23*8/6-AK23*9/6-AL23*7/6-AM23*3/6-AO23*2/6-AX23*4/6-AV23)-(((2/6)-((S23+T23+U23+Z23+X23+AB23+W23+AD23+R23)/20))*(AK23*17/6+AL23*12/6+AO23*3/6+AS23*2/6+AX23*5/6+AV23*8/6-AF23*1/6-AM23*9/6-AP23*2/6))))/2</f>
        <v>22848.912819846875</v>
      </c>
      <c r="G23" s="852">
        <f t="shared" si="5"/>
        <v>1.0196765806786361</v>
      </c>
      <c r="H23" s="855">
        <f>(((BN23+AF23+AP23-BR23*0.5-AM23)*(1.1*(AG23*1.4-BN23*0.6-AM23*3+(AF23+AP23-BR23)*0.1+(AR23-AV23-BO23)*0.9)))/((1.1*(AG23*1.4-BN23*0.6-AM23*3+(AF23+AP23-BR23)*0.1+(AR23-AV23-BO23)*0.9))+(AI23-AF23-AL23-AX23-AP23-BN23+AV23+BO23)))+AM23</f>
        <v>22909.353204712042</v>
      </c>
      <c r="I23" s="852">
        <f t="shared" si="0"/>
        <v>1.0223738488357748</v>
      </c>
      <c r="J23" s="864">
        <f>((AG23+AF23+AP23)*2+BN23+AR23-(AJ23+AV23+BO23-BN23)*0.605)*0.16</f>
        <v>22862.178400000001</v>
      </c>
      <c r="K23" s="852">
        <f t="shared" si="1"/>
        <v>1.0202685826490538</v>
      </c>
      <c r="L23" s="864">
        <f>((((2/3)+((BA23+AD23+W23+R23-Y23)/20))*(AG23+((AF23+AU23)*(5/6))+((AN23+AY23+AW23)*(1/6))+(AP23*(19/6))+(AR23*(4/3))-(AL23*(7/6))-(BO23*(11/6))-AM23-(AO23*(1/3))-(AX23*(2/3))-AV23))-(((1/3)-(((BA23+AD23)*2+W23+R23-Y23)/20))*((AL23*(13/6))+(BO23*(8/3))+(AO23*(1/2))+(AS23*(1/3))+((AX23+AV23)*(3/2))-(AF23*(1/6))-(AM23*(11/3))-(AP23*(5/12)))))/2</f>
        <v>22757.480288728126</v>
      </c>
      <c r="M23" s="866">
        <f t="shared" si="2"/>
        <v>1.015596228522319</v>
      </c>
      <c r="N23" s="868">
        <f>((BN23+AF23-AV23+AP23-BO23)*(AG23+(AF23-BR23+AP23)*0.26+(AX23+AL23+AR23)*0.52))/(AJ23+AF23+AP23+AL23+AX23)</f>
        <v>22952.868993923021</v>
      </c>
      <c r="O23" s="869">
        <f t="shared" si="3"/>
        <v>1.0243158244342654</v>
      </c>
      <c r="P23" s="868">
        <f>BP23*0.5+BM23*0.72+BQ23*1.04+AM23*1.44+(AP23+AF23-BR23)*0.34+BR23*0.25+AR23*0.18-AV23*0.32-(AJ23-BN23-AO23)*0.09-AO23*0.098-BO23*0.37+AL23*0.37+AX23*0.04</f>
        <v>22775.408000000003</v>
      </c>
      <c r="Q23" s="869">
        <f>P23/E23</f>
        <v>1.0163962870403429</v>
      </c>
      <c r="R23" s="70">
        <v>0.29299999999999998</v>
      </c>
      <c r="S23" s="412">
        <v>0.41699999999999998</v>
      </c>
      <c r="T23" s="66">
        <v>0.748</v>
      </c>
      <c r="U23" s="66">
        <f>AQ23/AG23</f>
        <v>7.6067892913568441E-2</v>
      </c>
      <c r="V23" s="67">
        <f>E23/AI23</f>
        <v>0.1200760924898856</v>
      </c>
      <c r="W23" s="66">
        <v>0.33100000000000002</v>
      </c>
      <c r="X23" s="66">
        <f>AE23/AG23</f>
        <v>0.26078763896740154</v>
      </c>
      <c r="Y23" s="113">
        <f>AO23/AI23</f>
        <v>0.16822870615974064</v>
      </c>
      <c r="Z23" s="66">
        <f>AM23/AG23</f>
        <v>7.3328405154295492E-2</v>
      </c>
      <c r="AA23" s="66">
        <f>AE23/AI23</f>
        <v>9.6412399860675721E-2</v>
      </c>
      <c r="AB23" s="67">
        <f>E23/AG23</f>
        <v>0.32479598788247743</v>
      </c>
      <c r="AC23" s="66">
        <f>AT23/AG23</f>
        <v>2.4090098708527199E-2</v>
      </c>
      <c r="AD23" s="67">
        <f>AF23/AI23</f>
        <v>8.7056238780376716E-2</v>
      </c>
      <c r="AE23" s="68">
        <f>AF23+AP23</f>
        <v>17992</v>
      </c>
      <c r="AF23" s="68">
        <v>16246</v>
      </c>
      <c r="AG23" s="69">
        <v>68991</v>
      </c>
      <c r="AH23" s="69"/>
      <c r="AI23" s="68">
        <v>186615</v>
      </c>
      <c r="AJ23" s="404">
        <v>165582</v>
      </c>
      <c r="AK23" s="69">
        <v>4565</v>
      </c>
      <c r="AL23" s="69">
        <v>1399</v>
      </c>
      <c r="AM23" s="68">
        <v>5059</v>
      </c>
      <c r="AN23" s="69">
        <v>1494</v>
      </c>
      <c r="AO23" s="68">
        <v>31394</v>
      </c>
      <c r="AP23" s="68">
        <v>1746</v>
      </c>
      <c r="AQ23" s="69">
        <f>AN23+AY23+AW23+AU23</f>
        <v>5248</v>
      </c>
      <c r="AR23" s="68">
        <v>2750</v>
      </c>
      <c r="AS23" s="114">
        <v>380</v>
      </c>
      <c r="AT23" s="114">
        <f>AS23+AV23</f>
        <v>1662</v>
      </c>
      <c r="AU23" s="220">
        <v>3225</v>
      </c>
      <c r="AV23" s="68">
        <v>1282</v>
      </c>
      <c r="AW23" s="69">
        <v>369</v>
      </c>
      <c r="AX23" s="69">
        <v>1633</v>
      </c>
      <c r="AY23" s="69">
        <v>160</v>
      </c>
      <c r="AZ23" s="349">
        <f>BL23/AI23</f>
        <v>0.50896766069179866</v>
      </c>
      <c r="BA23" s="349">
        <f>AG23/AI23</f>
        <v>0.36969696969696969</v>
      </c>
      <c r="BB23" s="365">
        <v>0.26100000000000001</v>
      </c>
      <c r="BC23" s="380">
        <f>AF23/AG23</f>
        <v>0.23547999014364193</v>
      </c>
      <c r="BD23" s="365">
        <f>AQ23/AI23</f>
        <v>2.8122069501379847E-2</v>
      </c>
      <c r="BE23" s="353">
        <f>AM23/AI23</f>
        <v>2.7109289178254694E-2</v>
      </c>
      <c r="BF23" s="365">
        <f>BL23/AG23</f>
        <v>1.3767158035106029</v>
      </c>
      <c r="BG23" s="365">
        <f>AO23/AG23</f>
        <v>0.45504486092388863</v>
      </c>
      <c r="BH23" s="365">
        <f>AV23/AG23</f>
        <v>1.8582133901523388E-2</v>
      </c>
      <c r="BI23" s="365">
        <f>AT23/AI23</f>
        <v>8.9060364922433893E-3</v>
      </c>
      <c r="BJ23" s="365">
        <f>AV23/AI23</f>
        <v>6.869758593896525E-3</v>
      </c>
      <c r="BK23" s="262">
        <v>21332</v>
      </c>
      <c r="BL23" s="389">
        <f>AG23+AE23+AQ23+AR23</f>
        <v>94981</v>
      </c>
      <c r="BM23" s="262">
        <v>8700</v>
      </c>
      <c r="BN23" s="282">
        <v>43272</v>
      </c>
      <c r="BO23" s="278">
        <v>3845</v>
      </c>
      <c r="BP23" s="278">
        <v>28592</v>
      </c>
      <c r="BQ23" s="262">
        <v>921</v>
      </c>
      <c r="BR23" s="262">
        <v>1452</v>
      </c>
      <c r="BS23" s="457"/>
    </row>
    <row r="24" spans="1:71" x14ac:dyDescent="0.2">
      <c r="A24" s="421"/>
      <c r="B24" s="476">
        <v>2001</v>
      </c>
      <c r="C24" s="458">
        <v>30</v>
      </c>
      <c r="D24" s="459">
        <v>4858</v>
      </c>
      <c r="E24" s="112">
        <v>23199</v>
      </c>
      <c r="F24" s="851">
        <f>((((4/6)+((S24+T24+V24+AA24+W24+AD24+R24-(1-Z24)-Y24-AC24)/20))*(AG24+(AF24+AU24)*5/6+(AN24+AY24+AW24)*1/6+AP24*18/6+AR24*8/6-AK24*9/6-AL24*7/6-AM24*3/6-AO24*2/6-AX24*4/6-AV24)-(((2/6)-((S24+T24+U24+Z24+X24+AB24+W24+AD24+R24)/20))*(AK24*17/6+AL24*12/6+AO24*3/6+AS24*2/6+AX24*5/6+AV24*8/6-AF24*1/6-AM24*9/6-AP24*2/6))))/2</f>
        <v>23666.513339610734</v>
      </c>
      <c r="G24" s="852">
        <f t="shared" si="5"/>
        <v>1.0201523056860526</v>
      </c>
      <c r="H24" s="855">
        <f>(((BN24+AF24+AP24-BR24*0.5-AM24)*(1.1*(AG24*1.4-BN24*0.6-AM24*3+(AF24+AP24-BR24)*0.1+(AR24-AV24-BO24)*0.9)))/((1.1*(AG24*1.4-BN24*0.6-AM24*3+(AF24+AP24-BR24)*0.1+(AR24-AV24-BO24)*0.9))+(AI24-AF24-AL24-AX24-AP24-BN24+AV24+BO24)))+AM24</f>
        <v>23618.883970706451</v>
      </c>
      <c r="I24" s="852">
        <f t="shared" si="0"/>
        <v>1.0180992271523104</v>
      </c>
      <c r="J24" s="864">
        <f>((AG24+AF24+AP24)*2+BN24+AR24-(AJ24+AV24+BO24-BN24)*0.605)*0.16</f>
        <v>23541.011200000001</v>
      </c>
      <c r="K24" s="852">
        <f t="shared" si="1"/>
        <v>1.014742497521445</v>
      </c>
      <c r="L24" s="864">
        <f>((((2/3)+((BA24+AD24+W24+R24-Y24)/20))*(AG24+((AF24+AU24)*(5/6))+((AN24+AY24+AW24)*(1/6))+(AP24*(19/6))+(AR24*(4/3))-(AL24*(7/6))-(BO24*(11/6))-AM24-(AO24*(1/3))-(AX24*(2/3))-AV24))-(((1/3)-(((BA24+AD24)*2+W24+R24-Y24)/20))*((AL24*(13/6))+(BO24*(8/3))+(AO24*(1/2))+(AS24*(1/3))+((AX24+AV24)*(3/2))-(AF24*(1/6))-(AM24*(11/3))-(AP24*(5/12)))))/2</f>
        <v>23672.073107050936</v>
      </c>
      <c r="M24" s="865">
        <f t="shared" si="2"/>
        <v>1.0203919611643146</v>
      </c>
      <c r="N24" s="868">
        <f>((BN24+AF24-AV24+AP24-BO24)*(AG24+(AF24-BR24+AP24)*0.26+(AX24+AL24+AR24)*0.52))/(AJ24+AF24+AP24+AL24+AX24)</f>
        <v>23684.245052176655</v>
      </c>
      <c r="O24" s="869">
        <f t="shared" si="3"/>
        <v>1.0209166365867777</v>
      </c>
      <c r="P24" s="517">
        <f>BP24*0.5+BM24*0.72+BQ24*1.04+AM24*1.44+(AP24+AF24-BR24)*0.34+BR24*0.25+AR24*0.18-AV24*0.32-(AJ24-BN24-AO24)*0.09-AO24*0.098-BO24*0.37+AL24*0.37+AX24*0.04</f>
        <v>23478.428000000004</v>
      </c>
      <c r="Q24" s="790">
        <f>P24/E24</f>
        <v>1.0120448295185138</v>
      </c>
      <c r="R24" s="70">
        <v>0.29599999999999999</v>
      </c>
      <c r="S24" s="412">
        <v>0.42699999999999999</v>
      </c>
      <c r="T24" s="66">
        <v>0.75900000000000001</v>
      </c>
      <c r="U24" s="66">
        <f>AQ24/AG24</f>
        <v>7.5293984941203013E-2</v>
      </c>
      <c r="V24" s="67">
        <f>E24/AI24</f>
        <v>0.12407474756118432</v>
      </c>
      <c r="W24" s="66">
        <v>0.33200000000000002</v>
      </c>
      <c r="X24" s="66">
        <f>AE24/AG24</f>
        <v>0.24951355009728998</v>
      </c>
      <c r="Y24" s="113">
        <f>AO24/AI24</f>
        <v>0.17330566489816876</v>
      </c>
      <c r="Z24" s="66">
        <f>AM24/AG24</f>
        <v>7.6957784608443075E-2</v>
      </c>
      <c r="AA24" s="66">
        <f>AE24/AI24</f>
        <v>9.4643162758856758E-2</v>
      </c>
      <c r="AB24" s="67">
        <f>E24/AG24</f>
        <v>0.32710583457883308</v>
      </c>
      <c r="AC24" s="66">
        <f>AT24/AG24</f>
        <v>2.6310594737881051E-2</v>
      </c>
      <c r="AD24" s="67">
        <f>AF24/AI24</f>
        <v>8.4534913571795309E-2</v>
      </c>
      <c r="AE24" s="68">
        <f>AF24+AP24</f>
        <v>17696</v>
      </c>
      <c r="AF24" s="68">
        <v>15806</v>
      </c>
      <c r="AG24" s="69">
        <v>70922</v>
      </c>
      <c r="AH24" s="69"/>
      <c r="AI24" s="68">
        <v>186976</v>
      </c>
      <c r="AJ24" s="404">
        <v>166234</v>
      </c>
      <c r="AK24" s="69">
        <v>4435</v>
      </c>
      <c r="AL24" s="69">
        <v>1424</v>
      </c>
      <c r="AM24" s="68">
        <v>5458</v>
      </c>
      <c r="AN24" s="69">
        <v>1484</v>
      </c>
      <c r="AO24" s="68">
        <v>32404</v>
      </c>
      <c r="AP24" s="68">
        <v>1890</v>
      </c>
      <c r="AQ24" s="69">
        <f>AN24+AY24+AW24+AU24</f>
        <v>5340</v>
      </c>
      <c r="AR24" s="68">
        <v>3103</v>
      </c>
      <c r="AS24" s="114">
        <v>458</v>
      </c>
      <c r="AT24" s="114">
        <f>AS24+AV24</f>
        <v>1866</v>
      </c>
      <c r="AU24" s="220">
        <v>3357</v>
      </c>
      <c r="AV24" s="68">
        <v>1408</v>
      </c>
      <c r="AW24" s="69">
        <v>348</v>
      </c>
      <c r="AX24" s="69">
        <v>1607</v>
      </c>
      <c r="AY24" s="69">
        <v>151</v>
      </c>
      <c r="AZ24" s="349">
        <f>BL24/AI24</f>
        <v>0.51910940441553999</v>
      </c>
      <c r="BA24" s="349">
        <f>AG24/AI24</f>
        <v>0.37931071367448227</v>
      </c>
      <c r="BB24" s="365">
        <v>0.26400000000000001</v>
      </c>
      <c r="BC24" s="380">
        <f>AF24/AG24</f>
        <v>0.22286455542708891</v>
      </c>
      <c r="BD24" s="365">
        <f>AQ24/AI24</f>
        <v>2.8559815163443438E-2</v>
      </c>
      <c r="BE24" s="353">
        <f>AM24/AI24</f>
        <v>2.9190912202635633E-2</v>
      </c>
      <c r="BF24" s="365">
        <f>BL24/AG24</f>
        <v>1.3685598262880347</v>
      </c>
      <c r="BG24" s="365">
        <f>AO24/AG24</f>
        <v>0.45689630862073827</v>
      </c>
      <c r="BH24" s="365">
        <f>AV24/AG24</f>
        <v>1.9852796029440792E-2</v>
      </c>
      <c r="BI24" s="365">
        <f>AT24/AI24</f>
        <v>9.9798904672257407E-3</v>
      </c>
      <c r="BJ24" s="365">
        <f>AV24/AI24</f>
        <v>7.5303782303611155E-3</v>
      </c>
      <c r="BK24" s="262">
        <v>22088</v>
      </c>
      <c r="BL24" s="389">
        <f>AG24+AE24+AQ24+AR24</f>
        <v>97061</v>
      </c>
      <c r="BM24" s="262">
        <v>8813</v>
      </c>
      <c r="BN24" s="282">
        <v>43879</v>
      </c>
      <c r="BO24" s="278">
        <v>3653</v>
      </c>
      <c r="BP24" s="278">
        <v>28680</v>
      </c>
      <c r="BQ24" s="262">
        <v>928</v>
      </c>
      <c r="BR24" s="262">
        <v>1384</v>
      </c>
      <c r="BS24" s="457"/>
    </row>
    <row r="25" spans="1:71" x14ac:dyDescent="0.2">
      <c r="A25" s="421"/>
      <c r="B25" s="476">
        <v>2000</v>
      </c>
      <c r="C25" s="458">
        <v>30</v>
      </c>
      <c r="D25" s="459">
        <v>4858</v>
      </c>
      <c r="E25" s="112">
        <v>24971</v>
      </c>
      <c r="F25" s="468">
        <f>((((4/6)+((S25+T25+V25+AA25+W25+AD25+R25-(1-Z25)-Y25-AC25)/20))*(AG25+(AF25+AU25)*5/6+(AN25+AY25+AW25)*1/6+AP25*18/6+AR25*8/6-AK25*9/6-AL25*7/6-AM25*3/6-AO25*2/6-AX25*4/6-AV25)-(((2/6)-((S25+T25+U25+Z25+X25+AB25+W25+AD25+R25)/20))*(AK25*17/6+AL25*12/6+AO25*3/6+AS25*2/6+AX25*5/6+AV25*8/6-AF25*1/6-AM25*9/6-AP25*2/6))))/2</f>
        <v>24966.231878432965</v>
      </c>
      <c r="G25" s="471">
        <f t="shared" si="5"/>
        <v>0.99980905363954053</v>
      </c>
      <c r="H25" s="855">
        <f>(((BN25+AF25+AP25-BR25*0.5-AM25)*(1.1*(AG25*1.4-BN25*0.6-AM25*3+(AF25+AP25-BR25)*0.1+(AR25-AV25-BO25)*0.9)))/((1.1*(AG25*1.4-BN25*0.6-AM25*3+(AF25+AP25-BR25)*0.1+(AR25-AV25-BO25)*0.9))+(AI25-AF25-AL25-AX25-AP25-BN25+AV25+BO25)))+AM25</f>
        <v>25301.220319802145</v>
      </c>
      <c r="I25" s="852">
        <f t="shared" si="0"/>
        <v>1.0132241528093446</v>
      </c>
      <c r="J25" s="632">
        <f>((AG25+AF25+AP25)*2+BN25+AR25-(AJ25+AV25+BO25-BN25)*0.605)*0.16</f>
        <v>25129.232000000004</v>
      </c>
      <c r="K25" s="636">
        <f t="shared" si="1"/>
        <v>1.0063366304913701</v>
      </c>
      <c r="L25" s="512">
        <f>((((2/3)+((BA25+AD25+W25+R25-Y25)/20))*(AG25+((AF25+AU25)*(5/6))+((AN25+AY25+AW25)*(1/6))+(AP25*(19/6))+(AR25*(4/3))-(AL25*(7/6))-(BO25*(11/6))-AM25-(AO25*(1/3))-(AX25*(2/3))-AV25))-(((1/3)-(((BA25+AD25)*2+W25+R25-Y25)/20))*((AL25*(13/6))+(BO25*(8/3))+(AO25*(1/2))+(AS25*(1/3))+((AX25+AV25)*(3/2))-(AF25*(1/6))-(AM25*(11/3))-(AP25*(5/12)))))/2</f>
        <v>24851.522361250092</v>
      </c>
      <c r="M25" s="507">
        <f t="shared" si="2"/>
        <v>0.99521534424933289</v>
      </c>
      <c r="N25" s="868">
        <f>((BN25+AF25-AV25+AP25-BO25)*(AG25+(AF25-BR25+AP25)*0.26+(AX25+AL25+AR25)*0.52))/(AJ25+AF25+AP25+AL25+AX25)</f>
        <v>25516.131815266872</v>
      </c>
      <c r="O25" s="869">
        <f t="shared" si="3"/>
        <v>1.0218305961021534</v>
      </c>
      <c r="P25" s="517">
        <f>BP25*0.5+BM25*0.72+BQ25*1.04+AM25*1.44+(AP25+AF25-BR25)*0.34+BR25*0.25+AR25*0.18-AV25*0.32-(AJ25-BN25-AO25)*0.09-AO25*0.098-BO25*0.37+AL25*0.37+AX25*0.04</f>
        <v>25126.312000000002</v>
      </c>
      <c r="Q25" s="790">
        <f>P25/E25</f>
        <v>1.0062196948460214</v>
      </c>
      <c r="R25" s="70">
        <v>0.3</v>
      </c>
      <c r="S25" s="412">
        <v>0.437</v>
      </c>
      <c r="T25" s="66">
        <v>0.78200000000000003</v>
      </c>
      <c r="U25" s="66">
        <f>AQ25/AG25</f>
        <v>7.4470121701080264E-2</v>
      </c>
      <c r="V25" s="67">
        <f>E25/AI25</f>
        <v>0.13124602519696627</v>
      </c>
      <c r="W25" s="66">
        <v>0.34499999999999997</v>
      </c>
      <c r="X25" s="66">
        <f>AE25/AG25</f>
        <v>0.27088746068644881</v>
      </c>
      <c r="Y25" s="113">
        <f>AO25/AI25</f>
        <v>0.16480518866189078</v>
      </c>
      <c r="Z25" s="66">
        <f>AM25/AG25</f>
        <v>7.7847668535484749E-2</v>
      </c>
      <c r="AA25" s="66">
        <f>AE25/AI25</f>
        <v>0.10412012971654727</v>
      </c>
      <c r="AB25" s="67">
        <f>E25/AG25</f>
        <v>0.34146041296321616</v>
      </c>
      <c r="AC25" s="66">
        <f>AT25/AG25</f>
        <v>2.3683850676876794E-2</v>
      </c>
      <c r="AD25" s="67">
        <f>AF25/AI25</f>
        <v>9.5852539406394377E-2</v>
      </c>
      <c r="AE25" s="68">
        <f>AF25+AP25</f>
        <v>19810</v>
      </c>
      <c r="AF25" s="68">
        <v>18237</v>
      </c>
      <c r="AG25" s="69">
        <v>73130</v>
      </c>
      <c r="AH25" s="69"/>
      <c r="AI25" s="68">
        <v>190261</v>
      </c>
      <c r="AJ25" s="404">
        <v>167290</v>
      </c>
      <c r="AK25" s="69">
        <v>4711</v>
      </c>
      <c r="AL25" s="69">
        <v>1514</v>
      </c>
      <c r="AM25" s="68">
        <v>5693</v>
      </c>
      <c r="AN25" s="69">
        <v>1518</v>
      </c>
      <c r="AO25" s="68">
        <v>31356</v>
      </c>
      <c r="AP25" s="68">
        <v>1573</v>
      </c>
      <c r="AQ25" s="69">
        <f>AN25+AY25+AW25+AU25</f>
        <v>5446</v>
      </c>
      <c r="AR25" s="68">
        <v>2924</v>
      </c>
      <c r="AS25" s="114">
        <v>408</v>
      </c>
      <c r="AT25" s="114">
        <f>AS25+AV25</f>
        <v>1732</v>
      </c>
      <c r="AU25" s="220">
        <v>3447</v>
      </c>
      <c r="AV25" s="68">
        <v>1324</v>
      </c>
      <c r="AW25" s="69">
        <v>320</v>
      </c>
      <c r="AX25" s="69">
        <v>1628</v>
      </c>
      <c r="AY25" s="69">
        <v>161</v>
      </c>
      <c r="AZ25" s="349">
        <f>BL25/AI25</f>
        <v>0.53247906822732982</v>
      </c>
      <c r="BA25" s="349">
        <f>AG25/AI25</f>
        <v>0.38436673832261997</v>
      </c>
      <c r="BB25" s="365">
        <v>0.27</v>
      </c>
      <c r="BC25" s="380">
        <f>AF25/AG25</f>
        <v>0.24937782031997813</v>
      </c>
      <c r="BD25" s="365">
        <f>AQ25/AI25</f>
        <v>2.8623837780732783E-2</v>
      </c>
      <c r="BE25" s="353">
        <f>AM25/AI25</f>
        <v>2.9922054441004726E-2</v>
      </c>
      <c r="BF25" s="365">
        <f>BL25/AG25</f>
        <v>1.3853411732531109</v>
      </c>
      <c r="BG25" s="365">
        <f>AO25/AG25</f>
        <v>0.42877068234650623</v>
      </c>
      <c r="BH25" s="365">
        <f>AV25/AG25</f>
        <v>1.8104744974702585E-2</v>
      </c>
      <c r="BI25" s="365">
        <f>AT25/AI25</f>
        <v>9.1032844355911097E-3</v>
      </c>
      <c r="BJ25" s="365">
        <f>AV25/AI25</f>
        <v>6.9588617740892773E-3</v>
      </c>
      <c r="BK25" s="262">
        <v>23735</v>
      </c>
      <c r="BL25" s="389">
        <f>AG25+AE25+AQ25+AR25</f>
        <v>101310</v>
      </c>
      <c r="BM25" s="262">
        <v>8901</v>
      </c>
      <c r="BN25" s="282">
        <v>45246</v>
      </c>
      <c r="BO25" s="278">
        <v>3892</v>
      </c>
      <c r="BP25" s="278">
        <v>29700</v>
      </c>
      <c r="BQ25" s="262">
        <v>952</v>
      </c>
      <c r="BR25" s="262">
        <v>1210</v>
      </c>
      <c r="BS25" s="457"/>
    </row>
    <row r="26" spans="1:71" x14ac:dyDescent="0.2">
      <c r="A26" s="421"/>
      <c r="B26" s="476">
        <v>1999</v>
      </c>
      <c r="C26" s="458">
        <v>30</v>
      </c>
      <c r="D26" s="459">
        <v>4856</v>
      </c>
      <c r="E26" s="112">
        <v>24691</v>
      </c>
      <c r="F26" s="468">
        <f>((((4/6)+((S26+T26+V26+AA26+W26+AD26+R26-(1-Z26)-Y26-AC26)/20))*(AG26+(AF26+AU26)*5/6+(AN26+AY26+AW26)*1/6+AP26*18/6+AR26*8/6-AK26*9/6-AL26*7/6-AM26*3/6-AO26*2/6-AX26*4/6-AV26)-(((2/6)-((S26+T26+U26+Z26+X26+AB26+W26+AD26+R26)/20))*(AK26*17/6+AL26*12/6+AO26*3/6+AS26*2/6+AX26*5/6+AV26*8/6-AF26*1/6-AM26*9/6-AP26*2/6))))/2</f>
        <v>24889.060559227677</v>
      </c>
      <c r="G26" s="471">
        <f t="shared" si="5"/>
        <v>1.0080215689614709</v>
      </c>
      <c r="H26" s="855">
        <f>(((BN26+AF26+AP26-BR26*0.5-AM26)*(1.1*(AG26*1.4-BN26*0.6-AM26*3+(AF26+AP26-BR26)*0.1+(AR26-AV26-BO26)*0.9)))/((1.1*(AG26*1.4-BN26*0.6-AM26*3+(AF26+AP26-BR26)*0.1+(AR26-AV26-BO26)*0.9))+(AI26-AF26-AL26-AX26-AP26-BN26+AV26+BO26)))+AM26</f>
        <v>25103.6533460951</v>
      </c>
      <c r="I26" s="852">
        <f t="shared" si="0"/>
        <v>1.016712702851043</v>
      </c>
      <c r="J26" s="632">
        <f>((AG26+AF26+AP26)*2+BN26+AR26-(AJ26+AV26+BO26-BN26)*0.605)*0.16</f>
        <v>24924.184000000005</v>
      </c>
      <c r="K26" s="636">
        <f t="shared" si="1"/>
        <v>1.0094440889392897</v>
      </c>
      <c r="L26" s="512">
        <f>((((2/3)+((BA26+AD26+W26+R26-Y26)/20))*(AG26+((AF26+AU26)*(5/6))+((AN26+AY26+AW26)*(1/6))+(AP26*(19/6))+(AR26*(4/3))-(AL26*(7/6))-(BO26*(11/6))-AM26-(AO26*(1/3))-(AX26*(2/3))-AV26))-(((1/3)-(((BA26+AD26)*2+W26+R26-Y26)/20))*((AL26*(13/6))+(BO26*(8/3))+(AO26*(1/2))+(AS26*(1/3))+((AX26+AV26)*(3/2))-(AF26*(1/6))-(AM26*(11/3))-(AP26*(5/12)))))/2</f>
        <v>24800.539741540189</v>
      </c>
      <c r="M26" s="507">
        <f t="shared" si="2"/>
        <v>1.0044364238605237</v>
      </c>
      <c r="N26" s="868">
        <f>((BN26+AF26-AV26+AP26-BO26)*(AG26+(AF26-BR26+AP26)*0.26+(AX26+AL26+AR26)*0.52))/(AJ26+AF26+AP26+AL26+AX26)</f>
        <v>25276.325743614078</v>
      </c>
      <c r="O26" s="869">
        <f t="shared" si="3"/>
        <v>1.0237060363538972</v>
      </c>
      <c r="P26" s="517">
        <f>BP26*0.5+BM26*0.72+BQ26*1.04+AM26*1.44+(AP26+AF26-BR26)*0.34+BR26*0.25+AR26*0.18-AV26*0.32-(AJ26-BN26-AO26)*0.09-AO26*0.098-BO26*0.37+AL26*0.37+AX26*0.04</f>
        <v>24908.047999999999</v>
      </c>
      <c r="Q26" s="790">
        <f>P26/E26</f>
        <v>1.0087905714632861</v>
      </c>
      <c r="R26" s="70">
        <v>0.30199999999999999</v>
      </c>
      <c r="S26" s="412">
        <v>0.434</v>
      </c>
      <c r="T26" s="66">
        <v>0.77800000000000002</v>
      </c>
      <c r="U26" s="66">
        <f>AQ26/AG26</f>
        <v>7.8399735219891603E-2</v>
      </c>
      <c r="V26" s="67">
        <f>E26/AI26</f>
        <v>0.13016363367985997</v>
      </c>
      <c r="W26" s="66">
        <v>0.34499999999999997</v>
      </c>
      <c r="X26" s="66">
        <f>AE26/AG26</f>
        <v>0.26850357866865254</v>
      </c>
      <c r="Y26" s="113">
        <f>AO26/AI26</f>
        <v>0.16405014444467875</v>
      </c>
      <c r="Z26" s="66">
        <f>AM26/AG26</f>
        <v>7.6234606208541916E-2</v>
      </c>
      <c r="AA26" s="66">
        <f>AE26/AI26</f>
        <v>0.10264006916475128</v>
      </c>
      <c r="AB26" s="67">
        <f>E26/AG26</f>
        <v>0.34050446126901385</v>
      </c>
      <c r="AC26" s="66">
        <f>AT26/AG26</f>
        <v>2.7277867416876975E-2</v>
      </c>
      <c r="AD26" s="67">
        <f>AF26/AI26</f>
        <v>9.4316049174451216E-2</v>
      </c>
      <c r="AE26" s="68">
        <f>AF26+AP26</f>
        <v>19470</v>
      </c>
      <c r="AF26" s="68">
        <v>17891</v>
      </c>
      <c r="AG26" s="69">
        <v>72513</v>
      </c>
      <c r="AH26" s="69"/>
      <c r="AI26" s="68">
        <v>189692</v>
      </c>
      <c r="AJ26" s="404">
        <v>167137</v>
      </c>
      <c r="AK26" s="69">
        <v>4682</v>
      </c>
      <c r="AL26" s="69">
        <v>1464</v>
      </c>
      <c r="AM26" s="68">
        <v>5528</v>
      </c>
      <c r="AN26" s="69">
        <v>1632</v>
      </c>
      <c r="AO26" s="68">
        <v>31119</v>
      </c>
      <c r="AP26" s="68">
        <v>1579</v>
      </c>
      <c r="AQ26" s="69">
        <f>AN26+AY26+AW26+AU26</f>
        <v>5685</v>
      </c>
      <c r="AR26" s="68">
        <v>3421</v>
      </c>
      <c r="AS26" s="114">
        <v>459</v>
      </c>
      <c r="AT26" s="114">
        <f>AS26+AV26</f>
        <v>1978</v>
      </c>
      <c r="AU26" s="220">
        <v>3508</v>
      </c>
      <c r="AV26" s="68">
        <v>1519</v>
      </c>
      <c r="AW26" s="69">
        <v>368</v>
      </c>
      <c r="AX26" s="69">
        <v>1604</v>
      </c>
      <c r="AY26" s="69">
        <v>177</v>
      </c>
      <c r="AZ26" s="349">
        <f>BL26/AI26</f>
        <v>0.53291124559812753</v>
      </c>
      <c r="BA26" s="349">
        <f>AG26/AI26</f>
        <v>0.38226704341775086</v>
      </c>
      <c r="BB26" s="365">
        <v>0.27100000000000002</v>
      </c>
      <c r="BC26" s="380">
        <f>AF26/AG26</f>
        <v>0.24672817287934579</v>
      </c>
      <c r="BD26" s="365">
        <f>AQ26/AI26</f>
        <v>2.9969634987242477E-2</v>
      </c>
      <c r="BE26" s="353">
        <f>AM26/AI26</f>
        <v>2.9141977521455833E-2</v>
      </c>
      <c r="BF26" s="365">
        <f>BL26/AG26</f>
        <v>1.3940810613269345</v>
      </c>
      <c r="BG26" s="365">
        <f>AO26/AG26</f>
        <v>0.42915063505854123</v>
      </c>
      <c r="BH26" s="365">
        <f>AV26/AG26</f>
        <v>2.0947967950574381E-2</v>
      </c>
      <c r="BI26" s="365">
        <f>AT26/AI26</f>
        <v>1.0427429728190963E-2</v>
      </c>
      <c r="BJ26" s="365">
        <f>AV26/AI26</f>
        <v>8.0077177740758704E-3</v>
      </c>
      <c r="BK26" s="262">
        <v>23461</v>
      </c>
      <c r="BL26" s="389">
        <f>AG26+AE26+AQ26+AR26</f>
        <v>101089</v>
      </c>
      <c r="BM26" s="262">
        <v>8740</v>
      </c>
      <c r="BN26" s="282">
        <v>45327</v>
      </c>
      <c r="BO26" s="278">
        <v>3841</v>
      </c>
      <c r="BP26" s="278">
        <v>30128</v>
      </c>
      <c r="BQ26" s="262">
        <v>931</v>
      </c>
      <c r="BR26" s="262">
        <v>1107</v>
      </c>
      <c r="BS26" s="457"/>
    </row>
    <row r="27" spans="1:71" x14ac:dyDescent="0.2">
      <c r="A27" s="421"/>
      <c r="B27" s="476">
        <v>1998</v>
      </c>
      <c r="C27" s="458">
        <v>30</v>
      </c>
      <c r="D27" s="459">
        <v>4864</v>
      </c>
      <c r="E27" s="112">
        <v>23297</v>
      </c>
      <c r="F27" s="468">
        <f>((((4/6)+((S27+T27+V27+AA27+W27+AD27+R27-(1-Z27)-Y27-AC27)/20))*(AG27+(AF27+AU27)*5/6+(AN27+AY27+AW27)*1/6+AP27*18/6+AR27*8/6-AK27*9/6-AL27*7/6-AM27*3/6-AO27*2/6-AX27*4/6-AV27)-(((2/6)-((S27+T27+U27+Z27+X27+AB27+W27+AD27+R27)/20))*(AK27*17/6+AL27*12/6+AO27*3/6+AS27*2/6+AX27*5/6+AV27*8/6-AF27*1/6-AM27*9/6-AP27*2/6))))/2</f>
        <v>23391.433971290971</v>
      </c>
      <c r="G27" s="471">
        <f t="shared" si="5"/>
        <v>1.0040534820488034</v>
      </c>
      <c r="H27" s="855">
        <f>(((BN27+AF27+AP27-BR27*0.5-AM27)*(1.1*(AG27*1.4-BN27*0.6-AM27*3+(AF27+AP27-BR27)*0.1+(AR27-AV27-BO27)*0.9)))/((1.1*(AG27*1.4-BN27*0.6-AM27*3+(AF27+AP27-BR27)*0.1+(AR27-AV27-BO27)*0.9))+(AI27-AF27-AL27-AX27-AP27-BN27+AV27+BO27)))+AM27</f>
        <v>23658.926788825862</v>
      </c>
      <c r="I27" s="852">
        <f t="shared" si="0"/>
        <v>1.0155353388344364</v>
      </c>
      <c r="J27" s="632">
        <f>((AG27+AF27+AP27)*2+BN27+AR27-(AJ27+AV27+BO27-BN27)*0.605)*0.16</f>
        <v>23510.532000000003</v>
      </c>
      <c r="K27" s="636">
        <f t="shared" si="1"/>
        <v>1.0091656436451046</v>
      </c>
      <c r="L27" s="512">
        <f>((((2/3)+((BA27+AD27+W27+R27-Y27)/20))*(AG27+((AF27+AU27)*(5/6))+((AN27+AY27+AW27)*(1/6))+(AP27*(19/6))+(AR27*(4/3))-(AL27*(7/6))-(BO27*(11/6))-AM27-(AO27*(1/3))-(AX27*(2/3))-AV27))-(((1/3)-(((BA27+AD27)*2+W27+R27-Y27)/20))*((AL27*(13/6))+(BO27*(8/3))+(AO27*(1/2))+(AS27*(1/3))+((AX27+AV27)*(3/2))-(AF27*(1/6))-(AM27*(11/3))-(AP27*(5/12)))))/2</f>
        <v>23321.802462963402</v>
      </c>
      <c r="M27" s="507">
        <f t="shared" si="2"/>
        <v>1.0010646204645834</v>
      </c>
      <c r="N27" s="868">
        <f>((BN27+AF27-AV27+AP27-BO27)*(AG27+(AF27-BR27+AP27)*0.26+(AX27+AL27+AR27)*0.52))/(AJ27+AF27+AP27+AL27+AX27)</f>
        <v>23733.385335472256</v>
      </c>
      <c r="O27" s="869">
        <f t="shared" si="3"/>
        <v>1.0187313961227735</v>
      </c>
      <c r="P27" s="517">
        <f>BP27*0.5+BM27*0.72+BQ27*1.04+AM27*1.44+(AP27+AF27-BR27)*0.34+BR27*0.25+AR27*0.18-AV27*0.32-(AJ27-BN27-AO27)*0.09-AO27*0.098-BO27*0.37+AL27*0.37+AX27*0.04</f>
        <v>23483.396000000008</v>
      </c>
      <c r="Q27" s="790">
        <f>P27/E27</f>
        <v>1.0080008584796329</v>
      </c>
      <c r="R27" s="70">
        <v>0.29899999999999999</v>
      </c>
      <c r="S27" s="412">
        <v>0.42</v>
      </c>
      <c r="T27" s="66">
        <v>0.755</v>
      </c>
      <c r="U27" s="66">
        <f>AQ27/AG27</f>
        <v>8.0347479350612358E-2</v>
      </c>
      <c r="V27" s="67">
        <f>E27/AI27</f>
        <v>0.12373592521776078</v>
      </c>
      <c r="W27" s="66">
        <v>0.33500000000000002</v>
      </c>
      <c r="X27" s="66">
        <f>AE27/AG27</f>
        <v>0.25682141839931644</v>
      </c>
      <c r="Y27" s="113">
        <f>AO27/AI27</f>
        <v>0.16939133205863607</v>
      </c>
      <c r="Z27" s="66">
        <f>AM27/AG27</f>
        <v>7.2116206209057246E-2</v>
      </c>
      <c r="AA27" s="66">
        <f>AE27/AI27</f>
        <v>9.5782876566815375E-2</v>
      </c>
      <c r="AB27" s="67">
        <f>E27/AG27</f>
        <v>0.33177157504984334</v>
      </c>
      <c r="AC27" s="66">
        <f>AT27/AG27</f>
        <v>2.6260324693819424E-2</v>
      </c>
      <c r="AD27" s="67">
        <f>AF27/AI27</f>
        <v>8.7353940939026986E-2</v>
      </c>
      <c r="AE27" s="68">
        <f>AF27+AP27</f>
        <v>18034</v>
      </c>
      <c r="AF27" s="68">
        <v>16447</v>
      </c>
      <c r="AG27" s="69">
        <v>70220</v>
      </c>
      <c r="AH27" s="69"/>
      <c r="AI27" s="68">
        <v>188280</v>
      </c>
      <c r="AJ27" s="404">
        <v>167116</v>
      </c>
      <c r="AK27" s="69">
        <v>4500</v>
      </c>
      <c r="AL27" s="69">
        <v>1402</v>
      </c>
      <c r="AM27" s="68">
        <v>5064</v>
      </c>
      <c r="AN27" s="69">
        <v>1603</v>
      </c>
      <c r="AO27" s="68">
        <v>31893</v>
      </c>
      <c r="AP27" s="68">
        <v>1587</v>
      </c>
      <c r="AQ27" s="69">
        <f>AN27+AY27+AW27+AU27</f>
        <v>5642</v>
      </c>
      <c r="AR27" s="68">
        <v>3284</v>
      </c>
      <c r="AS27" s="114">
        <v>340</v>
      </c>
      <c r="AT27" s="114">
        <f>AS27+AV27</f>
        <v>1844</v>
      </c>
      <c r="AU27" s="220">
        <v>3444</v>
      </c>
      <c r="AV27" s="68">
        <v>1504</v>
      </c>
      <c r="AW27" s="69">
        <v>390</v>
      </c>
      <c r="AX27" s="69">
        <v>1705</v>
      </c>
      <c r="AY27" s="69">
        <v>205</v>
      </c>
      <c r="AZ27" s="349">
        <f>BL27/AI27</f>
        <v>0.51614616528574464</v>
      </c>
      <c r="BA27" s="349">
        <f>AG27/AI27</f>
        <v>0.37295517314637772</v>
      </c>
      <c r="BB27" s="365">
        <v>0.26600000000000001</v>
      </c>
      <c r="BC27" s="380">
        <f>AF27/AG27</f>
        <v>0.23422101965252065</v>
      </c>
      <c r="BD27" s="365">
        <f>AQ27/AI27</f>
        <v>2.9966008073082643E-2</v>
      </c>
      <c r="BE27" s="353">
        <f>AM27/AI27</f>
        <v>2.6896112173358827E-2</v>
      </c>
      <c r="BF27" s="365">
        <f>BL27/AG27</f>
        <v>1.3839362005126745</v>
      </c>
      <c r="BG27" s="365">
        <f>AO27/AG27</f>
        <v>0.45418684135573911</v>
      </c>
      <c r="BH27" s="365">
        <f>AV27/AG27</f>
        <v>2.1418399316434064E-2</v>
      </c>
      <c r="BI27" s="365">
        <f>AT27/AI27</f>
        <v>9.7939239430635226E-3</v>
      </c>
      <c r="BJ27" s="365">
        <f>AV27/AI27</f>
        <v>7.9881028255789251E-3</v>
      </c>
      <c r="BK27" s="262">
        <v>22080</v>
      </c>
      <c r="BL27" s="389">
        <f>AG27+AE27+AQ27+AR27</f>
        <v>97180</v>
      </c>
      <c r="BM27" s="262">
        <v>8741</v>
      </c>
      <c r="BN27" s="282">
        <v>44489</v>
      </c>
      <c r="BO27" s="278">
        <v>3704</v>
      </c>
      <c r="BP27" s="278">
        <v>29785</v>
      </c>
      <c r="BQ27" s="262">
        <v>899</v>
      </c>
      <c r="BR27" s="262">
        <v>1067</v>
      </c>
      <c r="BS27" s="457"/>
    </row>
    <row r="28" spans="1:71" x14ac:dyDescent="0.2">
      <c r="A28" s="421"/>
      <c r="B28" s="476">
        <v>1997</v>
      </c>
      <c r="C28" s="458">
        <v>28</v>
      </c>
      <c r="D28" s="459">
        <v>4532</v>
      </c>
      <c r="E28" s="112">
        <v>21604</v>
      </c>
      <c r="F28" s="468">
        <f>((((4/6)+((S28+T28+V28+AA28+W28+AD28+R28-(1-Z28)-Y28-AC28)/20))*(AG28+(AF28+AU28)*5/6+(AN28+AY28+AW28)*1/6+AP28*18/6+AR28*8/6-AK28*9/6-AL28*7/6-AM28*3/6-AO28*2/6-AX28*4/6-AV28)-(((2/6)-((S28+T28+U28+Z28+X28+AB28+W28+AD28+R28)/20))*(AK28*17/6+AL28*12/6+AO28*3/6+AS28*2/6+AX28*5/6+AV28*8/6-AF28*1/6-AM28*9/6-AP28*2/6))))/2</f>
        <v>21691.269597815786</v>
      </c>
      <c r="G28" s="471">
        <f t="shared" si="5"/>
        <v>1.0040395111005271</v>
      </c>
      <c r="H28" s="855">
        <f>(((BN28+AF28+AP28-BR28*0.5-AM28)*(1.1*(AG28*1.4-BN28*0.6-AM28*3+(AF28+AP28-BR28)*0.1+(AR28-AV28-BO28)*0.9)))/((1.1*(AG28*1.4-BN28*0.6-AM28*3+(AF28+AP28-BR28)*0.1+(AR28-AV28-BO28)*0.9))+(AI28-AF28-AL28-AX28-AP28-BN28+AV28+BO28)))+AM28</f>
        <v>22072.834502840597</v>
      </c>
      <c r="I28" s="852">
        <f t="shared" si="0"/>
        <v>1.0217012823014533</v>
      </c>
      <c r="J28" s="864">
        <f>((AG28+AF28+AP28)*2+BN28+AR28-(AJ28+AV28+BO28-BN28)*0.605)*0.16</f>
        <v>21976.567199999998</v>
      </c>
      <c r="K28" s="852">
        <f t="shared" si="1"/>
        <v>1.0172452879096463</v>
      </c>
      <c r="L28" s="512">
        <f>((((2/3)+((BA28+AD28+W28+R28-Y28)/20))*(AG28+((AF28+AU28)*(5/6))+((AN28+AY28+AW28)*(1/6))+(AP28*(19/6))+(AR28*(4/3))-(AL28*(7/6))-(BO28*(11/6))-AM28-(AO28*(1/3))-(AX28*(2/3))-AV28))-(((1/3)-(((BA28+AD28)*2+W28+R28-Y28)/20))*((AL28*(13/6))+(BO28*(8/3))+(AO28*(1/2))+(AS28*(1/3))+((AX28+AV28)*(3/2))-(AF28*(1/6))-(AM28*(11/3))-(AP28*(5/12)))))/2</f>
        <v>21653.370963025147</v>
      </c>
      <c r="M28" s="507">
        <f t="shared" si="2"/>
        <v>1.0022852695345836</v>
      </c>
      <c r="N28" s="868">
        <f>((BN28+AF28-AV28+AP28-BO28)*(AG28+(AF28-BR28+AP28)*0.26+(AX28+AL28+AR28)*0.52))/(AJ28+AF28+AP28+AL28+AX28)</f>
        <v>22153.621431119063</v>
      </c>
      <c r="O28" s="869">
        <f t="shared" si="3"/>
        <v>1.0254407253804418</v>
      </c>
      <c r="P28" s="870">
        <f>BP28*0.5+BM28*0.72+BQ28*1.04+AM28*1.44+(AP28+AF28-BR28)*0.34+BR28*0.25+AR28*0.18-AV28*0.32-(AJ28-BN28-AO28)*0.09-AO28*0.098-BO28*0.37+AL28*0.37+AX28*0.04</f>
        <v>21949.114000000001</v>
      </c>
      <c r="Q28" s="869">
        <f>P28/E28</f>
        <v>1.0159745417515276</v>
      </c>
      <c r="R28" s="70">
        <v>0.30099999999999999</v>
      </c>
      <c r="S28" s="412">
        <v>0.41899999999999998</v>
      </c>
      <c r="T28" s="66">
        <v>0.75600000000000001</v>
      </c>
      <c r="U28" s="66">
        <f>AQ28/AG28</f>
        <v>8.0431546477187268E-2</v>
      </c>
      <c r="V28" s="67">
        <f>E28/AI28</f>
        <v>0.12306956130406795</v>
      </c>
      <c r="W28" s="66">
        <v>0.33700000000000002</v>
      </c>
      <c r="X28" s="66">
        <f>AE28/AG28</f>
        <v>0.26265711084851368</v>
      </c>
      <c r="Y28" s="113">
        <f>AO28/AI28</f>
        <v>0.17053941199592124</v>
      </c>
      <c r="Z28" s="66">
        <f>AM28/AG28</f>
        <v>7.1208238056506196E-2</v>
      </c>
      <c r="AA28" s="66">
        <f>AE28/AI28</f>
        <v>9.7497479250098273E-2</v>
      </c>
      <c r="AB28" s="67">
        <f>E28/AG28</f>
        <v>0.33154801184757754</v>
      </c>
      <c r="AC28" s="66">
        <f>AT28/AG28</f>
        <v>3.112291094366262E-2</v>
      </c>
      <c r="AD28" s="67">
        <f>AF28/AI28</f>
        <v>8.9243091436286268E-2</v>
      </c>
      <c r="AE28" s="68">
        <f>AF28+AP28</f>
        <v>17115</v>
      </c>
      <c r="AF28" s="68">
        <v>15666</v>
      </c>
      <c r="AG28" s="69">
        <v>65161</v>
      </c>
      <c r="AH28" s="69"/>
      <c r="AI28" s="68">
        <v>175543</v>
      </c>
      <c r="AJ28" s="404">
        <v>155438</v>
      </c>
      <c r="AK28" s="69">
        <v>4253</v>
      </c>
      <c r="AL28" s="69">
        <v>1383</v>
      </c>
      <c r="AM28" s="68">
        <v>4640</v>
      </c>
      <c r="AN28" s="69">
        <v>1482</v>
      </c>
      <c r="AO28" s="68">
        <v>29937</v>
      </c>
      <c r="AP28" s="68">
        <v>1449</v>
      </c>
      <c r="AQ28" s="69">
        <f>AN28+AY28+AW28+AU28</f>
        <v>5241</v>
      </c>
      <c r="AR28" s="68">
        <v>3308</v>
      </c>
      <c r="AS28" s="114">
        <v>464</v>
      </c>
      <c r="AT28" s="114">
        <f>AS28+AV28</f>
        <v>2028</v>
      </c>
      <c r="AU28" s="220">
        <v>3237</v>
      </c>
      <c r="AV28" s="68">
        <v>1564</v>
      </c>
      <c r="AW28" s="69">
        <v>334</v>
      </c>
      <c r="AX28" s="69">
        <v>1577</v>
      </c>
      <c r="AY28" s="69">
        <v>188</v>
      </c>
      <c r="AZ28" s="349">
        <f>BL28/AI28</f>
        <v>0.51739459847444791</v>
      </c>
      <c r="BA28" s="349">
        <f>AG28/AI28</f>
        <v>0.37119680078385353</v>
      </c>
      <c r="BB28" s="365">
        <v>0.26700000000000002</v>
      </c>
      <c r="BC28" s="380">
        <f>AF28/AG28</f>
        <v>0.24041988305888493</v>
      </c>
      <c r="BD28" s="365">
        <f>AQ28/AI28</f>
        <v>2.9855932734429741E-2</v>
      </c>
      <c r="BE28" s="353">
        <f>AM28/AI28</f>
        <v>2.6432270156030148E-2</v>
      </c>
      <c r="BF28" s="365">
        <f>BL28/AG28</f>
        <v>1.3938552201470205</v>
      </c>
      <c r="BG28" s="365">
        <f>AO28/AG28</f>
        <v>0.4594312548917297</v>
      </c>
      <c r="BH28" s="365">
        <f>AV28/AG28</f>
        <v>2.4002087138011999E-2</v>
      </c>
      <c r="BI28" s="365">
        <f>AT28/AI28</f>
        <v>1.1552724973368348E-2</v>
      </c>
      <c r="BJ28" s="365">
        <f>AV28/AI28</f>
        <v>8.9094979577653347E-3</v>
      </c>
      <c r="BK28" s="262">
        <v>20468</v>
      </c>
      <c r="BL28" s="389">
        <f>AG28+AE28+AQ28+AR28</f>
        <v>90825</v>
      </c>
      <c r="BM28" s="262">
        <v>8004</v>
      </c>
      <c r="BN28" s="282">
        <v>41471</v>
      </c>
      <c r="BO28" s="278">
        <v>3440</v>
      </c>
      <c r="BP28" s="278">
        <v>27944</v>
      </c>
      <c r="BQ28" s="262">
        <v>883</v>
      </c>
      <c r="BR28" s="262">
        <v>1169</v>
      </c>
      <c r="BS28" s="457"/>
    </row>
    <row r="29" spans="1:71" x14ac:dyDescent="0.2">
      <c r="A29" s="421"/>
      <c r="B29" s="476">
        <v>1996</v>
      </c>
      <c r="C29" s="458">
        <v>28</v>
      </c>
      <c r="D29" s="459">
        <v>4534</v>
      </c>
      <c r="E29" s="112">
        <v>22831</v>
      </c>
      <c r="F29" s="468">
        <f>((((4/6)+((S29+T29+V29+AA29+W29+AD29+R29-(1-Z29)-Y29-AC29)/20))*(AG29+(AF29+AU29)*5/6+(AN29+AY29+AW29)*1/6+AP29*18/6+AR29*8/6-AK29*9/6-AL29*7/6-AM29*3/6-AO29*2/6-AX29*4/6-AV29)-(((2/6)-((S29+T29+U29+Z29+X29+AB29+W29+AD29+R29)/20))*(AK29*17/6+AL29*12/6+AO29*3/6+AS29*2/6+AX29*5/6+AV29*8/6-AF29*1/6-AM29*9/6-AP29*2/6))))/2</f>
        <v>22629.30939158567</v>
      </c>
      <c r="G29" s="471">
        <f t="shared" si="5"/>
        <v>0.9911659319165026</v>
      </c>
      <c r="H29" s="497">
        <f>(((BN29+AF29+AP29-BR29*0.5-AM29)*(1.1*(AG29*1.4-BN29*0.6-AM29*3+(AF29+AP29-BR29)*0.1+(AR29-AV29-BO29)*0.9)))/((1.1*(AG29*1.4-BN29*0.6-AM29*3+(AF29+AP29-BR29)*0.1+(AR29-AV29-BO29)*0.9))+(AI29-AF29-AL29-AX29-AP29-BN29+AV29+BO29)))+AM29</f>
        <v>22836.514232085527</v>
      </c>
      <c r="I29" s="520">
        <f t="shared" si="0"/>
        <v>1.0002415238966986</v>
      </c>
      <c r="J29" s="632">
        <f>((AG29+AF29+AP29)*2+BN29+AR29-(AJ29+AV29+BO29-BN29)*0.605)*0.16</f>
        <v>22736.3256</v>
      </c>
      <c r="K29" s="636">
        <f t="shared" si="1"/>
        <v>0.9958532521571547</v>
      </c>
      <c r="L29" s="867">
        <f>((((2/3)+((BA29+AD29+W29+R29-Y29)/20))*(AG29+((AF29+AU29)*(5/6))+((AN29+AY29+AW29)*(1/6))+(AP29*(19/6))+(AR29*(4/3))-(AL29*(7/6))-(BO29*(11/6))-AM29-(AO29*(1/3))-(AX29*(2/3))-AV29))-(((1/3)-(((BA29+AD29)*2+W29+R29-Y29)/20))*((AL29*(13/6))+(BO29*(8/3))+(AO29*(1/2))+(AS29*(1/3))+((AX29+AV29)*(3/2))-(AF29*(1/6))-(AM29*(11/3))-(AP29*(5/12)))))/2</f>
        <v>22512.606498627385</v>
      </c>
      <c r="M29" s="865">
        <f t="shared" si="2"/>
        <v>0.98605433395941422</v>
      </c>
      <c r="N29" s="515">
        <f>((BN29+AF29-AV29+AP29-BO29)*(AG29+(AF29-BR29+AP29)*0.26+(AX29+AL29+AR29)*0.52))/(AJ29+AF29+AP29+AL29+AX29)</f>
        <v>23005.089329842813</v>
      </c>
      <c r="O29" s="785">
        <f t="shared" si="3"/>
        <v>1.0076251294223999</v>
      </c>
      <c r="P29" s="517">
        <f>BP29*0.5+BM29*0.72+BQ29*1.04+AM29*1.44+(AP29+AF29-BR29)*0.34+BR29*0.25+AR29*0.18-AV29*0.32-(AJ29-BN29-AO29)*0.09-AO29*0.098-BO29*0.37+AL29*0.37+AX29*0.04</f>
        <v>22731.165999999987</v>
      </c>
      <c r="Q29" s="790">
        <f>P29/E29</f>
        <v>0.99562726117997402</v>
      </c>
      <c r="R29" s="70">
        <v>0.30099999999999999</v>
      </c>
      <c r="S29" s="412">
        <v>0.42699999999999999</v>
      </c>
      <c r="T29" s="66">
        <v>0.76700000000000002</v>
      </c>
      <c r="U29" s="66">
        <f>AQ29/AG29</f>
        <v>8.129680283395363E-2</v>
      </c>
      <c r="V29" s="67">
        <f>E29/AI29</f>
        <v>0.12879732375058528</v>
      </c>
      <c r="W29" s="66">
        <v>0.34</v>
      </c>
      <c r="X29" s="66">
        <f>AE29/AG29</f>
        <v>0.26152788365245205</v>
      </c>
      <c r="Y29" s="113">
        <f>AO29/AI29</f>
        <v>0.16533625178407224</v>
      </c>
      <c r="Z29" s="66">
        <f>AM29/AG29</f>
        <v>7.4167077709519746E-2</v>
      </c>
      <c r="AA29" s="66">
        <f>AE29/AI29</f>
        <v>9.8706441840654843E-2</v>
      </c>
      <c r="AB29" s="67">
        <f>E29/AG29</f>
        <v>0.34125525013825986</v>
      </c>
      <c r="AC29" s="66">
        <f>AT29/AG29</f>
        <v>2.6052643379220662E-2</v>
      </c>
      <c r="AD29" s="67">
        <f>AF29/AI29</f>
        <v>9.0786007232191712E-2</v>
      </c>
      <c r="AE29" s="68">
        <f>AF29+AP29</f>
        <v>17497</v>
      </c>
      <c r="AF29" s="68">
        <v>16093</v>
      </c>
      <c r="AG29" s="69">
        <v>66903</v>
      </c>
      <c r="AH29" s="69"/>
      <c r="AI29" s="68">
        <v>177263</v>
      </c>
      <c r="AJ29" s="404">
        <v>156801</v>
      </c>
      <c r="AK29" s="69">
        <v>4353</v>
      </c>
      <c r="AL29" s="69">
        <v>1400</v>
      </c>
      <c r="AM29" s="68">
        <v>4962</v>
      </c>
      <c r="AN29" s="69">
        <v>1553</v>
      </c>
      <c r="AO29" s="68">
        <v>29308</v>
      </c>
      <c r="AP29" s="68">
        <v>1404</v>
      </c>
      <c r="AQ29" s="69">
        <f>AN29+AY29+AW29+AU29</f>
        <v>5439</v>
      </c>
      <c r="AR29" s="68">
        <v>3239</v>
      </c>
      <c r="AS29" s="114">
        <v>400</v>
      </c>
      <c r="AT29" s="114">
        <f>AS29+AV29</f>
        <v>1743</v>
      </c>
      <c r="AU29" s="220">
        <v>3356</v>
      </c>
      <c r="AV29" s="68">
        <v>1343</v>
      </c>
      <c r="AW29" s="69">
        <v>333</v>
      </c>
      <c r="AX29" s="69">
        <v>1544</v>
      </c>
      <c r="AY29" s="69">
        <v>197</v>
      </c>
      <c r="AZ29" s="349">
        <f>BL29/AI29</f>
        <v>0.5250841969277289</v>
      </c>
      <c r="BA29" s="349">
        <f>AG29/AI29</f>
        <v>0.37742224829772708</v>
      </c>
      <c r="BB29" s="365">
        <v>0.27</v>
      </c>
      <c r="BC29" s="380">
        <f>AF29/AG29</f>
        <v>0.24054227762581648</v>
      </c>
      <c r="BD29" s="365">
        <f>AQ29/AI29</f>
        <v>3.0683222105007815E-2</v>
      </c>
      <c r="BE29" s="353">
        <f>AM29/AI29</f>
        <v>2.7992305218799186E-2</v>
      </c>
      <c r="BF29" s="365">
        <f>BL29/AG29</f>
        <v>1.3912380610734945</v>
      </c>
      <c r="BG29" s="365">
        <f>AO29/AG29</f>
        <v>0.43806705229959791</v>
      </c>
      <c r="BH29" s="365">
        <f>AV29/AG29</f>
        <v>2.0073838243427049E-2</v>
      </c>
      <c r="BI29" s="365">
        <f>AT29/AI29</f>
        <v>9.832847238284358E-3</v>
      </c>
      <c r="BJ29" s="365">
        <f>AV29/AI29</f>
        <v>7.5763131617991343E-3</v>
      </c>
      <c r="BK29" s="262">
        <v>21570</v>
      </c>
      <c r="BL29" s="389">
        <f>AG29+AE29+AQ29+AR29</f>
        <v>93078</v>
      </c>
      <c r="BM29" s="262">
        <v>7987</v>
      </c>
      <c r="BN29" s="282">
        <v>42320</v>
      </c>
      <c r="BO29" s="278">
        <v>3609</v>
      </c>
      <c r="BP29" s="278">
        <v>28516</v>
      </c>
      <c r="BQ29" s="262">
        <v>855</v>
      </c>
      <c r="BR29" s="262">
        <v>1343</v>
      </c>
      <c r="BS29" s="457"/>
    </row>
    <row r="30" spans="1:71" x14ac:dyDescent="0.2">
      <c r="A30" s="421"/>
      <c r="B30" s="476">
        <v>1995</v>
      </c>
      <c r="C30" s="458">
        <v>28</v>
      </c>
      <c r="D30" s="459">
        <v>4034</v>
      </c>
      <c r="E30" s="112">
        <v>19554</v>
      </c>
      <c r="F30" s="468">
        <f>((((4/6)+((S30+T30+V30+AA30+W30+AD30+R30-(1-Z30)-Y30-AC30)/20))*(AG30+(AF30+AU30)*5/6+(AN30+AY30+AW30)*1/6+AP30*18/6+AR30*8/6-AK30*9/6-AL30*7/6-AM30*3/6-AO30*2/6-AX30*4/6-AV30)-(((2/6)-((S30+T30+U30+Z30+X30+AB30+W30+AD30+R30)/20))*(AK30*17/6+AL30*12/6+AO30*3/6+AS30*2/6+AX30*5/6+AV30*8/6-AF30*1/6-AM30*9/6-AP30*2/6))))/2</f>
        <v>19537.019983080449</v>
      </c>
      <c r="G30" s="471">
        <f t="shared" si="5"/>
        <v>0.99913163460573018</v>
      </c>
      <c r="H30" s="497">
        <f>(((BN30+AF30+AP30-BR30*0.5-AM30)*(1.1*(AG30*1.4-BN30*0.6-AM30*3+(AF30+AP30-BR30)*0.1+(AR30-AV30-BO30)*0.9)))/((1.1*(AG30*1.4-BN30*0.6-AM30*3+(AF30+AP30-BR30)*0.1+(AR30-AV30-BO30)*0.9))+(AI30-AF30-AL30-AX30-AP30-BN30+AV30+BO30)))+AM30</f>
        <v>19669.582624542956</v>
      </c>
      <c r="I30" s="520">
        <f t="shared" si="0"/>
        <v>1.0059109453075052</v>
      </c>
      <c r="J30" s="632">
        <f>((AG30+AF30+AP30)*2+BN30+AR30-(AJ30+AV30+BO30-BN30)*0.605)*0.16</f>
        <v>19575.2336</v>
      </c>
      <c r="K30" s="636">
        <f t="shared" si="1"/>
        <v>1.0010858954689577</v>
      </c>
      <c r="L30" s="512">
        <f>((((2/3)+((BA30+AD30+W30+R30-Y30)/20))*(AG30+((AF30+AU30)*(5/6))+((AN30+AY30+AW30)*(1/6))+(AP30*(19/6))+(AR30*(4/3))-(AL30*(7/6))-(BO30*(11/6))-AM30-(AO30*(1/3))-(AX30*(2/3))-AV30))-(((1/3)-(((BA30+AD30)*2+W30+R30-Y30)/20))*((AL30*(13/6))+(BO30*(8/3))+(AO30*(1/2))+(AS30*(1/3))+((AX30+AV30)*(3/2))-(AF30*(1/6))-(AM30*(11/3))-(AP30*(5/12)))))/2</f>
        <v>19461.568499513633</v>
      </c>
      <c r="M30" s="507">
        <f t="shared" si="2"/>
        <v>0.99527301316935834</v>
      </c>
      <c r="N30" s="515">
        <f>((BN30+AF30-AV30+AP30-BO30)*(AG30+(AF30-BR30+AP30)*0.26+(AX30+AL30+AR30)*0.52))/(AJ30+AF30+AP30+AL30+AX30)</f>
        <v>19761.052245757575</v>
      </c>
      <c r="O30" s="785">
        <f t="shared" si="3"/>
        <v>1.0105887412170182</v>
      </c>
      <c r="P30" s="517">
        <f>BP30*0.5+BM30*0.72+BQ30*1.04+AM30*1.44+(AP30+AF30-BR30)*0.34+BR30*0.25+AR30*0.18-AV30*0.32-(AJ30-BN30-AO30)*0.09-AO30*0.098-BO30*0.37+AL30*0.37+AX30*0.04</f>
        <v>19564.509999999995</v>
      </c>
      <c r="Q30" s="790">
        <f>P30/E30</f>
        <v>1.0005374859363811</v>
      </c>
      <c r="R30" s="70">
        <v>0.29799999999999999</v>
      </c>
      <c r="S30" s="412">
        <v>0.41699999999999998</v>
      </c>
      <c r="T30" s="66">
        <v>0.755</v>
      </c>
      <c r="U30" s="66">
        <f>AQ30/AG30</f>
        <v>8.4705312672938571E-2</v>
      </c>
      <c r="V30" s="67">
        <f>E30/AI30</f>
        <v>0.12478303042679191</v>
      </c>
      <c r="W30" s="66">
        <v>0.33800000000000002</v>
      </c>
      <c r="X30" s="66">
        <f>AE30/AG30</f>
        <v>0.26734573879358053</v>
      </c>
      <c r="Y30" s="113">
        <f>AO30/AI30</f>
        <v>0.16224857055340003</v>
      </c>
      <c r="Z30" s="66">
        <f>AM30/AG30</f>
        <v>7.05762313226342E-2</v>
      </c>
      <c r="AA30" s="66">
        <f>AE30/AI30</f>
        <v>9.8650959771288543E-2</v>
      </c>
      <c r="AB30" s="67">
        <f>E30/AG30</f>
        <v>0.33816408411732152</v>
      </c>
      <c r="AC30" s="66">
        <f>AT30/AG30</f>
        <v>2.8915329275041507E-2</v>
      </c>
      <c r="AD30" s="67">
        <f>AF30/AI30</f>
        <v>9.0871962425975089E-2</v>
      </c>
      <c r="AE30" s="68">
        <f>AF30+AP30</f>
        <v>15459</v>
      </c>
      <c r="AF30" s="68">
        <v>14240</v>
      </c>
      <c r="AG30" s="69">
        <v>57824</v>
      </c>
      <c r="AH30" s="69"/>
      <c r="AI30" s="68">
        <v>156704</v>
      </c>
      <c r="AJ30" s="404">
        <v>138571</v>
      </c>
      <c r="AK30" s="69">
        <v>3836</v>
      </c>
      <c r="AL30" s="69">
        <v>1173</v>
      </c>
      <c r="AM30" s="68">
        <v>4081</v>
      </c>
      <c r="AN30" s="69">
        <v>1414</v>
      </c>
      <c r="AO30" s="68">
        <v>25425</v>
      </c>
      <c r="AP30" s="68">
        <v>1219</v>
      </c>
      <c r="AQ30" s="69">
        <f>AN30+AY30+AW30+AU30</f>
        <v>4898</v>
      </c>
      <c r="AR30" s="68">
        <v>2933</v>
      </c>
      <c r="AS30" s="114">
        <v>415</v>
      </c>
      <c r="AT30" s="114">
        <f>AS30+AV30</f>
        <v>1672</v>
      </c>
      <c r="AU30" s="220">
        <v>2911</v>
      </c>
      <c r="AV30" s="68">
        <v>1257</v>
      </c>
      <c r="AW30" s="69">
        <v>374</v>
      </c>
      <c r="AX30" s="69">
        <v>1488</v>
      </c>
      <c r="AY30" s="69">
        <v>199</v>
      </c>
      <c r="AZ30" s="349">
        <f>BL30/AI30</f>
        <v>0.51762558709413931</v>
      </c>
      <c r="BA30" s="349">
        <f>AG30/AI30</f>
        <v>0.36900142944659997</v>
      </c>
      <c r="BB30" s="365">
        <v>0.26700000000000002</v>
      </c>
      <c r="BC30" s="380">
        <f>AF30/AG30</f>
        <v>0.24626452684006642</v>
      </c>
      <c r="BD30" s="365">
        <f>AQ30/AI30</f>
        <v>3.1256381458035533E-2</v>
      </c>
      <c r="BE30" s="353">
        <f>AM30/AI30</f>
        <v>2.6042730243005921E-2</v>
      </c>
      <c r="BF30" s="365">
        <f>BL30/AG30</f>
        <v>1.4027739346983952</v>
      </c>
      <c r="BG30" s="365">
        <f>AO30/AG30</f>
        <v>0.43969631986718316</v>
      </c>
      <c r="BH30" s="365">
        <f>AV30/AG30</f>
        <v>2.1738378527946873E-2</v>
      </c>
      <c r="BI30" s="365">
        <f>AT30/AI30</f>
        <v>1.0669797835409434E-2</v>
      </c>
      <c r="BJ30" s="365">
        <f>AV30/AI30</f>
        <v>8.0214927506636717E-3</v>
      </c>
      <c r="BK30" s="262">
        <v>18436</v>
      </c>
      <c r="BL30" s="389">
        <f>AG30+AE30+AQ30+AR30</f>
        <v>81114</v>
      </c>
      <c r="BM30" s="262">
        <v>6958</v>
      </c>
      <c r="BN30" s="282">
        <v>36975</v>
      </c>
      <c r="BO30" s="278">
        <v>3145</v>
      </c>
      <c r="BP30" s="278">
        <v>25112</v>
      </c>
      <c r="BQ30" s="262">
        <v>824</v>
      </c>
      <c r="BR30" s="262">
        <v>1105</v>
      </c>
      <c r="BS30" s="457"/>
    </row>
    <row r="31" spans="1:71" x14ac:dyDescent="0.2">
      <c r="A31" s="421"/>
      <c r="B31" s="476">
        <v>1994</v>
      </c>
      <c r="C31" s="458">
        <v>28</v>
      </c>
      <c r="D31" s="459">
        <v>3200</v>
      </c>
      <c r="E31" s="112">
        <v>15752</v>
      </c>
      <c r="F31" s="468">
        <f>((((4/6)+((S31+T31+V31+AA31+W31+AD31+R31-(1-Z31)-Y31-AC31)/20))*(AG31+(AF31+AU31)*5/6+(AN31+AY31+AW31)*1/6+AP31*18/6+AR31*8/6-AK31*9/6-AL31*7/6-AM31*3/6-AO31*2/6-AX31*4/6-AV31)-(((2/6)-((S31+T31+U31+Z31+X31+AB31+W31+AD31+R31)/20))*(AK31*17/6+AL31*12/6+AO31*3/6+AS31*2/6+AX31*5/6+AV31*8/6-AF31*1/6-AM31*9/6-AP31*2/6))))/2</f>
        <v>15738.742945746986</v>
      </c>
      <c r="G31" s="471">
        <f t="shared" si="5"/>
        <v>0.99915838914087007</v>
      </c>
      <c r="H31" s="497">
        <f>(((BN31+AF31+AP31-BR31*0.5-AM31)*(1.1*(AG31*1.4-BN31*0.6-AM31*3+(AF31+AP31-BR31)*0.1+(AR31-AV31-BO31)*0.9)))/((1.1*(AG31*1.4-BN31*0.6-AM31*3+(AF31+AP31-BR31)*0.1+(AR31-AV31-BO31)*0.9))+(AI31-AF31-AL31-AX31-AP31-BN31+AV31+BO31)))+AM31</f>
        <v>15855.019433925934</v>
      </c>
      <c r="I31" s="520">
        <f t="shared" si="0"/>
        <v>1.0065400859526368</v>
      </c>
      <c r="J31" s="632">
        <f>((AG31+AF31+AP31)*2+BN31+AR31-(AJ31+AV31+BO31-BN31)*0.605)*0.16</f>
        <v>15803.6504</v>
      </c>
      <c r="K31" s="636">
        <f t="shared" si="1"/>
        <v>1.0032789740985273</v>
      </c>
      <c r="L31" s="512">
        <f>((((2/3)+((BA31+AD31+W31+R31-Y31)/20))*(AG31+((AF31+AU31)*(5/6))+((AN31+AY31+AW31)*(1/6))+(AP31*(19/6))+(AR31*(4/3))-(AL31*(7/6))-(BO31*(11/6))-AM31-(AO31*(1/3))-(AX31*(2/3))-AV31))-(((1/3)-(((BA31+AD31)*2+W31+R31-Y31)/20))*((AL31*(13/6))+(BO31*(8/3))+(AO31*(1/2))+(AS31*(1/3))+((AX31+AV31)*(3/2))-(AF31*(1/6))-(AM31*(11/3))-(AP31*(5/12)))))/2</f>
        <v>15668.884687896385</v>
      </c>
      <c r="M31" s="507">
        <f t="shared" si="2"/>
        <v>0.99472350735756632</v>
      </c>
      <c r="N31" s="868">
        <f>((BN31+AF31-AV31+AP31-BO31)*(AG31+(AF31-BR31+AP31)*0.26+(AX31+AL31+AR31)*0.52))/(AJ31+AF31+AP31+AL31+AX31)</f>
        <v>15979.713388392569</v>
      </c>
      <c r="O31" s="869">
        <f t="shared" si="3"/>
        <v>1.0144561572113109</v>
      </c>
      <c r="P31" s="517">
        <f>BP31*0.5+BM31*0.72+BQ31*1.04+AM31*1.44+(AP31+AF31-BR31)*0.34+BR31*0.25+AR31*0.18-AV31*0.32-(AJ31-BN31-AO31)*0.09-AO31*0.098-BO31*0.37+AL31*0.37+AX31*0.04</f>
        <v>15791.721999999996</v>
      </c>
      <c r="Q31" s="790">
        <f>P31/E31</f>
        <v>1.0025217115286946</v>
      </c>
      <c r="R31" s="70">
        <v>0.3</v>
      </c>
      <c r="S31" s="412">
        <v>0.42399999999999999</v>
      </c>
      <c r="T31" s="66">
        <v>0.76300000000000001</v>
      </c>
      <c r="U31" s="66">
        <f>AQ31/AG31</f>
        <v>8.4829443447037703E-2</v>
      </c>
      <c r="V31" s="67">
        <f>E31/AI31</f>
        <v>0.12653936682117237</v>
      </c>
      <c r="W31" s="66">
        <v>0.33900000000000002</v>
      </c>
      <c r="X31" s="66">
        <f>AE31/AG31</f>
        <v>0.25662563050354792</v>
      </c>
      <c r="Y31" s="113">
        <f>AO31/AI31</f>
        <v>0.1587847336584112</v>
      </c>
      <c r="Z31" s="66">
        <f>AM31/AG31</f>
        <v>7.0659143370094893E-2</v>
      </c>
      <c r="AA31" s="66">
        <f>AE31/AI31</f>
        <v>9.6454937622004605E-2</v>
      </c>
      <c r="AB31" s="67">
        <f>E31/AG31</f>
        <v>0.33666752158673163</v>
      </c>
      <c r="AC31" s="66">
        <f>AT31/AG31</f>
        <v>2.9131401213986493E-2</v>
      </c>
      <c r="AD31" s="67">
        <f>AF31/AI31</f>
        <v>8.9417832153788068E-2</v>
      </c>
      <c r="AE31" s="68">
        <f>AF31+AP31</f>
        <v>12007</v>
      </c>
      <c r="AF31" s="68">
        <v>11131</v>
      </c>
      <c r="AG31" s="69">
        <v>46788</v>
      </c>
      <c r="AH31" s="69"/>
      <c r="AI31" s="68">
        <v>124483</v>
      </c>
      <c r="AJ31" s="404">
        <v>110266</v>
      </c>
      <c r="AK31" s="69">
        <v>2979</v>
      </c>
      <c r="AL31" s="69">
        <v>992</v>
      </c>
      <c r="AM31" s="68">
        <v>3306</v>
      </c>
      <c r="AN31" s="69">
        <v>1162</v>
      </c>
      <c r="AO31" s="68">
        <v>19766</v>
      </c>
      <c r="AP31" s="68">
        <v>876</v>
      </c>
      <c r="AQ31" s="69">
        <f>AN31+AY31+AW31+AU31</f>
        <v>3969</v>
      </c>
      <c r="AR31" s="68">
        <v>2258</v>
      </c>
      <c r="AS31" s="114">
        <v>331</v>
      </c>
      <c r="AT31" s="114">
        <f>AS31+AV31</f>
        <v>1363</v>
      </c>
      <c r="AU31" s="220">
        <v>2360</v>
      </c>
      <c r="AV31" s="68">
        <v>1032</v>
      </c>
      <c r="AW31" s="69">
        <v>273</v>
      </c>
      <c r="AX31" s="69">
        <v>1207</v>
      </c>
      <c r="AY31" s="69">
        <v>174</v>
      </c>
      <c r="AZ31" s="349">
        <f>BL31/AI31</f>
        <v>0.5223363832812512</v>
      </c>
      <c r="BA31" s="349">
        <f>AG31/AI31</f>
        <v>0.37585855096679865</v>
      </c>
      <c r="BB31" s="365">
        <v>0.27</v>
      </c>
      <c r="BC31" s="380">
        <f>AF31/AG31</f>
        <v>0.23790288108061897</v>
      </c>
      <c r="BD31" s="365">
        <f>AQ31/AI31</f>
        <v>3.1883871693323587E-2</v>
      </c>
      <c r="BE31" s="353">
        <f>AM31/AI31</f>
        <v>2.6557843239639146E-2</v>
      </c>
      <c r="BF31" s="365">
        <f>BL31/AG31</f>
        <v>1.3897153116183636</v>
      </c>
      <c r="BG31" s="365">
        <f>AO31/AG31</f>
        <v>0.42245875010686501</v>
      </c>
      <c r="BH31" s="365">
        <f>AV31/AG31</f>
        <v>2.2056937676327264E-2</v>
      </c>
      <c r="BI31" s="365">
        <f>AT31/AI31</f>
        <v>1.0949286247921403E-2</v>
      </c>
      <c r="BJ31" s="365">
        <f>AV31/AI31</f>
        <v>8.2902886337893524E-3</v>
      </c>
      <c r="BK31" s="262">
        <v>14858</v>
      </c>
      <c r="BL31" s="389">
        <f>AG31+AE31+AQ31+AR31</f>
        <v>65022</v>
      </c>
      <c r="BM31" s="262">
        <v>5723</v>
      </c>
      <c r="BN31" s="282">
        <v>29743</v>
      </c>
      <c r="BO31" s="278">
        <v>2442</v>
      </c>
      <c r="BP31" s="278">
        <v>20012</v>
      </c>
      <c r="BQ31" s="262">
        <v>702</v>
      </c>
      <c r="BR31" s="262">
        <v>1008</v>
      </c>
      <c r="BS31" s="457"/>
    </row>
    <row r="32" spans="1:71" x14ac:dyDescent="0.2">
      <c r="A32" s="421"/>
      <c r="B32" s="476">
        <v>1993</v>
      </c>
      <c r="C32" s="458">
        <v>28</v>
      </c>
      <c r="D32" s="459">
        <v>4538</v>
      </c>
      <c r="E32" s="112">
        <v>20864</v>
      </c>
      <c r="F32" s="468">
        <f>((((4/6)+((S32+T32+V32+AA32+W32+AD32+R32-(1-Z32)-Y32-AC32)/20))*(AG32+(AF32+AU32)*5/6+(AN32+AY32+AW32)*1/6+AP32*18/6+AR32*8/6-AK32*9/6-AL32*7/6-AM32*3/6-AO32*2/6-AX32*4/6-AV32)-(((2/6)-((S32+T32+U32+Z32+X32+AB32+W32+AD32+R32)/20))*(AK32*17/6+AL32*12/6+AO32*3/6+AS32*2/6+AX32*5/6+AV32*8/6-AF32*1/6-AM32*9/6-AP32*2/6))))/2</f>
        <v>20749.129836459251</v>
      </c>
      <c r="G32" s="471">
        <f t="shared" si="5"/>
        <v>0.99449433648673558</v>
      </c>
      <c r="H32" s="497">
        <f>(((BN32+AF32+AP32-BR32*0.5-AM32)*(1.1*(AG32*1.4-BN32*0.6-AM32*3+(AF32+AP32-BR32)*0.1+(AR32-AV32-BO32)*0.9)))/((1.1*(AG32*1.4-BN32*0.6-AM32*3+(AF32+AP32-BR32)*0.1+(AR32-AV32-BO32)*0.9))+(AI32-AF32-AL32-AX32-AP32-BN32+AV32+BO32)))+AM32</f>
        <v>20801.388937249892</v>
      </c>
      <c r="I32" s="520">
        <f t="shared" si="0"/>
        <v>0.99699908633291279</v>
      </c>
      <c r="J32" s="632">
        <f>((AG32+AF32+AP32)*2+BN32+AR32-(AJ32+AV32+BO32-BN32)*0.605)*0.16</f>
        <v>20798.5936</v>
      </c>
      <c r="K32" s="636">
        <f t="shared" si="1"/>
        <v>0.99686510736196321</v>
      </c>
      <c r="L32" s="512">
        <f>((((2/3)+((BA32+AD32+W32+R32-Y32)/20))*(AG32+((AF32+AU32)*(5/6))+((AN32+AY32+AW32)*(1/6))+(AP32*(19/6))+(AR32*(4/3))-(AL32*(7/6))-(BO32*(11/6))-AM32-(AO32*(1/3))-(AX32*(2/3))-AV32))-(((1/3)-(((BA32+AD32)*2+W32+R32-Y32)/20))*((AL32*(13/6))+(BO32*(8/3))+(AO32*(1/2))+(AS32*(1/3))+((AX32+AV32)*(3/2))-(AF32*(1/6))-(AM32*(11/3))-(AP32*(5/12)))))/2</f>
        <v>20695.671098823546</v>
      </c>
      <c r="M32" s="507">
        <f t="shared" si="2"/>
        <v>0.99193208870895067</v>
      </c>
      <c r="N32" s="515">
        <f>((BN32+AF32-AV32+AP32-BO32)*(AG32+(AF32-BR32+AP32)*0.26+(AX32+AL32+AR32)*0.52))/(AJ32+AF32+AP32+AL32+AX32)</f>
        <v>20901.001670734364</v>
      </c>
      <c r="O32" s="785">
        <f t="shared" si="3"/>
        <v>1.0017734696479277</v>
      </c>
      <c r="P32" s="517">
        <f>BP32*0.5+BM32*0.72+BQ32*1.04+AM32*1.44+(AP32+AF32-BR32)*0.34+BR32*0.25+AR32*0.18-AV32*0.32-(AJ32-BN32-AO32)*0.09-AO32*0.098-BO32*0.37+AL32*0.37+AX32*0.04</f>
        <v>20817.149999999994</v>
      </c>
      <c r="Q32" s="790">
        <f>P32/E32</f>
        <v>0.99775450536809784</v>
      </c>
      <c r="R32" s="70">
        <v>0.29399999999999998</v>
      </c>
      <c r="S32" s="412">
        <v>0.40300000000000002</v>
      </c>
      <c r="T32" s="66">
        <v>0.73599999999999999</v>
      </c>
      <c r="U32" s="66">
        <f>AQ32/AG32</f>
        <v>8.9893931879629477E-2</v>
      </c>
      <c r="V32" s="67">
        <f>E32/AI32</f>
        <v>0.11952063426594257</v>
      </c>
      <c r="W32" s="66">
        <v>0.33200000000000002</v>
      </c>
      <c r="X32" s="66">
        <f>AE32/AG32</f>
        <v>0.26093077575311563</v>
      </c>
      <c r="Y32" s="113">
        <f>AO32/AI32</f>
        <v>0.15071836117412524</v>
      </c>
      <c r="Z32" s="66">
        <f>AM32/AG32</f>
        <v>6.4472779048746542E-2</v>
      </c>
      <c r="AA32" s="66">
        <f>AE32/AI32</f>
        <v>9.3432781100341422E-2</v>
      </c>
      <c r="AB32" s="67">
        <f>E32/AG32</f>
        <v>0.33378661589901931</v>
      </c>
      <c r="AC32" s="66">
        <f>AT32/AG32</f>
        <v>3.1116514950325563E-2</v>
      </c>
      <c r="AD32" s="67">
        <f>AF32/AI32</f>
        <v>8.6558511491487369E-2</v>
      </c>
      <c r="AE32" s="68">
        <f>AF32+AP32</f>
        <v>16310</v>
      </c>
      <c r="AF32" s="68">
        <v>15110</v>
      </c>
      <c r="AG32" s="69">
        <v>62507</v>
      </c>
      <c r="AH32" s="69"/>
      <c r="AI32" s="68">
        <v>174564</v>
      </c>
      <c r="AJ32" s="404">
        <v>154995</v>
      </c>
      <c r="AK32" s="69">
        <v>4237</v>
      </c>
      <c r="AL32" s="69">
        <v>1430</v>
      </c>
      <c r="AM32" s="68">
        <v>4030</v>
      </c>
      <c r="AN32" s="69">
        <v>1473</v>
      </c>
      <c r="AO32" s="68">
        <v>26310</v>
      </c>
      <c r="AP32" s="68">
        <v>1200</v>
      </c>
      <c r="AQ32" s="69">
        <f>AN32+AY32+AW32+AU32</f>
        <v>5619</v>
      </c>
      <c r="AR32" s="68">
        <v>3263</v>
      </c>
      <c r="AS32" s="114">
        <v>285</v>
      </c>
      <c r="AT32" s="114">
        <f>AS32+AV32</f>
        <v>1945</v>
      </c>
      <c r="AU32" s="220">
        <v>3483</v>
      </c>
      <c r="AV32" s="68">
        <v>1660</v>
      </c>
      <c r="AW32" s="69">
        <v>365</v>
      </c>
      <c r="AX32" s="69">
        <v>1811</v>
      </c>
      <c r="AY32" s="69">
        <v>298</v>
      </c>
      <c r="AZ32" s="349">
        <f>BL32/AI32</f>
        <v>0.50238880868907676</v>
      </c>
      <c r="BA32" s="349">
        <f>AG32/AI32</f>
        <v>0.35807497536720057</v>
      </c>
      <c r="BB32" s="365">
        <v>0.26500000000000001</v>
      </c>
      <c r="BC32" s="380">
        <f>AF32/AG32</f>
        <v>0.24173292591229784</v>
      </c>
      <c r="BD32" s="365">
        <f>AQ32/AI32</f>
        <v>3.2188767443459131E-2</v>
      </c>
      <c r="BE32" s="353">
        <f>AM32/AI32</f>
        <v>2.3086088769734881E-2</v>
      </c>
      <c r="BF32" s="365">
        <f>BL32/AG32</f>
        <v>1.403026860991569</v>
      </c>
      <c r="BG32" s="365">
        <f>AO32/AG32</f>
        <v>0.42091285775993087</v>
      </c>
      <c r="BH32" s="365">
        <f>AV32/AG32</f>
        <v>2.6557025613131328E-2</v>
      </c>
      <c r="BI32" s="365">
        <f>AT32/AI32</f>
        <v>1.1142045324350954E-2</v>
      </c>
      <c r="BJ32" s="365">
        <f>AV32/AI32</f>
        <v>9.5094062922481161E-3</v>
      </c>
      <c r="BK32" s="262">
        <v>19596</v>
      </c>
      <c r="BL32" s="389">
        <f>AG32+AE32+AQ32+AR32</f>
        <v>87699</v>
      </c>
      <c r="BM32" s="262">
        <v>7449</v>
      </c>
      <c r="BN32" s="282">
        <v>41088</v>
      </c>
      <c r="BO32" s="278">
        <v>3431</v>
      </c>
      <c r="BP32" s="278">
        <v>28669</v>
      </c>
      <c r="BQ32" s="262">
        <v>940</v>
      </c>
      <c r="BR32" s="262">
        <v>1477</v>
      </c>
      <c r="BS32" s="457"/>
    </row>
    <row r="33" spans="1:71" x14ac:dyDescent="0.2">
      <c r="A33" s="421"/>
      <c r="B33" s="476">
        <v>1992</v>
      </c>
      <c r="C33" s="458">
        <v>26</v>
      </c>
      <c r="D33" s="459">
        <v>4212</v>
      </c>
      <c r="E33" s="112">
        <v>17341</v>
      </c>
      <c r="F33" s="851">
        <f>((((4/6)+((S33+T33+V33+AA33+W33+AD33+R33-(1-Z33)-Y33-AC33)/20))*(AG33+(AF33+AU33)*5/6+(AN33+AY33+AW33)*1/6+AP33*18/6+AR33*8/6-AK33*9/6-AL33*7/6-AM33*3/6-AO33*2/6-AX33*4/6-AV33)-(((2/6)-((S33+T33+U33+Z33+X33+AB33+W33+AD33+R33)/20))*(AK33*17/6+AL33*12/6+AO33*3/6+AS33*2/6+AX33*5/6+AV33*8/6-AF33*1/6-AM33*9/6-AP33*2/6))))/2</f>
        <v>17649.367387135069</v>
      </c>
      <c r="G33" s="852">
        <f t="shared" si="5"/>
        <v>1.0177825608174309</v>
      </c>
      <c r="H33" s="497">
        <f>(((BN33+AF33+AP33-BR33*0.5-AM33)*(1.1*(AG33*1.4-BN33*0.6-AM33*3+(AF33+AP33-BR33)*0.1+(AR33-AV33-BO33)*0.9)))/((1.1*(AG33*1.4-BN33*0.6-AM33*3+(AF33+AP33-BR33)*0.1+(AR33-AV33-BO33)*0.9))+(AI33-AF33-AL33-AX33-AP33-BN33+AV33+BO33)))+AM33</f>
        <v>17562.423584825061</v>
      </c>
      <c r="I33" s="520">
        <f t="shared" si="0"/>
        <v>1.0127687898520881</v>
      </c>
      <c r="J33" s="632">
        <f>((AG33+AF33+AP33)*2+BN33+AR33-(AJ33+AV33+BO33-BN33)*0.605)*0.16</f>
        <v>17561.9352</v>
      </c>
      <c r="K33" s="636">
        <f t="shared" si="1"/>
        <v>1.0127406262614613</v>
      </c>
      <c r="L33" s="867">
        <f>((((2/3)+((BA33+AD33+W33+R33-Y33)/20))*(AG33+((AF33+AU33)*(5/6))+((AN33+AY33+AW33)*(1/6))+(AP33*(19/6))+(AR33*(4/3))-(AL33*(7/6))-(BO33*(11/6))-AM33-(AO33*(1/3))-(AX33*(2/3))-AV33))-(((1/3)-(((BA33+AD33)*2+W33+R33-Y33)/20))*((AL33*(13/6))+(BO33*(8/3))+(AO33*(1/2))+(AS33*(1/3))+((AX33+AV33)*(3/2))-(AF33*(1/6))-(AM33*(11/3))-(AP33*(5/12)))))/2</f>
        <v>17599.576528120229</v>
      </c>
      <c r="M33" s="865">
        <f t="shared" si="2"/>
        <v>1.0149112812479228</v>
      </c>
      <c r="N33" s="515">
        <f>((BN33+AF33-AV33+AP33-BO33)*(AG33+(AF33-BR33+AP33)*0.26+(AX33+AL33+AR33)*0.52))/(AJ33+AF33+AP33+AL33+AX33)</f>
        <v>17558.72561788233</v>
      </c>
      <c r="O33" s="785">
        <f t="shared" si="3"/>
        <v>1.0125555399274742</v>
      </c>
      <c r="P33" s="868">
        <f>BP33*0.5+BM33*0.72+BQ33*1.04+AM33*1.44+(AP33+AF33-BR33)*0.34+BR33*0.25+AR33*0.18-AV33*0.32-(AJ33-BN33-AO33)*0.09-AO33*0.098-BO33*0.37+AL33*0.37+AX33*0.04</f>
        <v>17604.965999999993</v>
      </c>
      <c r="Q33" s="869">
        <f>P33/E33</f>
        <v>1.0152220748515075</v>
      </c>
      <c r="R33" s="70">
        <v>0.28499999999999998</v>
      </c>
      <c r="S33" s="412">
        <v>0.377</v>
      </c>
      <c r="T33" s="66">
        <v>0.7</v>
      </c>
      <c r="U33" s="66">
        <f>AQ33/AG33</f>
        <v>9.0296970933575707E-2</v>
      </c>
      <c r="V33" s="67">
        <f>E33/AI33</f>
        <v>0.10801332959606341</v>
      </c>
      <c r="W33" s="66">
        <v>0.32200000000000001</v>
      </c>
      <c r="X33" s="66">
        <f>AE33/AG33</f>
        <v>0.27196676003042053</v>
      </c>
      <c r="Y33" s="113">
        <f>AO33/AI33</f>
        <v>0.14661309913108475</v>
      </c>
      <c r="Z33" s="66">
        <f>AM33/AG33</f>
        <v>5.6352135927732742E-2</v>
      </c>
      <c r="AA33" s="66">
        <f>AE33/AI33</f>
        <v>9.1326419383973345E-2</v>
      </c>
      <c r="AB33" s="67">
        <f>E33/AG33</f>
        <v>0.32165977258815454</v>
      </c>
      <c r="AC33" s="66">
        <f>AT33/AG33</f>
        <v>3.4056129546845726E-2</v>
      </c>
      <c r="AD33" s="67">
        <f>AF33/AI33</f>
        <v>8.522221184091687E-2</v>
      </c>
      <c r="AE33" s="68">
        <f>AF33+AP33</f>
        <v>14662</v>
      </c>
      <c r="AF33" s="68">
        <v>13682</v>
      </c>
      <c r="AG33" s="69">
        <v>53911</v>
      </c>
      <c r="AH33" s="69"/>
      <c r="AI33" s="68">
        <v>160545</v>
      </c>
      <c r="AJ33" s="404">
        <v>142895</v>
      </c>
      <c r="AK33" s="69">
        <v>3822</v>
      </c>
      <c r="AL33" s="69">
        <v>1294</v>
      </c>
      <c r="AM33" s="68">
        <v>3038</v>
      </c>
      <c r="AN33" s="69">
        <v>1296</v>
      </c>
      <c r="AO33" s="68">
        <v>23538</v>
      </c>
      <c r="AP33" s="68">
        <v>980</v>
      </c>
      <c r="AQ33" s="69">
        <f>AN33+AY33+AW33+AU33</f>
        <v>4868</v>
      </c>
      <c r="AR33" s="68">
        <v>3264</v>
      </c>
      <c r="AS33" s="114">
        <v>235</v>
      </c>
      <c r="AT33" s="114">
        <f>AS33+AV33</f>
        <v>1836</v>
      </c>
      <c r="AU33" s="220">
        <v>3057</v>
      </c>
      <c r="AV33" s="68">
        <v>1601</v>
      </c>
      <c r="AW33" s="69">
        <v>296</v>
      </c>
      <c r="AX33" s="69">
        <v>1665</v>
      </c>
      <c r="AY33" s="69">
        <v>219</v>
      </c>
      <c r="AZ33" s="349">
        <f>BL33/AI33</f>
        <v>0.47777881590831234</v>
      </c>
      <c r="BA33" s="349">
        <f>AG33/AI33</f>
        <v>0.33579993148338472</v>
      </c>
      <c r="BB33" s="365">
        <v>0.25600000000000001</v>
      </c>
      <c r="BC33" s="380">
        <f>AF33/AG33</f>
        <v>0.25378865166663578</v>
      </c>
      <c r="BD33" s="365">
        <f>AQ33/AI33</f>
        <v>3.0321716652651903E-2</v>
      </c>
      <c r="BE33" s="353">
        <f>AM33/AI33</f>
        <v>1.8923043383475037E-2</v>
      </c>
      <c r="BF33" s="365">
        <f>BL33/AG33</f>
        <v>1.4228079612694997</v>
      </c>
      <c r="BG33" s="365">
        <f>AO33/AG33</f>
        <v>0.43660848435384242</v>
      </c>
      <c r="BH33" s="365">
        <f>AV33/AG33</f>
        <v>2.9697093357570811E-2</v>
      </c>
      <c r="BI33" s="365">
        <f>AT33/AI33</f>
        <v>1.1436045968420069E-2</v>
      </c>
      <c r="BJ33" s="365">
        <f>AV33/AI33</f>
        <v>9.9722819147279578E-3</v>
      </c>
      <c r="BK33" s="262">
        <v>16282</v>
      </c>
      <c r="BL33" s="389">
        <f>AG33+AE33+AQ33+AR33</f>
        <v>76705</v>
      </c>
      <c r="BM33" s="262">
        <v>6563</v>
      </c>
      <c r="BN33" s="282">
        <v>36544</v>
      </c>
      <c r="BO33" s="278">
        <v>3109</v>
      </c>
      <c r="BP33" s="278">
        <v>26098</v>
      </c>
      <c r="BQ33" s="262">
        <v>845</v>
      </c>
      <c r="BR33" s="262">
        <v>1315</v>
      </c>
      <c r="BS33" s="457"/>
    </row>
    <row r="34" spans="1:71" x14ac:dyDescent="0.2">
      <c r="A34" s="421"/>
      <c r="B34" s="476">
        <v>1991</v>
      </c>
      <c r="C34" s="458">
        <v>26</v>
      </c>
      <c r="D34" s="459">
        <v>4208</v>
      </c>
      <c r="E34" s="112">
        <v>18127</v>
      </c>
      <c r="F34" s="468">
        <f>((((4/6)+((S34+T34+V34+AA34+W34+AD34+R34-(1-Z34)-Y34-AC34)/20))*(AG34+(AF34+AU34)*5/6+(AN34+AY34+AW34)*1/6+AP34*18/6+AR34*8/6-AK34*9/6-AL34*7/6-AM34*3/6-AO34*2/6-AX34*4/6-AV34)-(((2/6)-((S34+T34+U34+Z34+X34+AB34+W34+AD34+R34)/20))*(AK34*17/6+AL34*12/6+AO34*3/6+AS34*2/6+AX34*5/6+AV34*8/6-AF34*1/6-AM34*9/6-AP34*2/6))))/2</f>
        <v>18039.248074694209</v>
      </c>
      <c r="G34" s="471">
        <f t="shared" si="5"/>
        <v>0.99515904863983062</v>
      </c>
      <c r="H34" s="497">
        <f>(((BN34+AF34+AP34-BR34*0.5-AM34)*(1.1*(AG34*1.4-BN34*0.6-AM34*3+(AF34+AP34-BR34)*0.1+(AR34-AV34-BO34)*0.9)))/((1.1*(AG34*1.4-BN34*0.6-AM34*3+(AF34+AP34-BR34)*0.1+(AR34-AV34-BO34)*0.9))+(AI34-AF34-AL34-AX34-AP34-BN34+AV34+BO34)))+AM34</f>
        <v>18005.194757424451</v>
      </c>
      <c r="I34" s="520">
        <f t="shared" si="0"/>
        <v>0.99328045222179351</v>
      </c>
      <c r="J34" s="632">
        <f>((AG34+AF34+AP34)*2+BN34+AR34-(AJ34+AV34+BO34-BN34)*0.605)*0.16</f>
        <v>17966.4336</v>
      </c>
      <c r="K34" s="636">
        <f t="shared" si="1"/>
        <v>0.9911421415567937</v>
      </c>
      <c r="L34" s="512">
        <f>((((2/3)+((BA34+AD34+W34+R34-Y34)/20))*(AG34+((AF34+AU34)*(5/6))+((AN34+AY34+AW34)*(1/6))+(AP34*(19/6))+(AR34*(4/3))-(AL34*(7/6))-(BO34*(11/6))-AM34-(AO34*(1/3))-(AX34*(2/3))-AV34))-(((1/3)-(((BA34+AD34)*2+W34+R34-Y34)/20))*((AL34*(13/6))+(BO34*(8/3))+(AO34*(1/2))+(AS34*(1/3))+((AX34+AV34)*(3/2))-(AF34*(1/6))-(AM34*(11/3))-(AP34*(5/12)))))/2</f>
        <v>18013.684441820216</v>
      </c>
      <c r="M34" s="507">
        <f t="shared" si="2"/>
        <v>0.99374879692283424</v>
      </c>
      <c r="N34" s="515">
        <f>((BN34+AF34-AV34+AP34-BO34)*(AG34+(AF34-BR34+AP34)*0.26+(AX34+AL34+AR34)*0.52))/(AJ34+AF34+AP34+AL34+AX34)</f>
        <v>17976.917607042866</v>
      </c>
      <c r="O34" s="785">
        <f t="shared" si="3"/>
        <v>0.99172050571207948</v>
      </c>
      <c r="P34" s="517">
        <f>BP34*0.5+BM34*0.72+BQ34*1.04+AM34*1.44+(AP34+AF34-BR34)*0.34+BR34*0.25+AR34*0.18-AV34*0.32-(AJ34-BN34-AO34)*0.09-AO34*0.098-BO34*0.37+AL34*0.37+AX34*0.04</f>
        <v>18020.759999999998</v>
      </c>
      <c r="Q34" s="790">
        <f>P34/E34</f>
        <v>0.9941391294753682</v>
      </c>
      <c r="R34" s="70">
        <v>0.28499999999999998</v>
      </c>
      <c r="S34" s="412">
        <v>0.38500000000000001</v>
      </c>
      <c r="T34" s="66">
        <v>0.70799999999999996</v>
      </c>
      <c r="U34" s="66">
        <f>AQ34/AG34</f>
        <v>9.3301087391351789E-2</v>
      </c>
      <c r="V34" s="67">
        <f>E34/AI34</f>
        <v>0.11276796934293855</v>
      </c>
      <c r="W34" s="66">
        <v>0.32300000000000001</v>
      </c>
      <c r="X34" s="66">
        <f>AE34/AG34</f>
        <v>0.27073862603193077</v>
      </c>
      <c r="Y34" s="113">
        <f>AO34/AI34</f>
        <v>0.15173005860176925</v>
      </c>
      <c r="Z34" s="66">
        <f>AM34/AG34</f>
        <v>6.1515801723824419E-2</v>
      </c>
      <c r="AA34" s="66">
        <f>AE34/AI34</f>
        <v>9.2624388787279313E-2</v>
      </c>
      <c r="AB34" s="67">
        <f>E34/AG34</f>
        <v>0.32961777648470741</v>
      </c>
      <c r="AC34" s="66">
        <f>AT34/AG34</f>
        <v>3.2348983525475508E-2</v>
      </c>
      <c r="AD34" s="67">
        <f>AF34/AI34</f>
        <v>8.6994388662859412E-2</v>
      </c>
      <c r="AE34" s="68">
        <f>AF34+AP34</f>
        <v>14889</v>
      </c>
      <c r="AF34" s="68">
        <v>13984</v>
      </c>
      <c r="AG34" s="69">
        <v>54994</v>
      </c>
      <c r="AH34" s="69"/>
      <c r="AI34" s="68">
        <v>160746</v>
      </c>
      <c r="AJ34" s="404">
        <v>142968</v>
      </c>
      <c r="AK34" s="69">
        <v>3741</v>
      </c>
      <c r="AL34" s="69">
        <v>1249</v>
      </c>
      <c r="AM34" s="68">
        <v>3383</v>
      </c>
      <c r="AN34" s="69">
        <v>1391</v>
      </c>
      <c r="AO34" s="68">
        <v>24390</v>
      </c>
      <c r="AP34" s="68">
        <v>905</v>
      </c>
      <c r="AQ34" s="69">
        <f>AN34+AY34+AW34+AU34</f>
        <v>5131</v>
      </c>
      <c r="AR34" s="68">
        <v>3120</v>
      </c>
      <c r="AS34" s="114">
        <v>212</v>
      </c>
      <c r="AT34" s="114">
        <f>AS34+AV34</f>
        <v>1779</v>
      </c>
      <c r="AU34" s="220">
        <v>3131</v>
      </c>
      <c r="AV34" s="68">
        <v>1567</v>
      </c>
      <c r="AW34" s="69">
        <v>368</v>
      </c>
      <c r="AX34" s="69">
        <v>1624</v>
      </c>
      <c r="AY34" s="69">
        <v>241</v>
      </c>
      <c r="AZ34" s="349">
        <f>BL34/AI34</f>
        <v>0.48607119306234681</v>
      </c>
      <c r="BA34" s="349">
        <f>AG34/AI34</f>
        <v>0.34211737772635087</v>
      </c>
      <c r="BB34" s="365">
        <v>0.25600000000000001</v>
      </c>
      <c r="BC34" s="380">
        <f>AF34/AG34</f>
        <v>0.25428228534021891</v>
      </c>
      <c r="BD34" s="365">
        <f>AQ34/AI34</f>
        <v>3.1919923357346371E-2</v>
      </c>
      <c r="BE34" s="353">
        <f>AM34/AI34</f>
        <v>2.1045624774488944E-2</v>
      </c>
      <c r="BF34" s="365">
        <f>BL34/AG34</f>
        <v>1.4207731752554824</v>
      </c>
      <c r="BG34" s="365">
        <f>AO34/AG34</f>
        <v>0.44350292759210097</v>
      </c>
      <c r="BH34" s="365">
        <f>AV34/AG34</f>
        <v>2.8494017529185001E-2</v>
      </c>
      <c r="BI34" s="365">
        <f>AT34/AI34</f>
        <v>1.1067149415848606E-2</v>
      </c>
      <c r="BJ34" s="365">
        <f>AV34/AI34</f>
        <v>9.7482985579734494E-3</v>
      </c>
      <c r="BK34" s="262">
        <v>17048</v>
      </c>
      <c r="BL34" s="389">
        <f>AG34+AE34+AQ34+AR34</f>
        <v>78134</v>
      </c>
      <c r="BM34" s="262">
        <v>6499</v>
      </c>
      <c r="BN34" s="282">
        <v>36558</v>
      </c>
      <c r="BO34" s="278">
        <v>3021</v>
      </c>
      <c r="BP34" s="278">
        <v>25782</v>
      </c>
      <c r="BQ34" s="262">
        <v>894</v>
      </c>
      <c r="BR34" s="262">
        <v>1228</v>
      </c>
      <c r="BS34" s="457"/>
    </row>
    <row r="35" spans="1:71" x14ac:dyDescent="0.2">
      <c r="A35" s="421"/>
      <c r="B35" s="476">
        <v>1990</v>
      </c>
      <c r="C35" s="458">
        <v>26</v>
      </c>
      <c r="D35" s="459">
        <v>4210</v>
      </c>
      <c r="E35" s="112">
        <v>17919</v>
      </c>
      <c r="F35" s="468">
        <f>((((4/6)+((S35+T35+V35+AA35+W35+AD35+R35-(1-Z35)-Y35-AC35)/20))*(AG35+(AF35+AU35)*5/6+(AN35+AY35+AW35)*1/6+AP35*18/6+AR35*8/6-AK35*9/6-AL35*7/6-AM35*3/6-AO35*2/6-AX35*4/6-AV35)-(((2/6)-((S35+T35+U35+Z35+X35+AB35+W35+AD35+R35)/20))*(AK35*17/6+AL35*12/6+AO35*3/6+AS35*2/6+AX35*5/6+AV35*8/6-AF35*1/6-AM35*9/6-AP35*2/6))))/2</f>
        <v>18142.773603039783</v>
      </c>
      <c r="G35" s="471">
        <f t="shared" si="5"/>
        <v>1.0124880631195816</v>
      </c>
      <c r="H35" s="497">
        <f>(((BN35+AF35+AP35-BR35*0.5-AM35)*(1.1*(AG35*1.4-BN35*0.6-AM35*3+(AF35+AP35-BR35)*0.1+(AR35-AV35-BO35)*0.9)))/((1.1*(AG35*1.4-BN35*0.6-AM35*3+(AF35+AP35-BR35)*0.1+(AR35-AV35-BO35)*0.9))+(AI35-AF35-AL35-AX35-AP35-BN35+AV35+BO35)))+AM35</f>
        <v>18049.545677751787</v>
      </c>
      <c r="I35" s="520">
        <f t="shared" si="0"/>
        <v>1.0072853216000774</v>
      </c>
      <c r="J35" s="632">
        <f>((AG35+AF35+AP35)*2+BN35+AR35-(AJ35+AV35+BO35-BN35)*0.605)*0.16</f>
        <v>18032.881600000001</v>
      </c>
      <c r="K35" s="636">
        <f t="shared" si="1"/>
        <v>1.0063553546514872</v>
      </c>
      <c r="L35" s="512">
        <f>((((2/3)+((BA35+AD35+W35+R35-Y35)/20))*(AG35+((AF35+AU35)*(5/6))+((AN35+AY35+AW35)*(1/6))+(AP35*(19/6))+(AR35*(4/3))-(AL35*(7/6))-(BO35*(11/6))-AM35-(AO35*(1/3))-(AX35*(2/3))-AV35))-(((1/3)-(((BA35+AD35)*2+W35+R35-Y35)/20))*((AL35*(13/6))+(BO35*(8/3))+(AO35*(1/2))+(AS35*(1/3))+((AX35+AV35)*(3/2))-(AF35*(1/6))-(AM35*(11/3))-(AP35*(5/12)))))/2</f>
        <v>18115.189071179306</v>
      </c>
      <c r="M35" s="507">
        <f t="shared" si="2"/>
        <v>1.0109486618214916</v>
      </c>
      <c r="N35" s="515">
        <f>((BN35+AF35-AV35+AP35-BO35)*(AG35+(AF35-BR35+AP35)*0.26+(AX35+AL35+AR35)*0.52))/(AJ35+AF35+AP35+AL35+AX35)</f>
        <v>18058.663238657275</v>
      </c>
      <c r="O35" s="785">
        <f t="shared" si="3"/>
        <v>1.007794142455342</v>
      </c>
      <c r="P35" s="517">
        <f>BP35*0.5+BM35*0.72+BQ35*1.04+AM35*1.44+(AP35+AF35-BR35)*0.34+BR35*0.25+AR35*0.18-AV35*0.32-(AJ35-BN35-AO35)*0.09-AO35*0.098-BO35*0.37+AL35*0.37+AX35*0.04</f>
        <v>18080.185999999998</v>
      </c>
      <c r="Q35" s="790">
        <f>P35/E35</f>
        <v>1.0089952564317204</v>
      </c>
      <c r="R35" s="70">
        <v>0.28699999999999998</v>
      </c>
      <c r="S35" s="412">
        <v>0.38500000000000001</v>
      </c>
      <c r="T35" s="66">
        <v>0.71</v>
      </c>
      <c r="U35" s="66">
        <f>AQ35/AG35</f>
        <v>9.4685955219540568E-2</v>
      </c>
      <c r="V35" s="67">
        <f>E35/AI35</f>
        <v>0.11177299832830161</v>
      </c>
      <c r="W35" s="66">
        <v>0.32500000000000001</v>
      </c>
      <c r="X35" s="66">
        <f>AE35/AG35</f>
        <v>0.26739241058447222</v>
      </c>
      <c r="Y35" s="113">
        <f>AO35/AI35</f>
        <v>0.14878739489508222</v>
      </c>
      <c r="Z35" s="66">
        <f>AM35/AG35</f>
        <v>6.0282785693515556E-2</v>
      </c>
      <c r="AA35" s="66">
        <f>AE35/AI35</f>
        <v>9.177499438608748E-2</v>
      </c>
      <c r="AB35" s="67">
        <f>E35/AG35</f>
        <v>0.32565789473684209</v>
      </c>
      <c r="AC35" s="66">
        <f>AT35/AG35</f>
        <v>3.5693515556847924E-2</v>
      </c>
      <c r="AD35" s="67">
        <f>AF35/AI35</f>
        <v>8.6404351405973204E-2</v>
      </c>
      <c r="AE35" s="68">
        <f>AF35+AP35</f>
        <v>14713</v>
      </c>
      <c r="AF35" s="68">
        <v>13852</v>
      </c>
      <c r="AG35" s="69">
        <v>55024</v>
      </c>
      <c r="AH35" s="69"/>
      <c r="AI35" s="68">
        <v>160316</v>
      </c>
      <c r="AJ35" s="404">
        <v>142768</v>
      </c>
      <c r="AK35" s="69">
        <v>3792</v>
      </c>
      <c r="AL35" s="69">
        <v>1261</v>
      </c>
      <c r="AM35" s="68">
        <v>3317</v>
      </c>
      <c r="AN35" s="69">
        <v>1355</v>
      </c>
      <c r="AO35" s="68">
        <v>23853</v>
      </c>
      <c r="AP35" s="68">
        <v>861</v>
      </c>
      <c r="AQ35" s="69">
        <f>AN35+AY35+AW35+AU35</f>
        <v>5210</v>
      </c>
      <c r="AR35" s="68">
        <v>3290</v>
      </c>
      <c r="AS35" s="114">
        <v>454</v>
      </c>
      <c r="AT35" s="114">
        <f>AS35+AV35</f>
        <v>1964</v>
      </c>
      <c r="AU35" s="220">
        <v>3180</v>
      </c>
      <c r="AV35" s="68">
        <v>1510</v>
      </c>
      <c r="AW35" s="69">
        <v>387</v>
      </c>
      <c r="AX35" s="69">
        <v>1559</v>
      </c>
      <c r="AY35" s="69">
        <v>288</v>
      </c>
      <c r="AZ35" s="349">
        <f>BL35/AI35</f>
        <v>0.48801741560418171</v>
      </c>
      <c r="BA35" s="349">
        <f>AG35/AI35</f>
        <v>0.34322213628084536</v>
      </c>
      <c r="BB35" s="365">
        <v>0.25800000000000001</v>
      </c>
      <c r="BC35" s="380">
        <f>AF35/AG35</f>
        <v>0.25174469322477466</v>
      </c>
      <c r="BD35" s="365">
        <f>AQ35/AI35</f>
        <v>3.2498315826243171E-2</v>
      </c>
      <c r="BE35" s="353">
        <f>AM35/AI35</f>
        <v>2.0690386486688788E-2</v>
      </c>
      <c r="BF35" s="365">
        <f>BL35/AG35</f>
        <v>1.4218704565280604</v>
      </c>
      <c r="BG35" s="365">
        <f>AO35/AG35</f>
        <v>0.43350174469322478</v>
      </c>
      <c r="BH35" s="365">
        <f>AV35/AG35</f>
        <v>2.7442570514684503E-2</v>
      </c>
      <c r="BI35" s="365">
        <f>AT35/AI35</f>
        <v>1.225080466079493E-2</v>
      </c>
      <c r="BJ35" s="365">
        <f>AV35/AI35</f>
        <v>9.4188976770877512E-3</v>
      </c>
      <c r="BK35" s="262">
        <v>16804</v>
      </c>
      <c r="BL35" s="389">
        <f>AG35+AE35+AQ35+AR35</f>
        <v>78237</v>
      </c>
      <c r="BM35" s="262">
        <v>6526</v>
      </c>
      <c r="BN35" s="282">
        <v>36817</v>
      </c>
      <c r="BO35" s="278">
        <v>3077</v>
      </c>
      <c r="BP35" s="278">
        <v>26109</v>
      </c>
      <c r="BQ35" s="262">
        <v>865</v>
      </c>
      <c r="BR35" s="262">
        <v>1384</v>
      </c>
      <c r="BS35" s="457"/>
    </row>
    <row r="36" spans="1:71" x14ac:dyDescent="0.2">
      <c r="A36" s="421"/>
      <c r="B36" s="476">
        <v>1989</v>
      </c>
      <c r="C36" s="458">
        <v>26</v>
      </c>
      <c r="D36" s="459">
        <v>4212</v>
      </c>
      <c r="E36" s="112">
        <v>17405</v>
      </c>
      <c r="F36" s="468">
        <f>((((4/6)+((S36+T36+V36+AA36+W36+AD36+R36-(1-Z36)-Y36-AC36)/20))*(AG36+(AF36+AU36)*5/6+(AN36+AY36+AW36)*1/6+AP36*18/6+AR36*8/6-AK36*9/6-AL36*7/6-AM36*3/6-AO36*2/6-AX36*4/6-AV36)-(((2/6)-((S36+T36+U36+Z36+X36+AB36+W36+AD36+R36)/20))*(AK36*17/6+AL36*12/6+AO36*3/6+AS36*2/6+AX36*5/6+AV36*8/6-AF36*1/6-AM36*9/6-AP36*2/6))))/2</f>
        <v>17446.877494436951</v>
      </c>
      <c r="G36" s="471">
        <f t="shared" si="5"/>
        <v>1.0024060611569636</v>
      </c>
      <c r="H36" s="497">
        <f>(((BN36+AF36+AP36-BR36*0.5-AM36)*(1.1*(AG36*1.4-BN36*0.6-AM36*3+(AF36+AP36-BR36)*0.1+(AR36-AV36-BO36)*0.9)))/((1.1*(AG36*1.4-BN36*0.6-AM36*3+(AF36+AP36-BR36)*0.1+(AR36-AV36-BO36)*0.9))+(AI36-AF36-AL36-AX36-AP36-BN36+AV36+BO36)))+AM36</f>
        <v>17300.975500741006</v>
      </c>
      <c r="I36" s="520">
        <f t="shared" ref="I36:I67" si="6">H36/E36</f>
        <v>0.99402329794547573</v>
      </c>
      <c r="J36" s="632">
        <f>((AG36+AF36+AP36)*2+BN36+AR36-(AJ36+AV36+BO36-BN36)*0.605)*0.16</f>
        <v>17289.925600000002</v>
      </c>
      <c r="K36" s="636">
        <f t="shared" ref="K36:K67" si="7">J36/E36</f>
        <v>0.99338842861246779</v>
      </c>
      <c r="L36" s="512">
        <f>((((2/3)+((BA36+AD36+W36+R36-Y36)/20))*(AG36+((AF36+AU36)*(5/6))+((AN36+AY36+AW36)*(1/6))+(AP36*(19/6))+(AR36*(4/3))-(AL36*(7/6))-(BO36*(11/6))-AM36-(AO36*(1/3))-(AX36*(2/3))-AV36))-(((1/3)-(((BA36+AD36)*2+W36+R36-Y36)/20))*((AL36*(13/6))+(BO36*(8/3))+(AO36*(1/2))+(AS36*(1/3))+((AX36+AV36)*(3/2))-(AF36*(1/6))-(AM36*(11/3))-(AP36*(5/12)))))/2</f>
        <v>17407.297988038594</v>
      </c>
      <c r="M36" s="507">
        <f t="shared" ref="M36:M67" si="8">L36/E36</f>
        <v>1.0001320303383276</v>
      </c>
      <c r="N36" s="515">
        <f>((BN36+AF36-AV36+AP36-BO36)*(AG36+(AF36-BR36+AP36)*0.26+(AX36+AL36+AR36)*0.52))/(AJ36+AF36+AP36+AL36+AX36)</f>
        <v>17305.178299295072</v>
      </c>
      <c r="O36" s="785">
        <f t="shared" ref="O36:O67" si="9">N36/E36</f>
        <v>0.99426476870411218</v>
      </c>
      <c r="P36" s="517">
        <f>BP36*0.5+BM36*0.72+BQ36*1.04+AM36*1.44+(AP36+AF36-BR36)*0.34+BR36*0.25+AR36*0.18-AV36*0.32-(AJ36-BN36-AO36)*0.09-AO36*0.098-BO36*0.37+AL36*0.37+AX36*0.04</f>
        <v>17355.700000000004</v>
      </c>
      <c r="Q36" s="790">
        <f>P36/E36</f>
        <v>0.99716748060902061</v>
      </c>
      <c r="R36" s="70">
        <v>0.28299999999999997</v>
      </c>
      <c r="S36" s="412">
        <v>0.375</v>
      </c>
      <c r="T36" s="66">
        <v>0.69499999999999995</v>
      </c>
      <c r="U36" s="66">
        <f>AQ36/AG36</f>
        <v>0.10043855556592329</v>
      </c>
      <c r="V36" s="67">
        <f>E36/AI36</f>
        <v>0.10875881849368568</v>
      </c>
      <c r="W36" s="66">
        <v>0.32</v>
      </c>
      <c r="X36" s="66">
        <f>AE36/AG36</f>
        <v>0.26740692357935991</v>
      </c>
      <c r="Y36" s="113">
        <f>AO36/AI36</f>
        <v>0.14778201995838358</v>
      </c>
      <c r="Z36" s="66">
        <f>AM36/AG36</f>
        <v>5.7534757861341795E-2</v>
      </c>
      <c r="AA36" s="66">
        <f>AE36/AI36</f>
        <v>8.9537782832290844E-2</v>
      </c>
      <c r="AB36" s="67">
        <f>E36/AG36</f>
        <v>0.32481104786787346</v>
      </c>
      <c r="AC36" s="66">
        <f>AT36/AG36</f>
        <v>3.5047121395913032E-2</v>
      </c>
      <c r="AD36" s="67">
        <f>AF36/AI36</f>
        <v>8.4532565158436074E-2</v>
      </c>
      <c r="AE36" s="68">
        <f>AF36+AP36</f>
        <v>14329</v>
      </c>
      <c r="AF36" s="68">
        <v>13528</v>
      </c>
      <c r="AG36" s="69">
        <v>53585</v>
      </c>
      <c r="AH36" s="69"/>
      <c r="AI36" s="68">
        <v>160033</v>
      </c>
      <c r="AJ36" s="404">
        <v>142821</v>
      </c>
      <c r="AK36" s="69">
        <v>3762</v>
      </c>
      <c r="AL36" s="69">
        <v>1240</v>
      </c>
      <c r="AM36" s="68">
        <v>3083</v>
      </c>
      <c r="AN36" s="69">
        <v>1286</v>
      </c>
      <c r="AO36" s="68">
        <v>23650</v>
      </c>
      <c r="AP36" s="68">
        <v>801</v>
      </c>
      <c r="AQ36" s="69">
        <f>AN36+AY36+AW36+AU36</f>
        <v>5382</v>
      </c>
      <c r="AR36" s="68">
        <v>3116</v>
      </c>
      <c r="AS36" s="114">
        <v>437</v>
      </c>
      <c r="AT36" s="114">
        <f>AS36+AV36</f>
        <v>1878</v>
      </c>
      <c r="AU36" s="220">
        <v>3352</v>
      </c>
      <c r="AV36" s="68">
        <v>1441</v>
      </c>
      <c r="AW36" s="69">
        <v>337</v>
      </c>
      <c r="AX36" s="69">
        <v>1626</v>
      </c>
      <c r="AY36" s="69">
        <v>407</v>
      </c>
      <c r="AZ36" s="349">
        <f>BL36/AI36</f>
        <v>0.47747652046765354</v>
      </c>
      <c r="BA36" s="349">
        <f>AG36/AI36</f>
        <v>0.33483718982959765</v>
      </c>
      <c r="BB36" s="365">
        <v>0.254</v>
      </c>
      <c r="BC36" s="380">
        <f>AF36/AG36</f>
        <v>0.25245871046001678</v>
      </c>
      <c r="BD36" s="365">
        <f>AQ36/AI36</f>
        <v>3.3630563696237653E-2</v>
      </c>
      <c r="BE36" s="353">
        <f>AM36/AI36</f>
        <v>1.9264776639818036E-2</v>
      </c>
      <c r="BF36" s="365">
        <f>BL36/AG36</f>
        <v>1.4259960809928152</v>
      </c>
      <c r="BG36" s="365">
        <f>AO36/AG36</f>
        <v>0.44135485676961839</v>
      </c>
      <c r="BH36" s="365">
        <f>AV36/AG36</f>
        <v>2.6891854063637213E-2</v>
      </c>
      <c r="BI36" s="365">
        <f>AT36/AI36</f>
        <v>1.1735079639824286E-2</v>
      </c>
      <c r="BJ36" s="365">
        <f>AV36/AI36</f>
        <v>9.0043928439759308E-3</v>
      </c>
      <c r="BK36" s="262">
        <v>16229</v>
      </c>
      <c r="BL36" s="389">
        <f>AG36+AE36+AQ36+AR36</f>
        <v>76412</v>
      </c>
      <c r="BM36" s="262">
        <v>6307</v>
      </c>
      <c r="BN36" s="282">
        <v>36293</v>
      </c>
      <c r="BO36" s="278">
        <v>3064</v>
      </c>
      <c r="BP36" s="278">
        <v>26035</v>
      </c>
      <c r="BQ36" s="262">
        <v>868</v>
      </c>
      <c r="BR36" s="262">
        <v>1446</v>
      </c>
      <c r="BS36" s="457"/>
    </row>
    <row r="37" spans="1:71" x14ac:dyDescent="0.2">
      <c r="A37" s="421"/>
      <c r="B37" s="476">
        <v>1988</v>
      </c>
      <c r="C37" s="458">
        <v>26</v>
      </c>
      <c r="D37" s="459">
        <v>4200</v>
      </c>
      <c r="E37" s="112">
        <v>17380</v>
      </c>
      <c r="F37" s="851">
        <f>((((4/6)+((S37+T37+V37+AA37+W37+AD37+R37-(1-Z37)-Y37-AC37)/20))*(AG37+(AF37+AU37)*5/6+(AN37+AY37+AW37)*1/6+AP37*18/6+AR37*8/6-AK37*9/6-AL37*7/6-AM37*3/6-AO37*2/6-AX37*4/6-AV37)-(((2/6)-((S37+T37+U37+Z37+X37+AB37+W37+AD37+R37)/20))*(AK37*17/6+AL37*12/6+AO37*3/6+AS37*2/6+AX37*5/6+AV37*8/6-AF37*1/6-AM37*9/6-AP37*2/6))))/2</f>
        <v>17629.445321865591</v>
      </c>
      <c r="G37" s="852">
        <f t="shared" si="5"/>
        <v>1.0143524350900801</v>
      </c>
      <c r="H37" s="497">
        <f>(((BN37+AF37+AP37-BR37*0.5-AM37)*(1.1*(AG37*1.4-BN37*0.6-AM37*3+(AF37+AP37-BR37)*0.1+(AR37-AV37-BO37)*0.9)))/((1.1*(AG37*1.4-BN37*0.6-AM37*3+(AF37+AP37-BR37)*0.1+(AR37-AV37-BO37)*0.9))+(AI37-AF37-AL37-AX37-AP37-BN37+AV37+BO37)))+AM37</f>
        <v>17307.95869675259</v>
      </c>
      <c r="I37" s="520">
        <f t="shared" si="6"/>
        <v>0.99585493076827336</v>
      </c>
      <c r="J37" s="632">
        <f>((AG37+AF37+AP37)*2+BN37+AR37-(AJ37+AV37+BO37-BN37)*0.605)*0.16</f>
        <v>17279.689600000002</v>
      </c>
      <c r="K37" s="636">
        <f t="shared" si="7"/>
        <v>0.99422840046029926</v>
      </c>
      <c r="L37" s="512">
        <f>((((2/3)+((BA37+AD37+W37+R37-Y37)/20))*(AG37+((AF37+AU37)*(5/6))+((AN37+AY37+AW37)*(1/6))+(AP37*(19/6))+(AR37*(4/3))-(AL37*(7/6))-(BO37*(11/6))-AM37-(AO37*(1/3))-(AX37*(2/3))-AV37))-(((1/3)-(((BA37+AD37)*2+W37+R37-Y37)/20))*((AL37*(13/6))+(BO37*(8/3))+(AO37*(1/2))+(AS37*(1/3))+((AX37+AV37)*(3/2))-(AF37*(1/6))-(AM37*(11/3))-(AP37*(5/12)))))/2</f>
        <v>17589.810079195773</v>
      </c>
      <c r="M37" s="507">
        <f t="shared" si="8"/>
        <v>1.0120719263058557</v>
      </c>
      <c r="N37" s="515">
        <f>((BN37+AF37-AV37+AP37-BO37)*(AG37+(AF37-BR37+AP37)*0.26+(AX37+AL37+AR37)*0.52))/(AJ37+AF37+AP37+AL37+AX37)</f>
        <v>17278.752642299121</v>
      </c>
      <c r="O37" s="785">
        <f t="shared" si="9"/>
        <v>0.99417449035092753</v>
      </c>
      <c r="P37" s="517">
        <f>BP37*0.5+BM37*0.72+BQ37*1.04+AM37*1.44+(AP37+AF37-BR37)*0.34+BR37*0.25+AR37*0.18-AV37*0.32-(AJ37-BN37-AO37)*0.09-AO37*0.098-BO37*0.37+AL37*0.37+AX37*0.04</f>
        <v>17349.170000000002</v>
      </c>
      <c r="Q37" s="790">
        <f>P37/E37</f>
        <v>0.99822612197928662</v>
      </c>
      <c r="R37" s="70">
        <v>0.28199999999999997</v>
      </c>
      <c r="S37" s="412">
        <v>0.378</v>
      </c>
      <c r="T37" s="66">
        <v>0.69599999999999995</v>
      </c>
      <c r="U37" s="66">
        <f>AQ37/AG37</f>
        <v>0.10711234911792016</v>
      </c>
      <c r="V37" s="67">
        <f>E37/AI37</f>
        <v>0.1090475592922575</v>
      </c>
      <c r="W37" s="66">
        <v>0.318</v>
      </c>
      <c r="X37" s="66">
        <f>AE37/AG37</f>
        <v>0.25816155988857936</v>
      </c>
      <c r="Y37" s="113">
        <f>AO37/AI37</f>
        <v>0.14653657924457272</v>
      </c>
      <c r="Z37" s="66">
        <f>AM37/AG37</f>
        <v>5.9052924791086349E-2</v>
      </c>
      <c r="AA37" s="66">
        <f>AE37/AI37</f>
        <v>8.7225498807880539E-2</v>
      </c>
      <c r="AB37" s="67">
        <f>E37/AG37</f>
        <v>0.32274837511606314</v>
      </c>
      <c r="AC37" s="66">
        <f>AT37/AG37</f>
        <v>3.3184772516248837E-2</v>
      </c>
      <c r="AD37" s="67">
        <f>AF37/AI37</f>
        <v>8.1465679508093858E-2</v>
      </c>
      <c r="AE37" s="68">
        <f>AF37+AP37</f>
        <v>13902</v>
      </c>
      <c r="AF37" s="68">
        <v>12984</v>
      </c>
      <c r="AG37" s="69">
        <v>53850</v>
      </c>
      <c r="AH37" s="69"/>
      <c r="AI37" s="68">
        <v>159380</v>
      </c>
      <c r="AJ37" s="404">
        <v>142568</v>
      </c>
      <c r="AK37" s="69">
        <v>3759</v>
      </c>
      <c r="AL37" s="69">
        <v>1265</v>
      </c>
      <c r="AM37" s="68">
        <v>3180</v>
      </c>
      <c r="AN37" s="69">
        <v>1262</v>
      </c>
      <c r="AO37" s="68">
        <v>23355</v>
      </c>
      <c r="AP37" s="68">
        <v>918</v>
      </c>
      <c r="AQ37" s="69">
        <f>AN37+AY37+AW37+AU37</f>
        <v>5768</v>
      </c>
      <c r="AR37" s="68">
        <v>3301</v>
      </c>
      <c r="AS37" s="114">
        <v>370</v>
      </c>
      <c r="AT37" s="114">
        <f>AS37+AV37</f>
        <v>1787</v>
      </c>
      <c r="AU37" s="220">
        <v>3243</v>
      </c>
      <c r="AV37" s="68">
        <v>1417</v>
      </c>
      <c r="AW37" s="69">
        <v>339</v>
      </c>
      <c r="AX37" s="69">
        <v>1630</v>
      </c>
      <c r="AY37" s="69">
        <v>924</v>
      </c>
      <c r="AZ37" s="349">
        <f>BL37/AI37</f>
        <v>0.48199899610992597</v>
      </c>
      <c r="BA37" s="349">
        <f>AG37/AI37</f>
        <v>0.33787175304304179</v>
      </c>
      <c r="BB37" s="365">
        <v>0.254</v>
      </c>
      <c r="BC37" s="380">
        <f>AF37/AG37</f>
        <v>0.2411142061281337</v>
      </c>
      <c r="BD37" s="365">
        <f>AQ37/AI37</f>
        <v>3.6190237169029991E-2</v>
      </c>
      <c r="BE37" s="353">
        <f>AM37/AI37</f>
        <v>1.9952315221483247E-2</v>
      </c>
      <c r="BF37" s="365">
        <f>BL37/AG37</f>
        <v>1.4265738161559889</v>
      </c>
      <c r="BG37" s="365">
        <f>AO37/AG37</f>
        <v>0.43370473537604459</v>
      </c>
      <c r="BH37" s="365">
        <f>AV37/AG37</f>
        <v>2.6313834726090994E-2</v>
      </c>
      <c r="BI37" s="365">
        <f>AT37/AI37</f>
        <v>1.1212197264399548E-2</v>
      </c>
      <c r="BJ37" s="365">
        <f>AV37/AI37</f>
        <v>8.890701468189233E-3</v>
      </c>
      <c r="BK37" s="262">
        <v>16219</v>
      </c>
      <c r="BL37" s="389">
        <f>AG37+AE37+AQ37+AR37</f>
        <v>76821</v>
      </c>
      <c r="BM37" s="262">
        <v>6386</v>
      </c>
      <c r="BN37" s="282">
        <v>36244</v>
      </c>
      <c r="BO37" s="278">
        <v>3087</v>
      </c>
      <c r="BP37" s="278">
        <v>25838</v>
      </c>
      <c r="BQ37" s="262">
        <v>840</v>
      </c>
      <c r="BR37" s="262">
        <v>1367</v>
      </c>
      <c r="BS37" s="457"/>
    </row>
    <row r="38" spans="1:71" x14ac:dyDescent="0.2">
      <c r="A38" s="421"/>
      <c r="B38" s="476">
        <v>1987</v>
      </c>
      <c r="C38" s="458">
        <v>26</v>
      </c>
      <c r="D38" s="459">
        <v>4210</v>
      </c>
      <c r="E38" s="112">
        <v>19883</v>
      </c>
      <c r="F38" s="851">
        <f>((((4/6)+((S38+T38+V38+AA38+W38+AD38+R38-(1-Z38)-Y38-AC38)/20))*(AG38+(AF38+AU38)*5/6+(AN38+AY38+AW38)*1/6+AP38*18/6+AR38*8/6-AK38*9/6-AL38*7/6-AM38*3/6-AO38*2/6-AX38*4/6-AV38)-(((2/6)-((S38+T38+U38+Z38+X38+AB38+W38+AD38+R38)/20))*(AK38*17/6+AL38*12/6+AO38*3/6+AS38*2/6+AX38*5/6+AV38*8/6-AF38*1/6-AM38*9/6-AP38*2/6))))/2</f>
        <v>20205.632818956612</v>
      </c>
      <c r="G38" s="852">
        <f t="shared" si="5"/>
        <v>1.0162265663610428</v>
      </c>
      <c r="H38" s="497">
        <f>(((BN38+AF38+AP38-BR38*0.5-AM38)*(1.1*(AG38*1.4-BN38*0.6-AM38*3+(AF38+AP38-BR38)*0.1+(AR38-AV38-BO38)*0.9)))/((1.1*(AG38*1.4-BN38*0.6-AM38*3+(AF38+AP38-BR38)*0.1+(AR38-AV38-BO38)*0.9))+(AI38-AF38-AL38-AX38-AP38-BN38+AV38+BO38)))+AM38</f>
        <v>19975.129988307439</v>
      </c>
      <c r="I38" s="520">
        <f t="shared" si="6"/>
        <v>1.0046336060105336</v>
      </c>
      <c r="J38" s="632">
        <f>((AG38+AF38+AP38)*2+BN38+AR38-(AJ38+AV38+BO38-BN38)*0.605)*0.16</f>
        <v>19933.429599999999</v>
      </c>
      <c r="K38" s="636">
        <f t="shared" si="7"/>
        <v>1.0025363174571242</v>
      </c>
      <c r="L38" s="867">
        <f>((((2/3)+((BA38+AD38+W38+R38-Y38)/20))*(AG38+((AF38+AU38)*(5/6))+((AN38+AY38+AW38)*(1/6))+(AP38*(19/6))+(AR38*(4/3))-(AL38*(7/6))-(BO38*(11/6))-AM38-(AO38*(1/3))-(AX38*(2/3))-AV38))-(((1/3)-(((BA38+AD38)*2+W38+R38-Y38)/20))*((AL38*(13/6))+(BO38*(8/3))+(AO38*(1/2))+(AS38*(1/3))+((AX38+AV38)*(3/2))-(AF38*(1/6))-(AM38*(11/3))-(AP38*(5/12)))))/2</f>
        <v>20242.408459977643</v>
      </c>
      <c r="M38" s="865">
        <f t="shared" si="8"/>
        <v>1.018076168585105</v>
      </c>
      <c r="N38" s="515">
        <f>((BN38+AF38-AV38+AP38-BO38)*(AG38+(AF38-BR38+AP38)*0.26+(AX38+AL38+AR38)*0.52))/(AJ38+AF38+AP38+AL38+AX38)</f>
        <v>19964.393012088382</v>
      </c>
      <c r="O38" s="785">
        <f t="shared" si="9"/>
        <v>1.0040935981536177</v>
      </c>
      <c r="P38" s="517">
        <f>BP38*0.5+BM38*0.72+BQ38*1.04+AM38*1.44+(AP38+AF38-BR38)*0.34+BR38*0.25+AR38*0.18-AV38*0.32-(AJ38-BN38-AO38)*0.09-AO38*0.098-BO38*0.37+AL38*0.37+AX38*0.04</f>
        <v>19889.277999999998</v>
      </c>
      <c r="Q38" s="790">
        <f>P38/E38</f>
        <v>1.0003157471206559</v>
      </c>
      <c r="R38" s="70">
        <v>0.28899999999999998</v>
      </c>
      <c r="S38" s="412">
        <v>0.41499999999999998</v>
      </c>
      <c r="T38" s="66">
        <v>0.747</v>
      </c>
      <c r="U38" s="66">
        <f>AQ38/AG38</f>
        <v>9.0319778126775149E-2</v>
      </c>
      <c r="V38" s="67">
        <f>E38/AI38</f>
        <v>0.12279369078939242</v>
      </c>
      <c r="W38" s="66">
        <v>0.33100000000000002</v>
      </c>
      <c r="X38" s="66">
        <f>AE38/AG38</f>
        <v>0.254469208407124</v>
      </c>
      <c r="Y38" s="113">
        <f>AO38/AI38</f>
        <v>0.15500673163621992</v>
      </c>
      <c r="Z38" s="66">
        <f>AM38/AG38</f>
        <v>7.4481237678350659E-2</v>
      </c>
      <c r="AA38" s="66">
        <f>AE38/AI38</f>
        <v>9.4063808500389076E-2</v>
      </c>
      <c r="AB38" s="67">
        <f>E38/AG38</f>
        <v>0.33219166638821129</v>
      </c>
      <c r="AC38" s="66">
        <f>AT38/AG38</f>
        <v>3.085842216059077E-2</v>
      </c>
      <c r="AD38" s="67">
        <f>AF38/AI38</f>
        <v>8.8863773915836025E-2</v>
      </c>
      <c r="AE38" s="68">
        <f>AF38+AP38</f>
        <v>15231</v>
      </c>
      <c r="AF38" s="68">
        <v>14389</v>
      </c>
      <c r="AG38" s="69">
        <v>59854</v>
      </c>
      <c r="AH38" s="69"/>
      <c r="AI38" s="68">
        <v>161922</v>
      </c>
      <c r="AJ38" s="404">
        <v>144095</v>
      </c>
      <c r="AK38" s="69">
        <v>3870</v>
      </c>
      <c r="AL38" s="69">
        <v>1110</v>
      </c>
      <c r="AM38" s="68">
        <v>4458</v>
      </c>
      <c r="AN38" s="69">
        <v>1333</v>
      </c>
      <c r="AO38" s="68">
        <v>25099</v>
      </c>
      <c r="AP38" s="68">
        <v>842</v>
      </c>
      <c r="AQ38" s="69">
        <f>AN38+AY38+AW38+AU38</f>
        <v>5406</v>
      </c>
      <c r="AR38" s="68">
        <v>3585</v>
      </c>
      <c r="AS38" s="114">
        <v>318</v>
      </c>
      <c r="AT38" s="114">
        <f>AS38+AV38</f>
        <v>1847</v>
      </c>
      <c r="AU38" s="220">
        <v>3298</v>
      </c>
      <c r="AV38" s="68">
        <v>1529</v>
      </c>
      <c r="AW38" s="69">
        <v>419</v>
      </c>
      <c r="AX38" s="69">
        <v>1455</v>
      </c>
      <c r="AY38" s="69">
        <v>356</v>
      </c>
      <c r="AZ38" s="349">
        <f>BL38/AI38</f>
        <v>0.51923765763762797</v>
      </c>
      <c r="BA38" s="349">
        <f>AG38/AI38</f>
        <v>0.36964711404256373</v>
      </c>
      <c r="BB38" s="365">
        <v>0.26300000000000001</v>
      </c>
      <c r="BC38" s="380">
        <f>AF38/AG38</f>
        <v>0.24040164400040098</v>
      </c>
      <c r="BD38" s="365">
        <f>AQ38/AI38</f>
        <v>3.3386445325527106E-2</v>
      </c>
      <c r="BE38" s="353">
        <f>AM38/AI38</f>
        <v>2.7531774558120576E-2</v>
      </c>
      <c r="BF38" s="365">
        <f>BL38/AG38</f>
        <v>1.4046847328499348</v>
      </c>
      <c r="BG38" s="365">
        <f>AO38/AG38</f>
        <v>0.4193370534968423</v>
      </c>
      <c r="BH38" s="365">
        <f>AV38/AG38</f>
        <v>2.5545494035486348E-2</v>
      </c>
      <c r="BI38" s="365">
        <f>AT38/AI38</f>
        <v>1.1406726695569473E-2</v>
      </c>
      <c r="BJ38" s="365">
        <f>AV38/AI38</f>
        <v>9.4428181470090529E-3</v>
      </c>
      <c r="BK38" s="262">
        <v>18713</v>
      </c>
      <c r="BL38" s="389">
        <f>AG38+AE38+AQ38+AR38</f>
        <v>84076</v>
      </c>
      <c r="BM38" s="262">
        <v>6793</v>
      </c>
      <c r="BN38" s="282">
        <v>37895</v>
      </c>
      <c r="BO38" s="278">
        <v>3124</v>
      </c>
      <c r="BP38" s="278">
        <v>25748</v>
      </c>
      <c r="BQ38" s="262">
        <v>896</v>
      </c>
      <c r="BR38" s="262">
        <v>1287</v>
      </c>
      <c r="BS38" s="457"/>
    </row>
    <row r="39" spans="1:71" x14ac:dyDescent="0.2">
      <c r="A39" s="421"/>
      <c r="B39" s="476">
        <v>1986</v>
      </c>
      <c r="C39" s="458">
        <v>26</v>
      </c>
      <c r="D39" s="459">
        <v>4206</v>
      </c>
      <c r="E39" s="112">
        <v>18545</v>
      </c>
      <c r="F39" s="468">
        <f>((((4/6)+((S39+T39+V39+AA39+W39+AD39+R39-(1-Z39)-Y39-AC39)/20))*(AG39+(AF39+AU39)*5/6+(AN39+AY39+AW39)*1/6+AP39*18/6+AR39*8/6-AK39*9/6-AL39*7/6-AM39*3/6-AO39*2/6-AX39*4/6-AV39)-(((2/6)-((S39+T39+U39+Z39+X39+AB39+W39+AD39+R39)/20))*(AK39*17/6+AL39*12/6+AO39*3/6+AS39*2/6+AX39*5/6+AV39*8/6-AF39*1/6-AM39*9/6-AP39*2/6))))/2</f>
        <v>18668.639701343374</v>
      </c>
      <c r="G39" s="471">
        <f t="shared" si="5"/>
        <v>1.0066670100481734</v>
      </c>
      <c r="H39" s="497">
        <f>(((BN39+AF39+AP39-BR39*0.5-AM39)*(1.1*(AG39*1.4-BN39*0.6-AM39*3+(AF39+AP39-BR39)*0.1+(AR39-AV39-BO39)*0.9)))/((1.1*(AG39*1.4-BN39*0.6-AM39*3+(AF39+AP39-BR39)*0.1+(AR39-AV39-BO39)*0.9))+(AI39-AF39-AL39-AX39-AP39-BN39+AV39+BO39)))+AM39</f>
        <v>18603.956552635034</v>
      </c>
      <c r="I39" s="520">
        <f t="shared" si="6"/>
        <v>1.0031791077182548</v>
      </c>
      <c r="J39" s="632">
        <f>((AG39+AF39+AP39)*2+BN39+AR39-(AJ39+AV39+BO39-BN39)*0.605)*0.16</f>
        <v>18594.588</v>
      </c>
      <c r="K39" s="636">
        <f t="shared" si="7"/>
        <v>1.0026739282825559</v>
      </c>
      <c r="L39" s="512">
        <f>((((2/3)+((BA39+AD39+W39+R39-Y39)/20))*(AG39+((AF39+AU39)*(5/6))+((AN39+AY39+AW39)*(1/6))+(AP39*(19/6))+(AR39*(4/3))-(AL39*(7/6))-(BO39*(11/6))-AM39-(AO39*(1/3))-(AX39*(2/3))-AV39))-(((1/3)-(((BA39+AD39)*2+W39+R39-Y39)/20))*((AL39*(13/6))+(BO39*(8/3))+(AO39*(1/2))+(AS39*(1/3))+((AX39+AV39)*(3/2))-(AF39*(1/6))-(AM39*(11/3))-(AP39*(5/12)))))/2</f>
        <v>18708.440769770372</v>
      </c>
      <c r="M39" s="507">
        <f t="shared" si="8"/>
        <v>1.0088131986934685</v>
      </c>
      <c r="N39" s="515">
        <f>((BN39+AF39-AV39+AP39-BO39)*(AG39+(AF39-BR39+AP39)*0.26+(AX39+AL39+AR39)*0.52))/(AJ39+AF39+AP39+AL39+AX39)</f>
        <v>18549.919900519166</v>
      </c>
      <c r="O39" s="785">
        <f t="shared" si="9"/>
        <v>1.0002652952558191</v>
      </c>
      <c r="P39" s="517">
        <f>BP39*0.5+BM39*0.72+BQ39*1.04+AM39*1.44+(AP39+AF39-BR39)*0.34+BR39*0.25+AR39*0.18-AV39*0.32-(AJ39-BN39-AO39)*0.09-AO39*0.098-BO39*0.37+AL39*0.37+AX39*0.04</f>
        <v>18576.681999999993</v>
      </c>
      <c r="Q39" s="790">
        <f>P39/E39</f>
        <v>1.0017083850094362</v>
      </c>
      <c r="R39" s="70">
        <v>0.28599999999999998</v>
      </c>
      <c r="S39" s="412">
        <v>0.39500000000000002</v>
      </c>
      <c r="T39" s="66">
        <v>0.72099999999999997</v>
      </c>
      <c r="U39" s="66">
        <f>AQ39/AG39</f>
        <v>9.5985143261407849E-2</v>
      </c>
      <c r="V39" s="67">
        <f>E39/AI39</f>
        <v>0.11528801800345646</v>
      </c>
      <c r="W39" s="66">
        <v>0.32600000000000001</v>
      </c>
      <c r="X39" s="66">
        <f>AE39/AG39</f>
        <v>0.26598868058012026</v>
      </c>
      <c r="Y39" s="113">
        <f>AO39/AI39</f>
        <v>0.15358887963296822</v>
      </c>
      <c r="Z39" s="66">
        <f>AM39/AG39</f>
        <v>6.7438981252210831E-2</v>
      </c>
      <c r="AA39" s="66">
        <f>AE39/AI39</f>
        <v>9.3492397020975018E-2</v>
      </c>
      <c r="AB39" s="67">
        <f>E39/AG39</f>
        <v>0.32799787760877253</v>
      </c>
      <c r="AC39" s="66">
        <f>AT39/AG39</f>
        <v>3.3463035019455252E-2</v>
      </c>
      <c r="AD39" s="67">
        <f>AF39/AI39</f>
        <v>8.844446654813562E-2</v>
      </c>
      <c r="AE39" s="68">
        <f>AF39+AP39</f>
        <v>15039</v>
      </c>
      <c r="AF39" s="68">
        <v>14227</v>
      </c>
      <c r="AG39" s="69">
        <v>56540</v>
      </c>
      <c r="AH39" s="69"/>
      <c r="AI39" s="68">
        <v>160858</v>
      </c>
      <c r="AJ39" s="404">
        <v>143106</v>
      </c>
      <c r="AK39" s="69">
        <v>3903</v>
      </c>
      <c r="AL39" s="69">
        <v>1175</v>
      </c>
      <c r="AM39" s="68">
        <v>3813</v>
      </c>
      <c r="AN39" s="69">
        <v>1323</v>
      </c>
      <c r="AO39" s="68">
        <v>24706</v>
      </c>
      <c r="AP39" s="68">
        <v>812</v>
      </c>
      <c r="AQ39" s="69">
        <f>AN39+AY39+AW39+AU39</f>
        <v>5427</v>
      </c>
      <c r="AR39" s="68">
        <v>3312</v>
      </c>
      <c r="AS39" s="114">
        <v>272</v>
      </c>
      <c r="AT39" s="114">
        <f>AS39+AV39</f>
        <v>1892</v>
      </c>
      <c r="AU39" s="220">
        <v>3450</v>
      </c>
      <c r="AV39" s="68">
        <v>1620</v>
      </c>
      <c r="AW39" s="69">
        <v>365</v>
      </c>
      <c r="AX39" s="69">
        <v>1515</v>
      </c>
      <c r="AY39" s="69">
        <v>289</v>
      </c>
      <c r="AZ39" s="349">
        <f>BL39/AI39</f>
        <v>0.4993099503910281</v>
      </c>
      <c r="BA39" s="349">
        <f>AG39/AI39</f>
        <v>0.35149013415559066</v>
      </c>
      <c r="BB39" s="365">
        <v>0.25800000000000001</v>
      </c>
      <c r="BC39" s="380">
        <f>AF39/AG39</f>
        <v>0.25162716660771134</v>
      </c>
      <c r="BD39" s="365">
        <f>AQ39/AI39</f>
        <v>3.3737830881895831E-2</v>
      </c>
      <c r="BE39" s="353">
        <f>AM39/AI39</f>
        <v>2.3704136567655944E-2</v>
      </c>
      <c r="BF39" s="365">
        <f>BL39/AG39</f>
        <v>1.4205518217191369</v>
      </c>
      <c r="BG39" s="365">
        <f>AO39/AG39</f>
        <v>0.43696498054474708</v>
      </c>
      <c r="BH39" s="365">
        <f>AV39/AG39</f>
        <v>2.865228157056951E-2</v>
      </c>
      <c r="BI39" s="365">
        <f>AT39/AI39</f>
        <v>1.1761926668241555E-2</v>
      </c>
      <c r="BJ39" s="365">
        <f>AV39/AI39</f>
        <v>1.0070994293103234E-2</v>
      </c>
      <c r="BK39" s="262">
        <v>17396</v>
      </c>
      <c r="BL39" s="389">
        <f>AG39+AE39+AQ39+AR39</f>
        <v>80318</v>
      </c>
      <c r="BM39" s="262">
        <v>6511</v>
      </c>
      <c r="BN39" s="282">
        <v>36880</v>
      </c>
      <c r="BO39" s="278">
        <v>3119</v>
      </c>
      <c r="BP39" s="278">
        <v>25701</v>
      </c>
      <c r="BQ39" s="262">
        <v>855</v>
      </c>
      <c r="BR39" s="262">
        <v>1289</v>
      </c>
      <c r="BS39" s="457"/>
    </row>
    <row r="40" spans="1:71" x14ac:dyDescent="0.2">
      <c r="A40" s="421"/>
      <c r="B40" s="476">
        <v>1985</v>
      </c>
      <c r="C40" s="458">
        <v>26</v>
      </c>
      <c r="D40" s="459">
        <v>4206</v>
      </c>
      <c r="E40" s="112">
        <v>18216</v>
      </c>
      <c r="F40" s="468">
        <f>((((4/6)+((S40+T40+V40+AA40+W40+AD40+R40-(1-Z40)-Y40-AC40)/20))*(AG40+(AF40+AU40)*5/6+(AN40+AY40+AW40)*1/6+AP40*18/6+AR40*8/6-AK40*9/6-AL40*7/6-AM40*3/6-AO40*2/6-AX40*4/6-AV40)-(((2/6)-((S40+T40+U40+Z40+X40+AB40+W40+AD40+R40)/20))*(AK40*17/6+AL40*12/6+AO40*3/6+AS40*2/6+AX40*5/6+AV40*8/6-AF40*1/6-AM40*9/6-AP40*2/6))))/2</f>
        <v>18438.513115120251</v>
      </c>
      <c r="G40" s="471">
        <f t="shared" si="5"/>
        <v>1.0122152566491134</v>
      </c>
      <c r="H40" s="497">
        <f>(((BN40+AF40+AP40-BR40*0.5-AM40)*(1.1*(AG40*1.4-BN40*0.6-AM40*3+(AF40+AP40-BR40)*0.1+(AR40-AV40-BO40)*0.9)))/((1.1*(AG40*1.4-BN40*0.6-AM40*3+(AF40+AP40-BR40)*0.1+(AR40-AV40-BO40)*0.9))+(AI40-AF40-AL40-AX40-AP40-BN40+AV40+BO40)))+AM40</f>
        <v>18173.370685266585</v>
      </c>
      <c r="I40" s="520">
        <f t="shared" si="6"/>
        <v>0.99765978728955784</v>
      </c>
      <c r="J40" s="632">
        <f>((AG40+AF40+AP40)*2+BN40+AR40-(AJ40+AV40+BO40-BN40)*0.605)*0.16</f>
        <v>18184.8472</v>
      </c>
      <c r="K40" s="636">
        <f t="shared" si="7"/>
        <v>0.99828981115502857</v>
      </c>
      <c r="L40" s="512">
        <f>((((2/3)+((BA40+AD40+W40+R40-Y40)/20))*(AG40+((AF40+AU40)*(5/6))+((AN40+AY40+AW40)*(1/6))+(AP40*(19/6))+(AR40*(4/3))-(AL40*(7/6))-(BO40*(11/6))-AM40-(AO40*(1/3))-(AX40*(2/3))-AV40))-(((1/3)-(((BA40+AD40)*2+W40+R40-Y40)/20))*((AL40*(13/6))+(BO40*(8/3))+(AO40*(1/2))+(AS40*(1/3))+((AX40+AV40)*(3/2))-(AF40*(1/6))-(AM40*(11/3))-(AP40*(5/12)))))/2</f>
        <v>18435.801581655953</v>
      </c>
      <c r="M40" s="507">
        <f t="shared" si="8"/>
        <v>1.0120664021550259</v>
      </c>
      <c r="N40" s="515">
        <f>((BN40+AF40-AV40+AP40-BO40)*(AG40+(AF40-BR40+AP40)*0.26+(AX40+AL40+AR40)*0.52))/(AJ40+AF40+AP40+AL40+AX40)</f>
        <v>18130.047483235085</v>
      </c>
      <c r="O40" s="785">
        <f t="shared" si="9"/>
        <v>0.99528148239103453</v>
      </c>
      <c r="P40" s="517">
        <f>BP40*0.5+BM40*0.72+BQ40*1.04+AM40*1.44+(AP40+AF40-BR40)*0.34+BR40*0.25+AR40*0.18-AV40*0.32-(AJ40-BN40-AO40)*0.09-AO40*0.098-BO40*0.37+AL40*0.37+AX40*0.04</f>
        <v>18151.321999999996</v>
      </c>
      <c r="Q40" s="790">
        <f>P40/E40</f>
        <v>0.99644938515590675</v>
      </c>
      <c r="R40" s="70">
        <v>0.28100000000000003</v>
      </c>
      <c r="S40" s="412">
        <v>0.39100000000000001</v>
      </c>
      <c r="T40" s="66">
        <v>0.71399999999999997</v>
      </c>
      <c r="U40" s="66">
        <f>AQ40/AG40</f>
        <v>9.1817580492339596E-2</v>
      </c>
      <c r="V40" s="67">
        <f>E40/AI40</f>
        <v>0.11362275449101797</v>
      </c>
      <c r="W40" s="66">
        <v>0.32300000000000001</v>
      </c>
      <c r="X40" s="66">
        <f>AE40/AG40</f>
        <v>0.25988165257343082</v>
      </c>
      <c r="Y40" s="113">
        <f>AO40/AI40</f>
        <v>0.14003867265469061</v>
      </c>
      <c r="Z40" s="66">
        <f>AM40/AG40</f>
        <v>6.439387167706527E-2</v>
      </c>
      <c r="AA40" s="66">
        <f>AE40/AI40</f>
        <v>9.0674900199600797E-2</v>
      </c>
      <c r="AB40" s="67">
        <f>E40/AG40</f>
        <v>0.32565207286769043</v>
      </c>
      <c r="AC40" s="66">
        <f>AT40/AG40</f>
        <v>3.1052791533332142E-2</v>
      </c>
      <c r="AD40" s="67">
        <f>AF40/AI40</f>
        <v>8.6314870259481036E-2</v>
      </c>
      <c r="AE40" s="68">
        <f>AF40+AP40</f>
        <v>14537</v>
      </c>
      <c r="AF40" s="68">
        <v>13838</v>
      </c>
      <c r="AG40" s="69">
        <v>55937</v>
      </c>
      <c r="AH40" s="69"/>
      <c r="AI40" s="68">
        <v>160320</v>
      </c>
      <c r="AJ40" s="404">
        <v>143075</v>
      </c>
      <c r="AK40" s="69">
        <v>4018</v>
      </c>
      <c r="AL40" s="69">
        <v>1144</v>
      </c>
      <c r="AM40" s="68">
        <v>3602</v>
      </c>
      <c r="AN40" s="69">
        <v>1140</v>
      </c>
      <c r="AO40" s="68">
        <v>22451</v>
      </c>
      <c r="AP40" s="68">
        <v>699</v>
      </c>
      <c r="AQ40" s="69">
        <f>AN40+AY40+AW40+AU40</f>
        <v>5136</v>
      </c>
      <c r="AR40" s="68">
        <v>3097</v>
      </c>
      <c r="AS40" s="114">
        <v>306</v>
      </c>
      <c r="AT40" s="114">
        <f>AS40+AV40</f>
        <v>1737</v>
      </c>
      <c r="AU40" s="220">
        <v>3424</v>
      </c>
      <c r="AV40" s="68">
        <v>1431</v>
      </c>
      <c r="AW40" s="69">
        <v>345</v>
      </c>
      <c r="AX40" s="69">
        <v>1549</v>
      </c>
      <c r="AY40" s="69">
        <v>227</v>
      </c>
      <c r="AZ40" s="349">
        <f>BL40/AI40</f>
        <v>0.49093687624750498</v>
      </c>
      <c r="BA40" s="349">
        <f>AG40/AI40</f>
        <v>0.34890843313373254</v>
      </c>
      <c r="BB40" s="365">
        <v>0.25700000000000001</v>
      </c>
      <c r="BC40" s="380">
        <f>AF40/AG40</f>
        <v>0.24738545149006919</v>
      </c>
      <c r="BD40" s="365">
        <f>AQ40/AI40</f>
        <v>3.2035928143712575E-2</v>
      </c>
      <c r="BE40" s="353">
        <f>AM40/AI40</f>
        <v>2.2467564870259481E-2</v>
      </c>
      <c r="BF40" s="365">
        <f>BL40/AG40</f>
        <v>1.407065091084613</v>
      </c>
      <c r="BG40" s="365">
        <f>AO40/AG40</f>
        <v>0.40136224681337934</v>
      </c>
      <c r="BH40" s="365">
        <f>AV40/AG40</f>
        <v>2.5582351574092284E-2</v>
      </c>
      <c r="BI40" s="365">
        <f>AT40/AI40</f>
        <v>1.0834580838323353E-2</v>
      </c>
      <c r="BJ40" s="365">
        <f>AV40/AI40</f>
        <v>8.9258982035928143E-3</v>
      </c>
      <c r="BK40" s="262">
        <v>17129</v>
      </c>
      <c r="BL40" s="389">
        <f>AG40+AE40+AQ40+AR40</f>
        <v>78707</v>
      </c>
      <c r="BM40" s="262">
        <v>6423</v>
      </c>
      <c r="BN40" s="282">
        <v>36778</v>
      </c>
      <c r="BO40" s="278">
        <v>3293</v>
      </c>
      <c r="BP40" s="278">
        <v>25788</v>
      </c>
      <c r="BQ40" s="262">
        <v>965</v>
      </c>
      <c r="BR40" s="262">
        <v>1337</v>
      </c>
      <c r="BS40" s="457"/>
    </row>
    <row r="41" spans="1:71" x14ac:dyDescent="0.2">
      <c r="A41" s="421"/>
      <c r="B41" s="476">
        <v>1984</v>
      </c>
      <c r="C41" s="458">
        <v>26</v>
      </c>
      <c r="D41" s="459">
        <v>4210</v>
      </c>
      <c r="E41" s="112">
        <v>17921</v>
      </c>
      <c r="F41" s="468">
        <f>((((4/6)+((S41+T41+V41+AA41+W41+AD41+R41-(1-Z41)-Y41-AC41)/20))*(AG41+(AF41+AU41)*5/6+(AN41+AY41+AW41)*1/6+AP41*18/6+AR41*8/6-AK41*9/6-AL41*7/6-AM41*3/6-AO41*2/6-AX41*4/6-AV41)-(((2/6)-((S41+T41+U41+Z41+X41+AB41+W41+AD41+R41)/20))*(AK41*17/6+AL41*12/6+AO41*3/6+AS41*2/6+AX41*5/6+AV41*8/6-AF41*1/6-AM41*9/6-AP41*2/6))))/2</f>
        <v>17984.157471266939</v>
      </c>
      <c r="G41" s="471">
        <f t="shared" si="5"/>
        <v>1.0035242157952646</v>
      </c>
      <c r="H41" s="497">
        <f>(((BN41+AF41+AP41-BR41*0.5-AM41)*(1.1*(AG41*1.4-BN41*0.6-AM41*3+(AF41+AP41-BR41)*0.1+(AR41-AV41-BO41)*0.9)))/((1.1*(AG41*1.4-BN41*0.6-AM41*3+(AF41+AP41-BR41)*0.1+(AR41-AV41-BO41)*0.9))+(AI41-AF41-AL41-AX41-AP41-BN41+AV41+BO41)))+AM41</f>
        <v>17892.181837187047</v>
      </c>
      <c r="I41" s="520">
        <f t="shared" si="6"/>
        <v>0.99839193332889054</v>
      </c>
      <c r="J41" s="632">
        <f>((AG41+AF41+AP41)*2+BN41+AR41-(AJ41+AV41+BO41-BN41)*0.605)*0.16</f>
        <v>17890.886400000003</v>
      </c>
      <c r="K41" s="636">
        <f t="shared" si="7"/>
        <v>0.99831964734110834</v>
      </c>
      <c r="L41" s="512">
        <f>((((2/3)+((BA41+AD41+W41+R41-Y41)/20))*(AG41+((AF41+AU41)*(5/6))+((AN41+AY41+AW41)*(1/6))+(AP41*(19/6))+(AR41*(4/3))-(AL41*(7/6))-(BO41*(11/6))-AM41-(AO41*(1/3))-(AX41*(2/3))-AV41))-(((1/3)-(((BA41+AD41)*2+W41+R41-Y41)/20))*((AL41*(13/6))+(BO41*(8/3))+(AO41*(1/2))+(AS41*(1/3))+((AX41+AV41)*(3/2))-(AF41*(1/6))-(AM41*(11/3))-(AP41*(5/12)))))/2</f>
        <v>17965.501670631085</v>
      </c>
      <c r="M41" s="507">
        <f t="shared" si="8"/>
        <v>1.002483213583566</v>
      </c>
      <c r="N41" s="515">
        <f>((BN41+AF41-AV41+AP41-BO41)*(AG41+(AF41-BR41+AP41)*0.26+(AX41+AL41+AR41)*0.52))/(AJ41+AF41+AP41+AL41+AX41)</f>
        <v>17916.350892623552</v>
      </c>
      <c r="O41" s="785">
        <f t="shared" si="9"/>
        <v>0.99974057768113123</v>
      </c>
      <c r="P41" s="517">
        <f>BP41*0.5+BM41*0.72+BQ41*1.04+AM41*1.44+(AP41+AF41-BR41)*0.34+BR41*0.25+AR41*0.18-AV41*0.32-(AJ41-BN41-AO41)*0.09-AO41*0.098-BO41*0.37+AL41*0.37+AX41*0.04</f>
        <v>17947.13</v>
      </c>
      <c r="Q41" s="790">
        <f>P41/E41</f>
        <v>1.001458065956141</v>
      </c>
      <c r="R41" s="70">
        <v>0.28599999999999998</v>
      </c>
      <c r="S41" s="412">
        <v>0.38500000000000001</v>
      </c>
      <c r="T41" s="66">
        <v>0.70799999999999996</v>
      </c>
      <c r="U41" s="66">
        <f>AQ41/AG41</f>
        <v>9.4925729155372437E-2</v>
      </c>
      <c r="V41" s="67">
        <f>E41/AI41</f>
        <v>0.1116114245855287</v>
      </c>
      <c r="W41" s="66">
        <v>0.32300000000000001</v>
      </c>
      <c r="X41" s="66">
        <f>AE41/AG41</f>
        <v>0.25277386244533595</v>
      </c>
      <c r="Y41" s="113">
        <f>AO41/AI41</f>
        <v>0.14012929262733081</v>
      </c>
      <c r="Z41" s="66">
        <f>AM41/AG41</f>
        <v>5.8874552748563375E-2</v>
      </c>
      <c r="AA41" s="66">
        <f>AE41/AI41</f>
        <v>8.7116824234271265E-2</v>
      </c>
      <c r="AB41" s="67">
        <f>E41/AG41</f>
        <v>0.32384618164733092</v>
      </c>
      <c r="AC41" s="66">
        <f>AT41/AG41</f>
        <v>3.2961075571939717E-2</v>
      </c>
      <c r="AD41" s="67">
        <f>AF41/AI41</f>
        <v>8.2956541235379849E-2</v>
      </c>
      <c r="AE41" s="68">
        <f>AF41+AP41</f>
        <v>13988</v>
      </c>
      <c r="AF41" s="68">
        <v>13320</v>
      </c>
      <c r="AG41" s="69">
        <v>55338</v>
      </c>
      <c r="AH41" s="69"/>
      <c r="AI41" s="68">
        <v>160566</v>
      </c>
      <c r="AJ41" s="404">
        <v>143829</v>
      </c>
      <c r="AK41" s="69">
        <v>3908</v>
      </c>
      <c r="AL41" s="69">
        <v>1286</v>
      </c>
      <c r="AM41" s="68">
        <v>3258</v>
      </c>
      <c r="AN41" s="69">
        <v>1129</v>
      </c>
      <c r="AO41" s="68">
        <v>22500</v>
      </c>
      <c r="AP41" s="68">
        <v>668</v>
      </c>
      <c r="AQ41" s="69">
        <f>AN41+AY41+AW41+AU41</f>
        <v>5253</v>
      </c>
      <c r="AR41" s="68">
        <v>3032</v>
      </c>
      <c r="AS41" s="114">
        <v>313</v>
      </c>
      <c r="AT41" s="114">
        <f>AS41+AV41</f>
        <v>1824</v>
      </c>
      <c r="AU41" s="220">
        <v>3527</v>
      </c>
      <c r="AV41" s="68">
        <v>1511</v>
      </c>
      <c r="AW41" s="69">
        <v>314</v>
      </c>
      <c r="AX41" s="69">
        <v>1435</v>
      </c>
      <c r="AY41" s="69">
        <v>283</v>
      </c>
      <c r="AZ41" s="349">
        <f>BL41/AI41</f>
        <v>0.48335886800443434</v>
      </c>
      <c r="BA41" s="349">
        <f>AG41/AI41</f>
        <v>0.34464332424049926</v>
      </c>
      <c r="BB41" s="365">
        <v>0.26</v>
      </c>
      <c r="BC41" s="380">
        <f>AF41/AG41</f>
        <v>0.24070259134771765</v>
      </c>
      <c r="BD41" s="365">
        <f>AQ41/AI41</f>
        <v>3.2715518852060838E-2</v>
      </c>
      <c r="BE41" s="353">
        <f>AM41/AI41</f>
        <v>2.0290721572437501E-2</v>
      </c>
      <c r="BF41" s="365">
        <f>BL41/AG41</f>
        <v>1.4024901514330117</v>
      </c>
      <c r="BG41" s="365">
        <f>AO41/AG41</f>
        <v>0.40659221511438792</v>
      </c>
      <c r="BH41" s="365">
        <f>AV41/AG41</f>
        <v>2.7304926090570676E-2</v>
      </c>
      <c r="BI41" s="365">
        <f>AT41/AI41</f>
        <v>1.1359814655655618E-2</v>
      </c>
      <c r="BJ41" s="365">
        <f>AV41/AI41</f>
        <v>9.4104604959954156E-3</v>
      </c>
      <c r="BK41" s="262">
        <v>16778</v>
      </c>
      <c r="BL41" s="389">
        <f>AG41+AE41+AQ41+AR41</f>
        <v>77611</v>
      </c>
      <c r="BM41" s="262">
        <v>6213</v>
      </c>
      <c r="BN41" s="282">
        <v>37381</v>
      </c>
      <c r="BO41" s="278">
        <v>3193</v>
      </c>
      <c r="BP41" s="278">
        <v>26925</v>
      </c>
      <c r="BQ41" s="262">
        <v>985</v>
      </c>
      <c r="BR41" s="262">
        <v>1270</v>
      </c>
      <c r="BS41" s="457"/>
    </row>
    <row r="42" spans="1:71" x14ac:dyDescent="0.2">
      <c r="A42" s="421"/>
      <c r="B42" s="476">
        <v>1983</v>
      </c>
      <c r="C42" s="458">
        <v>26</v>
      </c>
      <c r="D42" s="459">
        <v>4218</v>
      </c>
      <c r="E42" s="112">
        <v>18170</v>
      </c>
      <c r="F42" s="468">
        <f>((((4/6)+((S42+T42+V42+AA42+W42+AD42+R42-(1-Z42)-Y42-AC42)/20))*(AG42+(AF42+AU42)*5/6+(AN42+AY42+AW42)*1/6+AP42*18/6+AR42*8/6-AK42*9/6-AL42*7/6-AM42*3/6-AO42*2/6-AX42*4/6-AV42)-(((2/6)-((S42+T42+U42+Z42+X42+AB42+W42+AD42+R42)/20))*(AK42*17/6+AL42*12/6+AO42*3/6+AS42*2/6+AX42*5/6+AV42*8/6-AF42*1/6-AM42*9/6-AP42*2/6))))/2</f>
        <v>18395.774262490424</v>
      </c>
      <c r="G42" s="471">
        <f t="shared" si="5"/>
        <v>1.0124256611166991</v>
      </c>
      <c r="H42" s="497">
        <f>(((BN42+AF42+AP42-BR42*0.5-AM42)*(1.1*(AG42*1.4-BN42*0.6-AM42*3+(AF42+AP42-BR42)*0.1+(AR42-AV42-BO42)*0.9)))/((1.1*(AG42*1.4-BN42*0.6-AM42*3+(AF42+AP42-BR42)*0.1+(AR42-AV42-BO42)*0.9))+(AI42-AF42-AL42-AX42-AP42-BN42+AV42+BO42)))+AM42</f>
        <v>18165.018895604724</v>
      </c>
      <c r="I42" s="520">
        <f t="shared" si="6"/>
        <v>0.99972586106795402</v>
      </c>
      <c r="J42" s="632">
        <f>((AG42+AF42+AP42)*2+BN42+AR42-(AJ42+AV42+BO42-BN42)*0.605)*0.16</f>
        <v>18212.312000000002</v>
      </c>
      <c r="K42" s="636">
        <f t="shared" si="7"/>
        <v>1.0023286736378647</v>
      </c>
      <c r="L42" s="512">
        <f>((((2/3)+((BA42+AD42+W42+R42-Y42)/20))*(AG42+((AF42+AU42)*(5/6))+((AN42+AY42+AW42)*(1/6))+(AP42*(19/6))+(AR42*(4/3))-(AL42*(7/6))-(BO42*(11/6))-AM42-(AO42*(1/3))-(AX42*(2/3))-AV42))-(((1/3)-(((BA42+AD42)*2+W42+R42-Y42)/20))*((AL42*(13/6))+(BO42*(8/3))+(AO42*(1/2))+(AS42*(1/3))+((AX42+AV42)*(3/2))-(AF42*(1/6))-(AM42*(11/3))-(AP42*(5/12)))))/2</f>
        <v>18368.661006654762</v>
      </c>
      <c r="M42" s="507">
        <f t="shared" si="8"/>
        <v>1.0109334621163875</v>
      </c>
      <c r="N42" s="515">
        <f>((BN42+AF42-AV42+AP42-BO42)*(AG42+(AF42-BR42+AP42)*0.26+(AX42+AL42+AR42)*0.52))/(AJ42+AF42+AP42+AL42+AX42)</f>
        <v>18173.885660377357</v>
      </c>
      <c r="O42" s="785">
        <f t="shared" si="9"/>
        <v>1.0002138503234648</v>
      </c>
      <c r="P42" s="517">
        <f>BP42*0.5+BM42*0.72+BQ42*1.04+AM42*1.44+(AP42+AF42-BR42)*0.34+BR42*0.25+AR42*0.18-AV42*0.32-(AJ42-BN42-AO42)*0.09-AO42*0.098-BO42*0.37+AL42*0.37+AX42*0.04</f>
        <v>18185.691999999995</v>
      </c>
      <c r="Q42" s="790">
        <f>P42/E42</f>
        <v>1.0008636213538797</v>
      </c>
      <c r="R42" s="70">
        <v>0.28499999999999998</v>
      </c>
      <c r="S42" s="412">
        <v>0.38900000000000001</v>
      </c>
      <c r="T42" s="66">
        <v>0.71399999999999997</v>
      </c>
      <c r="U42" s="66">
        <f>AQ42/AG42</f>
        <v>9.2366890380313205E-2</v>
      </c>
      <c r="V42" s="67">
        <f>E42/AI42</f>
        <v>0.11312766553559754</v>
      </c>
      <c r="W42" s="66">
        <v>0.32500000000000001</v>
      </c>
      <c r="X42" s="66">
        <f>AE42/AG42</f>
        <v>0.25476510067114094</v>
      </c>
      <c r="Y42" s="113">
        <f>AO42/AI42</f>
        <v>0.13520530461040375</v>
      </c>
      <c r="Z42" s="66">
        <f>AM42/AG42</f>
        <v>5.9078299776286355E-2</v>
      </c>
      <c r="AA42" s="66">
        <f>AE42/AI42</f>
        <v>8.8628085795224604E-2</v>
      </c>
      <c r="AB42" s="67">
        <f>E42/AG42</f>
        <v>0.32519015659955258</v>
      </c>
      <c r="AC42" s="66">
        <f>AT42/AG42</f>
        <v>3.7798657718120805E-2</v>
      </c>
      <c r="AD42" s="67">
        <f>AF42/AI42</f>
        <v>8.4163994645581053E-2</v>
      </c>
      <c r="AE42" s="68">
        <f>AF42+AP42</f>
        <v>14235</v>
      </c>
      <c r="AF42" s="68">
        <v>13518</v>
      </c>
      <c r="AG42" s="69">
        <v>55875</v>
      </c>
      <c r="AH42" s="69"/>
      <c r="AI42" s="68">
        <v>160615</v>
      </c>
      <c r="AJ42" s="404">
        <v>143538</v>
      </c>
      <c r="AK42" s="69">
        <v>4031</v>
      </c>
      <c r="AL42" s="69">
        <v>1256</v>
      </c>
      <c r="AM42" s="68">
        <v>3301</v>
      </c>
      <c r="AN42" s="69">
        <v>1076</v>
      </c>
      <c r="AO42" s="68">
        <v>21716</v>
      </c>
      <c r="AP42" s="68">
        <v>717</v>
      </c>
      <c r="AQ42" s="69">
        <f>AN42+AY42+AW42+AU42</f>
        <v>5161</v>
      </c>
      <c r="AR42" s="68">
        <v>3325</v>
      </c>
      <c r="AS42" s="114">
        <v>493</v>
      </c>
      <c r="AT42" s="114">
        <f>AS42+AV42</f>
        <v>2112</v>
      </c>
      <c r="AU42" s="220">
        <v>3498</v>
      </c>
      <c r="AV42" s="68">
        <v>1619</v>
      </c>
      <c r="AW42" s="69">
        <v>321</v>
      </c>
      <c r="AX42" s="69">
        <v>1561</v>
      </c>
      <c r="AY42" s="69">
        <v>266</v>
      </c>
      <c r="AZ42" s="349">
        <f>BL42/AI42</f>
        <v>0.4893440836783613</v>
      </c>
      <c r="BA42" s="349">
        <f>AG42/AI42</f>
        <v>0.34788158017619775</v>
      </c>
      <c r="BB42" s="365">
        <v>0.26100000000000001</v>
      </c>
      <c r="BC42" s="380">
        <f>AF42/AG42</f>
        <v>0.24193288590604026</v>
      </c>
      <c r="BD42" s="365">
        <f>AQ42/AI42</f>
        <v>3.2132739781464997E-2</v>
      </c>
      <c r="BE42" s="353">
        <f>AM42/AI42</f>
        <v>2.0552252280297605E-2</v>
      </c>
      <c r="BF42" s="365">
        <f>BL42/AG42</f>
        <v>1.4066398210290827</v>
      </c>
      <c r="BG42" s="365">
        <f>AO42/AG42</f>
        <v>0.3886532438478747</v>
      </c>
      <c r="BH42" s="365">
        <f>AV42/AG42</f>
        <v>2.8975391498881432E-2</v>
      </c>
      <c r="BI42" s="365">
        <f>AT42/AI42</f>
        <v>1.3149456775519099E-2</v>
      </c>
      <c r="BJ42" s="365">
        <f>AV42/AI42</f>
        <v>1.0080004980854838E-2</v>
      </c>
      <c r="BK42" s="262">
        <v>17067</v>
      </c>
      <c r="BL42" s="389">
        <f>AG42+AE42+AQ42+AR42</f>
        <v>78596</v>
      </c>
      <c r="BM42" s="262">
        <v>6463</v>
      </c>
      <c r="BN42" s="282">
        <v>37443</v>
      </c>
      <c r="BO42" s="278">
        <v>3296</v>
      </c>
      <c r="BP42" s="278">
        <v>26646</v>
      </c>
      <c r="BQ42" s="262">
        <v>1033</v>
      </c>
      <c r="BR42" s="262">
        <v>1379</v>
      </c>
      <c r="BS42" s="457"/>
    </row>
    <row r="43" spans="1:71" x14ac:dyDescent="0.2">
      <c r="A43" s="421"/>
      <c r="B43" s="476">
        <v>1982</v>
      </c>
      <c r="C43" s="458">
        <v>26</v>
      </c>
      <c r="D43" s="459">
        <v>4214</v>
      </c>
      <c r="E43" s="112">
        <v>18110</v>
      </c>
      <c r="F43" s="851">
        <f>((((4/6)+((S43+T43+V43+AA43+W43+AD43+R43-(1-Z43)-Y43-AC43)/20))*(AG43+(AF43+AU43)*5/6+(AN43+AY43+AW43)*1/6+AP43*18/6+AR43*8/6-AK43*9/6-AL43*7/6-AM43*3/6-AO43*2/6-AX43*4/6-AV43)-(((2/6)-((S43+T43+U43+Z43+X43+AB43+W43+AD43+R43)/20))*(AK43*17/6+AL43*12/6+AO43*3/6+AS43*2/6+AX43*5/6+AV43*8/6-AF43*1/6-AM43*9/6-AP43*2/6))))/2</f>
        <v>18398.278056664338</v>
      </c>
      <c r="G43" s="852">
        <f t="shared" si="5"/>
        <v>1.0159181698875945</v>
      </c>
      <c r="H43" s="497">
        <f>(((BN43+AF43+AP43-BR43*0.5-AM43)*(1.1*(AG43*1.4-BN43*0.6-AM43*3+(AF43+AP43-BR43)*0.1+(AR43-AV43-BO43)*0.9)))/((1.1*(AG43*1.4-BN43*0.6-AM43*3+(AF43+AP43-BR43)*0.1+(AR43-AV43-BO43)*0.9))+(AI43-AF43-AL43-AX43-AP43-BN43+AV43+BO43)))+AM43</f>
        <v>18155.550234403257</v>
      </c>
      <c r="I43" s="520">
        <f t="shared" si="6"/>
        <v>1.0025151979239788</v>
      </c>
      <c r="J43" s="632">
        <f>((AG43+AF43+AP43)*2+BN43+AR43-(AJ43+AV43+BO43-BN43)*0.605)*0.16</f>
        <v>18165.581600000001</v>
      </c>
      <c r="K43" s="636">
        <f t="shared" si="7"/>
        <v>1.0030691109884042</v>
      </c>
      <c r="L43" s="867">
        <f>((((2/3)+((BA43+AD43+W43+R43-Y43)/20))*(AG43+((AF43+AU43)*(5/6))+((AN43+AY43+AW43)*(1/6))+(AP43*(19/6))+(AR43*(4/3))-(AL43*(7/6))-(BO43*(11/6))-AM43-(AO43*(1/3))-(AX43*(2/3))-AV43))-(((1/3)-(((BA43+AD43)*2+W43+R43-Y43)/20))*((AL43*(13/6))+(BO43*(8/3))+(AO43*(1/2))+(AS43*(1/3))+((AX43+AV43)*(3/2))-(AF43*(1/6))-(AM43*(11/3))-(AP43*(5/12)))))/2</f>
        <v>18422.897941897609</v>
      </c>
      <c r="M43" s="865">
        <f t="shared" si="8"/>
        <v>1.0172776334565217</v>
      </c>
      <c r="N43" s="515">
        <f>((BN43+AF43-AV43+AP43-BO43)*(AG43+(AF43-BR43+AP43)*0.26+(AX43+AL43+AR43)*0.52))/(AJ43+AF43+AP43+AL43+AX43)</f>
        <v>18187.200718857279</v>
      </c>
      <c r="O43" s="785">
        <f t="shared" si="9"/>
        <v>1.0042628779048746</v>
      </c>
      <c r="P43" s="517">
        <f>BP43*0.5+BM43*0.72+BQ43*1.04+AM43*1.44+(AP43+AF43-BR43)*0.34+BR43*0.25+AR43*0.18-AV43*0.32-(AJ43-BN43-AO43)*0.09-AO43*0.098-BO43*0.37+AL43*0.37+AX43*0.04</f>
        <v>18202.302000000007</v>
      </c>
      <c r="Q43" s="790">
        <f>P43/E43</f>
        <v>1.0050967421314194</v>
      </c>
      <c r="R43" s="70">
        <v>0.28399999999999997</v>
      </c>
      <c r="S43" s="412">
        <v>0.38900000000000001</v>
      </c>
      <c r="T43" s="66">
        <v>0.71299999999999997</v>
      </c>
      <c r="U43" s="66">
        <f>AQ43/AG43</f>
        <v>9.0983723586521986E-2</v>
      </c>
      <c r="V43" s="67">
        <f>E43/AI43</f>
        <v>0.11241185817856789</v>
      </c>
      <c r="W43" s="66">
        <v>0.32400000000000001</v>
      </c>
      <c r="X43" s="66">
        <f>AE43/AG43</f>
        <v>0.24948243860651056</v>
      </c>
      <c r="Y43" s="113">
        <f>AO43/AI43</f>
        <v>0.13172236567682988</v>
      </c>
      <c r="Z43" s="66">
        <f>AM43/AG43</f>
        <v>6.0304825813820677E-2</v>
      </c>
      <c r="AA43" s="66">
        <f>AE43/AI43</f>
        <v>8.6770036746449494E-2</v>
      </c>
      <c r="AB43" s="67">
        <f>E43/AG43</f>
        <v>0.32320816676185038</v>
      </c>
      <c r="AC43" s="66">
        <f>AT43/AG43</f>
        <v>3.7032410051399199E-2</v>
      </c>
      <c r="AD43" s="67">
        <f>AF43/AI43</f>
        <v>8.2567782302115408E-2</v>
      </c>
      <c r="AE43" s="68">
        <f>AF43+AP43</f>
        <v>13979</v>
      </c>
      <c r="AF43" s="68">
        <v>13302</v>
      </c>
      <c r="AG43" s="69">
        <v>56032</v>
      </c>
      <c r="AH43" s="69"/>
      <c r="AI43" s="68">
        <v>161104</v>
      </c>
      <c r="AJ43" s="404">
        <v>144149</v>
      </c>
      <c r="AK43" s="69">
        <v>3905</v>
      </c>
      <c r="AL43" s="69">
        <v>1221</v>
      </c>
      <c r="AM43" s="68">
        <v>3379</v>
      </c>
      <c r="AN43" s="69">
        <v>1091</v>
      </c>
      <c r="AO43" s="68">
        <v>21221</v>
      </c>
      <c r="AP43" s="68">
        <v>677</v>
      </c>
      <c r="AQ43" s="69">
        <f>AN43+AY43+AW43+AU43</f>
        <v>5098</v>
      </c>
      <c r="AR43" s="68">
        <v>3176</v>
      </c>
      <c r="AS43" s="114">
        <v>457</v>
      </c>
      <c r="AT43" s="114">
        <f>AS43+AV43</f>
        <v>2075</v>
      </c>
      <c r="AU43" s="220">
        <v>3452</v>
      </c>
      <c r="AV43" s="68">
        <v>1618</v>
      </c>
      <c r="AW43" s="69">
        <v>299</v>
      </c>
      <c r="AX43" s="69">
        <v>1740</v>
      </c>
      <c r="AY43" s="69">
        <v>256</v>
      </c>
      <c r="AZ43" s="349">
        <f>BL43/AI43</f>
        <v>0.48592834442347799</v>
      </c>
      <c r="BA43" s="349">
        <f>AG43/AI43</f>
        <v>0.34780017876651109</v>
      </c>
      <c r="BB43" s="365">
        <v>0.26100000000000001</v>
      </c>
      <c r="BC43" s="380">
        <f>AF43/AG43</f>
        <v>0.23740005711022272</v>
      </c>
      <c r="BD43" s="365">
        <f>AQ43/AI43</f>
        <v>3.1644155328235175E-2</v>
      </c>
      <c r="BE43" s="353">
        <f>AM43/AI43</f>
        <v>2.0974029198530142E-2</v>
      </c>
      <c r="BF43" s="365">
        <f>BL43/AG43</f>
        <v>1.3971480582524272</v>
      </c>
      <c r="BG43" s="365">
        <f>AO43/AG43</f>
        <v>0.37873001142204454</v>
      </c>
      <c r="BH43" s="365">
        <f>AV43/AG43</f>
        <v>2.8876356367789836E-2</v>
      </c>
      <c r="BI43" s="365">
        <f>AT43/AI43</f>
        <v>1.2879878836031384E-2</v>
      </c>
      <c r="BJ43" s="365">
        <f>AV43/AI43</f>
        <v>1.0043201906842785E-2</v>
      </c>
      <c r="BK43" s="262">
        <v>17019</v>
      </c>
      <c r="BL43" s="389">
        <f>AG43+AE43+AQ43+AR43</f>
        <v>78285</v>
      </c>
      <c r="BM43" s="262">
        <v>6316</v>
      </c>
      <c r="BN43" s="282">
        <v>37651</v>
      </c>
      <c r="BO43" s="278">
        <v>3147</v>
      </c>
      <c r="BP43" s="278">
        <v>26992</v>
      </c>
      <c r="BQ43" s="262">
        <v>964</v>
      </c>
      <c r="BR43" s="262">
        <v>1319</v>
      </c>
      <c r="BS43" s="457"/>
    </row>
    <row r="44" spans="1:71" x14ac:dyDescent="0.2">
      <c r="A44" s="421"/>
      <c r="B44" s="476">
        <v>1981</v>
      </c>
      <c r="C44" s="458">
        <v>26</v>
      </c>
      <c r="D44" s="459">
        <v>2788</v>
      </c>
      <c r="E44" s="112">
        <v>11147</v>
      </c>
      <c r="F44" s="851">
        <f>((((4/6)+((S44+T44+V44+AA44+W44+AD44+R44-(1-Z44)-Y44-AC44)/20))*(AG44+(AF44+AU44)*5/6+(AN44+AY44+AW44)*1/6+AP44*18/6+AR44*8/6-AK44*9/6-AL44*7/6-AM44*3/6-AO44*2/6-AX44*4/6-AV44)-(((2/6)-((S44+T44+U44+Z44+X44+AB44+W44+AD44+R44)/20))*(AK44*17/6+AL44*12/6+AO44*3/6+AS44*2/6+AX44*5/6+AV44*8/6-AF44*1/6-AM44*9/6-AP44*2/6))))/2</f>
        <v>11325.828961595242</v>
      </c>
      <c r="G44" s="852">
        <f t="shared" si="5"/>
        <v>1.0160427883372425</v>
      </c>
      <c r="H44" s="497">
        <f>(((BN44+AF44+AP44-BR44*0.5-AM44)*(1.1*(AG44*1.4-BN44*0.6-AM44*3+(AF44+AP44-BR44)*0.1+(AR44-AV44-BO44)*0.9)))/((1.1*(AG44*1.4-BN44*0.6-AM44*3+(AF44+AP44-BR44)*0.1+(AR44-AV44-BO44)*0.9))+(AI44-AF44-AL44-AX44-AP44-BN44+AV44+BO44)))+AM44</f>
        <v>11138.002113144566</v>
      </c>
      <c r="I44" s="520">
        <f t="shared" si="6"/>
        <v>0.99919279744725631</v>
      </c>
      <c r="J44" s="632">
        <f>((AG44+AF44+AP44)*2+BN44+AR44-(AJ44+AV44+BO44-BN44)*0.605)*0.16</f>
        <v>11190.3544</v>
      </c>
      <c r="K44" s="636">
        <f t="shared" si="7"/>
        <v>1.0038893334529471</v>
      </c>
      <c r="L44" s="512">
        <f>((((2/3)+((BA44+AD44+W44+R44-Y44)/20))*(AG44+((AF44+AU44)*(5/6))+((AN44+AY44+AW44)*(1/6))+(AP44*(19/6))+(AR44*(4/3))-(AL44*(7/6))-(BO44*(11/6))-AM44-(AO44*(1/3))-(AX44*(2/3))-AV44))-(((1/3)-(((BA44+AD44)*2+W44+R44-Y44)/20))*((AL44*(13/6))+(BO44*(8/3))+(AO44*(1/2))+(AS44*(1/3))+((AX44+AV44)*(3/2))-(AF44*(1/6))-(AM44*(11/3))-(AP44*(5/12)))))/2</f>
        <v>11253.123719881945</v>
      </c>
      <c r="M44" s="507">
        <f t="shared" si="8"/>
        <v>1.0095203839492191</v>
      </c>
      <c r="N44" s="515">
        <f>((BN44+AF44-AV44+AP44-BO44)*(AG44+(AF44-BR44+AP44)*0.26+(AX44+AL44+AR44)*0.52))/(AJ44+AF44+AP44+AL44+AX44)</f>
        <v>11158.520288250851</v>
      </c>
      <c r="O44" s="785">
        <f t="shared" si="9"/>
        <v>1.0010334877770568</v>
      </c>
      <c r="P44" s="517">
        <f>BP44*0.5+BM44*0.72+BQ44*1.04+AM44*1.44+(AP44+AF44-BR44)*0.34+BR44*0.25+AR44*0.18-AV44*0.32-(AJ44-BN44-AO44)*0.09-AO44*0.098-BO44*0.37+AL44*0.37+AX44*0.04</f>
        <v>11198.983999999999</v>
      </c>
      <c r="Q44" s="790">
        <f>P44/E44</f>
        <v>1.0046634969049968</v>
      </c>
      <c r="R44" s="70">
        <v>0.27900000000000003</v>
      </c>
      <c r="S44" s="412">
        <v>0.36899999999999999</v>
      </c>
      <c r="T44" s="66">
        <v>0.68899999999999995</v>
      </c>
      <c r="U44" s="66">
        <f>AQ44/AG44</f>
        <v>9.6760296398414616E-2</v>
      </c>
      <c r="V44" s="67">
        <f>E44/AI44</f>
        <v>0.10526763117138216</v>
      </c>
      <c r="W44" s="66">
        <v>0.32</v>
      </c>
      <c r="X44" s="66">
        <f>AE44/AG44</f>
        <v>0.26802228732264921</v>
      </c>
      <c r="Y44" s="113">
        <f>AO44/AI44</f>
        <v>0.12500472179201449</v>
      </c>
      <c r="Z44" s="66">
        <f>AM44/AG44</f>
        <v>5.1151703142052959E-2</v>
      </c>
      <c r="AA44" s="66">
        <f>AE44/AI44</f>
        <v>8.8127526158727765E-2</v>
      </c>
      <c r="AB44" s="67">
        <f>E44/AG44</f>
        <v>0.32015049686943536</v>
      </c>
      <c r="AC44" s="66">
        <f>AT44/AG44</f>
        <v>4.0381411913378136E-2</v>
      </c>
      <c r="AD44" s="67">
        <f>AF44/AI44</f>
        <v>8.37457031692668E-2</v>
      </c>
      <c r="AE44" s="68">
        <f>AF44+AP44</f>
        <v>9332</v>
      </c>
      <c r="AF44" s="68">
        <v>8868</v>
      </c>
      <c r="AG44" s="69">
        <v>34818</v>
      </c>
      <c r="AH44" s="69"/>
      <c r="AI44" s="68">
        <v>105892</v>
      </c>
      <c r="AJ44" s="404">
        <v>94467</v>
      </c>
      <c r="AK44" s="69">
        <v>2664</v>
      </c>
      <c r="AL44" s="69">
        <v>829</v>
      </c>
      <c r="AM44" s="68">
        <v>1781</v>
      </c>
      <c r="AN44" s="69">
        <v>715</v>
      </c>
      <c r="AO44" s="68">
        <v>13237</v>
      </c>
      <c r="AP44" s="68">
        <v>464</v>
      </c>
      <c r="AQ44" s="69">
        <f>AN44+AY44+AW44+AU44</f>
        <v>3369</v>
      </c>
      <c r="AR44" s="68">
        <v>2021</v>
      </c>
      <c r="AS44" s="114">
        <v>307</v>
      </c>
      <c r="AT44" s="114">
        <f>AS44+AV44</f>
        <v>1406</v>
      </c>
      <c r="AU44" s="220">
        <v>2304</v>
      </c>
      <c r="AV44" s="68">
        <v>1099</v>
      </c>
      <c r="AW44" s="69">
        <v>169</v>
      </c>
      <c r="AX44" s="69">
        <v>1252</v>
      </c>
      <c r="AY44" s="69">
        <v>181</v>
      </c>
      <c r="AZ44" s="349">
        <f>BL44/AI44</f>
        <v>0.46783515279718957</v>
      </c>
      <c r="BA44" s="349">
        <f>AG44/AI44</f>
        <v>0.32880670872209422</v>
      </c>
      <c r="BB44" s="365">
        <v>0.25600000000000001</v>
      </c>
      <c r="BC44" s="380">
        <f>AF44/AG44</f>
        <v>0.25469584697570224</v>
      </c>
      <c r="BD44" s="365">
        <f>AQ44/AI44</f>
        <v>3.1815434593737014E-2</v>
      </c>
      <c r="BE44" s="353">
        <f>AM44/AI44</f>
        <v>1.681902315566804E-2</v>
      </c>
      <c r="BF44" s="365">
        <f>BL44/AG44</f>
        <v>1.4228272732494687</v>
      </c>
      <c r="BG44" s="365">
        <f>AO44/AG44</f>
        <v>0.38017691998391634</v>
      </c>
      <c r="BH44" s="365">
        <f>AV44/AG44</f>
        <v>3.1564133494169686E-2</v>
      </c>
      <c r="BI44" s="365">
        <f>AT44/AI44</f>
        <v>1.327767914478903E-2</v>
      </c>
      <c r="BJ44" s="365">
        <f>AV44/AI44</f>
        <v>1.0378498847882748E-2</v>
      </c>
      <c r="BK44" s="262">
        <v>10451</v>
      </c>
      <c r="BL44" s="389">
        <f>AG44+AE44+AQ44+AR44</f>
        <v>49540</v>
      </c>
      <c r="BM44" s="262">
        <v>4000</v>
      </c>
      <c r="BN44" s="282">
        <v>24157</v>
      </c>
      <c r="BO44" s="278">
        <v>2208</v>
      </c>
      <c r="BP44" s="278">
        <v>17717</v>
      </c>
      <c r="BQ44" s="262">
        <v>659</v>
      </c>
      <c r="BR44" s="262">
        <v>895</v>
      </c>
      <c r="BS44" s="457"/>
    </row>
    <row r="45" spans="1:71" x14ac:dyDescent="0.2">
      <c r="A45" s="421"/>
      <c r="B45" s="476">
        <v>1980</v>
      </c>
      <c r="C45" s="458">
        <v>26</v>
      </c>
      <c r="D45" s="459">
        <v>4210</v>
      </c>
      <c r="E45" s="112">
        <v>18053</v>
      </c>
      <c r="F45" s="851">
        <f>((((4/6)+((S45+T45+V45+AA45+W45+AD45+R45-(1-Z45)-Y45-AC45)/20))*(AG45+(AF45+AU45)*5/6+(AN45+AY45+AW45)*1/6+AP45*18/6+AR45*8/6-AK45*9/6-AL45*7/6-AM45*3/6-AO45*2/6-AX45*4/6-AV45)-(((2/6)-((S45+T45+U45+Z45+X45+AB45+W45+AD45+R45)/20))*(AK45*17/6+AL45*12/6+AO45*3/6+AS45*2/6+AX45*5/6+AV45*8/6-AF45*1/6-AM45*9/6-AP45*2/6))))/2</f>
        <v>18318.303593418015</v>
      </c>
      <c r="G45" s="852">
        <f t="shared" si="5"/>
        <v>1.0146958175050138</v>
      </c>
      <c r="H45" s="497">
        <f>(((BN45+AF45+AP45-BR45*0.5-AM45)*(1.1*(AG45*1.4-BN45*0.6-AM45*3+(AF45+AP45-BR45)*0.1+(AR45-AV45-BO45)*0.9)))/((1.1*(AG45*1.4-BN45*0.6-AM45*3+(AF45+AP45-BR45)*0.1+(AR45-AV45-BO45)*0.9))+(AI45-AF45-AL45-AX45-AP45-BN45+AV45+BO45)))+AM45</f>
        <v>18139.338638816513</v>
      </c>
      <c r="I45" s="520">
        <f t="shared" si="6"/>
        <v>1.0047825092126801</v>
      </c>
      <c r="J45" s="632">
        <f>((AG45+AF45+AP45)*2+BN45+AR45-(AJ45+AV45+BO45-BN45)*0.605)*0.16</f>
        <v>18206.121599999999</v>
      </c>
      <c r="K45" s="636">
        <f t="shared" si="7"/>
        <v>1.0084817814213702</v>
      </c>
      <c r="L45" s="512">
        <f>((((2/3)+((BA45+AD45+W45+R45-Y45)/20))*(AG45+((AF45+AU45)*(5/6))+((AN45+AY45+AW45)*(1/6))+(AP45*(19/6))+(AR45*(4/3))-(AL45*(7/6))-(BO45*(11/6))-AM45-(AO45*(1/3))-(AX45*(2/3))-AV45))-(((1/3)-(((BA45+AD45)*2+W45+R45-Y45)/20))*((AL45*(13/6))+(BO45*(8/3))+(AO45*(1/2))+(AS45*(1/3))+((AX45+AV45)*(3/2))-(AF45*(1/6))-(AM45*(11/3))-(AP45*(5/12)))))/2</f>
        <v>18254.677098759508</v>
      </c>
      <c r="M45" s="507">
        <f t="shared" si="8"/>
        <v>1.0111713897279957</v>
      </c>
      <c r="N45" s="515">
        <f>((BN45+AF45-AV45+AP45-BO45)*(AG45+(AF45-BR45+AP45)*0.26+(AX45+AL45+AR45)*0.52))/(AJ45+AF45+AP45+AL45+AX45)</f>
        <v>18230.21953842145</v>
      </c>
      <c r="O45" s="785">
        <f t="shared" si="9"/>
        <v>1.0098166254041683</v>
      </c>
      <c r="P45" s="517">
        <f>BP45*0.5+BM45*0.72+BQ45*1.04+AM45*1.44+(AP45+AF45-BR45)*0.34+BR45*0.25+AR45*0.18-AV45*0.32-(AJ45-BN45-AO45)*0.09-AO45*0.098-BO45*0.37+AL45*0.37+AX45*0.04</f>
        <v>18215.034</v>
      </c>
      <c r="Q45" s="790">
        <f>P45/E45</f>
        <v>1.0089754611421924</v>
      </c>
      <c r="R45" s="70">
        <v>0.28699999999999998</v>
      </c>
      <c r="S45" s="412">
        <v>0.38800000000000001</v>
      </c>
      <c r="T45" s="66">
        <v>0.71399999999999997</v>
      </c>
      <c r="U45" s="66">
        <f>AQ45/AG45</f>
        <v>9.2858931701906913E-2</v>
      </c>
      <c r="V45" s="67">
        <f>E45/AI45</f>
        <v>0.11198436821537125</v>
      </c>
      <c r="W45" s="66">
        <v>0.32600000000000001</v>
      </c>
      <c r="X45" s="66">
        <f>AE45/AG45</f>
        <v>0.24770133447819398</v>
      </c>
      <c r="Y45" s="113">
        <f>AO45/AI45</f>
        <v>0.12537683766515725</v>
      </c>
      <c r="Z45" s="66">
        <f>AM45/AG45</f>
        <v>5.5221637866265966E-2</v>
      </c>
      <c r="AA45" s="66">
        <f>AE45/AI45</f>
        <v>8.5894175299299047E-2</v>
      </c>
      <c r="AB45" s="67">
        <f>E45/AG45</f>
        <v>0.32294014525419484</v>
      </c>
      <c r="AC45" s="66">
        <f>AT45/AG45</f>
        <v>3.6206218024399842E-2</v>
      </c>
      <c r="AD45" s="67">
        <f>AF45/AI45</f>
        <v>8.1818745735376217E-2</v>
      </c>
      <c r="AE45" s="68">
        <f>AF45+AP45</f>
        <v>13847</v>
      </c>
      <c r="AF45" s="68">
        <v>13190</v>
      </c>
      <c r="AG45" s="69">
        <v>55902</v>
      </c>
      <c r="AH45" s="69"/>
      <c r="AI45" s="68">
        <v>161210</v>
      </c>
      <c r="AJ45" s="404">
        <v>144160</v>
      </c>
      <c r="AK45" s="69">
        <v>4114</v>
      </c>
      <c r="AL45" s="69">
        <v>1296</v>
      </c>
      <c r="AM45" s="68">
        <v>3087</v>
      </c>
      <c r="AN45" s="69">
        <v>1031</v>
      </c>
      <c r="AO45" s="68">
        <v>20212</v>
      </c>
      <c r="AP45" s="68">
        <v>657</v>
      </c>
      <c r="AQ45" s="69">
        <f>AN45+AY45+AW45+AU45</f>
        <v>5191</v>
      </c>
      <c r="AR45" s="68">
        <v>3294</v>
      </c>
      <c r="AS45" s="114">
        <v>414</v>
      </c>
      <c r="AT45" s="114">
        <f>AS45+AV45</f>
        <v>2024</v>
      </c>
      <c r="AU45" s="220">
        <v>3609</v>
      </c>
      <c r="AV45" s="68">
        <v>1610</v>
      </c>
      <c r="AW45" s="69">
        <v>294</v>
      </c>
      <c r="AX45" s="69">
        <v>1883</v>
      </c>
      <c r="AY45" s="69">
        <v>257</v>
      </c>
      <c r="AZ45" s="349">
        <f>BL45/AI45</f>
        <v>0.48529247565287514</v>
      </c>
      <c r="BA45" s="349">
        <f>AG45/AI45</f>
        <v>0.34676508901432912</v>
      </c>
      <c r="BB45" s="365">
        <v>0.26500000000000001</v>
      </c>
      <c r="BC45" s="380">
        <f>AF45/AG45</f>
        <v>0.23594862437837644</v>
      </c>
      <c r="BD45" s="365">
        <f>AQ45/AI45</f>
        <v>3.2200235717387261E-2</v>
      </c>
      <c r="BE45" s="353">
        <f>AM45/AI45</f>
        <v>1.9148936170212766E-2</v>
      </c>
      <c r="BF45" s="365">
        <f>BL45/AG45</f>
        <v>1.3994848127079531</v>
      </c>
      <c r="BG45" s="365">
        <f>AO45/AG45</f>
        <v>0.36156130371006406</v>
      </c>
      <c r="BH45" s="365">
        <f>AV45/AG45</f>
        <v>2.8800400701227146E-2</v>
      </c>
      <c r="BI45" s="365">
        <f>AT45/AI45</f>
        <v>1.255505241610322E-2</v>
      </c>
      <c r="BJ45" s="365">
        <f>AV45/AI45</f>
        <v>9.9869735128093797E-3</v>
      </c>
      <c r="BK45" s="262">
        <v>16928</v>
      </c>
      <c r="BL45" s="389">
        <f>AG45+AE45+AQ45+AR45</f>
        <v>78234</v>
      </c>
      <c r="BM45" s="262">
        <v>6345</v>
      </c>
      <c r="BN45" s="282">
        <v>38144</v>
      </c>
      <c r="BO45" s="278">
        <v>3362</v>
      </c>
      <c r="BP45" s="278">
        <v>27636</v>
      </c>
      <c r="BQ45" s="262">
        <v>1076</v>
      </c>
      <c r="BR45" s="262">
        <v>1435</v>
      </c>
      <c r="BS45" s="457"/>
    </row>
    <row r="46" spans="1:71" x14ac:dyDescent="0.2">
      <c r="A46" s="421"/>
      <c r="B46" s="476">
        <v>1979</v>
      </c>
      <c r="C46" s="458">
        <v>26</v>
      </c>
      <c r="D46" s="459">
        <v>4196</v>
      </c>
      <c r="E46" s="112">
        <v>18713</v>
      </c>
      <c r="F46" s="468">
        <f>((((4/6)+((S46+T46+V46+AA46+W46+AD46+R46-(1-Z46)-Y46-AC46)/20))*(AG46+(AF46+AU46)*5/6+(AN46+AY46+AW46)*1/6+AP46*18/6+AR46*8/6-AK46*9/6-AL46*7/6-AM46*3/6-AO46*2/6-AX46*4/6-AV46)-(((2/6)-((S46+T46+U46+Z46+X46+AB46+W46+AD46+R46)/20))*(AK46*17/6+AL46*12/6+AO46*3/6+AS46*2/6+AX46*5/6+AV46*8/6-AF46*1/6-AM46*9/6-AP46*2/6))))/2</f>
        <v>18830.465435571961</v>
      </c>
      <c r="G46" s="471">
        <f t="shared" si="5"/>
        <v>1.0062772102587485</v>
      </c>
      <c r="H46" s="497">
        <f>(((BN46+AF46+AP46-BR46*0.5-AM46)*(1.1*(AG46*1.4-BN46*0.6-AM46*3+(AF46+AP46-BR46)*0.1+(AR46-AV46-BO46)*0.9)))/((1.1*(AG46*1.4-BN46*0.6-AM46*3+(AF46+AP46-BR46)*0.1+(AR46-AV46-BO46)*0.9))+(AI46-AF46-AL46-AX46-AP46-BN46+AV46+BO46)))+AM46</f>
        <v>18612.455540950672</v>
      </c>
      <c r="I46" s="520">
        <f t="shared" si="6"/>
        <v>0.99462702618236909</v>
      </c>
      <c r="J46" s="632">
        <f>((AG46+AF46+AP46)*2+BN46+AR46-(AJ46+AV46+BO46-BN46)*0.605)*0.16</f>
        <v>18669.692800000001</v>
      </c>
      <c r="K46" s="636">
        <f t="shared" si="7"/>
        <v>0.99768571581253673</v>
      </c>
      <c r="L46" s="512">
        <f>((((2/3)+((BA46+AD46+W46+R46-Y46)/20))*(AG46+((AF46+AU46)*(5/6))+((AN46+AY46+AW46)*(1/6))+(AP46*(19/6))+(AR46*(4/3))-(AL46*(7/6))-(BO46*(11/6))-AM46-(AO46*(1/3))-(AX46*(2/3))-AV46))-(((1/3)-(((BA46+AD46)*2+W46+R46-Y46)/20))*((AL46*(13/6))+(BO46*(8/3))+(AO46*(1/2))+(AS46*(1/3))+((AX46+AV46)*(3/2))-(AF46*(1/6))-(AM46*(11/3))-(AP46*(5/12)))))/2</f>
        <v>18797.215932068822</v>
      </c>
      <c r="M46" s="507">
        <f t="shared" si="8"/>
        <v>1.0045003971607345</v>
      </c>
      <c r="N46" s="515">
        <f>((BN46+AF46-AV46+AP46-BO46)*(AG46+(AF46-BR46+AP46)*0.26+(AX46+AL46+AR46)*0.52))/(AJ46+AF46+AP46+AL46+AX46)</f>
        <v>18704.312721864339</v>
      </c>
      <c r="O46" s="785">
        <f t="shared" si="9"/>
        <v>0.9995357624039084</v>
      </c>
      <c r="P46" s="517">
        <f>BP46*0.5+BM46*0.72+BQ46*1.04+AM46*1.44+(AP46+AF46-BR46)*0.34+BR46*0.25+AR46*0.18-AV46*0.32-(AJ46-BN46-AO46)*0.09-AO46*0.098-BO46*0.37+AL46*0.37+AX46*0.04</f>
        <v>18684.77</v>
      </c>
      <c r="Q46" s="790">
        <f>P46/E46</f>
        <v>0.99849142307486771</v>
      </c>
      <c r="R46" s="70">
        <v>0.28599999999999998</v>
      </c>
      <c r="S46" s="412">
        <v>0.39700000000000002</v>
      </c>
      <c r="T46" s="66">
        <v>0.72699999999999998</v>
      </c>
      <c r="U46" s="66">
        <f>AQ46/AG46</f>
        <v>9.3116267596948396E-2</v>
      </c>
      <c r="V46" s="67">
        <f>E46/AI46</f>
        <v>0.11668059210116101</v>
      </c>
      <c r="W46" s="66">
        <v>0.33</v>
      </c>
      <c r="X46" s="66">
        <f>AE46/AG46</f>
        <v>0.25292034462709445</v>
      </c>
      <c r="Y46" s="113">
        <f>AO46/AI46</f>
        <v>0.12492361795258701</v>
      </c>
      <c r="Z46" s="66">
        <f>AM46/AG46</f>
        <v>6.0485931250770827E-2</v>
      </c>
      <c r="AA46" s="66">
        <f>AE46/AI46</f>
        <v>8.9507289029667411E-2</v>
      </c>
      <c r="AB46" s="67">
        <f>E46/AG46</f>
        <v>0.32970382507884488</v>
      </c>
      <c r="AC46" s="66">
        <f>AT46/AG46</f>
        <v>3.5643180576845145E-2</v>
      </c>
      <c r="AD46" s="67">
        <f>AF46/AI46</f>
        <v>8.4805896070533363E-2</v>
      </c>
      <c r="AE46" s="68">
        <f>AF46+AP46</f>
        <v>14355</v>
      </c>
      <c r="AF46" s="68">
        <v>13601</v>
      </c>
      <c r="AG46" s="69">
        <v>56757</v>
      </c>
      <c r="AH46" s="69"/>
      <c r="AI46" s="68">
        <v>160378</v>
      </c>
      <c r="AJ46" s="404">
        <v>142792</v>
      </c>
      <c r="AK46" s="69">
        <v>4101</v>
      </c>
      <c r="AL46" s="69">
        <v>1314</v>
      </c>
      <c r="AM46" s="68">
        <v>3433</v>
      </c>
      <c r="AN46" s="69">
        <v>1146</v>
      </c>
      <c r="AO46" s="68">
        <v>20035</v>
      </c>
      <c r="AP46" s="68">
        <v>754</v>
      </c>
      <c r="AQ46" s="69">
        <f>AN46+AY46+AW46+AU46</f>
        <v>5285</v>
      </c>
      <c r="AR46" s="68">
        <v>2982</v>
      </c>
      <c r="AS46" s="114">
        <v>426</v>
      </c>
      <c r="AT46" s="114">
        <f>AS46+AV46</f>
        <v>2023</v>
      </c>
      <c r="AU46" s="220">
        <v>3631</v>
      </c>
      <c r="AV46" s="68">
        <v>1597</v>
      </c>
      <c r="AW46" s="69">
        <v>342</v>
      </c>
      <c r="AX46" s="69">
        <v>1896</v>
      </c>
      <c r="AY46" s="69">
        <v>166</v>
      </c>
      <c r="AZ46" s="349">
        <f>BL46/AI46</f>
        <v>0.49494943196697799</v>
      </c>
      <c r="BA46" s="349">
        <f>AG46/AI46</f>
        <v>0.35389517265460352</v>
      </c>
      <c r="BB46" s="365">
        <v>0.26500000000000001</v>
      </c>
      <c r="BC46" s="380">
        <f>AF46/AG46</f>
        <v>0.23963563965678242</v>
      </c>
      <c r="BD46" s="365">
        <f>AQ46/AI46</f>
        <v>3.2953397598174311E-2</v>
      </c>
      <c r="BE46" s="353">
        <f>AM46/AI46</f>
        <v>2.140567908316602E-2</v>
      </c>
      <c r="BF46" s="365">
        <f>BL46/AG46</f>
        <v>1.3985763870535792</v>
      </c>
      <c r="BG46" s="365">
        <f>AO46/AG46</f>
        <v>0.35299610620716387</v>
      </c>
      <c r="BH46" s="365">
        <f>AV46/AG46</f>
        <v>2.8137498458339939E-2</v>
      </c>
      <c r="BI46" s="365">
        <f>AT46/AI46</f>
        <v>1.2613949544201824E-2</v>
      </c>
      <c r="BJ46" s="365">
        <f>AV46/AI46</f>
        <v>9.9577248749828529E-3</v>
      </c>
      <c r="BK46" s="262">
        <v>17558</v>
      </c>
      <c r="BL46" s="389">
        <f>AG46+AE46+AQ46+AR46</f>
        <v>79379</v>
      </c>
      <c r="BM46" s="262">
        <v>6415</v>
      </c>
      <c r="BN46" s="282">
        <v>37911</v>
      </c>
      <c r="BO46" s="278">
        <v>3326</v>
      </c>
      <c r="BP46" s="278">
        <v>26997</v>
      </c>
      <c r="BQ46" s="262">
        <v>1066</v>
      </c>
      <c r="BR46" s="262">
        <v>1366</v>
      </c>
      <c r="BS46" s="457"/>
    </row>
    <row r="47" spans="1:71" s="90" customFormat="1" x14ac:dyDescent="0.2">
      <c r="A47" s="421"/>
      <c r="B47" s="476">
        <v>1978</v>
      </c>
      <c r="C47" s="458">
        <v>26</v>
      </c>
      <c r="D47" s="459">
        <v>4204</v>
      </c>
      <c r="E47" s="112">
        <v>17251</v>
      </c>
      <c r="F47" s="851">
        <f>((((4/6)+((S47+T47+V47+AA47+W47+AD47+R47-(1-Z47)-Y47-AC47)/20))*(AG47+(AF47+AU47)*5/6+(AN47+AY47+AW47)*1/6+AP47*18/6+AR47*8/6-AK47*9/6-AL47*7/6-AM47*3/6-AO47*2/6-AX47*4/6-AV47)-(((2/6)-((S47+T47+U47+Z47+X47+AB47+W47+AD47+R47)/20))*(AK47*17/6+AL47*12/6+AO47*3/6+AS47*2/6+AX47*5/6+AV47*8/6-AF47*1/6-AM47*9/6-AP47*2/6))))/2</f>
        <v>17802.183836498145</v>
      </c>
      <c r="G47" s="852">
        <f t="shared" si="5"/>
        <v>1.0319508339515475</v>
      </c>
      <c r="H47" s="497">
        <f>(((BN47+AF47+AP47-BR47*0.5-AM47)*(1.1*(AG47*1.4-BN47*0.6-AM47*3+(AF47+AP47-BR47)*0.1+(AR47-AV47-BO47)*0.9)))/((1.1*(AG47*1.4-BN47*0.6-AM47*3+(AF47+AP47-BR47)*0.1+(AR47-AV47-BO47)*0.9))+(AI47-AF47-AL47-AX47-AP47-BN47+AV47+BO47)))+AM47</f>
        <v>17416.462635941174</v>
      </c>
      <c r="I47" s="520">
        <f t="shared" si="6"/>
        <v>1.0095914808382804</v>
      </c>
      <c r="J47" s="632">
        <f>((AG47+AF47+AP47)*2+BN47+AR47-(AJ47+AV47+BO47-BN47)*0.605)*0.16</f>
        <v>17438.823200000003</v>
      </c>
      <c r="K47" s="636">
        <f t="shared" si="7"/>
        <v>1.0108876702799838</v>
      </c>
      <c r="L47" s="864">
        <f>((((2/3)+((BA47+AD47+W47+R47-Y47)/20))*(AG47+((AF47+AU47)*(5/6))+((AN47+AY47+AW47)*(1/6))+(AP47*(19/6))+(AR47*(4/3))-(AL47*(7/6))-(BO47*(11/6))-AM47-(AO47*(1/3))-(AX47*(2/3))-AV47))-(((1/3)-(((BA47+AD47)*2+W47+R47-Y47)/20))*((AL47*(13/6))+(BO47*(8/3))+(AO47*(1/2))+(AS47*(1/3))+((AX47+AV47)*(3/2))-(AF47*(1/6))-(AM47*(11/3))-(AP47*(5/12)))))/2</f>
        <v>17791.150601086949</v>
      </c>
      <c r="M47" s="865">
        <f t="shared" si="8"/>
        <v>1.0313112631781896</v>
      </c>
      <c r="N47" s="515">
        <f>((BN47+AF47-AV47+AP47-BO47)*(AG47+(AF47-BR47+AP47)*0.26+(AX47+AL47+AR47)*0.52))/(AJ47+AF47+AP47+AL47+AX47)</f>
        <v>17467.934088021862</v>
      </c>
      <c r="O47" s="785">
        <f t="shared" si="9"/>
        <v>1.0125751601658954</v>
      </c>
      <c r="P47" s="868">
        <f>BP47*0.5+BM47*0.72+BQ47*1.04+AM47*1.44+(AP47+AF47-BR47)*0.34+BR47*0.25+AR47*0.18-AV47*0.32-(AJ47-BN47-AO47)*0.09-AO47*0.098-BO47*0.37+AL47*0.37+AX47*0.04</f>
        <v>17519.385999999999</v>
      </c>
      <c r="Q47" s="869">
        <f>P47/E47</f>
        <v>1.0155577067996058</v>
      </c>
      <c r="R47" s="70">
        <v>0.28000000000000003</v>
      </c>
      <c r="S47" s="412">
        <v>0.379</v>
      </c>
      <c r="T47" s="66">
        <v>0.70199999999999996</v>
      </c>
      <c r="U47" s="66">
        <f>AQ47/AG47</f>
        <v>9.7776202380508187E-2</v>
      </c>
      <c r="V47" s="67">
        <f>E47/AI47</f>
        <v>0.10836599829137143</v>
      </c>
      <c r="W47" s="66">
        <v>0.32300000000000001</v>
      </c>
      <c r="X47" s="66">
        <f>AE47/AG47</f>
        <v>0.26749001902914071</v>
      </c>
      <c r="Y47" s="113">
        <f>AO47/AI47</f>
        <v>0.12599879390924168</v>
      </c>
      <c r="Z47" s="66">
        <f>AM47/AG47</f>
        <v>5.5147196000149251E-2</v>
      </c>
      <c r="AA47" s="66">
        <f>AE47/AI47</f>
        <v>9.0067340067340074E-2</v>
      </c>
      <c r="AB47" s="67">
        <f>E47/AG47</f>
        <v>0.32183500615648669</v>
      </c>
      <c r="AC47" s="66">
        <f>AT47/AG47</f>
        <v>3.9009738442595428E-2</v>
      </c>
      <c r="AD47" s="67">
        <f>AF47/AI47</f>
        <v>8.5217850143223278E-2</v>
      </c>
      <c r="AE47" s="68">
        <f>AF47+AP47</f>
        <v>14338</v>
      </c>
      <c r="AF47" s="68">
        <v>13566</v>
      </c>
      <c r="AG47" s="69">
        <v>53602</v>
      </c>
      <c r="AH47" s="69"/>
      <c r="AI47" s="68">
        <v>159192</v>
      </c>
      <c r="AJ47" s="404">
        <v>141567</v>
      </c>
      <c r="AK47" s="69">
        <v>3836</v>
      </c>
      <c r="AL47" s="69">
        <v>1274</v>
      </c>
      <c r="AM47" s="68">
        <v>2956</v>
      </c>
      <c r="AN47" s="69">
        <v>1054</v>
      </c>
      <c r="AO47" s="68">
        <v>20058</v>
      </c>
      <c r="AP47" s="68">
        <v>772</v>
      </c>
      <c r="AQ47" s="69">
        <f>AN47+AY47+AW47+AU47</f>
        <v>5241</v>
      </c>
      <c r="AR47" s="68">
        <v>3004</v>
      </c>
      <c r="AS47" s="114">
        <v>475</v>
      </c>
      <c r="AT47" s="114">
        <f>AS47+AV47</f>
        <v>2091</v>
      </c>
      <c r="AU47" s="220">
        <v>3618</v>
      </c>
      <c r="AV47" s="68">
        <v>1616</v>
      </c>
      <c r="AW47" s="69">
        <v>296</v>
      </c>
      <c r="AX47" s="69">
        <v>1986</v>
      </c>
      <c r="AY47" s="69">
        <v>273</v>
      </c>
      <c r="AZ47" s="349">
        <f>BL47/AI47</f>
        <v>0.47857304387155131</v>
      </c>
      <c r="BA47" s="349">
        <f>AG47/AI47</f>
        <v>0.33671290014573596</v>
      </c>
      <c r="BB47" s="365">
        <v>0.25800000000000001</v>
      </c>
      <c r="BC47" s="380">
        <f>AF47/AG47</f>
        <v>0.25308757135927762</v>
      </c>
      <c r="BD47" s="365">
        <f>AQ47/AI47</f>
        <v>3.2922508668777328E-2</v>
      </c>
      <c r="BE47" s="353">
        <f>AM47/AI47</f>
        <v>1.8568772300115582E-2</v>
      </c>
      <c r="BF47" s="365">
        <f>BL47/AG47</f>
        <v>1.4213089063840902</v>
      </c>
      <c r="BG47" s="365">
        <f>AO47/AG47</f>
        <v>0.37420245513227118</v>
      </c>
      <c r="BH47" s="365">
        <f>AV47/AG47</f>
        <v>3.0148128801164135E-2</v>
      </c>
      <c r="BI47" s="365">
        <f>AT47/AI47</f>
        <v>1.313508216493291E-2</v>
      </c>
      <c r="BJ47" s="365">
        <f>AV47/AI47</f>
        <v>1.0151263882607167E-2</v>
      </c>
      <c r="BK47" s="262">
        <v>16098</v>
      </c>
      <c r="BL47" s="389">
        <f>AG47+AE47+AQ47+AR47</f>
        <v>76185</v>
      </c>
      <c r="BM47" s="262">
        <v>6186</v>
      </c>
      <c r="BN47" s="282">
        <v>36508</v>
      </c>
      <c r="BO47" s="278">
        <v>3076</v>
      </c>
      <c r="BP47" s="278">
        <v>26346</v>
      </c>
      <c r="BQ47" s="262">
        <v>1020</v>
      </c>
      <c r="BR47" s="262">
        <v>1338</v>
      </c>
      <c r="BS47" s="457"/>
    </row>
    <row r="48" spans="1:71" x14ac:dyDescent="0.2">
      <c r="A48" s="421"/>
      <c r="B48" s="476">
        <v>1977</v>
      </c>
      <c r="C48" s="458">
        <v>26</v>
      </c>
      <c r="D48" s="459">
        <v>4206</v>
      </c>
      <c r="E48" s="112">
        <v>18803</v>
      </c>
      <c r="F48" s="851">
        <f>((((4/6)+((S48+T48+V48+AA48+W48+AD48+R48-(1-Z48)-Y48-AC48)/20))*(AG48+(AF48+AU48)*5/6+(AN48+AY48+AW48)*1/6+AP48*18/6+AR48*8/6-AK48*9/6-AL48*7/6-AM48*3/6-AO48*2/6-AX48*4/6-AV48)-(((2/6)-((S48+T48+U48+Z48+X48+AB48+W48+AD48+R48)/20))*(AK48*17/6+AL48*12/6+AO48*3/6+AS48*2/6+AX48*5/6+AV48*8/6-AF48*1/6-AM48*9/6-AP48*2/6))))/2</f>
        <v>19205.037333929751</v>
      </c>
      <c r="G48" s="852">
        <f t="shared" si="5"/>
        <v>1.0213815526208452</v>
      </c>
      <c r="H48" s="497">
        <f>(((BN48+AF48+AP48-BR48*0.5-AM48)*(1.1*(AG48*1.4-BN48*0.6-AM48*3+(AF48+AP48-BR48)*0.1+(AR48-AV48-BO48)*0.9)))/((1.1*(AG48*1.4-BN48*0.6-AM48*3+(AF48+AP48-BR48)*0.1+(AR48-AV48-BO48)*0.9))+(AI48-AF48-AL48-AX48-AP48-BN48+AV48+BO48)))+AM48</f>
        <v>18935.165793773667</v>
      </c>
      <c r="I48" s="520">
        <f t="shared" si="6"/>
        <v>1.0070289737687426</v>
      </c>
      <c r="J48" s="632">
        <f>((AG48+AF48+AP48)*2+BN48+AR48-(AJ48+AV48+BO48-BN48)*0.605)*0.16</f>
        <v>18972.882399999999</v>
      </c>
      <c r="K48" s="636">
        <f t="shared" si="7"/>
        <v>1.0090348561399776</v>
      </c>
      <c r="L48" s="864">
        <f>((((2/3)+((BA48+AD48+W48+R48-Y48)/20))*(AG48+((AF48+AU48)*(5/6))+((AN48+AY48+AW48)*(1/6))+(AP48*(19/6))+(AR48*(4/3))-(AL48*(7/6))-(BO48*(11/6))-AM48-(AO48*(1/3))-(AX48*(2/3))-AV48))-(((1/3)-(((BA48+AD48)*2+W48+R48-Y48)/20))*((AL48*(13/6))+(BO48*(8/3))+(AO48*(1/2))+(AS48*(1/3))+((AX48+AV48)*(3/2))-(AF48*(1/6))-(AM48*(11/3))-(AP48*(5/12)))))/2</f>
        <v>19194.344787728125</v>
      </c>
      <c r="M48" s="865">
        <f t="shared" si="8"/>
        <v>1.0208128909072023</v>
      </c>
      <c r="N48" s="515">
        <f>((BN48+AF48-AV48+AP48-BO48)*(AG48+(AF48-BR48+AP48)*0.26+(AX48+AL48+AR48)*0.52))/(AJ48+AF48+AP48+AL48+AX48)</f>
        <v>18981.932866182098</v>
      </c>
      <c r="O48" s="785">
        <f t="shared" si="9"/>
        <v>1.009516187107488</v>
      </c>
      <c r="P48" s="517">
        <f>BP48*0.5+BM48*0.72+BQ48*1.04+AM48*1.44+(AP48+AF48-BR48)*0.34+BR48*0.25+AR48*0.18-AV48*0.32-(AJ48-BN48-AO48)*0.09-AO48*0.098-BO48*0.37+AL48*0.37+AX48*0.04</f>
        <v>18951.954000000005</v>
      </c>
      <c r="Q48" s="790">
        <f>P48/E48</f>
        <v>1.0079218209860132</v>
      </c>
      <c r="R48" s="70">
        <v>0.28699999999999998</v>
      </c>
      <c r="S48" s="412">
        <v>0.40100000000000002</v>
      </c>
      <c r="T48" s="66">
        <v>0.73</v>
      </c>
      <c r="U48" s="66">
        <f>AQ48/AG48</f>
        <v>9.3593073593073589E-2</v>
      </c>
      <c r="V48" s="67">
        <f>E48/AI48</f>
        <v>0.11639337158845413</v>
      </c>
      <c r="W48" s="66">
        <v>0.32900000000000001</v>
      </c>
      <c r="X48" s="66">
        <f>AE48/AG48</f>
        <v>0.25191341991341992</v>
      </c>
      <c r="Y48" s="113">
        <f>AO48/AI48</f>
        <v>0.13446241651036542</v>
      </c>
      <c r="Z48" s="66">
        <f>AM48/AG48</f>
        <v>6.30995670995671E-2</v>
      </c>
      <c r="AA48" s="66">
        <f>AE48/AI48</f>
        <v>9.0054287606702699E-2</v>
      </c>
      <c r="AB48" s="67">
        <f>E48/AG48</f>
        <v>0.3255930735930736</v>
      </c>
      <c r="AC48" s="66">
        <f>AT48/AG48</f>
        <v>3.8857142857142854E-2</v>
      </c>
      <c r="AD48" s="67">
        <f>AF48/AI48</f>
        <v>8.5157879750165588E-2</v>
      </c>
      <c r="AE48" s="68">
        <f>AF48+AP48</f>
        <v>14548</v>
      </c>
      <c r="AF48" s="68">
        <v>13757</v>
      </c>
      <c r="AG48" s="69">
        <v>57750</v>
      </c>
      <c r="AH48" s="69"/>
      <c r="AI48" s="68">
        <v>161547</v>
      </c>
      <c r="AJ48" s="404">
        <v>143975</v>
      </c>
      <c r="AK48" s="69">
        <v>3884</v>
      </c>
      <c r="AL48" s="69">
        <v>1231</v>
      </c>
      <c r="AM48" s="68">
        <v>3644</v>
      </c>
      <c r="AN48" s="69">
        <v>1166</v>
      </c>
      <c r="AO48" s="68">
        <v>21722</v>
      </c>
      <c r="AP48" s="68">
        <v>791</v>
      </c>
      <c r="AQ48" s="69">
        <f>AN48+AY48+AW48+AU48</f>
        <v>5405</v>
      </c>
      <c r="AR48" s="68">
        <v>3016</v>
      </c>
      <c r="AS48" s="114">
        <v>464</v>
      </c>
      <c r="AT48" s="114">
        <f>AS48+AV48</f>
        <v>2244</v>
      </c>
      <c r="AU48" s="220">
        <v>3710</v>
      </c>
      <c r="AV48" s="68">
        <v>1780</v>
      </c>
      <c r="AW48" s="69">
        <v>294</v>
      </c>
      <c r="AX48" s="69">
        <v>1764</v>
      </c>
      <c r="AY48" s="69">
        <v>235</v>
      </c>
      <c r="AZ48" s="349">
        <f>BL48/AI48</f>
        <v>0.49966263687966972</v>
      </c>
      <c r="BA48" s="349">
        <f>AG48/AI48</f>
        <v>0.357481104570187</v>
      </c>
      <c r="BB48" s="365">
        <v>0.26400000000000001</v>
      </c>
      <c r="BC48" s="380">
        <f>AF48/AG48</f>
        <v>0.23821645021645022</v>
      </c>
      <c r="BD48" s="365">
        <f>AQ48/AI48</f>
        <v>3.3457755328170746E-2</v>
      </c>
      <c r="BE48" s="353">
        <f>AM48/AI48</f>
        <v>2.2556902944653876E-2</v>
      </c>
      <c r="BF48" s="365">
        <f>BL48/AG48</f>
        <v>1.3977316017316017</v>
      </c>
      <c r="BG48" s="365">
        <f>AO48/AG48</f>
        <v>0.37613852813852816</v>
      </c>
      <c r="BH48" s="365">
        <f>AV48/AG48</f>
        <v>3.0822510822510824E-2</v>
      </c>
      <c r="BI48" s="365">
        <f>AT48/AI48</f>
        <v>1.389069434901298E-2</v>
      </c>
      <c r="BJ48" s="365">
        <f>AV48/AI48</f>
        <v>1.1018465214457712E-2</v>
      </c>
      <c r="BK48" s="262">
        <v>17596</v>
      </c>
      <c r="BL48" s="389">
        <f>AG48+AE48+AQ48+AR48</f>
        <v>80719</v>
      </c>
      <c r="BM48" s="262">
        <v>6441</v>
      </c>
      <c r="BN48" s="282">
        <v>38037</v>
      </c>
      <c r="BO48" s="278">
        <v>3139</v>
      </c>
      <c r="BP48" s="278">
        <v>26782</v>
      </c>
      <c r="BQ48" s="262">
        <v>1170</v>
      </c>
      <c r="BR48" s="262">
        <v>1297</v>
      </c>
      <c r="BS48" s="457"/>
    </row>
    <row r="49" spans="1:71" x14ac:dyDescent="0.2">
      <c r="A49" s="421"/>
      <c r="B49" s="476">
        <v>1976</v>
      </c>
      <c r="C49" s="458">
        <v>24</v>
      </c>
      <c r="D49" s="459">
        <v>3878</v>
      </c>
      <c r="E49" s="112">
        <v>15492</v>
      </c>
      <c r="F49" s="468">
        <f>((((4/6)+((S49+T49+V49+AA49+W49+AD49+R49-(1-Z49)-Y49-AC49)/20))*(AG49+(AF49+AU49)*5/6+(AN49+AY49+AW49)*1/6+AP49*18/6+AR49*8/6-AK49*9/6-AL49*7/6-AM49*3/6-AO49*2/6-AX49*4/6-AV49)-(((2/6)-((S49+T49+U49+Z49+X49+AB49+W49+AD49+R49)/20))*(AK49*17/6+AL49*12/6+AO49*3/6+AS49*2/6+AX49*5/6+AV49*8/6-AF49*1/6-AM49*9/6-AP49*2/6))))/2</f>
        <v>15613.304640815315</v>
      </c>
      <c r="G49" s="471">
        <f t="shared" si="5"/>
        <v>1.0078301472253623</v>
      </c>
      <c r="H49" s="497">
        <f>(((BN49+AF49+AP49-BR49*0.5-AM49)*(1.1*(AG49*1.4-BN49*0.6-AM49*3+(AF49+AP49-BR49)*0.1+(AR49-AV49-BO49)*0.9)))/((1.1*(AG49*1.4-BN49*0.6-AM49*3+(AF49+AP49-BR49)*0.1+(AR49-AV49-BO49)*0.9))+(AI49-AF49-AL49-AX49-AP49-BN49+AV49+BO49)))+AM49</f>
        <v>15308.547469950869</v>
      </c>
      <c r="I49" s="520">
        <f t="shared" si="6"/>
        <v>0.98815824102445571</v>
      </c>
      <c r="J49" s="632">
        <f>((AG49+AF49+AP49)*2+BN49+AR49-(AJ49+AV49+BO49-BN49)*0.605)*0.16</f>
        <v>15329.936000000002</v>
      </c>
      <c r="K49" s="636">
        <f t="shared" si="7"/>
        <v>0.98953885876581471</v>
      </c>
      <c r="L49" s="512">
        <f>((((2/3)+((BA49+AD49+W49+R49-Y49)/20))*(AG49+((AF49+AU49)*(5/6))+((AN49+AY49+AW49)*(1/6))+(AP49*(19/6))+(AR49*(4/3))-(AL49*(7/6))-(BO49*(11/6))-AM49-(AO49*(1/3))-(AX49*(2/3))-AV49))-(((1/3)-(((BA49+AD49)*2+W49+R49-Y49)/20))*((AL49*(13/6))+(BO49*(8/3))+(AO49*(1/2))+(AS49*(1/3))+((AX49+AV49)*(3/2))-(AF49*(1/6))-(AM49*(11/3))-(AP49*(5/12)))))/2</f>
        <v>15574.571174359684</v>
      </c>
      <c r="M49" s="507">
        <f t="shared" si="8"/>
        <v>1.0053299234675759</v>
      </c>
      <c r="N49" s="515">
        <f>((BN49+AF49-AV49+AP49-BO49)*(AG49+(AF49-BR49+AP49)*0.26+(AX49+AL49+AR49)*0.52))/(AJ49+AF49+AP49+AL49+AX49)</f>
        <v>15365.755805822086</v>
      </c>
      <c r="O49" s="785">
        <f t="shared" si="9"/>
        <v>0.99185100734715248</v>
      </c>
      <c r="P49" s="517">
        <f>BP49*0.5+BM49*0.72+BQ49*1.04+AM49*1.44+(AP49+AF49-BR49)*0.34+BR49*0.25+AR49*0.18-AV49*0.32-(AJ49-BN49-AO49)*0.09-AO49*0.098-BO49*0.37+AL49*0.37+AX49*0.04</f>
        <v>15441.099999999999</v>
      </c>
      <c r="Q49" s="790">
        <f>P49/E49</f>
        <v>0.99671443325587394</v>
      </c>
      <c r="R49" s="70">
        <v>0.28100000000000003</v>
      </c>
      <c r="S49" s="412">
        <v>0.36099999999999999</v>
      </c>
      <c r="T49" s="66">
        <v>0.68100000000000005</v>
      </c>
      <c r="U49" s="66">
        <f>AQ49/AG49</f>
        <v>0.10506582411795681</v>
      </c>
      <c r="V49" s="67">
        <f>E49/AI49</f>
        <v>0.10495721631674153</v>
      </c>
      <c r="W49" s="66">
        <v>0.32</v>
      </c>
      <c r="X49" s="66">
        <f>AE49/AG49</f>
        <v>0.27540810953133227</v>
      </c>
      <c r="Y49" s="113">
        <f>AO49/AI49</f>
        <v>0.12699606376564163</v>
      </c>
      <c r="Z49" s="66">
        <f>AM49/AG49</f>
        <v>4.7077409162717222E-2</v>
      </c>
      <c r="AA49" s="66">
        <f>AE49/AI49</f>
        <v>8.8582210388677737E-2</v>
      </c>
      <c r="AB49" s="67">
        <f>E49/AG49</f>
        <v>0.32631911532385466</v>
      </c>
      <c r="AC49" s="66">
        <f>AT49/AG49</f>
        <v>4.048446550816219E-2</v>
      </c>
      <c r="AD49" s="67">
        <f>AF49/AI49</f>
        <v>8.3948158235266218E-2</v>
      </c>
      <c r="AE49" s="68">
        <f>AF49+AP49</f>
        <v>13075</v>
      </c>
      <c r="AF49" s="68">
        <v>12391</v>
      </c>
      <c r="AG49" s="69">
        <v>47475</v>
      </c>
      <c r="AH49" s="69"/>
      <c r="AI49" s="68">
        <v>147603</v>
      </c>
      <c r="AJ49" s="404">
        <v>131525</v>
      </c>
      <c r="AK49" s="69">
        <v>3632</v>
      </c>
      <c r="AL49" s="69">
        <v>1183</v>
      </c>
      <c r="AM49" s="68">
        <v>2235</v>
      </c>
      <c r="AN49" s="69">
        <v>1047</v>
      </c>
      <c r="AO49" s="68">
        <v>18745</v>
      </c>
      <c r="AP49" s="68">
        <v>684</v>
      </c>
      <c r="AQ49" s="69">
        <f>AN49+AY49+AW49+AU49</f>
        <v>4988</v>
      </c>
      <c r="AR49" s="68">
        <v>3054</v>
      </c>
      <c r="AS49" s="114">
        <v>379</v>
      </c>
      <c r="AT49" s="114">
        <f>AS49+AV49</f>
        <v>1922</v>
      </c>
      <c r="AU49" s="220">
        <v>3459</v>
      </c>
      <c r="AV49" s="68">
        <v>1543</v>
      </c>
      <c r="AW49" s="69">
        <v>306</v>
      </c>
      <c r="AX49" s="69">
        <v>1793</v>
      </c>
      <c r="AY49" s="69">
        <v>176</v>
      </c>
      <c r="AZ49" s="349">
        <f>BL49/AI49</f>
        <v>0.4647060019105303</v>
      </c>
      <c r="BA49" s="349">
        <f>AG49/AI49</f>
        <v>0.32163980406902298</v>
      </c>
      <c r="BB49" s="365">
        <v>0.255</v>
      </c>
      <c r="BC49" s="380">
        <f>AF49/AG49</f>
        <v>0.26100052659294365</v>
      </c>
      <c r="BD49" s="365">
        <f>AQ49/AI49</f>
        <v>3.3793351083650058E-2</v>
      </c>
      <c r="BE49" s="353">
        <f>AM49/AI49</f>
        <v>1.5141968659173595E-2</v>
      </c>
      <c r="BF49" s="365">
        <f>BL49/AG49</f>
        <v>1.4448025276461296</v>
      </c>
      <c r="BG49" s="365">
        <f>AO49/AG49</f>
        <v>0.39483938915218536</v>
      </c>
      <c r="BH49" s="365">
        <f>AV49/AG49</f>
        <v>3.2501316482359134E-2</v>
      </c>
      <c r="BI49" s="365">
        <f>AT49/AI49</f>
        <v>1.3021415553884407E-2</v>
      </c>
      <c r="BJ49" s="365">
        <f>AV49/AI49</f>
        <v>1.04537170653713E-2</v>
      </c>
      <c r="BK49" s="262">
        <v>14363</v>
      </c>
      <c r="BL49" s="389">
        <f>AG49+AE49+AQ49+AR49</f>
        <v>68592</v>
      </c>
      <c r="BM49" s="262">
        <v>5240</v>
      </c>
      <c r="BN49" s="282">
        <v>33598</v>
      </c>
      <c r="BO49" s="278">
        <v>2910</v>
      </c>
      <c r="BP49" s="278">
        <v>25157</v>
      </c>
      <c r="BQ49" s="262">
        <v>966</v>
      </c>
      <c r="BR49" s="262">
        <v>1156</v>
      </c>
      <c r="BS49" s="457"/>
    </row>
    <row r="50" spans="1:71" x14ac:dyDescent="0.2">
      <c r="A50" s="421"/>
      <c r="B50" s="476">
        <v>1975</v>
      </c>
      <c r="C50" s="458">
        <v>24</v>
      </c>
      <c r="D50" s="459">
        <v>3868</v>
      </c>
      <c r="E50" s="112">
        <v>16295</v>
      </c>
      <c r="F50" s="851">
        <f>((((4/6)+((S50+T50+V50+AA50+W50+AD50+R50-(1-Z50)-Y50-AC50)/20))*(AG50+(AF50+AU50)*5/6+(AN50+AY50+AW50)*1/6+AP50*18/6+AR50*8/6-AK50*9/6-AL50*7/6-AM50*3/6-AO50*2/6-AX50*4/6-AV50)-(((2/6)-((S50+T50+U50+Z50+X50+AB50+W50+AD50+R50)/20))*(AK50*17/6+AL50*12/6+AO50*3/6+AS50*2/6+AX50*5/6+AV50*8/6-AF50*1/6-AM50*9/6-AP50*2/6))))/2</f>
        <v>16543.651341757606</v>
      </c>
      <c r="G50" s="852">
        <f t="shared" si="5"/>
        <v>1.0152593643300156</v>
      </c>
      <c r="H50" s="497">
        <f>(((BN50+AF50+AP50-BR50*0.5-AM50)*(1.1*(AG50*1.4-BN50*0.6-AM50*3+(AF50+AP50-BR50)*0.1+(AR50-AV50-BO50)*0.9)))/((1.1*(AG50*1.4-BN50*0.6-AM50*3+(AF50+AP50-BR50)*0.1+(AR50-AV50-BO50)*0.9))+(AI50-AF50-AL50-AX50-AP50-BN50+AV50+BO50)))+AM50</f>
        <v>16163.949816571234</v>
      </c>
      <c r="I50" s="520">
        <f t="shared" si="6"/>
        <v>0.99195764446586276</v>
      </c>
      <c r="J50" s="632">
        <f>((AG50+AF50+AP50)*2+BN50+AR50-(AJ50+AV50+BO50-BN50)*0.605)*0.16</f>
        <v>16217.056800000002</v>
      </c>
      <c r="K50" s="636">
        <f t="shared" si="7"/>
        <v>0.99521674133169702</v>
      </c>
      <c r="L50" s="512">
        <f>((((2/3)+((BA50+AD50+W50+R50-Y50)/20))*(AG50+((AF50+AU50)*(5/6))+((AN50+AY50+AW50)*(1/6))+(AP50*(19/6))+(AR50*(4/3))-(AL50*(7/6))-(BO50*(11/6))-AM50-(AO50*(1/3))-(AX50*(2/3))-AV50))-(((1/3)-(((BA50+AD50)*2+W50+R50-Y50)/20))*((AL50*(13/6))+(BO50*(8/3))+(AO50*(1/2))+(AS50*(1/3))+((AX50+AV50)*(3/2))-(AF50*(1/6))-(AM50*(11/3))-(AP50*(5/12)))))/2</f>
        <v>16450.01693006793</v>
      </c>
      <c r="M50" s="507">
        <f t="shared" si="8"/>
        <v>1.0095131592554729</v>
      </c>
      <c r="N50" s="515">
        <f>((BN50+AF50-AV50+AP50-BO50)*(AG50+(AF50-BR50+AP50)*0.26+(AX50+AL50+AR50)*0.52))/(AJ50+AF50+AP50+AL50+AX50)</f>
        <v>16257.94523984495</v>
      </c>
      <c r="O50" s="785">
        <f t="shared" si="9"/>
        <v>0.99772600428628111</v>
      </c>
      <c r="P50" s="517">
        <f>BP50*0.5+BM50*0.72+BQ50*1.04+AM50*1.44+(AP50+AF50-BR50)*0.34+BR50*0.25+AR50*0.18-AV50*0.32-(AJ50-BN50-AO50)*0.09-AO50*0.098-BO50*0.37+AL50*0.37+AX50*0.04</f>
        <v>16277.07</v>
      </c>
      <c r="Q50" s="790">
        <f>P50/E50</f>
        <v>0.99889966247315121</v>
      </c>
      <c r="R50" s="70">
        <v>0.28199999999999997</v>
      </c>
      <c r="S50" s="412">
        <v>0.374</v>
      </c>
      <c r="T50" s="66">
        <v>0.70099999999999996</v>
      </c>
      <c r="U50" s="66">
        <f>AQ50/AG50</f>
        <v>0.11007849676658396</v>
      </c>
      <c r="V50" s="67">
        <f>E50/AI50</f>
        <v>0.10963982694468555</v>
      </c>
      <c r="W50" s="66">
        <v>0.32700000000000001</v>
      </c>
      <c r="X50" s="66">
        <f>AE50/AG50</f>
        <v>0.2880180583235043</v>
      </c>
      <c r="Y50" s="113">
        <f>AO50/AI50</f>
        <v>0.12972420150313207</v>
      </c>
      <c r="Z50" s="66">
        <f>AM50/AG50</f>
        <v>5.4866392809208117E-2</v>
      </c>
      <c r="AA50" s="66">
        <f>AE50/AI50</f>
        <v>9.5294806322036296E-2</v>
      </c>
      <c r="AB50" s="67">
        <f>E50/AG50</f>
        <v>0.33137430349371622</v>
      </c>
      <c r="AC50" s="66">
        <f>AT50/AG50</f>
        <v>3.5974295359336238E-2</v>
      </c>
      <c r="AD50" s="67">
        <f>AF50/AI50</f>
        <v>9.0174468285527817E-2</v>
      </c>
      <c r="AE50" s="68">
        <f>AF50+AP50</f>
        <v>14163</v>
      </c>
      <c r="AF50" s="68">
        <v>13402</v>
      </c>
      <c r="AG50" s="69">
        <v>49174</v>
      </c>
      <c r="AH50" s="69"/>
      <c r="AI50" s="68">
        <v>148623</v>
      </c>
      <c r="AJ50" s="404">
        <v>131473</v>
      </c>
      <c r="AK50" s="69">
        <v>3691</v>
      </c>
      <c r="AL50" s="69">
        <v>1087</v>
      </c>
      <c r="AM50" s="68">
        <v>2698</v>
      </c>
      <c r="AN50" s="69">
        <v>1158</v>
      </c>
      <c r="AO50" s="68">
        <v>19280</v>
      </c>
      <c r="AP50" s="68">
        <v>761</v>
      </c>
      <c r="AQ50" s="69">
        <f>AN50+AY50+AW50+AU50</f>
        <v>5413</v>
      </c>
      <c r="AR50" s="68">
        <v>2529</v>
      </c>
      <c r="AS50" s="114">
        <v>394</v>
      </c>
      <c r="AT50" s="114">
        <f>AS50+AV50</f>
        <v>1769</v>
      </c>
      <c r="AU50" s="220">
        <v>3710</v>
      </c>
      <c r="AV50" s="68">
        <v>1375</v>
      </c>
      <c r="AW50" s="69">
        <v>341</v>
      </c>
      <c r="AX50" s="69">
        <v>1873</v>
      </c>
      <c r="AY50" s="69">
        <v>204</v>
      </c>
      <c r="AZ50" s="349">
        <f>BL50/AI50</f>
        <v>0.4795960248413772</v>
      </c>
      <c r="BA50" s="349">
        <f>AG50/AI50</f>
        <v>0.33086399816986606</v>
      </c>
      <c r="BB50" s="365">
        <v>0.25800000000000001</v>
      </c>
      <c r="BC50" s="380">
        <f>AF50/AG50</f>
        <v>0.2725424004555253</v>
      </c>
      <c r="BD50" s="365">
        <f>AQ50/AI50</f>
        <v>3.6421011552720643E-2</v>
      </c>
      <c r="BE50" s="353">
        <f>AM50/AI50</f>
        <v>1.8153314090012987E-2</v>
      </c>
      <c r="BF50" s="365">
        <f>BL50/AG50</f>
        <v>1.4495261723675112</v>
      </c>
      <c r="BG50" s="365">
        <f>AO50/AG50</f>
        <v>0.39207711392199129</v>
      </c>
      <c r="BH50" s="365">
        <f>AV50/AG50</f>
        <v>2.7961931101801764E-2</v>
      </c>
      <c r="BI50" s="365">
        <f>AT50/AI50</f>
        <v>1.1902599193933645E-2</v>
      </c>
      <c r="BJ50" s="365">
        <f>AV50/AI50</f>
        <v>9.2515963208924593E-3</v>
      </c>
      <c r="BK50" s="262">
        <v>15153</v>
      </c>
      <c r="BL50" s="389">
        <f>AG50+AE50+AQ50+AR50</f>
        <v>71279</v>
      </c>
      <c r="BM50" s="262">
        <v>5443</v>
      </c>
      <c r="BN50" s="282">
        <v>33863</v>
      </c>
      <c r="BO50" s="278">
        <v>3014</v>
      </c>
      <c r="BP50" s="278">
        <v>24835</v>
      </c>
      <c r="BQ50" s="262">
        <v>887</v>
      </c>
      <c r="BR50" s="262">
        <v>1338</v>
      </c>
      <c r="BS50" s="457"/>
    </row>
    <row r="51" spans="1:71" x14ac:dyDescent="0.2">
      <c r="A51" s="421"/>
      <c r="B51" s="476">
        <v>1974</v>
      </c>
      <c r="C51" s="458">
        <v>24</v>
      </c>
      <c r="D51" s="459">
        <v>3890</v>
      </c>
      <c r="E51" s="112">
        <v>16046</v>
      </c>
      <c r="F51" s="468">
        <f>((((4/6)+((S51+T51+V51+AA51+W51+AD51+R51-(1-Z51)-Y51-AC51)/20))*(AG51+(AF51+AU51)*5/6+(AN51+AY51+AW51)*1/6+AP51*18/6+AR51*8/6-AK51*9/6-AL51*7/6-AM51*3/6-AO51*2/6-AX51*4/6-AV51)-(((2/6)-((S51+T51+U51+Z51+X51+AB51+W51+AD51+R51)/20))*(AK51*17/6+AL51*12/6+AO51*3/6+AS51*2/6+AX51*5/6+AV51*8/6-AF51*1/6-AM51*9/6-AP51*2/6))))/2</f>
        <v>16101.078403500997</v>
      </c>
      <c r="G51" s="471">
        <f t="shared" si="5"/>
        <v>1.0034325316902029</v>
      </c>
      <c r="H51" s="855">
        <f>(((BN51+AF51+AP51-BR51*0.5-AM51)*(1.1*(AG51*1.4-BN51*0.6-AM51*3+(AF51+AP51-BR51)*0.1+(AR51-AV51-BO51)*0.9)))/((1.1*(AG51*1.4-BN51*0.6-AM51*3+(AF51+AP51-BR51)*0.1+(AR51-AV51-BO51)*0.9))+(AI51-AF51-AL51-AX51-AP51-BN51+AV51+BO51)))+AM51</f>
        <v>15830.031640961635</v>
      </c>
      <c r="I51" s="852">
        <f t="shared" si="6"/>
        <v>0.98654067312486826</v>
      </c>
      <c r="J51" s="632">
        <f>((AG51+AF51+AP51)*2+BN51+AR51-(AJ51+AV51+BO51-BN51)*0.605)*0.16</f>
        <v>15903.623200000002</v>
      </c>
      <c r="K51" s="636">
        <f t="shared" si="7"/>
        <v>0.99112695999002876</v>
      </c>
      <c r="L51" s="512">
        <f>((((2/3)+((BA51+AD51+W51+R51-Y51)/20))*(AG51+((AF51+AU51)*(5/6))+((AN51+AY51+AW51)*(1/6))+(AP51*(19/6))+(AR51*(4/3))-(AL51*(7/6))-(BO51*(11/6))-AM51-(AO51*(1/3))-(AX51*(2/3))-AV51))-(((1/3)-(((BA51+AD51)*2+W51+R51-Y51)/20))*((AL51*(13/6))+(BO51*(8/3))+(AO51*(1/2))+(AS51*(1/3))+((AX51+AV51)*(3/2))-(AF51*(1/6))-(AM51*(11/3))-(AP51*(5/12)))))/2</f>
        <v>16051.43899325926</v>
      </c>
      <c r="M51" s="507">
        <f t="shared" si="8"/>
        <v>1.0003389625613399</v>
      </c>
      <c r="N51" s="515">
        <f>((BN51+AF51-AV51+AP51-BO51)*(AG51+(AF51-BR51+AP51)*0.26+(AX51+AL51+AR51)*0.52))/(AJ51+AF51+AP51+AL51+AX51)</f>
        <v>15923.234348220463</v>
      </c>
      <c r="O51" s="785">
        <f t="shared" si="9"/>
        <v>0.99234914297771804</v>
      </c>
      <c r="P51" s="517">
        <f>BP51*0.5+BM51*0.72+BQ51*1.04+AM51*1.44+(AP51+AF51-BR51)*0.34+BR51*0.25+AR51*0.18-AV51*0.32-(AJ51-BN51-AO51)*0.09-AO51*0.098-BO51*0.37+AL51*0.37+AX51*0.04</f>
        <v>15967.150000000009</v>
      </c>
      <c r="Q51" s="790">
        <f>P51/E51</f>
        <v>0.995086002742117</v>
      </c>
      <c r="R51" s="70">
        <v>0.28199999999999997</v>
      </c>
      <c r="S51" s="412">
        <v>0.36899999999999999</v>
      </c>
      <c r="T51" s="66">
        <v>0.69299999999999995</v>
      </c>
      <c r="U51" s="66">
        <f>AQ51/AG51</f>
        <v>0.10668633235004917</v>
      </c>
      <c r="V51" s="67">
        <f>E51/AI51</f>
        <v>0.10779545332401784</v>
      </c>
      <c r="W51" s="66">
        <v>0.32400000000000001</v>
      </c>
      <c r="X51" s="66">
        <f>AE51/AG51</f>
        <v>0.28140363815142577</v>
      </c>
      <c r="Y51" s="113">
        <f>AO51/AI51</f>
        <v>0.13096549685602193</v>
      </c>
      <c r="Z51" s="66">
        <f>AM51/AG51</f>
        <v>5.4264995083579154E-2</v>
      </c>
      <c r="AA51" s="66">
        <f>AE51/AI51</f>
        <v>9.2283817917987856E-2</v>
      </c>
      <c r="AB51" s="67">
        <f>E51/AG51</f>
        <v>0.32870370370370372</v>
      </c>
      <c r="AC51" s="66">
        <f>AT51/AG51</f>
        <v>3.5725991478203871E-2</v>
      </c>
      <c r="AD51" s="67">
        <f>AF51/AI51</f>
        <v>8.7084161874563332E-2</v>
      </c>
      <c r="AE51" s="68">
        <f>AF51+AP51</f>
        <v>13737</v>
      </c>
      <c r="AF51" s="68">
        <v>12963</v>
      </c>
      <c r="AG51" s="69">
        <v>48816</v>
      </c>
      <c r="AH51" s="69"/>
      <c r="AI51" s="68">
        <v>148856</v>
      </c>
      <c r="AJ51" s="404">
        <v>132256</v>
      </c>
      <c r="AK51" s="69">
        <v>3790</v>
      </c>
      <c r="AL51" s="69">
        <v>1104</v>
      </c>
      <c r="AM51" s="68">
        <v>2649</v>
      </c>
      <c r="AN51" s="69">
        <v>1086</v>
      </c>
      <c r="AO51" s="68">
        <v>19495</v>
      </c>
      <c r="AP51" s="68">
        <v>774</v>
      </c>
      <c r="AQ51" s="69">
        <f>AN51+AY51+AW51+AU51</f>
        <v>5208</v>
      </c>
      <c r="AR51" s="68">
        <v>2487</v>
      </c>
      <c r="AS51" s="114">
        <v>363</v>
      </c>
      <c r="AT51" s="114">
        <f>AS51+AV51</f>
        <v>1744</v>
      </c>
      <c r="AU51" s="220">
        <v>3595</v>
      </c>
      <c r="AV51" s="68">
        <v>1381</v>
      </c>
      <c r="AW51" s="69">
        <v>341</v>
      </c>
      <c r="AX51" s="69">
        <v>1734</v>
      </c>
      <c r="AY51" s="69">
        <v>186</v>
      </c>
      <c r="AZ51" s="349">
        <f>BL51/AI51</f>
        <v>0.47191917020476165</v>
      </c>
      <c r="BA51" s="349">
        <f>AG51/AI51</f>
        <v>0.32794109743644867</v>
      </c>
      <c r="BB51" s="365">
        <v>0.25700000000000001</v>
      </c>
      <c r="BC51" s="380">
        <f>AF51/AG51</f>
        <v>0.26554818092428711</v>
      </c>
      <c r="BD51" s="365">
        <f>AQ51/AI51</f>
        <v>3.4986832912344813E-2</v>
      </c>
      <c r="BE51" s="353">
        <f>AM51/AI51</f>
        <v>1.779572204009244E-2</v>
      </c>
      <c r="BF51" s="365">
        <f>BL51/AG51</f>
        <v>1.4390363815142577</v>
      </c>
      <c r="BG51" s="365">
        <f>AO51/AG51</f>
        <v>0.39935676827269745</v>
      </c>
      <c r="BH51" s="365">
        <f>AV51/AG51</f>
        <v>2.8289904949196986E-2</v>
      </c>
      <c r="BI51" s="365">
        <f>AT51/AI51</f>
        <v>1.1716020852367389E-2</v>
      </c>
      <c r="BJ51" s="365">
        <f>AV51/AI51</f>
        <v>9.2774224754124789E-3</v>
      </c>
      <c r="BK51" s="262">
        <v>14858</v>
      </c>
      <c r="BL51" s="389">
        <f>AG51+AE51+AQ51+AR51</f>
        <v>70248</v>
      </c>
      <c r="BM51" s="262">
        <v>5206</v>
      </c>
      <c r="BN51" s="282">
        <v>33969</v>
      </c>
      <c r="BO51" s="278">
        <v>3083</v>
      </c>
      <c r="BP51" s="278">
        <v>25267</v>
      </c>
      <c r="BQ51" s="262">
        <v>847</v>
      </c>
      <c r="BR51" s="262">
        <v>1353</v>
      </c>
      <c r="BS51" s="457"/>
    </row>
    <row r="52" spans="1:71" x14ac:dyDescent="0.2">
      <c r="A52" s="421"/>
      <c r="B52" s="476">
        <v>1973</v>
      </c>
      <c r="C52" s="458">
        <v>24</v>
      </c>
      <c r="D52" s="459">
        <v>3886</v>
      </c>
      <c r="E52" s="112">
        <v>16376</v>
      </c>
      <c r="F52" s="468">
        <f>((((4/6)+((S52+T52+V52+AA52+W52+AD52+R52-(1-Z52)-Y52-AC52)/20))*(AG52+(AF52+AU52)*5/6+(AN52+AY52+AW52)*1/6+AP52*18/6+AR52*8/6-AK52*9/6-AL52*7/6-AM52*3/6-AO52*2/6-AX52*4/6-AV52)-(((2/6)-((S52+T52+U52+Z52+X52+AB52+W52+AD52+R52)/20))*(AK52*17/6+AL52*12/6+AO52*3/6+AS52*2/6+AX52*5/6+AV52*8/6-AF52*1/6-AM52*9/6-AP52*2/6))))/2</f>
        <v>16390.438849372396</v>
      </c>
      <c r="G52" s="471">
        <f t="shared" si="5"/>
        <v>1.0008817079489738</v>
      </c>
      <c r="H52" s="497">
        <f>(((BN52+AF52+AP52-BR52*0.5-AM52)*(1.1*(AG52*1.4-BN52*0.6-AM52*3+(AF52+AP52-BR52)*0.1+(AR52-AV52-BO52)*0.9)))/((1.1*(AG52*1.4-BN52*0.6-AM52*3+(AF52+AP52-BR52)*0.1+(AR52-AV52-BO52)*0.9))+(AI52-AF52-AL52-AX52-AP52-BN52+AV52+BO52)))+AM52</f>
        <v>16237.379664833605</v>
      </c>
      <c r="I52" s="520">
        <f t="shared" si="6"/>
        <v>0.99153515295759675</v>
      </c>
      <c r="J52" s="632">
        <f>((AG52+AF52+AP52)*2+BN52+AR52-(AJ52+AV52+BO52-BN52)*0.605)*0.16</f>
        <v>16298.197600000001</v>
      </c>
      <c r="K52" s="636">
        <f t="shared" si="7"/>
        <v>0.99524899853444071</v>
      </c>
      <c r="L52" s="512">
        <f>((((2/3)+((BA52+AD52+W52+R52-Y52)/20))*(AG52+((AF52+AU52)*(5/6))+((AN52+AY52+AW52)*(1/6))+(AP52*(19/6))+(AR52*(4/3))-(AL52*(7/6))-(BO52*(11/6))-AM52-(AO52*(1/3))-(AX52*(2/3))-AV52))-(((1/3)-(((BA52+AD52)*2+W52+R52-Y52)/20))*((AL52*(13/6))+(BO52*(8/3))+(AO52*(1/2))+(AS52*(1/3))+((AX52+AV52)*(3/2))-(AF52*(1/6))-(AM52*(11/3))-(AP52*(5/12)))))/2</f>
        <v>16385.126364599364</v>
      </c>
      <c r="M52" s="507">
        <f t="shared" si="8"/>
        <v>1.0005573012090476</v>
      </c>
      <c r="N52" s="515">
        <f>((BN52+AF52-AV52+AP52-BO52)*(AG52+(AF52-BR52+AP52)*0.26+(AX52+AL52+AR52)*0.52))/(AJ52+AF52+AP52+AL52+AX52)</f>
        <v>16311.912143678126</v>
      </c>
      <c r="O52" s="785">
        <f t="shared" si="9"/>
        <v>0.99608647677565498</v>
      </c>
      <c r="P52" s="517">
        <f>BP52*0.5+BM52*0.72+BQ52*1.04+AM52*1.44+(AP52+AF52-BR52)*0.34+BR52*0.25+AR52*0.18-AV52*0.32-(AJ52-BN52-AO52)*0.09-AO52*0.098-BO52*0.37+AL52*0.37+AX52*0.04</f>
        <v>16326.715999999999</v>
      </c>
      <c r="Q52" s="790">
        <f>P52/E52</f>
        <v>0.99699047386419137</v>
      </c>
      <c r="R52" s="70">
        <v>0.28100000000000003</v>
      </c>
      <c r="S52" s="412">
        <v>0.379</v>
      </c>
      <c r="T52" s="66">
        <v>0.70399999999999996</v>
      </c>
      <c r="U52" s="66">
        <f>AQ52/AG52</f>
        <v>0.10175578611332801</v>
      </c>
      <c r="V52" s="67">
        <f>E52/AI52</f>
        <v>0.11005746160825297</v>
      </c>
      <c r="W52" s="66">
        <v>0.32500000000000001</v>
      </c>
      <c r="X52" s="66">
        <f>AE52/AG52</f>
        <v>0.27643655227454111</v>
      </c>
      <c r="Y52" s="113">
        <f>AO52/AI52</f>
        <v>0.13681911354548204</v>
      </c>
      <c r="Z52" s="66">
        <f>AM52/AG52</f>
        <v>6.189146049481245E-2</v>
      </c>
      <c r="AA52" s="66">
        <f>AE52/AI52</f>
        <v>9.3114687993548176E-2</v>
      </c>
      <c r="AB52" s="67">
        <f>E52/AG52</f>
        <v>0.32673583399840384</v>
      </c>
      <c r="AC52" s="66">
        <f>AT52/AG52</f>
        <v>3.1664006384676778E-2</v>
      </c>
      <c r="AD52" s="67">
        <f>AF52/AI52</f>
        <v>8.8040592761853553E-2</v>
      </c>
      <c r="AE52" s="68">
        <f>AF52+AP52</f>
        <v>13855</v>
      </c>
      <c r="AF52" s="68">
        <v>13100</v>
      </c>
      <c r="AG52" s="69">
        <v>50120</v>
      </c>
      <c r="AH52" s="69"/>
      <c r="AI52" s="68">
        <v>148795</v>
      </c>
      <c r="AJ52" s="404">
        <v>132363</v>
      </c>
      <c r="AK52" s="69">
        <v>3829</v>
      </c>
      <c r="AL52" s="69">
        <v>1009</v>
      </c>
      <c r="AM52" s="68">
        <v>3102</v>
      </c>
      <c r="AN52" s="69">
        <v>1199</v>
      </c>
      <c r="AO52" s="68">
        <v>20358</v>
      </c>
      <c r="AP52" s="68">
        <v>755</v>
      </c>
      <c r="AQ52" s="69">
        <f>AN52+AY52+AW52+AU52</f>
        <v>5100</v>
      </c>
      <c r="AR52" s="68">
        <v>2033</v>
      </c>
      <c r="AS52" s="114">
        <v>376</v>
      </c>
      <c r="AT52" s="114">
        <f>AS52+AV52</f>
        <v>1587</v>
      </c>
      <c r="AU52" s="220">
        <v>3447</v>
      </c>
      <c r="AV52" s="68">
        <v>1211</v>
      </c>
      <c r="AW52" s="69">
        <v>359</v>
      </c>
      <c r="AX52" s="69">
        <v>1550</v>
      </c>
      <c r="AY52" s="69">
        <v>95</v>
      </c>
      <c r="AZ52" s="349">
        <f>BL52/AI52</f>
        <v>0.4778924022984643</v>
      </c>
      <c r="BA52" s="349">
        <f>AG52/AI52</f>
        <v>0.33683927551329007</v>
      </c>
      <c r="BB52" s="365">
        <v>0.25700000000000001</v>
      </c>
      <c r="BC52" s="380">
        <f>AF52/AG52</f>
        <v>0.26137270550678371</v>
      </c>
      <c r="BD52" s="365">
        <f>AQ52/AI52</f>
        <v>3.4275345273698715E-2</v>
      </c>
      <c r="BE52" s="353">
        <f>AM52/AI52</f>
        <v>2.084747471353204E-2</v>
      </c>
      <c r="BF52" s="365">
        <f>BL52/AG52</f>
        <v>1.4187549880287311</v>
      </c>
      <c r="BG52" s="365">
        <f>AO52/AG52</f>
        <v>0.40618515562649643</v>
      </c>
      <c r="BH52" s="365">
        <f>AV52/AG52</f>
        <v>2.4162011173184356E-2</v>
      </c>
      <c r="BI52" s="365">
        <f>AT52/AI52</f>
        <v>1.0665680970462717E-2</v>
      </c>
      <c r="BJ52" s="365">
        <f>AV52/AI52</f>
        <v>8.1387143385194399E-3</v>
      </c>
      <c r="BK52" s="262">
        <v>15254</v>
      </c>
      <c r="BL52" s="389">
        <f>AG52+AE52+AQ52+AR52</f>
        <v>71108</v>
      </c>
      <c r="BM52" s="262">
        <v>5224</v>
      </c>
      <c r="BN52" s="282">
        <v>34010</v>
      </c>
      <c r="BO52" s="278">
        <v>3129</v>
      </c>
      <c r="BP52" s="278">
        <v>24894</v>
      </c>
      <c r="BQ52" s="262">
        <v>790</v>
      </c>
      <c r="BR52" s="262">
        <v>1357</v>
      </c>
      <c r="BS52" s="457"/>
    </row>
    <row r="53" spans="1:71" x14ac:dyDescent="0.2">
      <c r="A53" s="421"/>
      <c r="B53" s="476">
        <v>1972</v>
      </c>
      <c r="C53" s="458">
        <v>24</v>
      </c>
      <c r="D53" s="459">
        <v>3718</v>
      </c>
      <c r="E53" s="112">
        <v>13706</v>
      </c>
      <c r="F53" s="468">
        <f>((((4/6)+((S53+T53+V53+AA53+W53+AD53+R53-(1-Z53)-Y53-AC53)/20))*(AG53+(AF53+AU53)*5/6+(AN53+AY53+AW53)*1/6+AP53*18/6+AR53*8/6-AK53*9/6-AL53*7/6-AM53*3/6-AO53*2/6-AX53*4/6-AV53)-(((2/6)-((S53+T53+U53+Z53+X53+AB53+W53+AD53+R53)/20))*(AK53*17/6+AL53*12/6+AO53*3/6+AS53*2/6+AX53*5/6+AV53*8/6-AF53*1/6-AM53*9/6-AP53*2/6))))/2</f>
        <v>13762.749767934802</v>
      </c>
      <c r="G53" s="471">
        <f t="shared" si="5"/>
        <v>1.0041405054672992</v>
      </c>
      <c r="H53" s="497">
        <f>(((BN53+AF53+AP53-BR53*0.5-AM53)*(1.1*(AG53*1.4-BN53*0.6-AM53*3+(AF53+AP53-BR53)*0.1+(AR53-AV53-BO53)*0.9)))/((1.1*(AG53*1.4-BN53*0.6-AM53*3+(AF53+AP53-BR53)*0.1+(AR53-AV53-BO53)*0.9))+(AI53-AF53-AL53-AX53-AP53-BN53+AV53+BO53)))+AM53</f>
        <v>13751.284340514016</v>
      </c>
      <c r="I53" s="520">
        <f t="shared" si="6"/>
        <v>1.0033039793166507</v>
      </c>
      <c r="J53" s="632">
        <f>((AG53+AF53+AP53)*2+BN53+AR53-(AJ53+AV53+BO53-BN53)*0.605)*0.16</f>
        <v>13774.0376</v>
      </c>
      <c r="K53" s="636">
        <f t="shared" si="7"/>
        <v>1.0049640741281189</v>
      </c>
      <c r="L53" s="512">
        <f>((((2/3)+((BA53+AD53+W53+R53-Y53)/20))*(AG53+((AF53+AU53)*(5/6))+((AN53+AY53+AW53)*(1/6))+(AP53*(19/6))+(AR53*(4/3))-(AL53*(7/6))-(BO53*(11/6))-AM53-(AO53*(1/3))-(AX53*(2/3))-AV53))-(((1/3)-(((BA53+AD53)*2+W53+R53-Y53)/20))*((AL53*(13/6))+(BO53*(8/3))+(AO53*(1/2))+(AS53*(1/3))+((AX53+AV53)*(3/2))-(AF53*(1/6))-(AM53*(11/3))-(AP53*(5/12)))))/2</f>
        <v>13785.960199513922</v>
      </c>
      <c r="M53" s="507">
        <f t="shared" si="8"/>
        <v>1.0058339558962441</v>
      </c>
      <c r="N53" s="515">
        <f>((BN53+AF53-AV53+AP53-BO53)*(AG53+(AF53-BR53+AP53)*0.26+(AX53+AL53+AR53)*0.52))/(AJ53+AF53+AP53+AL53+AX53)</f>
        <v>13765.073870536704</v>
      </c>
      <c r="O53" s="785">
        <f t="shared" si="9"/>
        <v>1.004310073729513</v>
      </c>
      <c r="P53" s="517">
        <f>BP53*0.5+BM53*0.72+BQ53*1.04+AM53*1.44+(AP53+AF53-BR53)*0.34+BR53*0.25+AR53*0.18-AV53*0.32-(AJ53-BN53-AO53)*0.09-AO53*0.098-BO53*0.37+AL53*0.37+AX53*0.04</f>
        <v>13816.936000000003</v>
      </c>
      <c r="Q53" s="790">
        <f>P53/E53</f>
        <v>1.0080939734422882</v>
      </c>
      <c r="R53" s="70">
        <v>0.27200000000000002</v>
      </c>
      <c r="S53" s="412">
        <v>0.35399999999999998</v>
      </c>
      <c r="T53" s="66">
        <v>0.66400000000000003</v>
      </c>
      <c r="U53" s="66">
        <f>AQ53/AG53</f>
        <v>0.10495699411498416</v>
      </c>
      <c r="V53" s="67">
        <f>E53/AI53</f>
        <v>9.7917485265225937E-2</v>
      </c>
      <c r="W53" s="66">
        <v>0.311</v>
      </c>
      <c r="X53" s="66">
        <f>AE53/AG53</f>
        <v>0.28243549117247624</v>
      </c>
      <c r="Y53" s="113">
        <f>AO53/AI53</f>
        <v>0.14801214502589749</v>
      </c>
      <c r="Z53" s="66">
        <f>AM53/AG53</f>
        <v>5.7356269805341781E-2</v>
      </c>
      <c r="AA53" s="66">
        <f>AE53/AI53</f>
        <v>8.9144490087515627E-2</v>
      </c>
      <c r="AB53" s="67">
        <f>E53/AG53</f>
        <v>0.3102308736985061</v>
      </c>
      <c r="AC53" s="66">
        <f>AT53/AG53</f>
        <v>3.2005432322317791E-2</v>
      </c>
      <c r="AD53" s="67">
        <f>AF53/AI53</f>
        <v>8.3779246293981063E-2</v>
      </c>
      <c r="AE53" s="68">
        <f>AF53+AP53</f>
        <v>12478</v>
      </c>
      <c r="AF53" s="68">
        <v>11727</v>
      </c>
      <c r="AG53" s="69">
        <v>44180</v>
      </c>
      <c r="AH53" s="69"/>
      <c r="AI53" s="68">
        <v>139975</v>
      </c>
      <c r="AJ53" s="404">
        <v>124828</v>
      </c>
      <c r="AK53" s="69">
        <v>3476</v>
      </c>
      <c r="AL53" s="69">
        <v>883</v>
      </c>
      <c r="AM53" s="68">
        <v>2534</v>
      </c>
      <c r="AN53" s="69">
        <v>1069</v>
      </c>
      <c r="AO53" s="68">
        <v>20718</v>
      </c>
      <c r="AP53" s="68">
        <v>751</v>
      </c>
      <c r="AQ53" s="69">
        <f>AN53+AY53+AW53+AU53</f>
        <v>4637</v>
      </c>
      <c r="AR53" s="68">
        <v>1805</v>
      </c>
      <c r="AS53" s="114">
        <v>312</v>
      </c>
      <c r="AT53" s="114">
        <f>AS53+AV53</f>
        <v>1414</v>
      </c>
      <c r="AU53" s="220">
        <v>3154</v>
      </c>
      <c r="AV53" s="68">
        <v>1102</v>
      </c>
      <c r="AW53" s="69">
        <v>322</v>
      </c>
      <c r="AX53" s="69">
        <v>1758</v>
      </c>
      <c r="AY53" s="69">
        <v>92</v>
      </c>
      <c r="AZ53" s="349">
        <f>BL53/AI53</f>
        <v>0.45079478478299695</v>
      </c>
      <c r="BA53" s="349">
        <f>AG53/AI53</f>
        <v>0.31562779067690661</v>
      </c>
      <c r="BB53" s="365">
        <v>0.24399999999999999</v>
      </c>
      <c r="BC53" s="380">
        <f>AF53/AG53</f>
        <v>0.26543684925305566</v>
      </c>
      <c r="BD53" s="365">
        <f>AQ53/AI53</f>
        <v>3.3127344168601539E-2</v>
      </c>
      <c r="BE53" s="353">
        <f>AM53/AI53</f>
        <v>1.8103232720128596E-2</v>
      </c>
      <c r="BF53" s="365">
        <f>BL53/AG53</f>
        <v>1.4282480760525125</v>
      </c>
      <c r="BG53" s="365">
        <f>AO53/AG53</f>
        <v>0.46894522408329559</v>
      </c>
      <c r="BH53" s="365">
        <f>AV53/AG53</f>
        <v>2.4943413309189678E-2</v>
      </c>
      <c r="BI53" s="365">
        <f>AT53/AI53</f>
        <v>1.0101803893552421E-2</v>
      </c>
      <c r="BJ53" s="365">
        <f>AV53/AI53</f>
        <v>7.8728344347204857E-3</v>
      </c>
      <c r="BK53" s="262">
        <v>12750</v>
      </c>
      <c r="BL53" s="389">
        <f>AG53+AE53+AQ53+AR53</f>
        <v>63100</v>
      </c>
      <c r="BM53" s="262">
        <v>4652</v>
      </c>
      <c r="BN53" s="282">
        <v>30434</v>
      </c>
      <c r="BO53" s="278">
        <v>2797</v>
      </c>
      <c r="BP53" s="278">
        <v>22502</v>
      </c>
      <c r="BQ53" s="262">
        <v>746</v>
      </c>
      <c r="BR53" s="262">
        <v>1378</v>
      </c>
      <c r="BS53" s="457"/>
    </row>
    <row r="54" spans="1:71" x14ac:dyDescent="0.2">
      <c r="A54" s="421"/>
      <c r="B54" s="476">
        <v>1971</v>
      </c>
      <c r="C54" s="458">
        <v>24</v>
      </c>
      <c r="D54" s="459">
        <v>3876</v>
      </c>
      <c r="E54" s="112">
        <v>15073</v>
      </c>
      <c r="F54" s="468">
        <f>((((4/6)+((S54+T54+V54+AA54+W54+AD54+R54-(1-Z54)-Y54-AC54)/20))*(AG54+(AF54+AU54)*5/6+(AN54+AY54+AW54)*1/6+AP54*18/6+AR54*8/6-AK54*9/6-AL54*7/6-AM54*3/6-AO54*2/6-AX54*4/6-AV54)-(((2/6)-((S54+T54+U54+Z54+X54+AB54+W54+AD54+R54)/20))*(AK54*17/6+AL54*12/6+AO54*3/6+AS54*2/6+AX54*5/6+AV54*8/6-AF54*1/6-AM54*9/6-AP54*2/6))))/2</f>
        <v>15088.0617868052</v>
      </c>
      <c r="G54" s="471">
        <f t="shared" si="5"/>
        <v>1.0009992560741192</v>
      </c>
      <c r="H54" s="497">
        <f>(((BN54+AF54+AP54-BR54*0.5-AM54)*(1.1*(AG54*1.4-BN54*0.6-AM54*3+(AF54+AP54-BR54)*0.1+(AR54-AV54-BO54)*0.9)))/((1.1*(AG54*1.4-BN54*0.6-AM54*3+(AF54+AP54-BR54)*0.1+(AR54-AV54-BO54)*0.9))+(AI54-AF54-AL54-AX54-AP54-BN54+AV54+BO54)))+AM54</f>
        <v>15090.43437445324</v>
      </c>
      <c r="I54" s="520">
        <f t="shared" si="6"/>
        <v>1.0011566625391919</v>
      </c>
      <c r="J54" s="632">
        <f>((AG54+AF54+AP54)*2+BN54+AR54-(AJ54+AV54+BO54-BN54)*0.605)*0.16</f>
        <v>15136.792800000001</v>
      </c>
      <c r="K54" s="636">
        <f t="shared" si="7"/>
        <v>1.0042322563524182</v>
      </c>
      <c r="L54" s="512">
        <f>((((2/3)+((BA54+AD54+W54+R54-Y54)/20))*(AG54+((AF54+AU54)*(5/6))+((AN54+AY54+AW54)*(1/6))+(AP54*(19/6))+(AR54*(4/3))-(AL54*(7/6))-(BO54*(11/6))-AM54-(AO54*(1/3))-(AX54*(2/3))-AV54))-(((1/3)-(((BA54+AD54)*2+W54+R54-Y54)/20))*((AL54*(13/6))+(BO54*(8/3))+(AO54*(1/2))+(AS54*(1/3))+((AX54+AV54)*(3/2))-(AF54*(1/6))-(AM54*(11/3))-(AP54*(5/12)))))/2</f>
        <v>15038.42229940765</v>
      </c>
      <c r="M54" s="507">
        <f t="shared" si="8"/>
        <v>0.99770598417087841</v>
      </c>
      <c r="N54" s="515">
        <f>((BN54+AF54-AV54+AP54-BO54)*(AG54+(AF54-BR54+AP54)*0.26+(AX54+AL54+AR54)*0.52))/(AJ54+AF54+AP54+AL54+AX54)</f>
        <v>15138.458702842729</v>
      </c>
      <c r="O54" s="785">
        <f t="shared" si="9"/>
        <v>1.0043427786666708</v>
      </c>
      <c r="P54" s="517">
        <f>BP54*0.5+BM54*0.72+BQ54*1.04+AM54*1.44+(AP54+AF54-BR54)*0.34+BR54*0.25+AR54*0.18-AV54*0.32-(AJ54-BN54-AO54)*0.09-AO54*0.098-BO54*0.37+AL54*0.37+AX54*0.04</f>
        <v>15192.582000000006</v>
      </c>
      <c r="Q54" s="790">
        <f>P54/E54</f>
        <v>1.0079335235188751</v>
      </c>
      <c r="R54" s="70">
        <v>0.27600000000000002</v>
      </c>
      <c r="S54" s="412">
        <v>0.36499999999999999</v>
      </c>
      <c r="T54" s="66">
        <v>0.68200000000000005</v>
      </c>
      <c r="U54" s="66">
        <f>AQ54/AG54</f>
        <v>9.9721074596816478E-2</v>
      </c>
      <c r="V54" s="67">
        <f>E54/AI54</f>
        <v>0.1027365981665133</v>
      </c>
      <c r="W54" s="66">
        <v>0.317</v>
      </c>
      <c r="X54" s="66">
        <f>AE54/AG54</f>
        <v>0.28012079776859677</v>
      </c>
      <c r="Y54" s="113">
        <f>AO54/AI54</f>
        <v>0.14283474763998227</v>
      </c>
      <c r="Z54" s="66">
        <f>AM54/AG54</f>
        <v>6.0042363106348175E-2</v>
      </c>
      <c r="AA54" s="66">
        <f>AE54/AI54</f>
        <v>9.1040452578127665E-2</v>
      </c>
      <c r="AB54" s="67">
        <f>E54/AG54</f>
        <v>0.31610846632971917</v>
      </c>
      <c r="AC54" s="66">
        <f>AT54/AG54</f>
        <v>2.7724765639745821E-2</v>
      </c>
      <c r="AD54" s="67">
        <f>AF54/AI54</f>
        <v>8.5444569403264836E-2</v>
      </c>
      <c r="AE54" s="68">
        <f>AF54+AP54</f>
        <v>13357</v>
      </c>
      <c r="AF54" s="68">
        <v>12536</v>
      </c>
      <c r="AG54" s="69">
        <v>47683</v>
      </c>
      <c r="AH54" s="69"/>
      <c r="AI54" s="68">
        <v>146715</v>
      </c>
      <c r="AJ54" s="404">
        <v>130544</v>
      </c>
      <c r="AK54" s="69">
        <v>3737</v>
      </c>
      <c r="AL54" s="69">
        <v>987</v>
      </c>
      <c r="AM54" s="68">
        <v>2863</v>
      </c>
      <c r="AN54" s="69">
        <v>1115</v>
      </c>
      <c r="AO54" s="68">
        <v>20956</v>
      </c>
      <c r="AP54" s="68">
        <v>821</v>
      </c>
      <c r="AQ54" s="69">
        <f>AN54+AY54+AW54+AU54</f>
        <v>4755</v>
      </c>
      <c r="AR54" s="68">
        <v>1766</v>
      </c>
      <c r="AS54" s="114">
        <v>281</v>
      </c>
      <c r="AT54" s="114">
        <f>AS54+AV54</f>
        <v>1322</v>
      </c>
      <c r="AU54" s="220">
        <v>3125</v>
      </c>
      <c r="AV54" s="68">
        <v>1041</v>
      </c>
      <c r="AW54" s="69">
        <v>418</v>
      </c>
      <c r="AX54" s="69">
        <v>1802</v>
      </c>
      <c r="AY54" s="69">
        <v>97</v>
      </c>
      <c r="AZ54" s="349">
        <f>BL54/AI54</f>
        <v>0.46049142896091061</v>
      </c>
      <c r="BA54" s="349">
        <f>AG54/AI54</f>
        <v>0.32500425995978599</v>
      </c>
      <c r="BB54" s="365">
        <v>0.249</v>
      </c>
      <c r="BC54" s="380">
        <f>AF54/AG54</f>
        <v>0.26290292137659121</v>
      </c>
      <c r="BD54" s="365">
        <f>AQ54/AI54</f>
        <v>3.2409774051732954E-2</v>
      </c>
      <c r="BE54" s="353">
        <f>AM54/AI54</f>
        <v>1.9514023787615443E-2</v>
      </c>
      <c r="BF54" s="365">
        <f>BL54/AG54</f>
        <v>1.416878132667827</v>
      </c>
      <c r="BG54" s="365">
        <f>AO54/AG54</f>
        <v>0.43948577061007066</v>
      </c>
      <c r="BH54" s="365">
        <f>AV54/AG54</f>
        <v>2.1831680053687897E-2</v>
      </c>
      <c r="BI54" s="365">
        <f>AT54/AI54</f>
        <v>9.0106669393040933E-3</v>
      </c>
      <c r="BJ54" s="365">
        <f>AV54/AI54</f>
        <v>7.0953890195276561E-3</v>
      </c>
      <c r="BK54" s="262">
        <v>14077</v>
      </c>
      <c r="BL54" s="389">
        <f>AG54+AE54+AQ54+AR54</f>
        <v>67561</v>
      </c>
      <c r="BM54" s="262">
        <v>4931</v>
      </c>
      <c r="BN54" s="282">
        <v>32547</v>
      </c>
      <c r="BO54" s="278">
        <v>3091</v>
      </c>
      <c r="BP54" s="278">
        <v>23945</v>
      </c>
      <c r="BQ54" s="262">
        <v>808</v>
      </c>
      <c r="BR54" s="262">
        <v>1396</v>
      </c>
      <c r="BS54" s="457"/>
    </row>
    <row r="55" spans="1:71" x14ac:dyDescent="0.2">
      <c r="A55" s="421"/>
      <c r="B55" s="476">
        <v>1970</v>
      </c>
      <c r="C55" s="458">
        <v>24</v>
      </c>
      <c r="D55" s="459">
        <v>3888</v>
      </c>
      <c r="E55" s="112">
        <v>16880</v>
      </c>
      <c r="F55" s="468">
        <f>((((4/6)+((S55+T55+V55+AA55+W55+AD55+R55-(1-Z55)-Y55-AC55)/20))*(AG55+(AF55+AU55)*5/6+(AN55+AY55+AW55)*1/6+AP55*18/6+AR55*8/6-AK55*9/6-AL55*7/6-AM55*3/6-AO55*2/6-AX55*4/6-AV55)-(((2/6)-((S55+T55+U55+Z55+X55+AB55+W55+AD55+R55)/20))*(AK55*17/6+AL55*12/6+AO55*3/6+AS55*2/6+AX55*5/6+AV55*8/6-AF55*1/6-AM55*9/6-AP55*2/6))))/2</f>
        <v>16726.344138518612</v>
      </c>
      <c r="G55" s="471">
        <f t="shared" si="5"/>
        <v>0.9908971646041832</v>
      </c>
      <c r="H55" s="855">
        <f>(((BN55+AF55+AP55-BR55*0.5-AM55)*(1.1*(AG55*1.4-BN55*0.6-AM55*3+(AF55+AP55-BR55)*0.1+(AR55-AV55-BO55)*0.9)))/((1.1*(AG55*1.4-BN55*0.6-AM55*3+(AF55+AP55-BR55)*0.1+(AR55-AV55-BO55)*0.9))+(AI55-AF55-AL55-AX55-AP55-BN55+AV55+BO55)))+AM55</f>
        <v>16659.307140234454</v>
      </c>
      <c r="I55" s="852">
        <f t="shared" si="6"/>
        <v>0.98692577844990836</v>
      </c>
      <c r="J55" s="632">
        <f>((AG55+AF55+AP55)*2+BN55+AR55-(AJ55+AV55+BO55-BN55)*0.605)*0.16</f>
        <v>16689.052000000003</v>
      </c>
      <c r="K55" s="636">
        <f t="shared" si="7"/>
        <v>0.98868791469194328</v>
      </c>
      <c r="L55" s="512">
        <f>((((2/3)+((BA55+AD55+W55+R55-Y55)/20))*(AG55+((AF55+AU55)*(5/6))+((AN55+AY55+AW55)*(1/6))+(AP55*(19/6))+(AR55*(4/3))-(AL55*(7/6))-(BO55*(11/6))-AM55-(AO55*(1/3))-(AX55*(2/3))-AV55))-(((1/3)-(((BA55+AD55)*2+W55+R55-Y55)/20))*((AL55*(13/6))+(BO55*(8/3))+(AO55*(1/2))+(AS55*(1/3))+((AX55+AV55)*(3/2))-(AF55*(1/6))-(AM55*(11/3))-(AP55*(5/12)))))/2</f>
        <v>16698.942350153553</v>
      </c>
      <c r="M55" s="507">
        <f t="shared" si="8"/>
        <v>0.98927383590957063</v>
      </c>
      <c r="N55" s="515">
        <f>((BN55+AF55-AV55+AP55-BO55)*(AG55+(AF55-BR55+AP55)*0.26+(AX55+AL55+AR55)*0.52))/(AJ55+AF55+AP55+AL55+AX55)</f>
        <v>16708.194561455206</v>
      </c>
      <c r="O55" s="785">
        <f t="shared" si="9"/>
        <v>0.98982195269284401</v>
      </c>
      <c r="P55" s="517">
        <f>BP55*0.5+BM55*0.72+BQ55*1.04+AM55*1.44+(AP55+AF55-BR55)*0.34+BR55*0.25+AR55*0.18-AV55*0.32-(AJ55-BN55-AO55)*0.09-AO55*0.098-BO55*0.37+AL55*0.37+AX55*0.04</f>
        <v>16729.467999999997</v>
      </c>
      <c r="Q55" s="790">
        <f>P55/E55</f>
        <v>0.99108222748815145</v>
      </c>
      <c r="R55" s="70">
        <v>0.28100000000000003</v>
      </c>
      <c r="S55" s="412">
        <v>0.38500000000000001</v>
      </c>
      <c r="T55" s="66">
        <v>0.71099999999999997</v>
      </c>
      <c r="U55" s="66">
        <f>AQ55/AG55</f>
        <v>9.9958767744595625E-2</v>
      </c>
      <c r="V55" s="67">
        <f>E55/AI55</f>
        <v>0.11302839771532647</v>
      </c>
      <c r="W55" s="66">
        <v>0.32600000000000001</v>
      </c>
      <c r="X55" s="66">
        <f>AE55/AG55</f>
        <v>0.28571989554495297</v>
      </c>
      <c r="Y55" s="113">
        <f>AO55/AI55</f>
        <v>0.1498161949338101</v>
      </c>
      <c r="Z55" s="66">
        <f>AM55/AG55</f>
        <v>6.7326382753136599E-2</v>
      </c>
      <c r="AA55" s="66">
        <f>AE55/AI55</f>
        <v>9.7440121063591872E-2</v>
      </c>
      <c r="AB55" s="67">
        <f>E55/AG55</f>
        <v>0.33142879582179813</v>
      </c>
      <c r="AC55" s="66">
        <f>AT55/AG55</f>
        <v>2.6761697198170072E-2</v>
      </c>
      <c r="AD55" s="67">
        <f>AF55/AI55</f>
        <v>9.1915925085206532E-2</v>
      </c>
      <c r="AE55" s="68">
        <f>AF55+AP55</f>
        <v>14552</v>
      </c>
      <c r="AF55" s="68">
        <v>13727</v>
      </c>
      <c r="AG55" s="69">
        <v>50931</v>
      </c>
      <c r="AH55" s="69"/>
      <c r="AI55" s="68">
        <v>149343</v>
      </c>
      <c r="AJ55" s="404">
        <v>132140</v>
      </c>
      <c r="AK55" s="69">
        <v>3695</v>
      </c>
      <c r="AL55" s="69">
        <v>990</v>
      </c>
      <c r="AM55" s="68">
        <v>3429</v>
      </c>
      <c r="AN55" s="69">
        <v>1249</v>
      </c>
      <c r="AO55" s="68">
        <v>22374</v>
      </c>
      <c r="AP55" s="68">
        <v>825</v>
      </c>
      <c r="AQ55" s="69">
        <f>AN55+AY55+AW55+AU55</f>
        <v>5091</v>
      </c>
      <c r="AR55" s="68">
        <v>1910</v>
      </c>
      <c r="AS55" s="114">
        <v>286</v>
      </c>
      <c r="AT55" s="114">
        <f>AS55+AV55</f>
        <v>1363</v>
      </c>
      <c r="AU55" s="220">
        <v>3327</v>
      </c>
      <c r="AV55" s="68">
        <v>1077</v>
      </c>
      <c r="AW55" s="69">
        <v>387</v>
      </c>
      <c r="AX55" s="69">
        <v>1630</v>
      </c>
      <c r="AY55" s="69">
        <v>128</v>
      </c>
      <c r="AZ55" s="349">
        <f>BL55/AI55</f>
        <v>0.48535251066337226</v>
      </c>
      <c r="BA55" s="349">
        <f>AG55/AI55</f>
        <v>0.34103372772744622</v>
      </c>
      <c r="BB55" s="365">
        <v>0.254</v>
      </c>
      <c r="BC55" s="380">
        <f>AF55/AG55</f>
        <v>0.26952150949323594</v>
      </c>
      <c r="BD55" s="365">
        <f>AQ55/AI55</f>
        <v>3.408931118298146E-2</v>
      </c>
      <c r="BE55" s="353">
        <f>AM55/AI55</f>
        <v>2.2960567284707016E-2</v>
      </c>
      <c r="BF55" s="365">
        <f>BL55/AG55</f>
        <v>1.4231803813001904</v>
      </c>
      <c r="BG55" s="365">
        <f>AO55/AG55</f>
        <v>0.43930022972256583</v>
      </c>
      <c r="BH55" s="365">
        <f>AV55/AG55</f>
        <v>2.1146256700241502E-2</v>
      </c>
      <c r="BI55" s="365">
        <f>AT55/AI55</f>
        <v>9.1266413558050933E-3</v>
      </c>
      <c r="BJ55" s="365">
        <f>AV55/AI55</f>
        <v>7.2115867499648462E-3</v>
      </c>
      <c r="BK55" s="262">
        <v>15762</v>
      </c>
      <c r="BL55" s="389">
        <f>AG55+AE55+AQ55+AR55</f>
        <v>72484</v>
      </c>
      <c r="BM55" s="262">
        <v>5235</v>
      </c>
      <c r="BN55" s="282">
        <v>33555</v>
      </c>
      <c r="BO55" s="278">
        <v>3023</v>
      </c>
      <c r="BP55" s="278">
        <v>23964</v>
      </c>
      <c r="BQ55" s="262">
        <v>927</v>
      </c>
      <c r="BR55" s="262">
        <v>1464</v>
      </c>
      <c r="BS55" s="457"/>
    </row>
    <row r="56" spans="1:71" x14ac:dyDescent="0.2">
      <c r="A56" s="421"/>
      <c r="B56" s="476">
        <v>1969</v>
      </c>
      <c r="C56" s="458">
        <v>24</v>
      </c>
      <c r="D56" s="459">
        <v>3892</v>
      </c>
      <c r="E56" s="112">
        <v>15850</v>
      </c>
      <c r="F56" s="468">
        <f>((((4/6)+((S56+T56+V56+AA56+W56+AD56+R56-(1-Z56)-Y56-AC56)/20))*(AG56+(AF56+AU56)*5/6+(AN56+AY56+AW56)*1/6+AP56*18/6+AR56*8/6-AK56*9/6-AL56*7/6-AM56*3/6-AO56*2/6-AX56*4/6-AV56)-(((2/6)-((S56+T56+U56+Z56+X56+AB56+W56+AD56+R56)/20))*(AK56*17/6+AL56*12/6+AO56*3/6+AS56*2/6+AX56*5/6+AV56*8/6-AF56*1/6-AM56*9/6-AP56*2/6))))/2</f>
        <v>15788.47074481088</v>
      </c>
      <c r="G56" s="471">
        <f t="shared" si="5"/>
        <v>0.99611802806377792</v>
      </c>
      <c r="H56" s="855">
        <f>(((BN56+AF56+AP56-BR56*0.5-AM56)*(1.1*(AG56*1.4-BN56*0.6-AM56*3+(AF56+AP56-BR56)*0.1+(AR56-AV56-BO56)*0.9)))/((1.1*(AG56*1.4-BN56*0.6-AM56*3+(AF56+AP56-BR56)*0.1+(AR56-AV56-BO56)*0.9))+(AI56-AF56-AL56-AX56-AP56-BN56+AV56+BO56)))+AM56</f>
        <v>15636.989923444349</v>
      </c>
      <c r="I56" s="852">
        <f t="shared" si="6"/>
        <v>0.98656087845074758</v>
      </c>
      <c r="J56" s="632">
        <f>((AG56+AF56+AP56)*2+BN56+AR56-(AJ56+AV56+BO56-BN56)*0.605)*0.16</f>
        <v>15656.826400000002</v>
      </c>
      <c r="K56" s="636">
        <f t="shared" si="7"/>
        <v>0.98781239116719255</v>
      </c>
      <c r="L56" s="512">
        <f>((((2/3)+((BA56+AD56+W56+R56-Y56)/20))*(AG56+((AF56+AU56)*(5/6))+((AN56+AY56+AW56)*(1/6))+(AP56*(19/6))+(AR56*(4/3))-(AL56*(7/6))-(BO56*(11/6))-AM56-(AO56*(1/3))-(AX56*(2/3))-AV56))-(((1/3)-(((BA56+AD56)*2+W56+R56-Y56)/20))*((AL56*(13/6))+(BO56*(8/3))+(AO56*(1/2))+(AS56*(1/3))+((AX56+AV56)*(3/2))-(AF56*(1/6))-(AM56*(11/3))-(AP56*(5/12)))))/2</f>
        <v>15835.675343964174</v>
      </c>
      <c r="M56" s="507">
        <f t="shared" si="8"/>
        <v>0.99909623621225074</v>
      </c>
      <c r="N56" s="515">
        <f>((BN56+AF56-AV56+AP56-BO56)*(AG56+(AF56-BR56+AP56)*0.26+(AX56+AL56+AR56)*0.52))/(AJ56+AF56+AP56+AL56+AX56)</f>
        <v>15660.238376445024</v>
      </c>
      <c r="O56" s="785">
        <f t="shared" si="9"/>
        <v>0.98802765781987534</v>
      </c>
      <c r="P56" s="517">
        <f>BP56*0.5+BM56*0.72+BQ56*1.04+AM56*1.44+(AP56+AF56-BR56)*0.34+BR56*0.25+AR56*0.18-AV56*0.32-(AJ56-BN56-AO56)*0.09-AO56*0.098-BO56*0.37+AL56*0.37+AX56*0.04</f>
        <v>15725.016000000001</v>
      </c>
      <c r="Q56" s="790">
        <f>P56/E56</f>
        <v>0.99211457413249216</v>
      </c>
      <c r="R56" s="70">
        <v>0.27600000000000002</v>
      </c>
      <c r="S56" s="412">
        <v>0.36899999999999999</v>
      </c>
      <c r="T56" s="66">
        <v>0.68899999999999995</v>
      </c>
      <c r="U56" s="66">
        <f>AQ56/AG56</f>
        <v>0.10951811205545012</v>
      </c>
      <c r="V56" s="67">
        <f>E56/AI56</f>
        <v>0.10694068671439078</v>
      </c>
      <c r="W56" s="66">
        <v>0.32</v>
      </c>
      <c r="X56" s="66">
        <f>AE56/AG56</f>
        <v>0.29521825233105042</v>
      </c>
      <c r="Y56" s="113">
        <f>AO56/AI56</f>
        <v>0.15162637555410119</v>
      </c>
      <c r="Z56" s="66">
        <f>AM56/AG56</f>
        <v>6.4341117253898836E-2</v>
      </c>
      <c r="AA56" s="66">
        <f>AE56/AI56</f>
        <v>9.6556982181050244E-2</v>
      </c>
      <c r="AB56" s="67">
        <f>E56/AG56</f>
        <v>0.32696592128063373</v>
      </c>
      <c r="AC56" s="66">
        <f>AT56/AG56</f>
        <v>2.9581648650878787E-2</v>
      </c>
      <c r="AD56" s="67">
        <f>AF56/AI56</f>
        <v>9.0606087185334624E-2</v>
      </c>
      <c r="AE56" s="68">
        <f>AF56+AP56</f>
        <v>14311</v>
      </c>
      <c r="AF56" s="68">
        <v>13429</v>
      </c>
      <c r="AG56" s="69">
        <v>48476</v>
      </c>
      <c r="AH56" s="69"/>
      <c r="AI56" s="68">
        <v>148213</v>
      </c>
      <c r="AJ56" s="404">
        <v>131287</v>
      </c>
      <c r="AK56" s="69">
        <v>3629</v>
      </c>
      <c r="AL56" s="69">
        <v>914</v>
      </c>
      <c r="AM56" s="68">
        <v>3119</v>
      </c>
      <c r="AN56" s="69">
        <v>1284</v>
      </c>
      <c r="AO56" s="68">
        <v>22473</v>
      </c>
      <c r="AP56" s="68">
        <v>882</v>
      </c>
      <c r="AQ56" s="69">
        <f>AN56+AY56+AW56+AU56</f>
        <v>5309</v>
      </c>
      <c r="AR56" s="68">
        <v>1850</v>
      </c>
      <c r="AS56" s="114">
        <v>313</v>
      </c>
      <c r="AT56" s="114">
        <f>AS56+AV56</f>
        <v>1434</v>
      </c>
      <c r="AU56" s="220">
        <v>3430</v>
      </c>
      <c r="AV56" s="68">
        <v>1121</v>
      </c>
      <c r="AW56" s="69">
        <v>464</v>
      </c>
      <c r="AX56" s="69">
        <v>1669</v>
      </c>
      <c r="AY56" s="69">
        <v>131</v>
      </c>
      <c r="AZ56" s="349">
        <f>BL56/AI56</f>
        <v>0.47192891311828244</v>
      </c>
      <c r="BA56" s="349">
        <f>AG56/AI56</f>
        <v>0.32706982518402572</v>
      </c>
      <c r="BB56" s="365">
        <v>0.248</v>
      </c>
      <c r="BC56" s="380">
        <f>AF56/AG56</f>
        <v>0.27702368182193249</v>
      </c>
      <c r="BD56" s="365">
        <f>AQ56/AI56</f>
        <v>3.5820069764460609E-2</v>
      </c>
      <c r="BE56" s="353">
        <f>AM56/AI56</f>
        <v>2.1044037972377593E-2</v>
      </c>
      <c r="BF56" s="365">
        <f>BL56/AG56</f>
        <v>1.4428995791731991</v>
      </c>
      <c r="BG56" s="365">
        <f>AO56/AG56</f>
        <v>0.46359023021701462</v>
      </c>
      <c r="BH56" s="365">
        <f>AV56/AG56</f>
        <v>2.3124845284264377E-2</v>
      </c>
      <c r="BI56" s="365">
        <f>AT56/AI56</f>
        <v>9.6752646528981932E-3</v>
      </c>
      <c r="BJ56" s="365">
        <f>AV56/AI56</f>
        <v>7.5634391045319915E-3</v>
      </c>
      <c r="BK56" s="262">
        <v>14662</v>
      </c>
      <c r="BL56" s="389">
        <f>AG56+AE56+AQ56+AR56</f>
        <v>69946</v>
      </c>
      <c r="BM56" s="262">
        <v>4840</v>
      </c>
      <c r="BN56" s="282">
        <v>32581</v>
      </c>
      <c r="BO56" s="278">
        <v>2900</v>
      </c>
      <c r="BP56" s="278">
        <v>23773</v>
      </c>
      <c r="BQ56" s="262">
        <v>849</v>
      </c>
      <c r="BR56" s="262">
        <v>1436</v>
      </c>
      <c r="BS56" s="457"/>
    </row>
    <row r="57" spans="1:71" x14ac:dyDescent="0.2">
      <c r="A57" s="421"/>
      <c r="B57" s="476">
        <v>1968</v>
      </c>
      <c r="C57" s="458">
        <v>20</v>
      </c>
      <c r="D57" s="459">
        <v>3250</v>
      </c>
      <c r="E57" s="112">
        <v>11109</v>
      </c>
      <c r="F57" s="468">
        <f>((((4/6)+((S57+T57+V57+AA57+W57+AD57+R57-(1-Z57)-Y57-AC57)/20))*(AG57+(AF57+AU57)*5/6+(AN57+AY57+AW57)*1/6+AP57*18/6+AR57*8/6-AK57*9/6-AL57*7/6-AM57*3/6-AO57*2/6-AX57*4/6-AV57)-(((2/6)-((S57+T57+U57+Z57+X57+AB57+W57+AD57+R57)/20))*(AK57*17/6+AL57*12/6+AO57*3/6+AS57*2/6+AX57*5/6+AV57*8/6-AF57*1/6-AM57*9/6-AP57*2/6))))/2</f>
        <v>11147.960540766133</v>
      </c>
      <c r="G57" s="471">
        <f t="shared" si="5"/>
        <v>1.0035071150208059</v>
      </c>
      <c r="H57" s="497">
        <f>(((BN57+AF57+AP57-BR57*0.5-AM57)*(1.1*(AG57*1.4-BN57*0.6-AM57*3+(AF57+AP57-BR57)*0.1+(AR57-AV57-BO57)*0.9)))/((1.1*(AG57*1.4-BN57*0.6-AM57*3+(AF57+AP57-BR57)*0.1+(AR57-AV57-BO57)*0.9))+(AI57-AF57-AL57-AX57-AP57-BN57+AV57+BO57)))+AM57</f>
        <v>11091.329263007185</v>
      </c>
      <c r="I57" s="520">
        <f t="shared" si="6"/>
        <v>0.99840933144362087</v>
      </c>
      <c r="J57" s="632">
        <f>((AG57+AF57+AP57)*2+BN57+AR57-(AJ57+AV57+BO57-BN57)*0.605)*0.16</f>
        <v>11030.545600000001</v>
      </c>
      <c r="K57" s="636">
        <f t="shared" si="7"/>
        <v>0.99293776217481333</v>
      </c>
      <c r="L57" s="512">
        <f>((((2/3)+((BA57+AD57+W57+R57-Y57)/20))*(AG57+((AF57+AU57)*(5/6))+((AN57+AY57+AW57)*(1/6))+(AP57*(19/6))+(AR57*(4/3))-(AL57*(7/6))-(BO57*(11/6))-AM57-(AO57*(1/3))-(AX57*(2/3))-AV57))-(((1/3)-(((BA57+AD57)*2+W57+R57-Y57)/20))*((AL57*(13/6))+(BO57*(8/3))+(AO57*(1/2))+(AS57*(1/3))+((AX57+AV57)*(3/2))-(AF57*(1/6))-(AM57*(11/3))-(AP57*(5/12)))))/2</f>
        <v>11231.948818435731</v>
      </c>
      <c r="M57" s="507">
        <f t="shared" si="8"/>
        <v>1.0110674964835475</v>
      </c>
      <c r="N57" s="515">
        <f>((BN57+AF57-AV57+AP57-BO57)*(AG57+(AF57-BR57+AP57)*0.26+(AX57+AL57+AR57)*0.52))/(AJ57+AF57+AP57+AL57+AX57)</f>
        <v>11078.064009733811</v>
      </c>
      <c r="O57" s="785">
        <f t="shared" si="9"/>
        <v>0.99721523177007931</v>
      </c>
      <c r="P57" s="517">
        <f>BP57*0.5+BM57*0.72+BQ57*1.04+AM57*1.44+(AP57+AF57-BR57)*0.34+BR57*0.25+AR57*0.18-AV57*0.32-(AJ57-BN57-AO57)*0.09-AO57*0.098-BO57*0.37+AL57*0.37+AX57*0.04</f>
        <v>11103.606000000002</v>
      </c>
      <c r="Q57" s="790">
        <f>P57/E57</f>
        <v>0.9995144477450717</v>
      </c>
      <c r="R57" s="70">
        <v>0.26900000000000002</v>
      </c>
      <c r="S57" s="412">
        <v>0.34</v>
      </c>
      <c r="T57" s="66">
        <v>0.63900000000000001</v>
      </c>
      <c r="U57" s="66">
        <f>AQ57/AG57</f>
        <v>0.11277666540397208</v>
      </c>
      <c r="V57" s="67">
        <f>E57/AI57</f>
        <v>9.1936805342911293E-2</v>
      </c>
      <c r="W57" s="66">
        <v>0.29899999999999999</v>
      </c>
      <c r="X57" s="66">
        <f>AE57/AG57</f>
        <v>0.26879160127712537</v>
      </c>
      <c r="Y57" s="113">
        <f>AO57/AI57</f>
        <v>0.15842526462141965</v>
      </c>
      <c r="Z57" s="66">
        <f>AM57/AG57</f>
        <v>5.3980193733427134E-2</v>
      </c>
      <c r="AA57" s="66">
        <f>AE57/AI57</f>
        <v>8.2212640586594721E-2</v>
      </c>
      <c r="AB57" s="67">
        <f>E57/AG57</f>
        <v>0.30058444721034688</v>
      </c>
      <c r="AC57" s="66">
        <f>AT57/AG57</f>
        <v>3.1251691108826238E-2</v>
      </c>
      <c r="AD57" s="67">
        <f>AF57/AI57</f>
        <v>7.5774002135178306E-2</v>
      </c>
      <c r="AE57" s="68">
        <f>AF57+AP57</f>
        <v>9934</v>
      </c>
      <c r="AF57" s="68">
        <v>9156</v>
      </c>
      <c r="AG57" s="69">
        <v>36958</v>
      </c>
      <c r="AH57" s="69"/>
      <c r="AI57" s="68">
        <v>120833</v>
      </c>
      <c r="AJ57" s="404">
        <v>108622</v>
      </c>
      <c r="AK57" s="69">
        <v>2820</v>
      </c>
      <c r="AL57" s="69">
        <v>753</v>
      </c>
      <c r="AM57" s="68">
        <v>1995</v>
      </c>
      <c r="AN57" s="69">
        <v>1007</v>
      </c>
      <c r="AO57" s="68">
        <v>19143</v>
      </c>
      <c r="AP57" s="68">
        <v>778</v>
      </c>
      <c r="AQ57" s="69">
        <f>AN57+AY57+AW57+AU57</f>
        <v>4168</v>
      </c>
      <c r="AR57" s="68">
        <v>1512</v>
      </c>
      <c r="AS57" s="114">
        <v>226</v>
      </c>
      <c r="AT57" s="114">
        <f>AS57+AV57</f>
        <v>1155</v>
      </c>
      <c r="AU57" s="220">
        <v>2762</v>
      </c>
      <c r="AV57" s="68">
        <v>929</v>
      </c>
      <c r="AW57" s="69">
        <v>316</v>
      </c>
      <c r="AX57" s="69">
        <v>1507</v>
      </c>
      <c r="AY57" s="69">
        <v>83</v>
      </c>
      <c r="AZ57" s="349">
        <f>BL57/AI57</f>
        <v>0.43507982090985081</v>
      </c>
      <c r="BA57" s="349">
        <f>AG57/AI57</f>
        <v>0.30586015409697681</v>
      </c>
      <c r="BB57" s="365">
        <v>0.23699999999999999</v>
      </c>
      <c r="BC57" s="380">
        <f>AF57/AG57</f>
        <v>0.2477406786081498</v>
      </c>
      <c r="BD57" s="365">
        <f>AQ57/AI57</f>
        <v>3.4493888259002091E-2</v>
      </c>
      <c r="BE57" s="353">
        <f>AM57/AI57</f>
        <v>1.6510390373490686E-2</v>
      </c>
      <c r="BF57" s="365">
        <f>BL57/AG57</f>
        <v>1.4224795714053791</v>
      </c>
      <c r="BG57" s="365">
        <f>AO57/AG57</f>
        <v>0.5179663401699226</v>
      </c>
      <c r="BH57" s="365">
        <f>AV57/AG57</f>
        <v>2.5136641593159804E-2</v>
      </c>
      <c r="BI57" s="365">
        <f>AT57/AI57</f>
        <v>9.5586470583367122E-3</v>
      </c>
      <c r="BJ57" s="365">
        <f>AV57/AI57</f>
        <v>7.6882970711643342E-3</v>
      </c>
      <c r="BK57" s="262">
        <v>10308</v>
      </c>
      <c r="BL57" s="389">
        <f>AG57+AE57+AQ57+AR57</f>
        <v>52572</v>
      </c>
      <c r="BM57" s="262">
        <v>3869</v>
      </c>
      <c r="BN57" s="282">
        <v>25710</v>
      </c>
      <c r="BO57" s="278">
        <v>2217</v>
      </c>
      <c r="BP57" s="278">
        <v>19149</v>
      </c>
      <c r="BQ57" s="262">
        <v>697</v>
      </c>
      <c r="BR57" s="262">
        <v>1223</v>
      </c>
      <c r="BS57" s="457"/>
    </row>
    <row r="58" spans="1:71" x14ac:dyDescent="0.2">
      <c r="A58" s="421"/>
      <c r="B58" s="476">
        <v>1967</v>
      </c>
      <c r="C58" s="458">
        <v>20</v>
      </c>
      <c r="D58" s="459">
        <v>3240</v>
      </c>
      <c r="E58" s="112">
        <v>12210</v>
      </c>
      <c r="F58" s="851">
        <f>((((4/6)+((S58+T58+V58+AA58+W58+AD58+R58-(1-Z58)-Y58-AC58)/20))*(AG58+(AF58+AU58)*5/6+(AN58+AY58+AW58)*1/6+AP58*18/6+AR58*8/6-AK58*9/6-AL58*7/6-AM58*3/6-AO58*2/6-AX58*4/6-AV58)-(((2/6)-((S58+T58+U58+Z58+X58+AB58+W58+AD58+R58)/20))*(AK58*17/6+AL58*12/6+AO58*3/6+AS58*2/6+AX58*5/6+AV58*8/6-AF58*1/6-AM58*9/6-AP58*2/6))))/2</f>
        <v>11965.151106169924</v>
      </c>
      <c r="G58" s="852">
        <f t="shared" si="5"/>
        <v>0.97994685554217231</v>
      </c>
      <c r="H58" s="856">
        <f>(((BN58+AF58+AP58-BR58*0.5-AM58)*(1.1*(AG58*1.4-BN58*0.6-AM58*3+(AF58+AP58-BR58)*0.1+(AR58-AV58-BO58)*0.9)))/((1.1*(AG58*1.4-BN58*0.6-AM58*3+(AF58+AP58-BR58)*0.1+(AR58-AV58-BO58)*0.9))+(AI58-AF58-AL58-AX58-AP58-BN58+AV58+BO58)))+AM58</f>
        <v>11969.342164155199</v>
      </c>
      <c r="I58" s="852">
        <f t="shared" si="6"/>
        <v>0.98029010353441437</v>
      </c>
      <c r="J58" s="864">
        <f>((AG58+AF58+AP58)*2+BN58+AR58-(AJ58+AV58+BO58-BN58)*0.605)*0.16</f>
        <v>11957.6896</v>
      </c>
      <c r="K58" s="852">
        <f t="shared" si="7"/>
        <v>0.97933575757575753</v>
      </c>
      <c r="L58" s="867">
        <f>((((2/3)+((BA58+AD58+W58+R58-Y58)/20))*(AG58+((AF58+AU58)*(5/6))+((AN58+AY58+AW58)*(1/6))+(AP58*(19/6))+(AR58*(4/3))-(AL58*(7/6))-(BO58*(11/6))-AM58-(AO58*(1/3))-(AX58*(2/3))-AV58))-(((1/3)-(((BA58+AD58)*2+W58+R58-Y58)/20))*((AL58*(13/6))+(BO58*(8/3))+(AO58*(1/2))+(AS58*(1/3))+((AX58+AV58)*(3/2))-(AF58*(1/6))-(AM58*(11/3))-(AP58*(5/12)))))/2</f>
        <v>12042.278963193956</v>
      </c>
      <c r="M58" s="865">
        <f t="shared" si="8"/>
        <v>0.98626363334921829</v>
      </c>
      <c r="N58" s="868">
        <f>((BN58+AF58-AV58+AP58-BO58)*(AG58+(AF58-BR58+AP58)*0.26+(AX58+AL58+AR58)*0.52))/(AJ58+AF58+AP58+AL58+AX58)</f>
        <v>11964.448207716741</v>
      </c>
      <c r="O58" s="869">
        <f t="shared" si="9"/>
        <v>0.97988928810128917</v>
      </c>
      <c r="P58" s="868">
        <f>BP58*0.5+BM58*0.72+BQ58*1.04+AM58*1.44+(AP58+AF58-BR58)*0.34+BR58*0.25+AR58*0.18-AV58*0.32-(AJ58-BN58-AO58)*0.09-AO58*0.098-BO58*0.37+AL58*0.37+AX58*0.04</f>
        <v>11988.806000000002</v>
      </c>
      <c r="Q58" s="869">
        <f>P58/E58</f>
        <v>0.98188419328419352</v>
      </c>
      <c r="R58" s="70">
        <v>0.27400000000000002</v>
      </c>
      <c r="S58" s="412">
        <v>0.35699999999999998</v>
      </c>
      <c r="T58" s="66">
        <v>0.66400000000000003</v>
      </c>
      <c r="U58" s="66">
        <f>AQ58/AG58</f>
        <v>0.10672098803392523</v>
      </c>
      <c r="V58" s="67">
        <f>E58/AI58</f>
        <v>0.10019859180357465</v>
      </c>
      <c r="W58" s="66">
        <v>0.30599999999999999</v>
      </c>
      <c r="X58" s="66">
        <f>AE58/AG58</f>
        <v>0.26689215158736257</v>
      </c>
      <c r="Y58" s="113">
        <f>AO58/AI58</f>
        <v>0.15930837532209621</v>
      </c>
      <c r="Z58" s="66">
        <f>AM58/AG58</f>
        <v>5.8907935531811312E-2</v>
      </c>
      <c r="AA58" s="66">
        <f>AE58/AI58</f>
        <v>8.5476538265850416E-2</v>
      </c>
      <c r="AB58" s="67">
        <f>E58/AG58</f>
        <v>0.31286032746560072</v>
      </c>
      <c r="AC58" s="66">
        <f>AT58/AG58</f>
        <v>2.9697388987111488E-2</v>
      </c>
      <c r="AD58" s="67">
        <f>AF58/AI58</f>
        <v>7.9313627336736206E-2</v>
      </c>
      <c r="AE58" s="68">
        <f>AF58+AP58</f>
        <v>10416</v>
      </c>
      <c r="AF58" s="68">
        <v>9665</v>
      </c>
      <c r="AG58" s="69">
        <v>39027</v>
      </c>
      <c r="AH58" s="69"/>
      <c r="AI58" s="68">
        <v>121858</v>
      </c>
      <c r="AJ58" s="404">
        <v>109205</v>
      </c>
      <c r="AK58" s="69">
        <v>2850</v>
      </c>
      <c r="AL58" s="69">
        <v>738</v>
      </c>
      <c r="AM58" s="68">
        <v>2299</v>
      </c>
      <c r="AN58" s="69">
        <v>985</v>
      </c>
      <c r="AO58" s="68">
        <v>19413</v>
      </c>
      <c r="AP58" s="68">
        <v>751</v>
      </c>
      <c r="AQ58" s="69">
        <f>AN58+AY58+AW58+AU58</f>
        <v>4165</v>
      </c>
      <c r="AR58" s="68">
        <v>1372</v>
      </c>
      <c r="AS58" s="114">
        <v>217</v>
      </c>
      <c r="AT58" s="114">
        <f>AS58+AV58</f>
        <v>1159</v>
      </c>
      <c r="AU58" s="220">
        <v>2733</v>
      </c>
      <c r="AV58" s="68">
        <v>942</v>
      </c>
      <c r="AW58" s="69">
        <v>346</v>
      </c>
      <c r="AX58" s="69">
        <v>1480</v>
      </c>
      <c r="AY58" s="69">
        <v>101</v>
      </c>
      <c r="AZ58" s="349">
        <f>BL58/AI58</f>
        <v>0.45118088266671041</v>
      </c>
      <c r="BA58" s="349">
        <f>AG58/AI58</f>
        <v>0.32026621149206452</v>
      </c>
      <c r="BB58" s="365">
        <v>0.24199999999999999</v>
      </c>
      <c r="BC58" s="380">
        <f>AF58/AG58</f>
        <v>0.24764906346888052</v>
      </c>
      <c r="BD58" s="365">
        <f>AQ58/AI58</f>
        <v>3.4179126524315186E-2</v>
      </c>
      <c r="BE58" s="353">
        <f>AM58/AI58</f>
        <v>1.8866221339591985E-2</v>
      </c>
      <c r="BF58" s="365">
        <f>BL58/AG58</f>
        <v>1.4087682886206985</v>
      </c>
      <c r="BG58" s="365">
        <f>AO58/AG58</f>
        <v>0.49742485971250672</v>
      </c>
      <c r="BH58" s="365">
        <f>AV58/AG58</f>
        <v>2.4137135829041433E-2</v>
      </c>
      <c r="BI58" s="365">
        <f>AT58/AI58</f>
        <v>9.5110702621083558E-3</v>
      </c>
      <c r="BJ58" s="365">
        <f>AV58/AI58</f>
        <v>7.7303090482364716E-3</v>
      </c>
      <c r="BK58" s="262">
        <v>11264</v>
      </c>
      <c r="BL58" s="389">
        <f>AG58+AE58+AQ58+AR58</f>
        <v>54980</v>
      </c>
      <c r="BM58" s="262">
        <v>4082</v>
      </c>
      <c r="BN58" s="282">
        <v>26464</v>
      </c>
      <c r="BO58" s="278">
        <v>2245</v>
      </c>
      <c r="BP58" s="278">
        <v>19291</v>
      </c>
      <c r="BQ58" s="262">
        <v>792</v>
      </c>
      <c r="BR58" s="262">
        <v>1295</v>
      </c>
      <c r="BS58" s="457"/>
    </row>
    <row r="59" spans="1:71" x14ac:dyDescent="0.2">
      <c r="A59" s="421"/>
      <c r="B59" s="476">
        <v>1966</v>
      </c>
      <c r="C59" s="458">
        <v>20</v>
      </c>
      <c r="D59" s="459">
        <v>3230</v>
      </c>
      <c r="E59" s="112">
        <v>12900</v>
      </c>
      <c r="F59" s="851">
        <f>((((4/6)+((S59+T59+V59+AA59+W59+AD59+R59-(1-Z59)-Y59-AC59)/20))*(AG59+(AF59+AU59)*5/6+(AN59+AY59+AW59)*1/6+AP59*18/6+AR59*8/6-AK59*9/6-AL59*7/6-AM59*3/6-AO59*2/6-AX59*4/6-AV59)-(((2/6)-((S59+T59+U59+Z59+X59+AB59+W59+AD59+R59)/20))*(AK59*17/6+AL59*12/6+AO59*3/6+AS59*2/6+AX59*5/6+AV59*8/6-AF59*1/6-AM59*9/6-AP59*2/6))))/2</f>
        <v>12725.931759898198</v>
      </c>
      <c r="G59" s="852">
        <f t="shared" si="5"/>
        <v>0.98650633797660447</v>
      </c>
      <c r="H59" s="855">
        <f>(((BN59+AF59+AP59-BR59*0.5-AM59)*(1.1*(AG59*1.4-BN59*0.6-AM59*3+(AF59+AP59-BR59)*0.1+(AR59-AV59-BO59)*0.9)))/((1.1*(AG59*1.4-BN59*0.6-AM59*3+(AF59+AP59-BR59)*0.1+(AR59-AV59-BO59)*0.9))+(AI59-AF59-AL59-AX59-AP59-BN59+AV59+BO59)))+AM59</f>
        <v>12713.335268758052</v>
      </c>
      <c r="I59" s="852">
        <f t="shared" si="6"/>
        <v>0.98552986579519786</v>
      </c>
      <c r="J59" s="864">
        <f>((AG59+AF59+AP59)*2+BN59+AR59-(AJ59+AV59+BO59-BN59)*0.605)*0.16</f>
        <v>12691.917600000001</v>
      </c>
      <c r="K59" s="852">
        <f t="shared" si="7"/>
        <v>0.98386958139534886</v>
      </c>
      <c r="L59" s="512">
        <f>((((2/3)+((BA59+AD59+W59+R59-Y59)/20))*(AG59+((AF59+AU59)*(5/6))+((AN59+AY59+AW59)*(1/6))+(AP59*(19/6))+(AR59*(4/3))-(AL59*(7/6))-(BO59*(11/6))-AM59-(AO59*(1/3))-(AX59*(2/3))-AV59))-(((1/3)-(((BA59+AD59)*2+W59+R59-Y59)/20))*((AL59*(13/6))+(BO59*(8/3))+(AO59*(1/2))+(AS59*(1/3))+((AX59+AV59)*(3/2))-(AF59*(1/6))-(AM59*(11/3))-(AP59*(5/12)))))/2</f>
        <v>12815.592946937106</v>
      </c>
      <c r="M59" s="507">
        <f t="shared" si="8"/>
        <v>0.99345681759202376</v>
      </c>
      <c r="N59" s="868">
        <f>((BN59+AF59-AV59+AP59-BO59)*(AG59+(AF59-BR59+AP59)*0.26+(AX59+AL59+AR59)*0.52))/(AJ59+AF59+AP59+AL59+AX59)</f>
        <v>12666.583549068435</v>
      </c>
      <c r="O59" s="869">
        <f t="shared" si="9"/>
        <v>0.98190570147817324</v>
      </c>
      <c r="P59" s="868">
        <f>BP59*0.5+BM59*0.72+BQ59*1.04+AM59*1.44+(AP59+AF59-BR59)*0.34+BR59*0.25+AR59*0.18-AV59*0.32-(AJ59-BN59-AO59)*0.09-AO59*0.098-BO59*0.37+AL59*0.37+AX59*0.04</f>
        <v>12709.750000000002</v>
      </c>
      <c r="Q59" s="869">
        <f>P59/E59</f>
        <v>0.98525193798449628</v>
      </c>
      <c r="R59" s="70">
        <v>0.27600000000000002</v>
      </c>
      <c r="S59" s="412">
        <v>0.376</v>
      </c>
      <c r="T59" s="66">
        <v>0.68600000000000005</v>
      </c>
      <c r="U59" s="66">
        <f>AQ59/AG59</f>
        <v>0.10479172735217011</v>
      </c>
      <c r="V59" s="67">
        <f>E59/AI59</f>
        <v>0.10599574373680189</v>
      </c>
      <c r="W59" s="66">
        <v>0.31</v>
      </c>
      <c r="X59" s="66">
        <f>AE59/AG59</f>
        <v>0.24305757840567047</v>
      </c>
      <c r="Y59" s="113">
        <f>AO59/AI59</f>
        <v>0.15451550085043098</v>
      </c>
      <c r="Z59" s="66">
        <f>AM59/AG59</f>
        <v>6.6584134381978827E-2</v>
      </c>
      <c r="AA59" s="66">
        <f>AE59/AI59</f>
        <v>8.2274060622992043E-2</v>
      </c>
      <c r="AB59" s="67">
        <f>E59/AG59</f>
        <v>0.31313719778619281</v>
      </c>
      <c r="AC59" s="66">
        <f>AT59/AG59</f>
        <v>2.8862025439363045E-2</v>
      </c>
      <c r="AD59" s="67">
        <f>AF59/AI59</f>
        <v>7.6670254636286697E-2</v>
      </c>
      <c r="AE59" s="68">
        <f>AF59+AP59</f>
        <v>10013</v>
      </c>
      <c r="AF59" s="68">
        <v>9331</v>
      </c>
      <c r="AG59" s="69">
        <v>41196</v>
      </c>
      <c r="AH59" s="69"/>
      <c r="AI59" s="68">
        <v>121703</v>
      </c>
      <c r="AJ59" s="404">
        <v>109467</v>
      </c>
      <c r="AK59" s="69">
        <v>2945</v>
      </c>
      <c r="AL59" s="69">
        <v>742</v>
      </c>
      <c r="AM59" s="68">
        <v>2743</v>
      </c>
      <c r="AN59" s="69">
        <v>1039</v>
      </c>
      <c r="AO59" s="68">
        <v>18805</v>
      </c>
      <c r="AP59" s="68">
        <v>682</v>
      </c>
      <c r="AQ59" s="69">
        <f>AN59+AY59+AW59+AU59</f>
        <v>4317</v>
      </c>
      <c r="AR59" s="68">
        <v>1453</v>
      </c>
      <c r="AS59" s="114">
        <v>261</v>
      </c>
      <c r="AT59" s="114">
        <f>AS59+AV59</f>
        <v>1189</v>
      </c>
      <c r="AU59" s="220">
        <v>2860</v>
      </c>
      <c r="AV59" s="68">
        <v>928</v>
      </c>
      <c r="AW59" s="69">
        <v>322</v>
      </c>
      <c r="AX59" s="69">
        <v>1455</v>
      </c>
      <c r="AY59" s="69">
        <v>96</v>
      </c>
      <c r="AZ59" s="349">
        <f>BL59/AI59</f>
        <v>0.46818073506815772</v>
      </c>
      <c r="BA59" s="349">
        <f>AG59/AI59</f>
        <v>0.33849617511482871</v>
      </c>
      <c r="BB59" s="365">
        <v>0.249</v>
      </c>
      <c r="BC59" s="380">
        <f>AF59/AG59</f>
        <v>0.22650257306534616</v>
      </c>
      <c r="BD59" s="365">
        <f>AQ59/AI59</f>
        <v>3.5471598892385561E-2</v>
      </c>
      <c r="BE59" s="353">
        <f>AM59/AI59</f>
        <v>2.2538474811631595E-2</v>
      </c>
      <c r="BF59" s="365">
        <f>BL59/AG59</f>
        <v>1.3831197203612</v>
      </c>
      <c r="BG59" s="365">
        <f>AO59/AG59</f>
        <v>0.4564763569278571</v>
      </c>
      <c r="BH59" s="365">
        <f>AV59/AG59</f>
        <v>2.2526458879502866E-2</v>
      </c>
      <c r="BI59" s="365">
        <f>AT59/AI59</f>
        <v>9.7696852172912754E-3</v>
      </c>
      <c r="BJ59" s="365">
        <f>AV59/AI59</f>
        <v>7.6251201695931902E-3</v>
      </c>
      <c r="BK59" s="262">
        <v>11998</v>
      </c>
      <c r="BL59" s="389">
        <f>AG59+AE59+AQ59+AR59</f>
        <v>56979</v>
      </c>
      <c r="BM59" s="262">
        <v>4120</v>
      </c>
      <c r="BN59" s="282">
        <v>27207</v>
      </c>
      <c r="BO59" s="278">
        <v>2355</v>
      </c>
      <c r="BP59" s="278">
        <v>19524</v>
      </c>
      <c r="BQ59" s="262">
        <v>820</v>
      </c>
      <c r="BR59" s="262">
        <v>1088</v>
      </c>
      <c r="BS59" s="457"/>
    </row>
    <row r="60" spans="1:71" x14ac:dyDescent="0.2">
      <c r="A60" s="421"/>
      <c r="B60" s="476">
        <v>1965</v>
      </c>
      <c r="C60" s="458">
        <v>20</v>
      </c>
      <c r="D60" s="459">
        <v>3246</v>
      </c>
      <c r="E60" s="112">
        <v>12946</v>
      </c>
      <c r="F60" s="468">
        <f>((((4/6)+((S60+T60+V60+AA60+W60+AD60+R60-(1-Z60)-Y60-AC60)/20))*(AG60+(AF60+AU60)*5/6+(AN60+AY60+AW60)*1/6+AP60*18/6+AR60*8/6-AK60*9/6-AL60*7/6-AM60*3/6-AO60*2/6-AX60*4/6-AV60)-(((2/6)-((S60+T60+U60+Z60+X60+AB60+W60+AD60+R60)/20))*(AK60*17/6+AL60*12/6+AO60*3/6+AS60*2/6+AX60*5/6+AV60*8/6-AF60*1/6-AM60*9/6-AP60*2/6))))/2</f>
        <v>12819.265195096476</v>
      </c>
      <c r="G60" s="471">
        <f t="shared" si="5"/>
        <v>0.99021050479657624</v>
      </c>
      <c r="H60" s="855">
        <f>(((BN60+AF60+AP60-BR60*0.5-AM60)*(1.1*(AG60*1.4-BN60*0.6-AM60*3+(AF60+AP60-BR60)*0.1+(AR60-AV60-BO60)*0.9)))/((1.1*(AG60*1.4-BN60*0.6-AM60*3+(AF60+AP60-BR60)*0.1+(AR60-AV60-BO60)*0.9))+(AI60-AF60-AL60-AX60-AP60-BN60+AV60+BO60)))+AM60</f>
        <v>12764.198058477625</v>
      </c>
      <c r="I60" s="852">
        <f t="shared" si="6"/>
        <v>0.98595690240055811</v>
      </c>
      <c r="J60" s="864">
        <f>((AG60+AF60+AP60)*2+BN60+AR60-(AJ60+AV60+BO60-BN60)*0.605)*0.16</f>
        <v>12719.572000000002</v>
      </c>
      <c r="K60" s="852">
        <f t="shared" si="7"/>
        <v>0.98250980997991677</v>
      </c>
      <c r="L60" s="512">
        <f>((((2/3)+((BA60+AD60+W60+R60-Y60)/20))*(AG60+((AF60+AU60)*(5/6))+((AN60+AY60+AW60)*(1/6))+(AP60*(19/6))+(AR60*(4/3))-(AL60*(7/6))-(BO60*(11/6))-AM60-(AO60*(1/3))-(AX60*(2/3))-AV60))-(((1/3)-(((BA60+AD60)*2+W60+R60-Y60)/20))*((AL60*(13/6))+(BO60*(8/3))+(AO60*(1/2))+(AS60*(1/3))+((AX60+AV60)*(3/2))-(AF60*(1/6))-(AM60*(11/3))-(AP60*(5/12)))))/2</f>
        <v>12872.899744423588</v>
      </c>
      <c r="M60" s="507">
        <f t="shared" si="8"/>
        <v>0.99435344851101404</v>
      </c>
      <c r="N60" s="868">
        <f>((BN60+AF60-AV60+AP60-BO60)*(AG60+(AF60-BR60+AP60)*0.26+(AX60+AL60+AR60)*0.52))/(AJ60+AF60+AP60+AL60+AX60)</f>
        <v>12730.239595268356</v>
      </c>
      <c r="O60" s="869">
        <f t="shared" si="9"/>
        <v>0.98333381702984368</v>
      </c>
      <c r="P60" s="868">
        <f>BP60*0.5+BM60*0.72+BQ60*1.04+AM60*1.44+(AP60+AF60-BR60)*0.34+BR60*0.25+AR60*0.18-AV60*0.32-(AJ60-BN60-AO60)*0.09-AO60*0.098-BO60*0.37+AL60*0.37+AX60*0.04</f>
        <v>12779.105999999998</v>
      </c>
      <c r="Q60" s="869">
        <f>P60/E60</f>
        <v>0.98710845048663665</v>
      </c>
      <c r="R60" s="70">
        <v>0.27400000000000002</v>
      </c>
      <c r="S60" s="412">
        <v>0.372</v>
      </c>
      <c r="T60" s="66">
        <v>0.68300000000000005</v>
      </c>
      <c r="U60" s="66">
        <f>AQ60/AG60</f>
        <v>0.1070386623844664</v>
      </c>
      <c r="V60" s="67">
        <f>E60/AI60</f>
        <v>0.10544577842214149</v>
      </c>
      <c r="W60" s="66">
        <v>0.311</v>
      </c>
      <c r="X60" s="66">
        <f>AE60/AG60</f>
        <v>0.26369854617666527</v>
      </c>
      <c r="Y60" s="113">
        <f>AO60/AI60</f>
        <v>0.15706094124163097</v>
      </c>
      <c r="Z60" s="66">
        <f>AM60/AG60</f>
        <v>6.5900120130427314E-2</v>
      </c>
      <c r="AA60" s="66">
        <f>AE60/AI60</f>
        <v>8.7608125498884123E-2</v>
      </c>
      <c r="AB60" s="67">
        <f>E60/AG60</f>
        <v>0.31738949226507146</v>
      </c>
      <c r="AC60" s="66">
        <f>AT60/AG60</f>
        <v>2.5325455392385201E-2</v>
      </c>
      <c r="AD60" s="67">
        <f>AF60/AI60</f>
        <v>8.174369166110089E-2</v>
      </c>
      <c r="AE60" s="68">
        <f>AF60+AP60</f>
        <v>10756</v>
      </c>
      <c r="AF60" s="68">
        <v>10036</v>
      </c>
      <c r="AG60" s="69">
        <v>40789</v>
      </c>
      <c r="AH60" s="69"/>
      <c r="AI60" s="68">
        <v>122774</v>
      </c>
      <c r="AJ60" s="404">
        <v>109738</v>
      </c>
      <c r="AK60" s="69">
        <v>2942</v>
      </c>
      <c r="AL60" s="69">
        <v>766</v>
      </c>
      <c r="AM60" s="68">
        <v>2688</v>
      </c>
      <c r="AN60" s="69">
        <v>1046</v>
      </c>
      <c r="AO60" s="68">
        <v>19283</v>
      </c>
      <c r="AP60" s="68">
        <v>720</v>
      </c>
      <c r="AQ60" s="69">
        <f>AN60+AY60+AW60+AU60</f>
        <v>4366</v>
      </c>
      <c r="AR60" s="68">
        <v>1446</v>
      </c>
      <c r="AS60" s="114">
        <v>249</v>
      </c>
      <c r="AT60" s="114">
        <f>AS60+AV60</f>
        <v>1033</v>
      </c>
      <c r="AU60" s="220">
        <v>2845</v>
      </c>
      <c r="AV60" s="68">
        <v>784</v>
      </c>
      <c r="AW60" s="69">
        <v>403</v>
      </c>
      <c r="AX60" s="69">
        <v>1488</v>
      </c>
      <c r="AY60" s="69">
        <v>72</v>
      </c>
      <c r="AZ60" s="349">
        <f>BL60/AI60</f>
        <v>0.46717546060240767</v>
      </c>
      <c r="BA60" s="349">
        <f>AG60/AI60</f>
        <v>0.33222832195741769</v>
      </c>
      <c r="BB60" s="365">
        <v>0.246</v>
      </c>
      <c r="BC60" s="380">
        <f>AF60/AG60</f>
        <v>0.24604672828458654</v>
      </c>
      <c r="BD60" s="365">
        <f>AQ60/AI60</f>
        <v>3.5561275188557839E-2</v>
      </c>
      <c r="BE60" s="353">
        <f>AM60/AI60</f>
        <v>2.189388632772411E-2</v>
      </c>
      <c r="BF60" s="365">
        <f>BL60/AG60</f>
        <v>1.4061879428277231</v>
      </c>
      <c r="BG60" s="365">
        <f>AO60/AG60</f>
        <v>0.47275000612910345</v>
      </c>
      <c r="BH60" s="365">
        <f>AV60/AG60</f>
        <v>1.9220868371374634E-2</v>
      </c>
      <c r="BI60" s="365">
        <f>AT60/AI60</f>
        <v>8.4138335478195717E-3</v>
      </c>
      <c r="BJ60" s="365">
        <f>AV60/AI60</f>
        <v>6.3857168455861988E-3</v>
      </c>
      <c r="BK60" s="262">
        <v>12011</v>
      </c>
      <c r="BL60" s="389">
        <f>AG60+AE60+AQ60+AR60</f>
        <v>57357</v>
      </c>
      <c r="BM60" s="262">
        <v>4199</v>
      </c>
      <c r="BN60" s="282">
        <v>26952</v>
      </c>
      <c r="BO60" s="278">
        <v>2365</v>
      </c>
      <c r="BP60" s="278">
        <v>19278</v>
      </c>
      <c r="BQ60" s="262">
        <v>787</v>
      </c>
      <c r="BR60" s="262">
        <v>1130</v>
      </c>
      <c r="BS60" s="457"/>
    </row>
    <row r="61" spans="1:71" x14ac:dyDescent="0.2">
      <c r="A61" s="421"/>
      <c r="B61" s="476">
        <v>1964</v>
      </c>
      <c r="C61" s="458">
        <v>20</v>
      </c>
      <c r="D61" s="459">
        <v>3252</v>
      </c>
      <c r="E61" s="112">
        <v>13124</v>
      </c>
      <c r="F61" s="468">
        <f>((((4/6)+((S61+T61+V61+AA61+W61+AD61+R61-(1-Z61)-Y61-AC61)/20))*(AG61+(AF61+AU61)*5/6+(AN61+AY61+AW61)*1/6+AP61*18/6+AR61*8/6-AK61*9/6-AL61*7/6-AM61*3/6-AO61*2/6-AX61*4/6-AV61)-(((2/6)-((S61+T61+U61+Z61+X61+AB61+W61+AD61+R61)/20))*(AK61*17/6+AL61*12/6+AO61*3/6+AS61*2/6+AX61*5/6+AV61*8/6-AF61*1/6-AM61*9/6-AP61*2/6))))/2</f>
        <v>12956.787511774617</v>
      </c>
      <c r="G61" s="471">
        <f t="shared" si="5"/>
        <v>0.98725903015655414</v>
      </c>
      <c r="H61" s="497">
        <f>(((BN61+AF61+AP61-BR61*0.5-AM61)*(1.1*(AG61*1.4-BN61*0.6-AM61*3+(AF61+AP61-BR61)*0.1+(AR61-AV61-BO61)*0.9)))/((1.1*(AG61*1.4-BN61*0.6-AM61*3+(AF61+AP61-BR61)*0.1+(AR61-AV61-BO61)*0.9))+(AI61-AF61-AL61-AX61-AP61-BN61+AV61+BO61)))+AM61</f>
        <v>13009.823802548595</v>
      </c>
      <c r="I61" s="520">
        <f t="shared" si="6"/>
        <v>0.99130019830452565</v>
      </c>
      <c r="J61" s="632">
        <f>((AG61+AF61+AP61)*2+BN61+AR61-(AJ61+AV61+BO61-BN61)*0.605)*0.16</f>
        <v>12957.116800000002</v>
      </c>
      <c r="K61" s="636">
        <f t="shared" si="7"/>
        <v>0.98728412069491023</v>
      </c>
      <c r="L61" s="512">
        <f>((((2/3)+((BA61+AD61+W61+R61-Y61)/20))*(AG61+((AF61+AU61)*(5/6))+((AN61+AY61+AW61)*(1/6))+(AP61*(19/6))+(AR61*(4/3))-(AL61*(7/6))-(BO61*(11/6))-AM61-(AO61*(1/3))-(AX61*(2/3))-AV61))-(((1/3)-(((BA61+AD61)*2+W61+R61-Y61)/20))*((AL61*(13/6))+(BO61*(8/3))+(AO61*(1/2))+(AS61*(1/3))+((AX61+AV61)*(3/2))-(AF61*(1/6))-(AM61*(11/3))-(AP61*(5/12)))))/2</f>
        <v>12984.590649174863</v>
      </c>
      <c r="M61" s="507">
        <f t="shared" si="8"/>
        <v>0.9893775258438634</v>
      </c>
      <c r="N61" s="515">
        <f>((BN61+AF61-AV61+AP61-BO61)*(AG61+(AF61-BR61+AP61)*0.26+(AX61+AL61+AR61)*0.52))/(AJ61+AF61+AP61+AL61+AX61)</f>
        <v>13014.524831679948</v>
      </c>
      <c r="O61" s="785">
        <f t="shared" si="9"/>
        <v>0.99165839924412891</v>
      </c>
      <c r="P61" s="517">
        <f>BP61*0.5+BM61*0.72+BQ61*1.04+AM61*1.44+(AP61+AF61-BR61)*0.34+BR61*0.25+AR61*0.18-AV61*0.32-(AJ61-BN61-AO61)*0.09-AO61*0.098-BO61*0.37+AL61*0.37+AX61*0.04</f>
        <v>13013.873999999998</v>
      </c>
      <c r="Q61" s="790">
        <f>P61/E61</f>
        <v>0.9916088082901553</v>
      </c>
      <c r="R61" s="70">
        <v>0.27900000000000003</v>
      </c>
      <c r="S61" s="412">
        <v>0.378</v>
      </c>
      <c r="T61" s="66">
        <v>0.69</v>
      </c>
      <c r="U61" s="66">
        <f>AQ61/AG61</f>
        <v>0.10192837465564739</v>
      </c>
      <c r="V61" s="67">
        <f>E61/AI61</f>
        <v>0.1066905129664255</v>
      </c>
      <c r="W61" s="66">
        <v>0.313</v>
      </c>
      <c r="X61" s="66">
        <f>AE61/AG61</f>
        <v>0.2470954605341957</v>
      </c>
      <c r="Y61" s="113">
        <f>AO61/AI61</f>
        <v>0.15618242419315503</v>
      </c>
      <c r="Z61" s="66">
        <f>AM61/AG61</f>
        <v>6.616361240867169E-2</v>
      </c>
      <c r="AA61" s="66">
        <f>AE61/AI61</f>
        <v>8.3854971140557677E-2</v>
      </c>
      <c r="AB61" s="67">
        <f>E61/AG61</f>
        <v>0.31438495628218949</v>
      </c>
      <c r="AC61" s="66">
        <f>AT61/AG61</f>
        <v>2.2709306503772907E-2</v>
      </c>
      <c r="AD61" s="67">
        <f>AF61/AI61</f>
        <v>7.8213153402162422E-2</v>
      </c>
      <c r="AE61" s="68">
        <f>AF61+AP61</f>
        <v>10315</v>
      </c>
      <c r="AF61" s="68">
        <v>9621</v>
      </c>
      <c r="AG61" s="69">
        <v>41745</v>
      </c>
      <c r="AH61" s="69"/>
      <c r="AI61" s="68">
        <v>123010</v>
      </c>
      <c r="AJ61" s="404">
        <v>110464</v>
      </c>
      <c r="AK61" s="69">
        <v>2925</v>
      </c>
      <c r="AL61" s="69">
        <v>739</v>
      </c>
      <c r="AM61" s="68">
        <v>2762</v>
      </c>
      <c r="AN61" s="69">
        <v>979</v>
      </c>
      <c r="AO61" s="68">
        <v>19212</v>
      </c>
      <c r="AP61" s="68">
        <v>694</v>
      </c>
      <c r="AQ61" s="69">
        <f>AN61+AY61+AW61+AU61</f>
        <v>4255</v>
      </c>
      <c r="AR61" s="68">
        <v>1177</v>
      </c>
      <c r="AS61" s="114">
        <v>213</v>
      </c>
      <c r="AT61" s="114">
        <f>AS61+AV61</f>
        <v>948</v>
      </c>
      <c r="AU61" s="220">
        <v>2847</v>
      </c>
      <c r="AV61" s="68">
        <v>735</v>
      </c>
      <c r="AW61" s="69">
        <v>364</v>
      </c>
      <c r="AX61" s="69">
        <v>1462</v>
      </c>
      <c r="AY61" s="69">
        <v>65</v>
      </c>
      <c r="AZ61" s="349">
        <f>BL61/AI61</f>
        <v>0.46737663604584995</v>
      </c>
      <c r="BA61" s="349">
        <f>AG61/AI61</f>
        <v>0.33936265344280953</v>
      </c>
      <c r="BB61" s="365">
        <v>0.25</v>
      </c>
      <c r="BC61" s="380">
        <f>AF61/AG61</f>
        <v>0.2304707150556953</v>
      </c>
      <c r="BD61" s="365">
        <f>AQ61/AI61</f>
        <v>3.4590683684253311E-2</v>
      </c>
      <c r="BE61" s="353">
        <f>AM61/AI61</f>
        <v>2.2453459068368424E-2</v>
      </c>
      <c r="BF61" s="365">
        <f>BL61/AG61</f>
        <v>1.3772188286022278</v>
      </c>
      <c r="BG61" s="365">
        <f>AO61/AG61</f>
        <v>0.46022278117139775</v>
      </c>
      <c r="BH61" s="365">
        <f>AV61/AG61</f>
        <v>1.760689902982393E-2</v>
      </c>
      <c r="BI61" s="365">
        <f>AT61/AI61</f>
        <v>7.7066905129664258E-3</v>
      </c>
      <c r="BJ61" s="365">
        <f>AV61/AI61</f>
        <v>5.9751239736606778E-3</v>
      </c>
      <c r="BK61" s="262">
        <v>12233</v>
      </c>
      <c r="BL61" s="389">
        <f>AG61+AE61+AQ61+AR61</f>
        <v>57492</v>
      </c>
      <c r="BM61" s="262">
        <v>4270</v>
      </c>
      <c r="BN61" s="282">
        <v>27669</v>
      </c>
      <c r="BO61" s="278">
        <v>2394</v>
      </c>
      <c r="BP61" s="278">
        <v>19877</v>
      </c>
      <c r="BQ61" s="262">
        <v>760</v>
      </c>
      <c r="BR61" s="262">
        <v>1015</v>
      </c>
      <c r="BS61" s="457"/>
    </row>
    <row r="62" spans="1:71" x14ac:dyDescent="0.2">
      <c r="A62" s="421"/>
      <c r="B62" s="476">
        <v>1963</v>
      </c>
      <c r="C62" s="458">
        <v>20</v>
      </c>
      <c r="D62" s="459">
        <v>3238</v>
      </c>
      <c r="E62" s="112">
        <v>12780</v>
      </c>
      <c r="F62" s="468">
        <f>((((4/6)+((S62+T62+V62+AA62+W62+AD62+R62-(1-Z62)-Y62-AC62)/20))*(AG62+(AF62+AU62)*5/6+(AN62+AY62+AW62)*1/6+AP62*18/6+AR62*8/6-AK62*9/6-AL62*7/6-AM62*3/6-AO62*2/6-AX62*4/6-AV62)-(((2/6)-((S62+T62+U62+Z62+X62+AB62+W62+AD62+R62)/20))*(AK62*17/6+AL62*12/6+AO62*3/6+AS62*2/6+AX62*5/6+AV62*8/6-AF62*1/6-AM62*9/6-AP62*2/6))))/2</f>
        <v>12758.474008412059</v>
      </c>
      <c r="G62" s="471">
        <f t="shared" si="5"/>
        <v>0.99831565011048973</v>
      </c>
      <c r="H62" s="497">
        <f>(((BN62+AF62+AP62-BR62*0.5-AM62)*(1.1*(AG62*1.4-BN62*0.6-AM62*3+(AF62+AP62-BR62)*0.1+(AR62-AV62-BO62)*0.9)))/((1.1*(AG62*1.4-BN62*0.6-AM62*3+(AF62+AP62-BR62)*0.1+(AR62-AV62-BO62)*0.9))+(AI62-AF62-AL62-AX62-AP62-BN62+AV62+BO62)))+AM62</f>
        <v>12681.125723005573</v>
      </c>
      <c r="I62" s="520">
        <f t="shared" si="6"/>
        <v>0.99226335860763482</v>
      </c>
      <c r="J62" s="864">
        <f>((AG62+AF62+AP62)*2+BN62+AR62-(AJ62+AV62+BO62-BN62)*0.605)*0.16</f>
        <v>12585.3552</v>
      </c>
      <c r="K62" s="852">
        <f t="shared" si="7"/>
        <v>0.98476957746478877</v>
      </c>
      <c r="L62" s="512">
        <f>((((2/3)+((BA62+AD62+W62+R62-Y62)/20))*(AG62+((AF62+AU62)*(5/6))+((AN62+AY62+AW62)*(1/6))+(AP62*(19/6))+(AR62*(4/3))-(AL62*(7/6))-(BO62*(11/6))-AM62-(AO62*(1/3))-(AX62*(2/3))-AV62))-(((1/3)-(((BA62+AD62)*2+W62+R62-Y62)/20))*((AL62*(13/6))+(BO62*(8/3))+(AO62*(1/2))+(AS62*(1/3))+((AX62+AV62)*(3/2))-(AF62*(1/6))-(AM62*(11/3))-(AP62*(5/12)))))/2</f>
        <v>12895.94854855962</v>
      </c>
      <c r="M62" s="507">
        <f t="shared" si="8"/>
        <v>1.0090726563818169</v>
      </c>
      <c r="N62" s="515">
        <f>((BN62+AF62-AV62+AP62-BO62)*(AG62+(AF62-BR62+AP62)*0.26+(AX62+AL62+AR62)*0.52))/(AJ62+AF62+AP62+AL62+AX62)</f>
        <v>12647.91168781062</v>
      </c>
      <c r="O62" s="785">
        <f t="shared" si="9"/>
        <v>0.98966445131538494</v>
      </c>
      <c r="P62" s="517">
        <f>BP62*0.5+BM62*0.72+BQ62*1.04+AM62*1.44+(AP62+AF62-BR62)*0.34+BR62*0.25+AR62*0.18-AV62*0.32-(AJ62-BN62-AO62)*0.09-AO62*0.098-BO62*0.37+AL62*0.37+AX62*0.04</f>
        <v>12699.445999999998</v>
      </c>
      <c r="Q62" s="790">
        <f>P62/E62</f>
        <v>0.99369687010954599</v>
      </c>
      <c r="R62" s="70">
        <v>0.27300000000000002</v>
      </c>
      <c r="S62" s="412">
        <v>0.372</v>
      </c>
      <c r="T62" s="66">
        <v>0.68100000000000005</v>
      </c>
      <c r="U62" s="66">
        <f>AQ62/AG62</f>
        <v>0.1065752418268642</v>
      </c>
      <c r="V62" s="67">
        <f>E62/AI62</f>
        <v>0.10443138825106024</v>
      </c>
      <c r="W62" s="66">
        <v>0.309</v>
      </c>
      <c r="X62" s="66">
        <f>AE62/AG62</f>
        <v>0.2523570466511571</v>
      </c>
      <c r="Y62" s="113">
        <f>AO62/AI62</f>
        <v>0.15340300873530158</v>
      </c>
      <c r="Z62" s="66">
        <f>AM62/AG62</f>
        <v>6.62177053997796E-2</v>
      </c>
      <c r="AA62" s="66">
        <f>AE62/AI62</f>
        <v>8.4206999681312664E-2</v>
      </c>
      <c r="AB62" s="67">
        <f>E62/AG62</f>
        <v>0.312966817680911</v>
      </c>
      <c r="AC62" s="66">
        <f>AT62/AG62</f>
        <v>2.3558222113383126E-2</v>
      </c>
      <c r="AD62" s="67">
        <f>AF62/AI62</f>
        <v>7.837257000907033E-2</v>
      </c>
      <c r="AE62" s="68">
        <f>AF62+AP62</f>
        <v>10305</v>
      </c>
      <c r="AF62" s="68">
        <v>9591</v>
      </c>
      <c r="AG62" s="69">
        <v>40835</v>
      </c>
      <c r="AH62" s="69"/>
      <c r="AI62" s="68">
        <v>122377</v>
      </c>
      <c r="AJ62" s="404">
        <v>109814</v>
      </c>
      <c r="AK62" s="69">
        <v>2876</v>
      </c>
      <c r="AL62" s="69">
        <v>769</v>
      </c>
      <c r="AM62" s="68">
        <v>2704</v>
      </c>
      <c r="AN62" s="69">
        <v>914</v>
      </c>
      <c r="AO62" s="68">
        <v>18773</v>
      </c>
      <c r="AP62" s="68">
        <v>714</v>
      </c>
      <c r="AQ62" s="69">
        <f>AN62+AY62+AW62+AU62</f>
        <v>4352</v>
      </c>
      <c r="AR62" s="68">
        <v>1236</v>
      </c>
      <c r="AS62" s="114">
        <v>203</v>
      </c>
      <c r="AT62" s="114">
        <f>AS62+AV62</f>
        <v>962</v>
      </c>
      <c r="AU62" s="220">
        <v>2924</v>
      </c>
      <c r="AV62" s="68">
        <v>759</v>
      </c>
      <c r="AW62" s="69">
        <v>320</v>
      </c>
      <c r="AX62" s="69">
        <v>1448</v>
      </c>
      <c r="AY62" s="69">
        <v>194</v>
      </c>
      <c r="AZ62" s="349">
        <f>BL62/AI62</f>
        <v>0.46355115748874381</v>
      </c>
      <c r="BA62" s="349">
        <f>AG62/AI62</f>
        <v>0.33368198272551214</v>
      </c>
      <c r="BB62" s="365">
        <v>0.246</v>
      </c>
      <c r="BC62" s="380">
        <f>AF62/AG62</f>
        <v>0.23487204603893719</v>
      </c>
      <c r="BD62" s="365">
        <f>AQ62/AI62</f>
        <v>3.5562238002238983E-2</v>
      </c>
      <c r="BE62" s="353">
        <f>AM62/AI62</f>
        <v>2.2095655229332309E-2</v>
      </c>
      <c r="BF62" s="365">
        <f>BL62/AG62</f>
        <v>1.3892004407983347</v>
      </c>
      <c r="BG62" s="365">
        <f>AO62/AG62</f>
        <v>0.45972817436023017</v>
      </c>
      <c r="BH62" s="365">
        <f>AV62/AG62</f>
        <v>1.8586996449124527E-2</v>
      </c>
      <c r="BI62" s="365">
        <f>AT62/AI62</f>
        <v>7.8609542642816867E-3</v>
      </c>
      <c r="BJ62" s="365">
        <f>AV62/AI62</f>
        <v>6.202145828055926E-3</v>
      </c>
      <c r="BK62" s="262">
        <v>11903</v>
      </c>
      <c r="BL62" s="389">
        <f>AG62+AE62+AQ62+AR62</f>
        <v>56728</v>
      </c>
      <c r="BM62" s="262">
        <v>4098</v>
      </c>
      <c r="BN62" s="282">
        <v>27043</v>
      </c>
      <c r="BO62" s="278">
        <v>2256</v>
      </c>
      <c r="BP62" s="278">
        <v>19450</v>
      </c>
      <c r="BQ62" s="262">
        <v>791</v>
      </c>
      <c r="BR62" s="262">
        <v>933</v>
      </c>
      <c r="BS62" s="457"/>
    </row>
    <row r="63" spans="1:71" x14ac:dyDescent="0.2">
      <c r="A63" s="421"/>
      <c r="B63" s="476">
        <v>1962</v>
      </c>
      <c r="C63" s="458">
        <v>20</v>
      </c>
      <c r="D63" s="459">
        <v>3242</v>
      </c>
      <c r="E63" s="112">
        <v>14461</v>
      </c>
      <c r="F63" s="468">
        <f>((((4/6)+((S63+T63+V63+AA63+W63+AD63+R63-(1-Z63)-Y63-AC63)/20))*(AG63+(AF63+AU63)*5/6+(AN63+AY63+AW63)*1/6+AP63*18/6+AR63*8/6-AK63*9/6-AL63*7/6-AM63*3/6-AO63*2/6-AX63*4/6-AV63)-(((2/6)-((S63+T63+U63+Z63+X63+AB63+W63+AD63+R63)/20))*(AK63*17/6+AL63*12/6+AO63*3/6+AS63*2/6+AX63*5/6+AV63*8/6-AF63*1/6-AM63*9/6-AP63*2/6))))/2</f>
        <v>14376.373772865882</v>
      </c>
      <c r="G63" s="471">
        <f t="shared" si="5"/>
        <v>0.994147968526788</v>
      </c>
      <c r="H63" s="855">
        <f>(((BN63+AF63+AP63-BR63*0.5-AM63)*(1.1*(AG63*1.4-BN63*0.6-AM63*3+(AF63+AP63-BR63)*0.1+(AR63-AV63-BO63)*0.9)))/((1.1*(AG63*1.4-BN63*0.6-AM63*3+(AF63+AP63-BR63)*0.1+(AR63-AV63-BO63)*0.9))+(AI63-AF63-AL63-AX63-AP63-BN63+AV63+BO63)))+AM63</f>
        <v>14250.111469834845</v>
      </c>
      <c r="I63" s="852">
        <f t="shared" si="6"/>
        <v>0.98541673949483743</v>
      </c>
      <c r="J63" s="864">
        <f>((AG63+AF63+AP63)*2+BN63+AR63-(AJ63+AV63+BO63-BN63)*0.605)*0.16</f>
        <v>14174.3488</v>
      </c>
      <c r="K63" s="852">
        <f t="shared" si="7"/>
        <v>0.98017763640135536</v>
      </c>
      <c r="L63" s="512">
        <f>((((2/3)+((BA63+AD63+W63+R63-Y63)/20))*(AG63+((AF63+AU63)*(5/6))+((AN63+AY63+AW63)*(1/6))+(AP63*(19/6))+(AR63*(4/3))-(AL63*(7/6))-(BO63*(11/6))-AM63-(AO63*(1/3))-(AX63*(2/3))-AV63))-(((1/3)-(((BA63+AD63)*2+W63+R63-Y63)/20))*((AL63*(13/6))+(BO63*(8/3))+(AO63*(1/2))+(AS63*(1/3))+((AX63+AV63)*(3/2))-(AF63*(1/6))-(AM63*(11/3))-(AP63*(5/12)))))/2</f>
        <v>14443.408717521655</v>
      </c>
      <c r="M63" s="507">
        <f t="shared" si="8"/>
        <v>0.9987835362368892</v>
      </c>
      <c r="N63" s="515">
        <f>((BN63+AF63-AV63+AP63-BO63)*(AG63+(AF63-BR63+AP63)*0.26+(AX63+AL63+AR63)*0.52))/(AJ63+AF63+AP63+AL63+AX63)</f>
        <v>14302.431582945237</v>
      </c>
      <c r="O63" s="785">
        <f t="shared" si="9"/>
        <v>0.98903475437004618</v>
      </c>
      <c r="P63" s="517">
        <f>BP63*0.5+BM63*0.72+BQ63*1.04+AM63*1.44+(AP63+AF63-BR63)*0.34+BR63*0.25+AR63*0.18-AV63*0.32-(AJ63-BN63-AO63)*0.09-AO63*0.098-BO63*0.37+AL63*0.37+AX63*0.04</f>
        <v>14297.704000000003</v>
      </c>
      <c r="Q63" s="790">
        <f>P63/E63</f>
        <v>0.98870783486619207</v>
      </c>
      <c r="R63" s="70">
        <v>0.28100000000000003</v>
      </c>
      <c r="S63" s="412">
        <v>0.39300000000000002</v>
      </c>
      <c r="T63" s="66">
        <v>0.71899999999999997</v>
      </c>
      <c r="U63" s="66">
        <f>AQ63/AG63</f>
        <v>9.955675998438325E-2</v>
      </c>
      <c r="V63" s="67">
        <f>E63/AI63</f>
        <v>0.1160826811157937</v>
      </c>
      <c r="W63" s="66">
        <v>0.32600000000000001</v>
      </c>
      <c r="X63" s="66">
        <f>AE63/AG63</f>
        <v>0.26743678662471582</v>
      </c>
      <c r="Y63" s="113">
        <f>AO63/AI63</f>
        <v>0.14101545253863135</v>
      </c>
      <c r="Z63" s="66">
        <f>AM63/AG63</f>
        <v>6.8920377557816409E-2</v>
      </c>
      <c r="AA63" s="66">
        <f>AE63/AI63</f>
        <v>9.3477824603652421E-2</v>
      </c>
      <c r="AB63" s="67">
        <f>E63/AG63</f>
        <v>0.33210849045770846</v>
      </c>
      <c r="AC63" s="66">
        <f>AT63/AG63</f>
        <v>2.252945364352479E-2</v>
      </c>
      <c r="AD63" s="67">
        <f>AF63/AI63</f>
        <v>8.7786474011639581E-2</v>
      </c>
      <c r="AE63" s="68">
        <f>AF63+AP63</f>
        <v>11645</v>
      </c>
      <c r="AF63" s="68">
        <v>10936</v>
      </c>
      <c r="AG63" s="69">
        <v>43543</v>
      </c>
      <c r="AH63" s="69"/>
      <c r="AI63" s="68">
        <v>124575</v>
      </c>
      <c r="AJ63" s="404">
        <v>110688</v>
      </c>
      <c r="AK63" s="69">
        <v>3103</v>
      </c>
      <c r="AL63" s="69">
        <v>846</v>
      </c>
      <c r="AM63" s="68">
        <v>3001</v>
      </c>
      <c r="AN63" s="69">
        <v>949</v>
      </c>
      <c r="AO63" s="68">
        <v>17567</v>
      </c>
      <c r="AP63" s="68">
        <v>709</v>
      </c>
      <c r="AQ63" s="69">
        <f>AN63+AY63+AW63+AU63</f>
        <v>4335</v>
      </c>
      <c r="AR63" s="68">
        <v>1350</v>
      </c>
      <c r="AS63" s="114">
        <v>251</v>
      </c>
      <c r="AT63" s="114">
        <f>AS63+AV63</f>
        <v>981</v>
      </c>
      <c r="AU63" s="220">
        <v>2919</v>
      </c>
      <c r="AV63" s="68">
        <v>730</v>
      </c>
      <c r="AW63" s="69">
        <v>375</v>
      </c>
      <c r="AX63" s="69">
        <v>1361</v>
      </c>
      <c r="AY63" s="69">
        <v>92</v>
      </c>
      <c r="AZ63" s="349">
        <f>BL63/AI63</f>
        <v>0.4886453943407586</v>
      </c>
      <c r="BA63" s="349">
        <f>AG63/AI63</f>
        <v>0.34953241019466186</v>
      </c>
      <c r="BB63" s="365">
        <v>0.25800000000000001</v>
      </c>
      <c r="BC63" s="380">
        <f>AF63/AG63</f>
        <v>0.25115403164687777</v>
      </c>
      <c r="BD63" s="365">
        <f>AQ63/AI63</f>
        <v>3.4798314268512945E-2</v>
      </c>
      <c r="BE63" s="353">
        <f>AM63/AI63</f>
        <v>2.4089905679309652E-2</v>
      </c>
      <c r="BF63" s="365">
        <f>BL63/AG63</f>
        <v>1.3979973818983533</v>
      </c>
      <c r="BG63" s="365">
        <f>AO63/AG63</f>
        <v>0.40344027742691135</v>
      </c>
      <c r="BH63" s="365">
        <f>AV63/AG63</f>
        <v>1.6765036860115289E-2</v>
      </c>
      <c r="BI63" s="365">
        <f>AT63/AI63</f>
        <v>7.8747742323901273E-3</v>
      </c>
      <c r="BJ63" s="365">
        <f>AV63/AI63</f>
        <v>5.8599237407184427E-3</v>
      </c>
      <c r="BK63" s="262">
        <v>13546</v>
      </c>
      <c r="BL63" s="389">
        <f>AG63+AE63+AQ63+AR63</f>
        <v>60873</v>
      </c>
      <c r="BM63" s="262">
        <v>4313</v>
      </c>
      <c r="BN63" s="282">
        <v>28521</v>
      </c>
      <c r="BO63" s="278">
        <v>2487</v>
      </c>
      <c r="BP63" s="278">
        <v>20354</v>
      </c>
      <c r="BQ63" s="262">
        <v>853</v>
      </c>
      <c r="BR63" s="262">
        <v>818</v>
      </c>
      <c r="BS63" s="457"/>
    </row>
    <row r="64" spans="1:71" x14ac:dyDescent="0.2">
      <c r="A64" s="421"/>
      <c r="B64" s="476">
        <v>1961</v>
      </c>
      <c r="C64" s="458">
        <v>18</v>
      </c>
      <c r="D64" s="459">
        <v>2860</v>
      </c>
      <c r="E64" s="112">
        <v>12942</v>
      </c>
      <c r="F64" s="468">
        <f>((((4/6)+((S64+T64+V64+AA64+W64+AD64+R64-(1-Z64)-Y64-AC64)/20))*(AG64+(AF64+AU64)*5/6+(AN64+AY64+AW64)*1/6+AP64*18/6+AR64*8/6-AK64*9/6-AL64*7/6-AM64*3/6-AO64*2/6-AX64*4/6-AV64)-(((2/6)-((S64+T64+U64+Z64+X64+AB64+W64+AD64+R64)/20))*(AK64*17/6+AL64*12/6+AO64*3/6+AS64*2/6+AX64*5/6+AV64*8/6-AF64*1/6-AM64*9/6-AP64*2/6))))/2</f>
        <v>12777.573863705591</v>
      </c>
      <c r="G64" s="471">
        <f t="shared" si="5"/>
        <v>0.98729515250390909</v>
      </c>
      <c r="H64" s="855">
        <f>(((BN64+AF64+AP64-BR64*0.5-AM64)*(1.1*(AG64*1.4-BN64*0.6-AM64*3+(AF64+AP64-BR64)*0.1+(AR64-AV64-BO64)*0.9)))/((1.1*(AG64*1.4-BN64*0.6-AM64*3+(AF64+AP64-BR64)*0.1+(AR64-AV64-BO64)*0.9))+(AI64-AF64-AL64-AX64-AP64-BN64+AV64+BO64)))+AM64</f>
        <v>12739.413288859188</v>
      </c>
      <c r="I64" s="852">
        <f t="shared" si="6"/>
        <v>0.98434656844839963</v>
      </c>
      <c r="J64" s="864">
        <f>((AG64+AF64+AP64)*2+BN64+AR64-(AJ64+AV64+BO64-BN64)*0.605)*0.16</f>
        <v>12683.221600000003</v>
      </c>
      <c r="K64" s="852">
        <f t="shared" si="7"/>
        <v>0.98000475969711043</v>
      </c>
      <c r="L64" s="512">
        <f>((((2/3)+((BA64+AD64+W64+R64-Y64)/20))*(AG64+((AF64+AU64)*(5/6))+((AN64+AY64+AW64)*(1/6))+(AP64*(19/6))+(AR64*(4/3))-(AL64*(7/6))-(BO64*(11/6))-AM64-(AO64*(1/3))-(AX64*(2/3))-AV64))-(((1/3)-(((BA64+AD64)*2+W64+R64-Y64)/20))*((AL64*(13/6))+(BO64*(8/3))+(AO64*(1/2))+(AS64*(1/3))+((AX64+AV64)*(3/2))-(AF64*(1/6))-(AM64*(11/3))-(AP64*(5/12)))))/2</f>
        <v>12880.685072291739</v>
      </c>
      <c r="M64" s="507">
        <f t="shared" si="8"/>
        <v>0.99526232980155604</v>
      </c>
      <c r="N64" s="515">
        <f>((BN64+AF64-AV64+AP64-BO64)*(AG64+(AF64-BR64+AP64)*0.26+(AX64+AL64+AR64)*0.52))/(AJ64+AF64+AP64+AL64+AX64)</f>
        <v>12796.039356746493</v>
      </c>
      <c r="O64" s="785">
        <f t="shared" si="9"/>
        <v>0.98872194071600161</v>
      </c>
      <c r="P64" s="517">
        <f>BP64*0.5+BM64*0.72+BQ64*1.04+AM64*1.44+(AP64+AF64-BR64)*0.34+BR64*0.25+AR64*0.18-AV64*0.32-(AJ64-BN64-AO64)*0.09-AO64*0.098-BO64*0.37+AL64*0.37+AX64*0.04</f>
        <v>12778.034</v>
      </c>
      <c r="Q64" s="790">
        <f>P64/E64</f>
        <v>0.98733070622778552</v>
      </c>
      <c r="R64" s="70">
        <v>0.27900000000000003</v>
      </c>
      <c r="S64" s="412">
        <v>0.39900000000000002</v>
      </c>
      <c r="T64" s="66">
        <v>0.72699999999999998</v>
      </c>
      <c r="U64" s="66">
        <f>AQ64/AG64</f>
        <v>9.9279795554867184E-2</v>
      </c>
      <c r="V64" s="67">
        <f>E64/AI64</f>
        <v>0.11809148394514248</v>
      </c>
      <c r="W64" s="66">
        <v>0.32800000000000001</v>
      </c>
      <c r="X64" s="66">
        <f>AE64/AG64</f>
        <v>0.27027027027027029</v>
      </c>
      <c r="Y64" s="113">
        <f>AO64/AI64</f>
        <v>0.13638644803956457</v>
      </c>
      <c r="Z64" s="66">
        <f>AM64/AG64</f>
        <v>7.047161774955471E-2</v>
      </c>
      <c r="AA64" s="66">
        <f>AE64/AI64</f>
        <v>9.5535298787331302E-2</v>
      </c>
      <c r="AB64" s="67">
        <f>E64/AG64</f>
        <v>0.33408193293580113</v>
      </c>
      <c r="AC64" s="66">
        <f>AT64/AG64</f>
        <v>2.1218926663052737E-2</v>
      </c>
      <c r="AD64" s="67">
        <f>AF64/AI64</f>
        <v>9.0306862664586235E-2</v>
      </c>
      <c r="AE64" s="68">
        <f>AF64+AP64</f>
        <v>10470</v>
      </c>
      <c r="AF64" s="68">
        <v>9897</v>
      </c>
      <c r="AG64" s="69">
        <v>38739</v>
      </c>
      <c r="AH64" s="69"/>
      <c r="AI64" s="68">
        <v>109593</v>
      </c>
      <c r="AJ64" s="404">
        <v>97032</v>
      </c>
      <c r="AK64" s="69">
        <v>2855</v>
      </c>
      <c r="AL64" s="69">
        <v>761</v>
      </c>
      <c r="AM64" s="68">
        <v>2730</v>
      </c>
      <c r="AN64" s="69">
        <v>780</v>
      </c>
      <c r="AO64" s="68">
        <v>14947</v>
      </c>
      <c r="AP64" s="68">
        <v>573</v>
      </c>
      <c r="AQ64" s="69">
        <f>AN64+AY64+AW64+AU64</f>
        <v>3846</v>
      </c>
      <c r="AR64" s="68">
        <v>1048</v>
      </c>
      <c r="AS64" s="114">
        <v>207</v>
      </c>
      <c r="AT64" s="114">
        <f>AS64+AV64</f>
        <v>822</v>
      </c>
      <c r="AU64" s="220">
        <v>2673</v>
      </c>
      <c r="AV64" s="68">
        <v>615</v>
      </c>
      <c r="AW64" s="69">
        <v>330</v>
      </c>
      <c r="AX64" s="69">
        <v>1305</v>
      </c>
      <c r="AY64" s="69">
        <v>63</v>
      </c>
      <c r="AZ64" s="349">
        <f>BL64/AI64</f>
        <v>0.49367204109751534</v>
      </c>
      <c r="BA64" s="349">
        <f>AG64/AI64</f>
        <v>0.35348060551312582</v>
      </c>
      <c r="BB64" s="365">
        <v>0.25800000000000001</v>
      </c>
      <c r="BC64" s="380">
        <f>AF64/AG64</f>
        <v>0.2554789746766824</v>
      </c>
      <c r="BD64" s="365">
        <f>AQ64/AI64</f>
        <v>3.5093482247953792E-2</v>
      </c>
      <c r="BE64" s="353">
        <f>AM64/AI64</f>
        <v>2.4910350113602146E-2</v>
      </c>
      <c r="BF64" s="365">
        <f>BL64/AG64</f>
        <v>1.3966029066315599</v>
      </c>
      <c r="BG64" s="365">
        <f>AO64/AG64</f>
        <v>0.3858385606236609</v>
      </c>
      <c r="BH64" s="365">
        <f>AV64/AG64</f>
        <v>1.5875474328196391E-2</v>
      </c>
      <c r="BI64" s="365">
        <f>AT64/AI64</f>
        <v>7.5004790451944922E-3</v>
      </c>
      <c r="BJ64" s="365">
        <f>AV64/AI64</f>
        <v>5.6116722783389446E-3</v>
      </c>
      <c r="BK64" s="262">
        <v>12061</v>
      </c>
      <c r="BL64" s="389">
        <f>AG64+AE64+AQ64+AR64</f>
        <v>54103</v>
      </c>
      <c r="BM64" s="262">
        <v>3975</v>
      </c>
      <c r="BN64" s="282">
        <v>25066</v>
      </c>
      <c r="BO64" s="278">
        <v>2232</v>
      </c>
      <c r="BP64" s="278">
        <v>17607</v>
      </c>
      <c r="BQ64" s="262">
        <v>754</v>
      </c>
      <c r="BR64" s="262">
        <v>732</v>
      </c>
      <c r="BS64" s="457"/>
    </row>
    <row r="65" spans="1:187" x14ac:dyDescent="0.2">
      <c r="A65" s="421"/>
      <c r="B65" s="476">
        <v>1960</v>
      </c>
      <c r="C65" s="458">
        <v>16</v>
      </c>
      <c r="D65" s="459">
        <v>2472</v>
      </c>
      <c r="E65" s="112">
        <v>10664</v>
      </c>
      <c r="F65" s="468">
        <f>((((4/6)+((S65+T65+V65+AA65+W65+AD65+R65-(1-Z65)-Y65-AC65)/20))*(AG65+(AF65+AU65)*5/6+(AN65+AY65+AW65)*1/6+AP65*18/6+AR65*8/6-AK65*9/6-AL65*7/6-AM65*3/6-AO65*2/6-AX65*4/6-AV65)-(((2/6)-((S65+T65+U65+Z65+X65+AB65+W65+AD65+R65)/20))*(AK65*17/6+AL65*12/6+AO65*3/6+AS65*2/6+AX65*5/6+AV65*8/6-AF65*1/6-AM65*9/6-AP65*2/6))))/2</f>
        <v>10551.884747675727</v>
      </c>
      <c r="G65" s="471">
        <f t="shared" si="5"/>
        <v>0.98948656673628355</v>
      </c>
      <c r="H65" s="497">
        <f>(((BN65+AF65+AP65-BR65*0.5-AM65)*(1.1*(AG65*1.4-BN65*0.6-AM65*3+(AF65+AP65-BR65)*0.1+(AR65-AV65-BO65)*0.9)))/((1.1*(AG65*1.4-BN65*0.6-AM65*3+(AF65+AP65-BR65)*0.1+(AR65-AV65-BO65)*0.9))+(AI65-AF65-AL65-AX65-AP65-BN65+AV65+BO65)))+AM65</f>
        <v>10549.771082830244</v>
      </c>
      <c r="I65" s="520">
        <f t="shared" si="6"/>
        <v>0.9892883611056118</v>
      </c>
      <c r="J65" s="632">
        <f>((AG65+AF65+AP65)*2+BN65+AR65-(AJ65+AV65+BO65-BN65)*0.605)*0.16</f>
        <v>10537.061600000001</v>
      </c>
      <c r="K65" s="636">
        <f t="shared" si="7"/>
        <v>0.9880965491372844</v>
      </c>
      <c r="L65" s="512">
        <f>((((2/3)+((BA65+AD65+W65+R65-Y65)/20))*(AG65+((AF65+AU65)*(5/6))+((AN65+AY65+AW65)*(1/6))+(AP65*(19/6))+(AR65*(4/3))-(AL65*(7/6))-(BO65*(11/6))-AM65-(AO65*(1/3))-(AX65*(2/3))-AV65))-(((1/3)-(((BA65+AD65)*2+W65+R65-Y65)/20))*((AL65*(13/6))+(BO65*(8/3))+(AO65*(1/2))+(AS65*(1/3))+((AX65+AV65)*(3/2))-(AF65*(1/6))-(AM65*(11/3))-(AP65*(5/12)))))/2</f>
        <v>10589.777071905548</v>
      </c>
      <c r="M65" s="507">
        <f t="shared" si="8"/>
        <v>0.99303986045625914</v>
      </c>
      <c r="N65" s="515">
        <f>((BN65+AF65-AV65+AP65-BO65)*(AG65+(AF65-BR65+AP65)*0.26+(AX65+AL65+AR65)*0.52))/(AJ65+AF65+AP65+AL65+AX65)</f>
        <v>10594.415864979792</v>
      </c>
      <c r="O65" s="785">
        <f t="shared" si="9"/>
        <v>0.99347485605586949</v>
      </c>
      <c r="P65" s="517">
        <f>BP65*0.5+BM65*0.72+BQ65*1.04+AM65*1.44+(AP65+AF65-BR65)*0.34+BR65*0.25+AR65*0.18-AV65*0.32-(AJ65-BN65-AO65)*0.09-AO65*0.098-BO65*0.37+AL65*0.37+AX65*0.04</f>
        <v>10609.129999999997</v>
      </c>
      <c r="Q65" s="790">
        <f>P65/E65</f>
        <v>0.99485465116279048</v>
      </c>
      <c r="R65" s="70">
        <v>0.27700000000000002</v>
      </c>
      <c r="S65" s="412">
        <v>0.38800000000000001</v>
      </c>
      <c r="T65" s="66">
        <v>0.71199999999999997</v>
      </c>
      <c r="U65" s="66">
        <f>AQ65/AG65</f>
        <v>9.3504420432220042E-2</v>
      </c>
      <c r="V65" s="67">
        <f>E65/AI65</f>
        <v>0.11247284156348218</v>
      </c>
      <c r="W65" s="66">
        <v>0.32400000000000001</v>
      </c>
      <c r="X65" s="66">
        <f>AE65/AG65</f>
        <v>0.2723477406679764</v>
      </c>
      <c r="Y65" s="113">
        <f>AO65/AI65</f>
        <v>0.13515936465078998</v>
      </c>
      <c r="Z65" s="66">
        <f>AM65/AG65</f>
        <v>6.5324165029469541E-2</v>
      </c>
      <c r="AA65" s="66">
        <f>AE65/AI65</f>
        <v>9.3572679140211362E-2</v>
      </c>
      <c r="AB65" s="67">
        <f>E65/AG65</f>
        <v>0.32735756385068765</v>
      </c>
      <c r="AC65" s="66">
        <f>AT65/AG65</f>
        <v>2.412819253438114E-2</v>
      </c>
      <c r="AD65" s="67">
        <f>AF65/AI65</f>
        <v>8.8425759908874219E-2</v>
      </c>
      <c r="AE65" s="68">
        <f>AF65+AP65</f>
        <v>8872</v>
      </c>
      <c r="AF65" s="68">
        <v>8384</v>
      </c>
      <c r="AG65" s="69">
        <v>32576</v>
      </c>
      <c r="AH65" s="69"/>
      <c r="AI65" s="68">
        <v>94814</v>
      </c>
      <c r="AJ65" s="404">
        <v>84014</v>
      </c>
      <c r="AK65" s="69">
        <v>2404</v>
      </c>
      <c r="AL65" s="69">
        <v>692</v>
      </c>
      <c r="AM65" s="68">
        <v>2128</v>
      </c>
      <c r="AN65" s="69">
        <v>604</v>
      </c>
      <c r="AO65" s="68">
        <v>12815</v>
      </c>
      <c r="AP65" s="68">
        <v>488</v>
      </c>
      <c r="AQ65" s="69">
        <f>AN65+AY65+AW65+AU65</f>
        <v>3046</v>
      </c>
      <c r="AR65" s="68">
        <v>920</v>
      </c>
      <c r="AS65" s="114">
        <v>167</v>
      </c>
      <c r="AT65" s="114">
        <f>AS65+AV65</f>
        <v>786</v>
      </c>
      <c r="AU65" s="220">
        <v>2169</v>
      </c>
      <c r="AV65" s="68">
        <v>619</v>
      </c>
      <c r="AW65" s="69">
        <v>218</v>
      </c>
      <c r="AX65" s="69">
        <v>1193</v>
      </c>
      <c r="AY65" s="69">
        <v>55</v>
      </c>
      <c r="AZ65" s="349">
        <f>BL65/AI65</f>
        <v>0.47897989748349401</v>
      </c>
      <c r="BA65" s="349">
        <f>AG65/AI65</f>
        <v>0.34357795262303037</v>
      </c>
      <c r="BB65" s="365">
        <v>0.255</v>
      </c>
      <c r="BC65" s="380">
        <f>AF65/AG65</f>
        <v>0.25736738703339884</v>
      </c>
      <c r="BD65" s="365">
        <f>AQ65/AI65</f>
        <v>3.2126057333305209E-2</v>
      </c>
      <c r="BE65" s="353">
        <f>AM65/AI65</f>
        <v>2.2443942877634106E-2</v>
      </c>
      <c r="BF65" s="365">
        <f>BL65/AG65</f>
        <v>1.394093811394892</v>
      </c>
      <c r="BG65" s="365">
        <f>AO65/AG65</f>
        <v>0.39338777013752457</v>
      </c>
      <c r="BH65" s="365">
        <f>AV65/AG65</f>
        <v>1.900171905697446E-2</v>
      </c>
      <c r="BI65" s="365">
        <f>AT65/AI65</f>
        <v>8.2899149914569571E-3</v>
      </c>
      <c r="BJ65" s="365">
        <f>AV65/AI65</f>
        <v>6.5285717299133038E-3</v>
      </c>
      <c r="BK65" s="262">
        <v>9968</v>
      </c>
      <c r="BL65" s="389">
        <f>AG65+AE65+AQ65+AR65</f>
        <v>45414</v>
      </c>
      <c r="BM65" s="262">
        <v>3442</v>
      </c>
      <c r="BN65" s="282">
        <v>21434</v>
      </c>
      <c r="BO65" s="278">
        <v>1914</v>
      </c>
      <c r="BP65" s="278">
        <v>15206</v>
      </c>
      <c r="BQ65" s="262">
        <v>658</v>
      </c>
      <c r="BR65" s="262">
        <v>729</v>
      </c>
      <c r="BS65" s="457"/>
    </row>
    <row r="66" spans="1:187" x14ac:dyDescent="0.2">
      <c r="A66" s="421"/>
      <c r="B66" s="476">
        <v>1959</v>
      </c>
      <c r="C66" s="458">
        <v>16</v>
      </c>
      <c r="D66" s="459">
        <v>2476</v>
      </c>
      <c r="E66" s="112">
        <v>10853</v>
      </c>
      <c r="F66" s="468">
        <f>((((4/6)+((S66+T66+V66+AA66+W66+AD66+R66-(1-Z66)-Y66-AC66)/20))*(AG66+(AF66+AU66)*5/6+(AN66+AY66+AW66)*1/6+AP66*18/6+AR66*8/6-AK66*9/6-AL66*7/6-AM66*3/6-AO66*2/6-AX66*4/6-AV66)-(((2/6)-((S66+T66+U66+Z66+X66+AB66+W66+AD66+R66)/20))*(AK66*17/6+AL66*12/6+AO66*3/6+AS66*2/6+AX66*5/6+AV66*8/6-AF66*1/6-AM66*9/6-AP66*2/6))))/2</f>
        <v>10829.645534406749</v>
      </c>
      <c r="G66" s="471">
        <f t="shared" si="5"/>
        <v>0.99784810968458015</v>
      </c>
      <c r="H66" s="855">
        <f>(((BN66+AF66+AP66-BR66*0.5-AM66)*(1.1*(AG66*1.4-BN66*0.6-AM66*3+(AF66+AP66-BR66)*0.1+(AR66-AV66-BO66)*0.9)))/((1.1*(AG66*1.4-BN66*0.6-AM66*3+(AF66+AP66-BR66)*0.1+(AR66-AV66-BO66)*0.9))+(AI66-AF66-AL66-AX66-AP66-BN66+AV66+BO66)))+AM66</f>
        <v>10699.688644159518</v>
      </c>
      <c r="I66" s="852">
        <f t="shared" si="6"/>
        <v>0.98587382697498549</v>
      </c>
      <c r="J66" s="864">
        <f>((AG66+AF66+AP66)*2+BN66+AR66-(AJ66+AV66+BO66-BN66)*0.605)*0.16</f>
        <v>10654.654399999999</v>
      </c>
      <c r="K66" s="852">
        <f t="shared" si="7"/>
        <v>0.98172435271353542</v>
      </c>
      <c r="L66" s="512">
        <f>((((2/3)+((BA66+AD66+W66+R66-Y66)/20))*(AG66+((AF66+AU66)*(5/6))+((AN66+AY66+AW66)*(1/6))+(AP66*(19/6))+(AR66*(4/3))-(AL66*(7/6))-(BO66*(11/6))-AM66-(AO66*(1/3))-(AX66*(2/3))-AV66))-(((1/3)-(((BA66+AD66)*2+W66+R66-Y66)/20))*((AL66*(13/6))+(BO66*(8/3))+(AO66*(1/2))+(AS66*(1/3))+((AX66+AV66)*(3/2))-(AF66*(1/6))-(AM66*(11/3))-(AP66*(5/12)))))/2</f>
        <v>10943.957412476691</v>
      </c>
      <c r="M66" s="507">
        <f t="shared" si="8"/>
        <v>1.0083808543699153</v>
      </c>
      <c r="N66" s="515">
        <f>((BN66+AF66-AV66+AP66-BO66)*(AG66+(AF66-BR66+AP66)*0.26+(AX66+AL66+AR66)*0.52))/(AJ66+AF66+AP66+AL66+AX66)</f>
        <v>10754.815285957116</v>
      </c>
      <c r="O66" s="785">
        <f t="shared" si="9"/>
        <v>0.99095321901383182</v>
      </c>
      <c r="P66" s="517">
        <f>BP66*0.5+BM66*0.72+BQ66*1.04+AM66*1.44+(AP66+AF66-BR66)*0.34+BR66*0.25+AR66*0.18-AV66*0.32-(AJ66-BN66-AO66)*0.09-AO66*0.098-BO66*0.37+AL66*0.37+AX66*0.04</f>
        <v>10736.807999999999</v>
      </c>
      <c r="Q66" s="790">
        <f>P66/E66</f>
        <v>0.98929402008661194</v>
      </c>
      <c r="R66" s="70">
        <v>0.27500000000000002</v>
      </c>
      <c r="S66" s="412">
        <v>0.39200000000000002</v>
      </c>
      <c r="T66" s="66">
        <v>0.71599999999999997</v>
      </c>
      <c r="U66" s="66">
        <f>AQ66/AG66</f>
        <v>9.2779761544513714E-2</v>
      </c>
      <c r="V66" s="67">
        <f>E66/AI66</f>
        <v>0.11453507392593687</v>
      </c>
      <c r="W66" s="66">
        <v>0.32400000000000001</v>
      </c>
      <c r="X66" s="66">
        <f>AE66/AG66</f>
        <v>0.26266416510318952</v>
      </c>
      <c r="Y66" s="113">
        <f>AO66/AI66</f>
        <v>0.13301391981595026</v>
      </c>
      <c r="Z66" s="66">
        <f>AM66/AG66</f>
        <v>6.8086909156932759E-2</v>
      </c>
      <c r="AA66" s="66">
        <f>AE66/AI66</f>
        <v>9.1602731196639822E-2</v>
      </c>
      <c r="AB66" s="67">
        <f>E66/AG66</f>
        <v>0.32842098892452942</v>
      </c>
      <c r="AC66" s="66">
        <f>AT66/AG66</f>
        <v>2.1999636869817828E-2</v>
      </c>
      <c r="AD66" s="67">
        <f>AF66/AI66</f>
        <v>8.6368289413974689E-2</v>
      </c>
      <c r="AE66" s="68">
        <f>AF66+AP66</f>
        <v>8680</v>
      </c>
      <c r="AF66" s="68">
        <v>8184</v>
      </c>
      <c r="AG66" s="69">
        <v>33046</v>
      </c>
      <c r="AH66" s="69"/>
      <c r="AI66" s="68">
        <v>94757</v>
      </c>
      <c r="AJ66" s="404">
        <v>84294</v>
      </c>
      <c r="AK66" s="69">
        <v>2360</v>
      </c>
      <c r="AL66" s="69">
        <v>616</v>
      </c>
      <c r="AM66" s="68">
        <v>2250</v>
      </c>
      <c r="AN66" s="69">
        <v>557</v>
      </c>
      <c r="AO66" s="68">
        <v>12604</v>
      </c>
      <c r="AP66" s="68">
        <v>496</v>
      </c>
      <c r="AQ66" s="69">
        <f>AN66+AY66+AW66+AU66</f>
        <v>3066</v>
      </c>
      <c r="AR66" s="68">
        <v>854</v>
      </c>
      <c r="AS66" s="114">
        <v>180</v>
      </c>
      <c r="AT66" s="114">
        <f>AS66+AV66</f>
        <v>727</v>
      </c>
      <c r="AU66" s="220">
        <v>2224</v>
      </c>
      <c r="AV66" s="68">
        <v>547</v>
      </c>
      <c r="AW66" s="69">
        <v>225</v>
      </c>
      <c r="AX66" s="69">
        <v>1127</v>
      </c>
      <c r="AY66" s="69">
        <v>60</v>
      </c>
      <c r="AZ66" s="349">
        <f>BL66/AI66</f>
        <v>0.48171639034583197</v>
      </c>
      <c r="BA66" s="349">
        <f>AG66/AI66</f>
        <v>0.34874468377006446</v>
      </c>
      <c r="BB66" s="365">
        <v>0.25700000000000001</v>
      </c>
      <c r="BC66" s="380">
        <f>AF66/AG66</f>
        <v>0.24765478424015008</v>
      </c>
      <c r="BD66" s="365">
        <f>AQ66/AI66</f>
        <v>3.2356448600103421E-2</v>
      </c>
      <c r="BE66" s="353">
        <f>AM66/AI66</f>
        <v>2.3744947602815623E-2</v>
      </c>
      <c r="BF66" s="365">
        <f>BL66/AG66</f>
        <v>1.3812866912788235</v>
      </c>
      <c r="BG66" s="365">
        <f>AO66/AG66</f>
        <v>0.38140773467288025</v>
      </c>
      <c r="BH66" s="365">
        <f>AV66/AG66</f>
        <v>1.6552684137263209E-2</v>
      </c>
      <c r="BI66" s="365">
        <f>AT66/AI66</f>
        <v>7.6722564032208704E-3</v>
      </c>
      <c r="BJ66" s="365">
        <f>AV66/AI66</f>
        <v>5.7726605949956203E-3</v>
      </c>
      <c r="BK66" s="262">
        <v>10175</v>
      </c>
      <c r="BL66" s="389">
        <f>AG66+AE66+AQ66+AR66</f>
        <v>45646</v>
      </c>
      <c r="BM66" s="262">
        <v>3478</v>
      </c>
      <c r="BN66" s="282">
        <v>21636</v>
      </c>
      <c r="BO66" s="278">
        <v>1837</v>
      </c>
      <c r="BP66" s="278">
        <v>15317</v>
      </c>
      <c r="BQ66" s="262">
        <v>591</v>
      </c>
      <c r="BR66" s="262">
        <v>707</v>
      </c>
      <c r="BS66" s="457"/>
    </row>
    <row r="67" spans="1:187" x14ac:dyDescent="0.2">
      <c r="A67" s="421"/>
      <c r="B67" s="476">
        <v>1958</v>
      </c>
      <c r="C67" s="458">
        <v>16</v>
      </c>
      <c r="D67" s="459">
        <v>2470</v>
      </c>
      <c r="E67" s="112">
        <v>10578</v>
      </c>
      <c r="F67" s="468">
        <f>((((4/6)+((S67+T67+V67+AA67+W67+AD67+R67-(1-Z67)-Y67-AC67)/20))*(AG67+(AF67+AU67)*5/6+(AN67+AY67+AW67)*1/6+AP67*18/6+AR67*8/6-AK67*9/6-AL67*7/6-AM67*3/6-AO67*2/6-AX67*4/6-AV67)-(((2/6)-((S67+T67+U67+Z67+X67+AB67+W67+AD67+R67)/20))*(AK67*17/6+AL67*12/6+AO67*3/6+AS67*2/6+AX67*5/6+AV67*8/6-AF67*1/6-AM67*9/6-AP67*2/6))))/2</f>
        <v>10596.741910384839</v>
      </c>
      <c r="G67" s="471">
        <f t="shared" si="5"/>
        <v>1.0017717820367591</v>
      </c>
      <c r="H67" s="497">
        <f>(((BN67+AF67+AP67-BR67*0.5-AM67)*(1.1*(AG67*1.4-BN67*0.6-AM67*3+(AF67+AP67-BR67)*0.1+(AR67-AV67-BO67)*0.9)))/((1.1*(AG67*1.4-BN67*0.6-AM67*3+(AF67+AP67-BR67)*0.1+(AR67-AV67-BO67)*0.9))+(AI67-AF67-AL67-AX67-AP67-BN67+AV67+BO67)))+AM67</f>
        <v>10634.315185036901</v>
      </c>
      <c r="I67" s="520">
        <f t="shared" si="6"/>
        <v>1.0053238027072131</v>
      </c>
      <c r="J67" s="632">
        <f>((AG67+AF67+AP67)*2+BN67+AR67-(AJ67+AV67+BO67-BN67)*0.605)*0.16</f>
        <v>10637.200800000001</v>
      </c>
      <c r="K67" s="636">
        <f t="shared" si="7"/>
        <v>1.0055965967101532</v>
      </c>
      <c r="L67" s="512">
        <f>((((2/3)+((BA67+AD67+W67+R67-Y67)/20))*(AG67+((AF67+AU67)*(5/6))+((AN67+AY67+AW67)*(1/6))+(AP67*(19/6))+(AR67*(4/3))-(AL67*(7/6))-(BO67*(11/6))-AM67-(AO67*(1/3))-(AX67*(2/3))-AV67))-(((1/3)-(((BA67+AD67)*2+W67+R67-Y67)/20))*((AL67*(13/6))+(BO67*(8/3))+(AO67*(1/2))+(AS67*(1/3))+((AX67+AV67)*(3/2))-(AF67*(1/6))-(AM67*(11/3))-(AP67*(5/12)))))/2</f>
        <v>10696.207902506545</v>
      </c>
      <c r="M67" s="507">
        <f t="shared" si="8"/>
        <v>1.011174882067172</v>
      </c>
      <c r="N67" s="515">
        <f>((BN67+AF67-AV67+AP67-BO67)*(AG67+(AF67-BR67+AP67)*0.26+(AX67+AL67+AR67)*0.52))/(AJ67+AF67+AP67+AL67+AX67)</f>
        <v>10676.440502214717</v>
      </c>
      <c r="O67" s="785">
        <f t="shared" si="9"/>
        <v>1.0093061544918431</v>
      </c>
      <c r="P67" s="517">
        <f>BP67*0.5+BM67*0.72+BQ67*1.04+AM67*1.44+(AP67+AF67-BR67)*0.34+BR67*0.25+AR67*0.18-AV67*0.32-(AJ67-BN67-AO67)*0.09-AO67*0.098-BO67*0.37+AL67*0.37+AX67*0.04</f>
        <v>10665.310000000001</v>
      </c>
      <c r="Q67" s="790">
        <f>P67/E67</f>
        <v>1.008253923236907</v>
      </c>
      <c r="R67" s="70">
        <v>0.27700000000000002</v>
      </c>
      <c r="S67" s="412">
        <v>0.39400000000000002</v>
      </c>
      <c r="T67" s="66">
        <v>0.71899999999999997</v>
      </c>
      <c r="U67" s="66">
        <f>AQ67/AG67</f>
        <v>8.8127591320400683E-2</v>
      </c>
      <c r="V67" s="67">
        <f>E67/AI67</f>
        <v>0.11232876712328767</v>
      </c>
      <c r="W67" s="66">
        <v>0.32500000000000001</v>
      </c>
      <c r="X67" s="66">
        <f>AE67/AG67</f>
        <v>0.26105377840995064</v>
      </c>
      <c r="Y67" s="113">
        <f>AO67/AI67</f>
        <v>0.12981841350748646</v>
      </c>
      <c r="Z67" s="66">
        <f>AM67/AG67</f>
        <v>6.7790454861846691E-2</v>
      </c>
      <c r="AA67" s="66">
        <f>AE67/AI67</f>
        <v>9.160029733460763E-2</v>
      </c>
      <c r="AB67" s="67">
        <f>E67/AG67</f>
        <v>0.3201283176467028</v>
      </c>
      <c r="AC67" s="66">
        <f>AT67/AG67</f>
        <v>2.151741669945223E-2</v>
      </c>
      <c r="AD67" s="67">
        <f>AF67/AI67</f>
        <v>8.6301369863013705E-2</v>
      </c>
      <c r="AE67" s="68">
        <f>AF67+AP67</f>
        <v>8626</v>
      </c>
      <c r="AF67" s="68">
        <v>8127</v>
      </c>
      <c r="AG67" s="69">
        <v>33043</v>
      </c>
      <c r="AH67" s="69"/>
      <c r="AI67" s="68">
        <v>94170</v>
      </c>
      <c r="AJ67" s="404">
        <v>83827</v>
      </c>
      <c r="AK67" s="69">
        <v>2600</v>
      </c>
      <c r="AL67" s="69">
        <v>644</v>
      </c>
      <c r="AM67" s="68">
        <v>2240</v>
      </c>
      <c r="AN67" s="69">
        <v>526</v>
      </c>
      <c r="AO67" s="68">
        <v>12225</v>
      </c>
      <c r="AP67" s="68">
        <v>499</v>
      </c>
      <c r="AQ67" s="69">
        <f>AN67+AY67+AW67+AU67</f>
        <v>2912</v>
      </c>
      <c r="AR67" s="68">
        <v>739</v>
      </c>
      <c r="AS67" s="114">
        <v>160</v>
      </c>
      <c r="AT67" s="114">
        <f>AS67+AV67</f>
        <v>711</v>
      </c>
      <c r="AU67" s="220">
        <v>2085</v>
      </c>
      <c r="AV67" s="68">
        <v>551</v>
      </c>
      <c r="AW67" s="69">
        <v>231</v>
      </c>
      <c r="AX67" s="69">
        <v>1046</v>
      </c>
      <c r="AY67" s="69">
        <v>70</v>
      </c>
      <c r="AZ67" s="349">
        <f>BL67/AI67</f>
        <v>0.4812573006265265</v>
      </c>
      <c r="BA67" s="349">
        <f>AG67/AI67</f>
        <v>0.35088669427630881</v>
      </c>
      <c r="BB67" s="365">
        <v>0.25800000000000001</v>
      </c>
      <c r="BC67" s="380">
        <f>AF67/AG67</f>
        <v>0.24595224404563751</v>
      </c>
      <c r="BD67" s="365">
        <f>AQ67/AI67</f>
        <v>3.0922799192948922E-2</v>
      </c>
      <c r="BE67" s="353">
        <f>AM67/AI67</f>
        <v>2.378676860996071E-2</v>
      </c>
      <c r="BF67" s="365">
        <f>BL67/AG67</f>
        <v>1.3715461671155766</v>
      </c>
      <c r="BG67" s="365">
        <f>AO67/AG67</f>
        <v>0.3699724601277124</v>
      </c>
      <c r="BH67" s="365">
        <f>AV67/AG67</f>
        <v>1.6675241352177465E-2</v>
      </c>
      <c r="BI67" s="365">
        <f>AT67/AI67</f>
        <v>7.5501752150366362E-3</v>
      </c>
      <c r="BJ67" s="365">
        <f>AV67/AI67</f>
        <v>5.8511203143251566E-3</v>
      </c>
      <c r="BK67" s="262">
        <v>9955</v>
      </c>
      <c r="BL67" s="389">
        <f>AG67+AE67+AQ67+AR67</f>
        <v>45320</v>
      </c>
      <c r="BM67" s="262">
        <v>3392</v>
      </c>
      <c r="BN67" s="282">
        <v>21621</v>
      </c>
      <c r="BO67" s="278">
        <v>2062</v>
      </c>
      <c r="BP67" s="278">
        <v>15334</v>
      </c>
      <c r="BQ67" s="262">
        <v>655</v>
      </c>
      <c r="BR67" s="262">
        <v>679</v>
      </c>
      <c r="BS67" s="457"/>
    </row>
    <row r="68" spans="1:187" x14ac:dyDescent="0.2">
      <c r="A68" s="421"/>
      <c r="B68" s="476">
        <v>1957</v>
      </c>
      <c r="C68" s="458">
        <v>16</v>
      </c>
      <c r="D68" s="459">
        <v>2470</v>
      </c>
      <c r="E68" s="112">
        <v>10636</v>
      </c>
      <c r="F68" s="468">
        <f>((((4/6)+((S68+T68+V68+AA68+W68+AD68+R68-(1-Z68)-Y68-AC68)/20))*(AG68+(AF68+AU68)*5/6+(AN68+AY68+AW68)*1/6+AP68*18/6+AR68*8/6-AK68*9/6-AL68*7/6-AM68*3/6-AO68*2/6-AX68*4/6-AV68)-(((2/6)-((S68+T68+U68+Z68+X68+AB68+W68+AD68+R68)/20))*(AK68*17/6+AL68*12/6+AO68*3/6+AS68*2/6+AX68*5/6+AV68*8/6-AF68*1/6-AM68*9/6-AP68*2/6))))/2</f>
        <v>10742.194518239907</v>
      </c>
      <c r="G68" s="471">
        <f t="shared" si="5"/>
        <v>1.0099844413538837</v>
      </c>
      <c r="H68" s="497">
        <f>(((BN68+AF68+AP68-BR68*0.5-AM68)*(1.1*(AG68*1.4-BN68*0.6-AM68*3+(AF68+AP68-BR68)*0.1+(AR68-AV68-BO68)*0.9)))/((1.1*(AG68*1.4-BN68*0.6-AM68*3+(AF68+AP68-BR68)*0.1+(AR68-AV68-BO68)*0.9))+(AI68-AF68-AL68-AX68-AP68-BN68+AV68+BO68)))+AM68</f>
        <v>10679.569374375886</v>
      </c>
      <c r="I68" s="520">
        <f t="shared" ref="I68:I71" si="10">H68/E68</f>
        <v>1.0040964060150326</v>
      </c>
      <c r="J68" s="632">
        <f>((AG68+AF68+AP68)*2+BN68+AR68-(AJ68+AV68+BO68-BN68)*0.605)*0.16</f>
        <v>10675.486400000002</v>
      </c>
      <c r="K68" s="636">
        <f t="shared" ref="K68:K71" si="11">J68/E68</f>
        <v>1.0037125235050772</v>
      </c>
      <c r="L68" s="864">
        <f>((((2/3)+((BA68+AD68+W68+R68-Y68)/20))*(AG68+((AF68+AU68)*(5/6))+((AN68+AY68+AW68)*(1/6))+(AP68*(19/6))+(AR68*(4/3))-(AL68*(7/6))-(BO68*(11/6))-AM68-(AO68*(1/3))-(AX68*(2/3))-AV68))-(((1/3)-(((BA68+AD68)*2+W68+R68-Y68)/20))*((AL68*(13/6))+(BO68*(8/3))+(AO68*(1/2))+(AS68*(1/3))+((AX68+AV68)*(3/2))-(AF68*(1/6))-(AM68*(11/3))-(AP68*(5/12)))))/2</f>
        <v>10855.09505616686</v>
      </c>
      <c r="M68" s="865">
        <f t="shared" ref="M68:M71" si="12">L68/E68</f>
        <v>1.02059938474679</v>
      </c>
      <c r="N68" s="515">
        <f>((BN68+AF68-AV68+AP68-BO68)*(AG68+(AF68-BR68+AP68)*0.26+(AX68+AL68+AR68)*0.52))/(AJ68+AF68+AP68+AL68+AX68)</f>
        <v>10740.117385779882</v>
      </c>
      <c r="O68" s="785">
        <f t="shared" ref="O68:O71" si="13">N68/E68</f>
        <v>1.0097891487194324</v>
      </c>
      <c r="P68" s="517">
        <f>BP68*0.5+BM68*0.72+BQ68*1.04+AM68*1.44+(AP68+AF68-BR68)*0.34+BR68*0.25+AR68*0.18-AV68*0.32-(AJ68-BN68-AO68)*0.09-AO68*0.098-BO68*0.37+AL68*0.37+AX68*0.04</f>
        <v>10745.928</v>
      </c>
      <c r="Q68" s="790">
        <f>P68/E68</f>
        <v>1.0103354644603235</v>
      </c>
      <c r="R68" s="70">
        <v>0.27500000000000002</v>
      </c>
      <c r="S68" s="412">
        <v>0.39100000000000001</v>
      </c>
      <c r="T68" s="66">
        <v>0.71499999999999997</v>
      </c>
      <c r="U68" s="66">
        <f>AQ68/AG68</f>
        <v>8.6176266899521237E-2</v>
      </c>
      <c r="V68" s="67">
        <f>E68/AI68</f>
        <v>0.11146276540001257</v>
      </c>
      <c r="W68" s="66">
        <v>0.32400000000000001</v>
      </c>
      <c r="X68" s="66">
        <f>AE68/AG68</f>
        <v>0.26129896720965945</v>
      </c>
      <c r="Y68" s="113">
        <f>AO68/AI68</f>
        <v>0.12522269497600133</v>
      </c>
      <c r="Z68" s="66">
        <f>AM68/AG68</f>
        <v>6.6303333232964987E-2</v>
      </c>
      <c r="AA68" s="66">
        <f>AE68/AI68</f>
        <v>9.0943388317159563E-2</v>
      </c>
      <c r="AB68" s="67">
        <f>E68/AG68</f>
        <v>0.32025533708710968</v>
      </c>
      <c r="AC68" s="66">
        <f>AT68/AG68</f>
        <v>2.2311884616542713E-2</v>
      </c>
      <c r="AD68" s="67">
        <f>AF68/AI68</f>
        <v>8.5588229129550844E-2</v>
      </c>
      <c r="AE68" s="68">
        <f>AF68+AP68</f>
        <v>8678</v>
      </c>
      <c r="AF68" s="68">
        <v>8167</v>
      </c>
      <c r="AG68" s="69">
        <v>33211</v>
      </c>
      <c r="AH68" s="69"/>
      <c r="AI68" s="68">
        <v>95422</v>
      </c>
      <c r="AJ68" s="404">
        <v>84906</v>
      </c>
      <c r="AK68" s="69">
        <v>2512</v>
      </c>
      <c r="AL68" s="69">
        <v>687</v>
      </c>
      <c r="AM68" s="68">
        <v>2202</v>
      </c>
      <c r="AN68" s="69">
        <v>480</v>
      </c>
      <c r="AO68" s="68">
        <v>11949</v>
      </c>
      <c r="AP68" s="68">
        <v>511</v>
      </c>
      <c r="AQ68" s="69">
        <f>AN68+AY68+AW68+AU68</f>
        <v>2862</v>
      </c>
      <c r="AR68" s="68">
        <v>768</v>
      </c>
      <c r="AS68" s="114">
        <v>152</v>
      </c>
      <c r="AT68" s="114">
        <f>AS68+AV68</f>
        <v>741</v>
      </c>
      <c r="AU68" s="220">
        <v>2119</v>
      </c>
      <c r="AV68" s="68">
        <v>589</v>
      </c>
      <c r="AW68" s="69">
        <v>217</v>
      </c>
      <c r="AX68" s="69">
        <v>1115</v>
      </c>
      <c r="AY68" s="69">
        <v>46</v>
      </c>
      <c r="AZ68" s="349">
        <f>BL68/AI68</f>
        <v>0.47702835824023809</v>
      </c>
      <c r="BA68" s="349">
        <f>AG68/AI68</f>
        <v>0.34804342814026118</v>
      </c>
      <c r="BB68" s="365">
        <v>0.25800000000000001</v>
      </c>
      <c r="BC68" s="380">
        <f>AF68/AG68</f>
        <v>0.24591249887085603</v>
      </c>
      <c r="BD68" s="365">
        <f>AQ68/AI68</f>
        <v>2.9993083356039486E-2</v>
      </c>
      <c r="BE68" s="353">
        <f>AM68/AI68</f>
        <v>2.3076439395527237E-2</v>
      </c>
      <c r="BF68" s="365">
        <f>BL68/AG68</f>
        <v>1.3706001023757188</v>
      </c>
      <c r="BG68" s="365">
        <f>AO68/AG68</f>
        <v>0.3597904308813345</v>
      </c>
      <c r="BH68" s="365">
        <f>AV68/AG68</f>
        <v>1.7735087772123695E-2</v>
      </c>
      <c r="BI68" s="365">
        <f>AT68/AI68</f>
        <v>7.7655048102114816E-3</v>
      </c>
      <c r="BJ68" s="365">
        <f>AV68/AI68</f>
        <v>6.1725807465783569E-3</v>
      </c>
      <c r="BK68" s="262">
        <v>10023</v>
      </c>
      <c r="BL68" s="389">
        <f>AG68+AE68+AQ68+AR68</f>
        <v>45519</v>
      </c>
      <c r="BM68" s="262">
        <v>3396</v>
      </c>
      <c r="BN68" s="282">
        <v>21865</v>
      </c>
      <c r="BO68" s="278">
        <v>1972</v>
      </c>
      <c r="BP68" s="278">
        <v>15595</v>
      </c>
      <c r="BQ68" s="262">
        <v>672</v>
      </c>
      <c r="BR68" s="262">
        <v>740</v>
      </c>
      <c r="BS68" s="457"/>
    </row>
    <row r="69" spans="1:187" x14ac:dyDescent="0.2">
      <c r="A69" s="421"/>
      <c r="B69" s="476">
        <v>1956</v>
      </c>
      <c r="C69" s="458">
        <v>16</v>
      </c>
      <c r="D69" s="459">
        <v>2478</v>
      </c>
      <c r="E69" s="112">
        <v>11031</v>
      </c>
      <c r="F69" s="851">
        <f>((((4/6)+((S69+T69+V69+AA69+W69+AD69+R69-(1-Z69)-Y69-AC69)/20))*(AG69+(AF69+AU69)*5/6+(AN69+AY69+AW69)*1/6+AP69*18/6+AR69*8/6-AK69*9/6-AL69*7/6-AM69*3/6-AO69*2/6-AX69*4/6-AV69)-(((2/6)-((S69+T69+U69+Z69+X69+AB69+W69+AD69+R69)/20))*(AK69*17/6+AL69*12/6+AO69*3/6+AS69*2/6+AX69*5/6+AV69*8/6-AF69*1/6-AM69*9/6-AP69*2/6))))/2</f>
        <v>11174.213005751735</v>
      </c>
      <c r="G69" s="852">
        <f t="shared" ref="G69:G71" si="14">F69/E69</f>
        <v>1.0129827763350316</v>
      </c>
      <c r="H69" s="497">
        <f>(((BN69+AF69+AP69-BR69*0.5-AM69)*(1.1*(AG69*1.4-BN69*0.6-AM69*3+(AF69+AP69-BR69)*0.1+(AR69-AV69-BO69)*0.9)))/((1.1*(AG69*1.4-BN69*0.6-AM69*3+(AF69+AP69-BR69)*0.1+(AR69-AV69-BO69)*0.9))+(AI69-AF69-AL69-AX69-AP69-BN69+AV69+BO69)))+AM69</f>
        <v>11017.324517583385</v>
      </c>
      <c r="I69" s="520">
        <f t="shared" si="10"/>
        <v>0.99876026811561824</v>
      </c>
      <c r="J69" s="632">
        <f>((AG69+AF69+AP69)*2+BN69+AR69-(AJ69+AV69+BO69-BN69)*0.605)*0.16</f>
        <v>11011.621600000002</v>
      </c>
      <c r="K69" s="636">
        <f t="shared" si="11"/>
        <v>0.99824327803462987</v>
      </c>
      <c r="L69" s="864">
        <f>((((2/3)+((BA69+AD69+W69+R69-Y69)/20))*(AG69+((AF69+AU69)*(5/6))+((AN69+AY69+AW69)*(1/6))+(AP69*(19/6))+(AR69*(4/3))-(AL69*(7/6))-(BO69*(11/6))-AM69-(AO69*(1/3))-(AX69*(2/3))-AV69))-(((1/3)-(((BA69+AD69)*2+W69+R69-Y69)/20))*((AL69*(13/6))+(BO69*(8/3))+(AO69*(1/2))+(AS69*(1/3))+((AX69+AV69)*(3/2))-(AF69*(1/6))-(AM69*(11/3))-(AP69*(5/12)))))/2</f>
        <v>11245.645034464867</v>
      </c>
      <c r="M69" s="865">
        <f t="shared" si="12"/>
        <v>1.0194583477893997</v>
      </c>
      <c r="N69" s="515">
        <f>((BN69+AF69-AV69+AP69-BO69)*(AG69+(AF69-BR69+AP69)*0.26+(AX69+AL69+AR69)*0.52))/(AJ69+AF69+AP69+AL69+AX69)</f>
        <v>11103.250533754765</v>
      </c>
      <c r="O69" s="785">
        <f t="shared" si="13"/>
        <v>1.0065497718932794</v>
      </c>
      <c r="P69" s="517">
        <f>BP69*0.5+BM69*0.72+BQ69*1.04+AM69*1.44+(AP69+AF69-BR69)*0.34+BR69*0.25+AR69*0.18-AV69*0.32-(AJ69-BN69-AO69)*0.09-AO69*0.098-BO69*0.37+AL69*0.37+AX69*0.04</f>
        <v>11085.740000000002</v>
      </c>
      <c r="Q69" s="790">
        <f>P69/E69</f>
        <v>1.0049623787507933</v>
      </c>
      <c r="R69" s="70">
        <v>0.27400000000000002</v>
      </c>
      <c r="S69" s="412">
        <v>0.39700000000000002</v>
      </c>
      <c r="T69" s="66">
        <v>0.72899999999999998</v>
      </c>
      <c r="U69" s="66">
        <f>AQ69/AG69</f>
        <v>8.8884887768575199E-2</v>
      </c>
      <c r="V69" s="67">
        <f>E69/AI69</f>
        <v>0.11579035762646037</v>
      </c>
      <c r="W69" s="66">
        <v>0.33100000000000002</v>
      </c>
      <c r="X69" s="66">
        <f>AE69/AG69</f>
        <v>0.28441963749849958</v>
      </c>
      <c r="Y69" s="113">
        <f>AO69/AI69</f>
        <v>0.12076584756526394</v>
      </c>
      <c r="Z69" s="66">
        <f>AM69/AG69</f>
        <v>6.8839274996999156E-2</v>
      </c>
      <c r="AA69" s="66">
        <f>AE69/AI69</f>
        <v>9.9488805147637693E-2</v>
      </c>
      <c r="AB69" s="67">
        <f>E69/AG69</f>
        <v>0.33102268635217863</v>
      </c>
      <c r="AC69" s="66">
        <f>AT69/AG69</f>
        <v>2.103589004921378E-2</v>
      </c>
      <c r="AD69" s="67">
        <f>AF69/AI69</f>
        <v>9.4439837509315921E-2</v>
      </c>
      <c r="AE69" s="68">
        <f>AF69+AP69</f>
        <v>9478</v>
      </c>
      <c r="AF69" s="68">
        <v>8997</v>
      </c>
      <c r="AG69" s="69">
        <v>33324</v>
      </c>
      <c r="AH69" s="69"/>
      <c r="AI69" s="68">
        <v>95267</v>
      </c>
      <c r="AJ69" s="404">
        <v>83856</v>
      </c>
      <c r="AK69" s="69">
        <v>2516</v>
      </c>
      <c r="AL69" s="69">
        <v>644</v>
      </c>
      <c r="AM69" s="68">
        <v>2294</v>
      </c>
      <c r="AN69" s="69">
        <v>492</v>
      </c>
      <c r="AO69" s="68">
        <v>11505</v>
      </c>
      <c r="AP69" s="68">
        <v>481</v>
      </c>
      <c r="AQ69" s="69">
        <f>AN69+AY69+AW69+AU69</f>
        <v>2962</v>
      </c>
      <c r="AR69" s="68">
        <v>717</v>
      </c>
      <c r="AS69" s="114">
        <v>175</v>
      </c>
      <c r="AT69" s="114">
        <f>AS69+AV69</f>
        <v>701</v>
      </c>
      <c r="AU69" s="220">
        <v>2252</v>
      </c>
      <c r="AV69" s="68">
        <v>526</v>
      </c>
      <c r="AW69" s="69">
        <v>175</v>
      </c>
      <c r="AX69" s="69">
        <v>1253</v>
      </c>
      <c r="AY69" s="69">
        <v>43</v>
      </c>
      <c r="AZ69" s="349">
        <f>BL69/AI69</f>
        <v>0.48790242161503983</v>
      </c>
      <c r="BA69" s="349">
        <f>AG69/AI69</f>
        <v>0.3497958369634816</v>
      </c>
      <c r="BB69" s="365">
        <v>0.25800000000000001</v>
      </c>
      <c r="BC69" s="380">
        <f>AF69/AG69</f>
        <v>0.26998559596687072</v>
      </c>
      <c r="BD69" s="365">
        <f>AQ69/AI69</f>
        <v>3.109156371041389E-2</v>
      </c>
      <c r="BE69" s="353">
        <f>AM69/AI69</f>
        <v>2.4079691813534591E-2</v>
      </c>
      <c r="BF69" s="365">
        <f>BL69/AG69</f>
        <v>1.394820549753931</v>
      </c>
      <c r="BG69" s="365">
        <f>AO69/AG69</f>
        <v>0.34524666906733886</v>
      </c>
      <c r="BH69" s="365">
        <f>AV69/AG69</f>
        <v>1.5784419637498499E-2</v>
      </c>
      <c r="BI69" s="365">
        <f>AT69/AI69</f>
        <v>7.3582667660365081E-3</v>
      </c>
      <c r="BJ69" s="365">
        <f>AV69/AI69</f>
        <v>5.5213242780816022E-3</v>
      </c>
      <c r="BK69" s="262">
        <v>10330</v>
      </c>
      <c r="BL69" s="389">
        <f>AG69+AE69+AQ69+AR69</f>
        <v>46481</v>
      </c>
      <c r="BM69" s="262">
        <v>3339</v>
      </c>
      <c r="BN69" s="282">
        <v>21653</v>
      </c>
      <c r="BO69" s="278">
        <v>1984</v>
      </c>
      <c r="BP69" s="278">
        <v>15295</v>
      </c>
      <c r="BQ69" s="262">
        <v>725</v>
      </c>
      <c r="BR69" s="262">
        <v>783</v>
      </c>
      <c r="BS69" s="457"/>
    </row>
    <row r="70" spans="1:187" x14ac:dyDescent="0.2">
      <c r="A70" s="421"/>
      <c r="B70" s="476">
        <v>1955</v>
      </c>
      <c r="C70" s="458">
        <v>16</v>
      </c>
      <c r="D70" s="459">
        <v>2468</v>
      </c>
      <c r="E70" s="112">
        <v>11068</v>
      </c>
      <c r="F70" s="468">
        <f>((((4/6)+((S70+T70+V70+AA70+W70+AD70+R70-(1-Z70)-Y70-AC70)/20))*(AG70+(AF70+AU70)*5/6+(AN70+AY70+AW70)*1/6+AP70*18/6+AR70*8/6-AK70*9/6-AL70*7/6-AM70*3/6-AO70*2/6-AX70*4/6-AV70)-(((2/6)-((S70+T70+U70+Z70+X70+AB70+W70+AD70+R70)/20))*(AK70*17/6+AL70*12/6+AO70*3/6+AS70*2/6+AX70*5/6+AV70*8/6-AF70*1/6-AM70*9/6-AP70*2/6))))/2</f>
        <v>11129.239263231022</v>
      </c>
      <c r="G70" s="471">
        <f t="shared" si="14"/>
        <v>1.0055330017375337</v>
      </c>
      <c r="H70" s="497">
        <f>(((BN70+AF70+AP70-BR70*0.5-AM70)*(1.1*(AG70*1.4-BN70*0.6-AM70*3+(AF70+AP70-BR70)*0.1+(AR70-AV70-BO70)*0.9)))/((1.1*(AG70*1.4-BN70*0.6-AM70*3+(AF70+AP70-BR70)*0.1+(AR70-AV70-BO70)*0.9))+(AI70-AF70-AL70-AX70-AP70-BN70+AV70+BO70)))+AM70</f>
        <v>10926.406998167113</v>
      </c>
      <c r="I70" s="520">
        <f t="shared" si="10"/>
        <v>0.98720699296775505</v>
      </c>
      <c r="J70" s="864">
        <f>((AG70+AF70+AP70)*2+BN70+AR70-(AJ70+AV70+BO70-BN70)*0.605)*0.16</f>
        <v>10915.953599999999</v>
      </c>
      <c r="K70" s="852">
        <f t="shared" si="11"/>
        <v>0.98626252258763991</v>
      </c>
      <c r="L70" s="864">
        <f>((((2/3)+((BA70+AD70+W70+R70-Y70)/20))*(AG70+((AF70+AU70)*(5/6))+((AN70+AY70+AW70)*(1/6))+(AP70*(19/6))+(AR70*(4/3))-(AL70*(7/6))-(BO70*(11/6))-AM70-(AO70*(1/3))-(AX70*(2/3))-AV70))-(((1/3)-(((BA70+AD70)*2+W70+R70-Y70)/20))*((AL70*(13/6))+(BO70*(8/3))+(AO70*(1/2))+(AS70*(1/3))+((AX70+AV70)*(3/2))-(AF70*(1/6))-(AM70*(11/3))-(AP70*(5/12)))))/2</f>
        <v>11250.616278039093</v>
      </c>
      <c r="M70" s="866">
        <f t="shared" si="12"/>
        <v>1.0164994830176268</v>
      </c>
      <c r="N70" s="515">
        <f>((BN70+AF70-AV70+AP70-BO70)*(AG70+(AF70-BR70+AP70)*0.26+(AX70+AL70+AR70)*0.52))/(AJ70+AF70+AP70+AL70+AX70)</f>
        <v>11018.807229255459</v>
      </c>
      <c r="O70" s="785">
        <f t="shared" si="13"/>
        <v>0.99555540560674549</v>
      </c>
      <c r="P70" s="517">
        <f>BP70*0.5+BM70*0.72+BQ70*1.04+AM70*1.44+(AP70+AF70-BR70)*0.34+BR70*0.25+AR70*0.18-AV70*0.32-(AJ70-BN70-AO70)*0.09-AO70*0.098-BO70*0.37+AL70*0.37+AX70*0.04</f>
        <v>11029.748</v>
      </c>
      <c r="Q70" s="790">
        <f>P70/E70</f>
        <v>0.99654391037224432</v>
      </c>
      <c r="R70" s="70">
        <v>0.27200000000000002</v>
      </c>
      <c r="S70" s="412">
        <v>0.39400000000000002</v>
      </c>
      <c r="T70" s="66">
        <v>0.72599999999999998</v>
      </c>
      <c r="U70" s="66">
        <f>AQ70/AG70</f>
        <v>8.9484711383718454E-2</v>
      </c>
      <c r="V70" s="67">
        <f>E70/AI70</f>
        <v>0.11644030172640527</v>
      </c>
      <c r="W70" s="66">
        <v>0.33200000000000002</v>
      </c>
      <c r="X70" s="66">
        <f>AE70/AG70</f>
        <v>0.28998269213251149</v>
      </c>
      <c r="Y70" s="113">
        <f>AO70/AI70</f>
        <v>0.11366290385363954</v>
      </c>
      <c r="Z70" s="66">
        <f>AM70/AG70</f>
        <v>6.7531047885100046E-2</v>
      </c>
      <c r="AA70" s="66">
        <f>AE70/AI70</f>
        <v>0.10047026395800238</v>
      </c>
      <c r="AB70" s="67">
        <f>E70/AG70</f>
        <v>0.33607627607566876</v>
      </c>
      <c r="AC70" s="66">
        <f>AT70/AG70</f>
        <v>2.3077156651383112E-2</v>
      </c>
      <c r="AD70" s="67">
        <f>AF70/AI70</f>
        <v>9.5146918035201408E-2</v>
      </c>
      <c r="AE70" s="68">
        <f>AF70+AP70</f>
        <v>9550</v>
      </c>
      <c r="AF70" s="68">
        <v>9044</v>
      </c>
      <c r="AG70" s="69">
        <v>32933</v>
      </c>
      <c r="AH70" s="69"/>
      <c r="AI70" s="68">
        <v>95053</v>
      </c>
      <c r="AJ70" s="404">
        <v>83590</v>
      </c>
      <c r="AK70" s="69">
        <v>2517</v>
      </c>
      <c r="AL70" s="69">
        <v>698</v>
      </c>
      <c r="AM70" s="68">
        <v>2224</v>
      </c>
      <c r="AN70" s="69">
        <v>477</v>
      </c>
      <c r="AO70" s="68">
        <v>10804</v>
      </c>
      <c r="AP70" s="68">
        <v>506</v>
      </c>
      <c r="AQ70" s="69">
        <f>AN70+AY70+AW70+AU70</f>
        <v>2947</v>
      </c>
      <c r="AR70" s="68">
        <v>670</v>
      </c>
      <c r="AS70" s="114">
        <v>182</v>
      </c>
      <c r="AT70" s="114">
        <f>AS70+AV70</f>
        <v>760</v>
      </c>
      <c r="AU70" s="220">
        <v>2224</v>
      </c>
      <c r="AV70" s="68">
        <v>578</v>
      </c>
      <c r="AW70" s="69">
        <v>210</v>
      </c>
      <c r="AX70" s="69">
        <v>1187</v>
      </c>
      <c r="AY70" s="69">
        <v>36</v>
      </c>
      <c r="AZ70" s="349">
        <f>BL70/AI70</f>
        <v>0.48499258308522614</v>
      </c>
      <c r="BA70" s="349">
        <f>AG70/AI70</f>
        <v>0.34646986418103587</v>
      </c>
      <c r="BB70" s="365">
        <v>0.25900000000000001</v>
      </c>
      <c r="BC70" s="380">
        <f>AF70/AG70</f>
        <v>0.27461816415145901</v>
      </c>
      <c r="BD70" s="365">
        <f>AQ70/AI70</f>
        <v>3.1003755799396127E-2</v>
      </c>
      <c r="BE70" s="353">
        <f>AM70/AI70</f>
        <v>2.3397472988753644E-2</v>
      </c>
      <c r="BF70" s="365">
        <f>BL70/AG70</f>
        <v>1.3998117389852125</v>
      </c>
      <c r="BG70" s="365">
        <f>AO70/AG70</f>
        <v>0.32806000060729362</v>
      </c>
      <c r="BH70" s="365">
        <f>AV70/AG70</f>
        <v>1.7550784926972946E-2</v>
      </c>
      <c r="BI70" s="365">
        <f>AT70/AI70</f>
        <v>7.9955393306891942E-3</v>
      </c>
      <c r="BJ70" s="365">
        <f>AV70/AI70</f>
        <v>6.0808180699188875E-3</v>
      </c>
      <c r="BK70" s="262">
        <v>10381</v>
      </c>
      <c r="BL70" s="389">
        <f>AG70+AE70+AQ70+AR70</f>
        <v>46100</v>
      </c>
      <c r="BM70" s="262">
        <v>3251</v>
      </c>
      <c r="BN70" s="282">
        <v>21610</v>
      </c>
      <c r="BO70" s="278">
        <v>1940</v>
      </c>
      <c r="BP70" s="278">
        <v>15435</v>
      </c>
      <c r="BQ70" s="262">
        <v>700</v>
      </c>
      <c r="BR70" s="262">
        <v>722</v>
      </c>
      <c r="BS70" s="457"/>
    </row>
    <row r="71" spans="1:187" x14ac:dyDescent="0.2">
      <c r="A71" s="421"/>
      <c r="B71" s="476">
        <v>1954</v>
      </c>
      <c r="C71" s="458">
        <v>16</v>
      </c>
      <c r="D71" s="459">
        <v>2472</v>
      </c>
      <c r="E71" s="112">
        <v>10827</v>
      </c>
      <c r="F71" s="468">
        <f>((((4/6)+((S71+T71+V71+AA71+W71+AD71+R71-(1-Z71)-Y71-AC71)/20))*(AG71+(AF71+AU71)*5/6+(AN71+AY71+AW71)*1/6+AP71*18/6+AR71*8/6-AK71*9/6-AL71*7/6-AM71*3/6-AO71*2/6-AX71*4/6-AV71)-(((2/6)-((S71+T71+U71+Z71+X71+AB71+W71+AD71+R71)/20))*(AK71*17/6+AL71*12/6+AO71*3/6+AS71*2/6+AX71*5/6+AV71*8/6-AF71*1/6-AM71*9/6-AP71*2/6))))/2</f>
        <v>10951.201315110638</v>
      </c>
      <c r="G71" s="471">
        <f t="shared" si="14"/>
        <v>1.0114714431615996</v>
      </c>
      <c r="H71" s="497">
        <f>(((BN71+AF71+AP71-BR71*0.5-AM71)*(1.1*(AG71*1.4-BN71*0.6-AM71*3+(AF71+AP71-BR71)*0.1+(AR71-AV71-BO71)*0.9)))/((1.1*(AG71*1.4-BN71*0.6-AM71*3+(AF71+AP71-BR71)*0.1+(AR71-AV71-BO71)*0.9))+(AI71-AF71-AL71-AX71-AP71-BN71+AV71+BO71)))+AM71</f>
        <v>10876.622232007783</v>
      </c>
      <c r="I71" s="520">
        <f t="shared" si="10"/>
        <v>1.0045831931290092</v>
      </c>
      <c r="J71" s="632">
        <f>((AG71+AF71+AP71)*2+BN71+AR71-(AJ71+AV71+BO71-BN71)*0.605)*0.16</f>
        <v>10877.169599999999</v>
      </c>
      <c r="K71" s="636">
        <f t="shared" si="11"/>
        <v>1.0046337489609309</v>
      </c>
      <c r="L71" s="864">
        <f>((((2/3)+((BA71+AD71+W71+R71-Y71)/20))*(AG71+((AF71+AU71)*(5/6))+((AN71+AY71+AW71)*(1/6))+(AP71*(19/6))+(AR71*(4/3))-(AL71*(7/6))-(BO71*(11/6))-AM71-(AO71*(1/3))-(AX71*(2/3))-AV71))-(((1/3)-(((BA71+AD71)*2+W71+R71-Y71)/20))*((AL71*(13/6))+(BO71*(8/3))+(AO71*(1/2))+(AS71*(1/3))+((AX71+AV71)*(3/2))-(AF71*(1/6))-(AM71*(11/3))-(AP71*(5/12)))))/2</f>
        <v>11044.45687887715</v>
      </c>
      <c r="M71" s="865">
        <f t="shared" si="12"/>
        <v>1.020084684481126</v>
      </c>
      <c r="N71" s="868">
        <f>((BN71+AF71-AV71+AP71-BO71)*(AG71+(AF71-BR71+AP71)*0.26+(AX71+AL71+AR71)*0.52))/(AJ71+AF71+AP71+AL71+AX71)</f>
        <v>11010.366242672919</v>
      </c>
      <c r="O71" s="869">
        <f t="shared" si="13"/>
        <v>1.0169360157636389</v>
      </c>
      <c r="P71" s="868">
        <f>BP71*0.5+BM71*0.72+BQ71*1.04+AM71*1.44+(AP71+AF71-BR71)*0.34+BR71*0.25+AR71*0.18-AV71*0.32-(AJ71-BN71-AO71)*0.09-AO71*0.098-BO71*0.37+AL71*0.37+AX71*0.04</f>
        <v>11007.609999999997</v>
      </c>
      <c r="Q71" s="869">
        <f>P71/E71</f>
        <v>1.0166814445368058</v>
      </c>
      <c r="R71" s="70">
        <v>0.27500000000000002</v>
      </c>
      <c r="S71" s="412">
        <v>0.39</v>
      </c>
      <c r="T71" s="66">
        <v>0.72299999999999998</v>
      </c>
      <c r="U71" s="66">
        <f>AQ71/AG71</f>
        <v>8.7567171470444558E-2</v>
      </c>
      <c r="V71" s="67">
        <f>E71/AI71</f>
        <v>0.11327091070774703</v>
      </c>
      <c r="W71" s="66">
        <v>0.33300000000000002</v>
      </c>
      <c r="X71" s="66">
        <f>AE71/AG71</f>
        <v>0.28923424523693209</v>
      </c>
      <c r="Y71" s="113">
        <f>AO71/AI71</f>
        <v>0.1068682324632526</v>
      </c>
      <c r="Z71" s="66">
        <f>AM71/AG71</f>
        <v>5.9141426477772346E-2</v>
      </c>
      <c r="AA71" s="66">
        <f>AE71/AI71</f>
        <v>9.9105508186430921E-2</v>
      </c>
      <c r="AB71" s="67">
        <f>E71/AG71</f>
        <v>0.33057523204689793</v>
      </c>
      <c r="AC71" s="66">
        <f>AT71/AG71</f>
        <v>2.3082559843673668E-2</v>
      </c>
      <c r="AD71" s="67">
        <f>AF71/AI71</f>
        <v>9.4491813569074642E-2</v>
      </c>
      <c r="AE71" s="68">
        <f>AF71+AP71</f>
        <v>9473</v>
      </c>
      <c r="AF71" s="68">
        <v>9032</v>
      </c>
      <c r="AG71" s="69">
        <v>32752</v>
      </c>
      <c r="AH71" s="69"/>
      <c r="AI71" s="68">
        <v>95585</v>
      </c>
      <c r="AJ71" s="404">
        <v>83936</v>
      </c>
      <c r="AK71" s="69">
        <v>2562</v>
      </c>
      <c r="AL71" s="69">
        <v>795</v>
      </c>
      <c r="AM71" s="68">
        <v>1937</v>
      </c>
      <c r="AN71" s="69">
        <v>402</v>
      </c>
      <c r="AO71" s="68">
        <v>10215</v>
      </c>
      <c r="AP71" s="68">
        <v>441</v>
      </c>
      <c r="AQ71" s="69">
        <f>AN71+AY71+AW71+AU71</f>
        <v>2868</v>
      </c>
      <c r="AR71" s="68">
        <v>694</v>
      </c>
      <c r="AS71" s="114">
        <v>165</v>
      </c>
      <c r="AT71" s="114">
        <f>AS71+AV71</f>
        <v>756</v>
      </c>
      <c r="AU71" s="220">
        <v>2274</v>
      </c>
      <c r="AV71" s="68">
        <v>591</v>
      </c>
      <c r="AW71" s="69">
        <v>147</v>
      </c>
      <c r="AX71" s="69">
        <v>1332</v>
      </c>
      <c r="AY71" s="69">
        <v>45</v>
      </c>
      <c r="AZ71" s="349">
        <f>BL71/AI71</f>
        <v>0.47901867447821311</v>
      </c>
      <c r="BA71" s="349">
        <f>AG71/AI71</f>
        <v>0.34264790500601561</v>
      </c>
      <c r="BB71" s="365">
        <v>0.26100000000000001</v>
      </c>
      <c r="BC71" s="380">
        <f>AF71/AG71</f>
        <v>0.27576941866145577</v>
      </c>
      <c r="BD71" s="365">
        <f>AQ71/AI71</f>
        <v>3.0004707851650363E-2</v>
      </c>
      <c r="BE71" s="353">
        <f>AM71/AI71</f>
        <v>2.0264685881675994E-2</v>
      </c>
      <c r="BF71" s="365">
        <f>BL71/AG71</f>
        <v>1.3979909623839766</v>
      </c>
      <c r="BG71" s="365">
        <f>AO71/AG71</f>
        <v>0.31188935026868586</v>
      </c>
      <c r="BH71" s="365">
        <f>AV71/AG71</f>
        <v>1.8044699560332195E-2</v>
      </c>
      <c r="BI71" s="365">
        <f>AT71/AI71</f>
        <v>7.9091907726107653E-3</v>
      </c>
      <c r="BJ71" s="365">
        <f>AV71/AI71</f>
        <v>6.1829785008107969E-3</v>
      </c>
      <c r="BK71" s="262">
        <v>10168</v>
      </c>
      <c r="BL71" s="389">
        <f>AG71+AE71+AQ71+AR71</f>
        <v>45787</v>
      </c>
      <c r="BM71" s="262">
        <v>3455</v>
      </c>
      <c r="BN71" s="282">
        <v>21908</v>
      </c>
      <c r="BO71" s="278">
        <v>1959</v>
      </c>
      <c r="BP71" s="278">
        <v>15727</v>
      </c>
      <c r="BQ71" s="262">
        <v>789</v>
      </c>
      <c r="BR71" s="262">
        <v>759</v>
      </c>
      <c r="BS71" s="457"/>
    </row>
    <row r="72" spans="1:187" s="34" customFormat="1" ht="16" x14ac:dyDescent="0.2">
      <c r="A72" s="421"/>
      <c r="B72" s="422"/>
      <c r="C72" s="463" t="s">
        <v>133</v>
      </c>
      <c r="D72" s="464">
        <f>SUM(D4:D71)</f>
        <v>271594</v>
      </c>
      <c r="E72" s="463">
        <f>SUM(E4:E71)</f>
        <v>1198808</v>
      </c>
      <c r="F72" s="853">
        <f>SUM(F4:F71)</f>
        <v>1202957.6451658336</v>
      </c>
      <c r="G72" s="646">
        <f>STDEV(G4:G71)</f>
        <v>1.3546923346594247E-2</v>
      </c>
      <c r="H72" s="513">
        <f>SUM(H4:H71)</f>
        <v>1209478.5614030866</v>
      </c>
      <c r="I72" s="646">
        <f>STDEV(I4:I71)</f>
        <v>1.5835933208849965E-2</v>
      </c>
      <c r="J72" s="513">
        <f>SUM(J4:J71)</f>
        <v>1205562.0959999997</v>
      </c>
      <c r="K72" s="646">
        <f>STDEV(K4:K71)</f>
        <v>1.433675465448213E-2</v>
      </c>
      <c r="L72" s="513">
        <f>SUM(L4:L71)</f>
        <v>1201583.4800151079</v>
      </c>
      <c r="M72" s="646">
        <f>STDEV(M4:M71)</f>
        <v>1.3672562008306405E-2</v>
      </c>
      <c r="N72" s="652">
        <f>SUM(N4:N71)</f>
        <v>1210927.6456369103</v>
      </c>
      <c r="O72" s="646">
        <f>STDEV(O4:O71)</f>
        <v>1.6022964548815521E-2</v>
      </c>
      <c r="P72" s="652">
        <f>SUM(P4:P71)</f>
        <v>1205954.9700000002</v>
      </c>
      <c r="Q72" s="646">
        <f>STDEV(Q4:Q71)</f>
        <v>1.2853503319792089E-2</v>
      </c>
      <c r="R72" s="426"/>
      <c r="S72" s="445"/>
      <c r="T72" s="446"/>
      <c r="U72" s="426"/>
      <c r="V72" s="426"/>
      <c r="W72" s="431"/>
      <c r="X72" s="447"/>
      <c r="Y72" s="426"/>
      <c r="Z72" s="426"/>
      <c r="AA72" s="447"/>
      <c r="AB72" s="426"/>
      <c r="AC72" s="428"/>
      <c r="AD72" s="426"/>
      <c r="AE72" s="421"/>
      <c r="AF72" s="421"/>
      <c r="AG72" s="448"/>
      <c r="AH72" s="448"/>
      <c r="AI72" s="421"/>
      <c r="AJ72" s="449"/>
      <c r="AK72" s="448"/>
      <c r="AL72" s="421"/>
      <c r="AM72" s="421"/>
      <c r="AN72" s="421"/>
      <c r="AO72" s="450"/>
      <c r="AP72" s="421"/>
      <c r="AQ72" s="421"/>
      <c r="AR72" s="448"/>
      <c r="AS72" s="451"/>
      <c r="AT72" s="451"/>
      <c r="AU72" s="421"/>
      <c r="AV72" s="448"/>
      <c r="AW72" s="448"/>
      <c r="AX72" s="448"/>
      <c r="AY72" s="421"/>
      <c r="AZ72" s="452"/>
      <c r="BA72" s="452"/>
      <c r="BB72" s="439"/>
      <c r="BC72" s="437"/>
      <c r="BD72" s="437"/>
      <c r="BE72" s="452"/>
      <c r="BF72" s="437"/>
      <c r="BG72" s="437"/>
      <c r="BH72" s="453"/>
      <c r="BI72" s="439"/>
      <c r="BJ72" s="453"/>
      <c r="BK72" s="454"/>
      <c r="BL72" s="443"/>
      <c r="BM72" s="454"/>
      <c r="BN72" s="442"/>
      <c r="BO72" s="442"/>
      <c r="BP72" s="442"/>
      <c r="BQ72" s="454"/>
      <c r="BR72" s="454"/>
      <c r="BS72" s="421"/>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33"/>
      <c r="DX72" s="33"/>
      <c r="DY72" s="33"/>
      <c r="DZ72" s="33"/>
      <c r="EA72" s="33"/>
      <c r="EB72" s="33"/>
      <c r="EC72" s="33"/>
      <c r="ED72" s="33"/>
      <c r="EE72" s="33"/>
      <c r="EF72" s="33"/>
      <c r="EG72" s="33"/>
      <c r="EH72" s="33"/>
      <c r="EI72" s="33"/>
      <c r="EJ72" s="33"/>
      <c r="EK72" s="33"/>
      <c r="EL72" s="33"/>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3"/>
      <c r="GA72" s="33"/>
      <c r="GB72" s="33"/>
      <c r="GC72" s="33"/>
      <c r="GD72" s="33"/>
      <c r="GE72" s="33"/>
    </row>
    <row r="73" spans="1:187" s="33" customFormat="1" x14ac:dyDescent="0.2">
      <c r="A73" s="421"/>
      <c r="B73" s="422"/>
      <c r="C73" s="421"/>
      <c r="D73" s="421"/>
      <c r="E73" s="423"/>
      <c r="F73" s="424"/>
      <c r="G73" s="647"/>
      <c r="H73" s="499"/>
      <c r="I73" s="523"/>
      <c r="J73" s="499"/>
      <c r="K73" s="523"/>
      <c r="L73" s="491"/>
      <c r="M73" s="641"/>
      <c r="N73" s="494"/>
      <c r="O73" s="782"/>
      <c r="P73" s="494"/>
      <c r="Q73" s="782"/>
      <c r="R73" s="433"/>
      <c r="S73" s="425"/>
      <c r="T73" s="425"/>
      <c r="U73" s="426"/>
      <c r="V73" s="429"/>
      <c r="W73" s="431"/>
      <c r="X73" s="430"/>
      <c r="Y73" s="427"/>
      <c r="Z73" s="426"/>
      <c r="AA73" s="430"/>
      <c r="AB73" s="429"/>
      <c r="AC73" s="428"/>
      <c r="AD73" s="432"/>
      <c r="AE73" s="421"/>
      <c r="AF73" s="421"/>
      <c r="AG73" s="421"/>
      <c r="AH73" s="421"/>
      <c r="AI73" s="421"/>
      <c r="AJ73" s="434"/>
      <c r="AK73" s="421"/>
      <c r="AL73" s="421"/>
      <c r="AM73" s="421"/>
      <c r="AN73" s="421"/>
      <c r="AO73" s="421"/>
      <c r="AP73" s="421"/>
      <c r="AQ73" s="421"/>
      <c r="AR73" s="421"/>
      <c r="AS73" s="421"/>
      <c r="AT73" s="421"/>
      <c r="AU73" s="421"/>
      <c r="AV73" s="421"/>
      <c r="AW73" s="421"/>
      <c r="AX73" s="421"/>
      <c r="AY73" s="421"/>
      <c r="AZ73" s="435"/>
      <c r="BA73" s="435"/>
      <c r="BB73" s="439"/>
      <c r="BC73" s="441"/>
      <c r="BD73" s="437"/>
      <c r="BE73" s="436"/>
      <c r="BF73" s="437"/>
      <c r="BG73" s="440"/>
      <c r="BH73" s="438"/>
      <c r="BI73" s="439"/>
      <c r="BJ73" s="438"/>
      <c r="BK73" s="442"/>
      <c r="BL73" s="443"/>
      <c r="BM73" s="442"/>
      <c r="BN73" s="442"/>
      <c r="BO73" s="442"/>
      <c r="BP73" s="442"/>
      <c r="BQ73" s="442"/>
      <c r="BR73" s="442"/>
      <c r="BS73" s="421"/>
    </row>
    <row r="74" spans="1:187" s="167" customFormat="1" ht="16" x14ac:dyDescent="0.2">
      <c r="A74" s="33"/>
      <c r="B74" s="166"/>
      <c r="E74" s="168"/>
      <c r="F74" s="169"/>
      <c r="G74" s="648"/>
      <c r="H74" s="500"/>
      <c r="I74" s="524"/>
      <c r="J74" s="500"/>
      <c r="K74" s="524"/>
      <c r="L74" s="492"/>
      <c r="M74" s="642"/>
      <c r="N74" s="495"/>
      <c r="O74" s="787"/>
      <c r="P74" s="495"/>
      <c r="Q74" s="787"/>
      <c r="R74" s="170"/>
      <c r="S74" s="171"/>
      <c r="T74" s="171"/>
      <c r="U74" s="170"/>
      <c r="V74" s="170"/>
      <c r="W74" s="171"/>
      <c r="X74" s="172"/>
      <c r="Y74" s="170"/>
      <c r="Z74" s="170"/>
      <c r="AA74" s="172"/>
      <c r="AB74" s="170"/>
      <c r="AC74" s="175"/>
      <c r="AD74" s="170"/>
      <c r="AG74" s="173"/>
      <c r="AH74" s="173"/>
      <c r="AJ74" s="408"/>
      <c r="AK74" s="173"/>
      <c r="AR74" s="173"/>
      <c r="AS74" s="174"/>
      <c r="AT74" s="174"/>
      <c r="AV74" s="173"/>
      <c r="AW74" s="173"/>
      <c r="AX74" s="173"/>
      <c r="AZ74" s="351"/>
      <c r="BA74" s="351"/>
      <c r="BB74" s="376"/>
      <c r="BC74" s="370"/>
      <c r="BD74" s="370"/>
      <c r="BE74" s="351"/>
      <c r="BF74" s="370"/>
      <c r="BG74" s="370"/>
      <c r="BH74" s="371"/>
      <c r="BI74" s="376"/>
      <c r="BJ74" s="371"/>
      <c r="BK74" s="274"/>
      <c r="BL74" s="391"/>
      <c r="BM74" s="274"/>
      <c r="BN74" s="280"/>
      <c r="BO74" s="280"/>
      <c r="BP74" s="280"/>
      <c r="BQ74" s="265"/>
      <c r="BR74" s="274"/>
      <c r="BS74" s="33"/>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c r="FA74" s="176"/>
      <c r="FB74" s="176"/>
      <c r="FC74" s="176"/>
      <c r="FD74" s="176"/>
      <c r="FE74" s="176"/>
      <c r="FF74" s="176"/>
      <c r="FG74" s="176"/>
      <c r="FH74" s="176"/>
      <c r="FI74" s="176"/>
      <c r="FJ74" s="176"/>
      <c r="FK74" s="176"/>
      <c r="FL74" s="176"/>
      <c r="FM74" s="176"/>
      <c r="FN74" s="176"/>
      <c r="FO74" s="176"/>
      <c r="FP74" s="176"/>
      <c r="FQ74" s="176"/>
      <c r="FR74" s="176"/>
      <c r="FS74" s="176"/>
      <c r="FT74" s="176"/>
      <c r="FU74" s="176"/>
      <c r="FV74" s="176"/>
      <c r="FW74" s="176"/>
      <c r="FX74" s="176"/>
      <c r="FY74" s="176"/>
      <c r="FZ74" s="176"/>
      <c r="GA74" s="176"/>
      <c r="GB74" s="176"/>
      <c r="GC74" s="176"/>
      <c r="GD74" s="176"/>
      <c r="GE74" s="176"/>
    </row>
    <row r="75" spans="1:187" ht="16" customHeight="1" x14ac:dyDescent="0.2">
      <c r="S75" s="126"/>
      <c r="T75" s="126"/>
      <c r="W75" s="126"/>
      <c r="X75" s="127"/>
      <c r="AA75" s="127"/>
      <c r="AC75" s="129"/>
      <c r="AG75" s="123"/>
      <c r="AH75" s="123"/>
      <c r="AJ75" s="409"/>
      <c r="AK75" s="123"/>
      <c r="AR75" s="123"/>
      <c r="AS75" s="128"/>
      <c r="AT75" s="128"/>
      <c r="AV75" s="123"/>
      <c r="AW75" s="123"/>
      <c r="AX75" s="123"/>
      <c r="BB75" s="377"/>
      <c r="BH75" s="373"/>
      <c r="BI75" s="377"/>
      <c r="BJ75" s="373"/>
      <c r="BK75" s="275"/>
      <c r="BM75" s="275"/>
      <c r="BQ75" s="266"/>
      <c r="BR75" s="275"/>
    </row>
  </sheetData>
  <sheetProtection sheet="1" objects="1" scenarios="1" selectLockedCells="1" selectUnlockedCells="1"/>
  <mergeCells count="2">
    <mergeCell ref="B2:E2"/>
    <mergeCell ref="B1:G1"/>
  </mergeCells>
  <pageMargins left="0.7" right="0.7" top="0.75" bottom="0.75" header="0.3" footer="0.3"/>
  <ignoredErrors>
    <ignoredError sqref="G72:P72"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BA035-9C68-A949-9E7B-44BF7B1D540E}">
  <dimension ref="A1:AA163"/>
  <sheetViews>
    <sheetView zoomScale="150" zoomScaleNormal="150" workbookViewId="0">
      <pane ySplit="1" topLeftCell="A4" activePane="bottomLeft" state="frozen"/>
      <selection pane="bottomLeft"/>
    </sheetView>
  </sheetViews>
  <sheetFormatPr baseColWidth="10" defaultColWidth="10.83203125" defaultRowHeight="16" x14ac:dyDescent="0.2"/>
  <cols>
    <col min="1" max="1" width="5.6640625" style="536" bestFit="1" customWidth="1"/>
    <col min="2" max="8" width="6.1640625" style="536" bestFit="1" customWidth="1"/>
    <col min="9" max="9" width="6.1640625" style="539" bestFit="1" customWidth="1"/>
    <col min="10" max="10" width="6.1640625" style="536" bestFit="1" customWidth="1"/>
    <col min="11" max="11" width="4" style="536" customWidth="1"/>
    <col min="12" max="13" width="7" style="538" bestFit="1" customWidth="1"/>
    <col min="14" max="16" width="6.1640625" style="538" bestFit="1" customWidth="1"/>
    <col min="17" max="17" width="7.33203125" style="538" bestFit="1" customWidth="1"/>
    <col min="18" max="18" width="7" style="538" bestFit="1" customWidth="1"/>
    <col min="19" max="19" width="6.83203125" style="538" bestFit="1" customWidth="1"/>
    <col min="20" max="20" width="7" style="538" bestFit="1" customWidth="1"/>
    <col min="21" max="21" width="4" style="536" customWidth="1"/>
    <col min="22" max="22" width="5.6640625" style="538" bestFit="1" customWidth="1"/>
    <col min="23" max="26" width="6.1640625" style="538" bestFit="1" customWidth="1"/>
    <col min="27" max="27" width="4" style="536" customWidth="1"/>
    <col min="28" max="16384" width="10.83203125" style="536"/>
  </cols>
  <sheetData>
    <row r="1" spans="1:27" s="535" customFormat="1" ht="25.5" x14ac:dyDescent="0.2">
      <c r="A1" s="312" t="s">
        <v>33</v>
      </c>
      <c r="B1" s="312" t="s">
        <v>32</v>
      </c>
      <c r="C1" s="312" t="s">
        <v>28</v>
      </c>
      <c r="D1" s="312" t="s">
        <v>30</v>
      </c>
      <c r="E1" s="313" t="s">
        <v>29</v>
      </c>
      <c r="F1" s="313" t="s">
        <v>53</v>
      </c>
      <c r="G1" s="312" t="s">
        <v>31</v>
      </c>
      <c r="H1" s="313" t="s">
        <v>19</v>
      </c>
      <c r="I1" s="314" t="s">
        <v>21</v>
      </c>
      <c r="J1" s="312" t="s">
        <v>20</v>
      </c>
      <c r="K1" s="534"/>
      <c r="L1" s="313" t="s">
        <v>39</v>
      </c>
      <c r="M1" s="313" t="s">
        <v>40</v>
      </c>
      <c r="N1" s="313" t="s">
        <v>41</v>
      </c>
      <c r="O1" s="313" t="s">
        <v>42</v>
      </c>
      <c r="P1" s="313" t="s">
        <v>54</v>
      </c>
      <c r="Q1" s="313" t="s">
        <v>43</v>
      </c>
      <c r="R1" s="313" t="s">
        <v>44</v>
      </c>
      <c r="S1" s="313" t="s">
        <v>46</v>
      </c>
      <c r="T1" s="313" t="s">
        <v>45</v>
      </c>
      <c r="U1" s="534"/>
      <c r="V1" s="313" t="s">
        <v>48</v>
      </c>
      <c r="W1" s="313" t="s">
        <v>49</v>
      </c>
      <c r="X1" s="313" t="s">
        <v>30</v>
      </c>
      <c r="Y1" s="313" t="s">
        <v>50</v>
      </c>
      <c r="Z1" s="313" t="s">
        <v>51</v>
      </c>
      <c r="AA1" s="534"/>
    </row>
    <row r="2" spans="1:27" ht="15" x14ac:dyDescent="0.2">
      <c r="A2" s="315" t="s">
        <v>37</v>
      </c>
      <c r="B2" s="316">
        <f>AVERAGE(B13:B151)</f>
        <v>7.1985475473372541E-4</v>
      </c>
      <c r="C2" s="317">
        <f>AVERAGE(C13:C142)</f>
        <v>1.1321590246643516E-2</v>
      </c>
      <c r="D2" s="316">
        <f>AVERAGE(D13:D83)</f>
        <v>1.9983243270956196E-2</v>
      </c>
      <c r="E2" s="316">
        <f>AVERAGE(E13:E148)</f>
        <v>6.729428127344078E-3</v>
      </c>
      <c r="F2" s="316">
        <f>AVERAGE(F13:F104)</f>
        <v>6.9617222343693981E-3</v>
      </c>
      <c r="G2" s="316">
        <f>AVERAGE(G13:G116)</f>
        <v>2.0015072460513148E-3</v>
      </c>
      <c r="H2" s="316">
        <f>AVERAGE(H13:H142)</f>
        <v>1.8356705631984327E-2</v>
      </c>
      <c r="I2" s="317">
        <f>AVERAGE(I13:I78)</f>
        <v>7.1489828820206856E-3</v>
      </c>
      <c r="J2" s="316">
        <f>AVERAGE(J13:J138)</f>
        <v>1.6026472870643498E-2</v>
      </c>
      <c r="K2" s="534"/>
      <c r="L2" s="5"/>
      <c r="M2" s="5"/>
      <c r="N2" s="5"/>
      <c r="O2" s="5"/>
      <c r="P2" s="5"/>
      <c r="Q2" s="5"/>
      <c r="R2" s="5"/>
      <c r="S2" s="5"/>
      <c r="T2" s="5"/>
      <c r="U2" s="534"/>
      <c r="V2" s="7"/>
      <c r="W2" s="316">
        <f>AVERAGE(W13:W158)</f>
        <v>2.2076464203978855E-2</v>
      </c>
      <c r="X2" s="316">
        <f>AVERAGE(X13:X85)</f>
        <v>2.0055232596886199E-2</v>
      </c>
      <c r="Y2" s="316">
        <f>AVERAGE(Y13:Y85)</f>
        <v>4.506859334652424E-3</v>
      </c>
      <c r="Z2" s="7"/>
      <c r="AA2" s="534"/>
    </row>
    <row r="3" spans="1:27" ht="15" x14ac:dyDescent="0.2">
      <c r="A3" s="318" t="s">
        <v>35</v>
      </c>
      <c r="B3" s="319">
        <v>1.6000000000000001E-4</v>
      </c>
      <c r="C3" s="319">
        <v>3.2190000000000003E-2</v>
      </c>
      <c r="D3" s="319">
        <v>2.215E-2</v>
      </c>
      <c r="E3" s="319">
        <v>4.0800000000000003E-3</v>
      </c>
      <c r="F3" s="319">
        <f>SUM(F104)</f>
        <v>2.3168625468638106E-3</v>
      </c>
      <c r="G3" s="319">
        <v>3.48E-3</v>
      </c>
      <c r="H3" s="319">
        <v>5.4239999999999997E-2</v>
      </c>
      <c r="I3" s="319">
        <v>8.3199999999999993E-3</v>
      </c>
      <c r="J3" s="319">
        <v>1.7729999999999999E-2</v>
      </c>
      <c r="K3" s="3"/>
      <c r="L3" s="5"/>
      <c r="M3" s="5"/>
      <c r="N3" s="5"/>
      <c r="O3" s="5"/>
      <c r="P3" s="5"/>
      <c r="Q3" s="5"/>
      <c r="R3" s="5"/>
      <c r="S3" s="5"/>
      <c r="T3" s="5"/>
      <c r="U3" s="3"/>
      <c r="V3" s="8"/>
      <c r="W3" s="8"/>
      <c r="X3" s="319">
        <v>2.215E-2</v>
      </c>
      <c r="Y3" s="319">
        <v>5.8999999999999999E-3</v>
      </c>
      <c r="Z3" s="8"/>
      <c r="AA3" s="3"/>
    </row>
    <row r="4" spans="1:27" ht="15" x14ac:dyDescent="0.2">
      <c r="A4" s="320" t="s">
        <v>36</v>
      </c>
      <c r="B4" s="321">
        <f>AVERAGE(B149:B151)</f>
        <v>2.2854530792115673E-4</v>
      </c>
      <c r="C4" s="321">
        <f>AVERAGE(C140:C142)</f>
        <v>2.6730311937032184E-2</v>
      </c>
      <c r="D4" s="321">
        <f>AVERAGE(D81:D83)</f>
        <v>2.1442945691875531E-2</v>
      </c>
      <c r="E4" s="321">
        <f>AVERAGE(E146:E148)</f>
        <v>7.7484900989358563E-3</v>
      </c>
      <c r="F4" s="321">
        <f>AVERAGE(F102:F104)</f>
        <v>2.9868394756893319E-3</v>
      </c>
      <c r="G4" s="321">
        <f>AVERAGE(G114:G116)</f>
        <v>3.1545449354052832E-3</v>
      </c>
      <c r="H4" s="321">
        <f>AVERAGE(H140:H142)</f>
        <v>4.5578557244737618E-2</v>
      </c>
      <c r="I4" s="321">
        <f>AVERAGE(I76:I78)</f>
        <v>6.9327473027054722E-3</v>
      </c>
      <c r="J4" s="321">
        <f>AVERAGE(J136:J138)</f>
        <v>1.8595533838653967E-2</v>
      </c>
      <c r="K4" s="534"/>
      <c r="L4" s="5"/>
      <c r="M4" s="5"/>
      <c r="N4" s="5"/>
      <c r="O4" s="5"/>
      <c r="P4" s="5"/>
      <c r="Q4" s="5"/>
      <c r="R4" s="5"/>
      <c r="S4" s="5"/>
      <c r="T4" s="5"/>
      <c r="U4" s="534"/>
      <c r="V4" s="8"/>
      <c r="W4" s="8"/>
      <c r="X4" s="321">
        <f>AVERAGE(X83:X85)</f>
        <v>2.2522110328372872E-2</v>
      </c>
      <c r="Y4" s="321">
        <f>AVERAGE(Y83:Y85)</f>
        <v>5.8251606375977856E-3</v>
      </c>
      <c r="Z4" s="8"/>
      <c r="AA4" s="534"/>
    </row>
    <row r="5" spans="1:27" ht="15" x14ac:dyDescent="0.2">
      <c r="A5" s="322" t="s">
        <v>34</v>
      </c>
      <c r="B5" s="323">
        <f>AVERAGE(B147:B151)</f>
        <v>1.7942558120730216E-4</v>
      </c>
      <c r="C5" s="323">
        <f>AVERAGE(C138:C142)</f>
        <v>2.7187769620057672E-2</v>
      </c>
      <c r="D5" s="323">
        <f>AVERAGE(D79:D83)</f>
        <v>2.1046670155955106E-2</v>
      </c>
      <c r="E5" s="323">
        <f>AVERAGE(E144:E148)</f>
        <v>8.5725152403240586E-3</v>
      </c>
      <c r="F5" s="323">
        <f>AVERAGE(F100:F104)</f>
        <v>3.3719719019784573E-3</v>
      </c>
      <c r="G5" s="323">
        <f>AVERAGE(G112:G116)</f>
        <v>2.8574385646863206E-3</v>
      </c>
      <c r="H5" s="323">
        <f>AVERAGE(H138:H142)</f>
        <v>4.6289191463470158E-2</v>
      </c>
      <c r="I5" s="324">
        <f>AVERAGE(I74:I78)</f>
        <v>6.9195162235502648E-3</v>
      </c>
      <c r="J5" s="323">
        <f>AVERAGE(J134:J138)</f>
        <v>1.8643481911694248E-2</v>
      </c>
      <c r="K5" s="534"/>
      <c r="L5" s="5"/>
      <c r="M5" s="5"/>
      <c r="N5" s="5"/>
      <c r="O5" s="5"/>
      <c r="P5" s="5"/>
      <c r="Q5" s="5"/>
      <c r="R5" s="5"/>
      <c r="S5" s="5"/>
      <c r="T5" s="5"/>
      <c r="U5" s="534"/>
      <c r="V5" s="9"/>
      <c r="W5" s="9"/>
      <c r="X5" s="323">
        <f>AVERAGE(X81:X85)</f>
        <v>2.1910108882085839E-2</v>
      </c>
      <c r="Y5" s="323">
        <f>AVERAGE(Y81:Y85)</f>
        <v>5.8786066287980577E-3</v>
      </c>
      <c r="Z5" s="9"/>
      <c r="AA5" s="534"/>
    </row>
    <row r="6" spans="1:27" ht="15" x14ac:dyDescent="0.2">
      <c r="A6" s="325" t="s">
        <v>38</v>
      </c>
      <c r="B6" s="326">
        <f>AVERAGE(B152:B156)</f>
        <v>3.0590367998995177E-4</v>
      </c>
      <c r="C6" s="326">
        <f>AVERAGE(C143:C156)</f>
        <v>3.3706677128668948E-2</v>
      </c>
      <c r="D6" s="327">
        <f>AVERAGE(D84:D156)</f>
        <v>1.354298857123391E-2</v>
      </c>
      <c r="E6" s="327">
        <f>AVERAGE(E149:E156)</f>
        <v>6.2035373488361452E-3</v>
      </c>
      <c r="F6" s="327">
        <f>AVERAGE(F105:F156)</f>
        <v>2.2395463516935669E-3</v>
      </c>
      <c r="G6" s="327">
        <f>AVERAGE(G117:G156)</f>
        <v>3.6543312916233624E-3</v>
      </c>
      <c r="H6" s="327">
        <f>AVERAGE(H143:H156)</f>
        <v>5.7304229213960126E-2</v>
      </c>
      <c r="I6" s="326">
        <f>AVERAGE(I79:I156)</f>
        <v>7.903277552426341E-3</v>
      </c>
      <c r="J6" s="327">
        <f>AVERAGE(J139:J156)</f>
        <v>2.0294831117950659E-2</v>
      </c>
      <c r="K6" s="4"/>
      <c r="L6" s="6"/>
      <c r="M6" s="6"/>
      <c r="N6" s="6"/>
      <c r="O6" s="6"/>
      <c r="P6" s="6"/>
      <c r="Q6" s="6"/>
      <c r="R6" s="6"/>
      <c r="S6" s="6"/>
      <c r="T6" s="6"/>
      <c r="U6" s="4"/>
      <c r="V6" s="7"/>
      <c r="W6" s="7"/>
      <c r="X6" s="327">
        <f>AVERAGE(X86:X158)</f>
        <v>1.3135356901465209E-2</v>
      </c>
      <c r="Y6" s="327">
        <f>AVERAGE(Y86:Y158)</f>
        <v>6.4554795749538884E-3</v>
      </c>
      <c r="Z6" s="7"/>
      <c r="AA6" s="4"/>
    </row>
    <row r="7" spans="1:27" ht="15" x14ac:dyDescent="0.2">
      <c r="A7" s="328" t="s">
        <v>47</v>
      </c>
      <c r="B7" s="329">
        <f t="shared" ref="B7:J7" si="0">AVERAGE(B13:B156)</f>
        <v>7.0548145352734458E-4</v>
      </c>
      <c r="C7" s="329">
        <f t="shared" si="0"/>
        <v>1.3497918137951544E-2</v>
      </c>
      <c r="D7" s="329">
        <f t="shared" si="0"/>
        <v>1.6718391930124768E-2</v>
      </c>
      <c r="E7" s="329">
        <f t="shared" si="0"/>
        <v>6.7002119729825246E-3</v>
      </c>
      <c r="F7" s="329">
        <f t="shared" si="0"/>
        <v>5.256492054514234E-3</v>
      </c>
      <c r="G7" s="329">
        <f t="shared" si="0"/>
        <v>2.4606250364879959E-3</v>
      </c>
      <c r="H7" s="329">
        <f t="shared" si="0"/>
        <v>2.2143270424676412E-2</v>
      </c>
      <c r="I7" s="329">
        <f t="shared" si="0"/>
        <v>7.5575591618237525E-3</v>
      </c>
      <c r="J7" s="329">
        <f t="shared" si="0"/>
        <v>1.6560017651556888E-2</v>
      </c>
      <c r="K7" s="4"/>
      <c r="L7" s="6"/>
      <c r="M7" s="6"/>
      <c r="N7" s="6"/>
      <c r="O7" s="6"/>
      <c r="P7" s="6"/>
      <c r="Q7" s="6"/>
      <c r="R7" s="6"/>
      <c r="S7" s="6"/>
      <c r="T7" s="6"/>
      <c r="U7" s="4"/>
      <c r="V7" s="307"/>
      <c r="W7" s="542">
        <f>AVERAGE(W13:W158)</f>
        <v>2.2076464203978855E-2</v>
      </c>
      <c r="X7" s="542">
        <f>AVERAGE(X13:X158)</f>
        <v>1.6595294749175711E-2</v>
      </c>
      <c r="Y7" s="542">
        <f>AVERAGE(Y13:Y158)</f>
        <v>5.4811694548031545E-3</v>
      </c>
      <c r="Z7" s="307"/>
      <c r="AA7" s="4"/>
    </row>
    <row r="8" spans="1:27" ht="16" customHeight="1" x14ac:dyDescent="0.2">
      <c r="A8" s="1196" t="s">
        <v>162</v>
      </c>
      <c r="B8" s="1196"/>
      <c r="C8" s="1196"/>
      <c r="D8" s="1196"/>
      <c r="E8" s="1196"/>
      <c r="F8" s="1196"/>
      <c r="G8" s="1196"/>
      <c r="H8" s="1196"/>
      <c r="I8" s="1196"/>
      <c r="J8" s="1196"/>
      <c r="K8" s="534"/>
      <c r="L8" s="6"/>
      <c r="M8" s="6"/>
      <c r="N8" s="6"/>
      <c r="O8" s="6"/>
      <c r="P8" s="6"/>
      <c r="Q8" s="6"/>
      <c r="R8" s="6"/>
      <c r="S8" s="6"/>
      <c r="T8" s="6"/>
      <c r="U8" s="4"/>
      <c r="V8" s="307"/>
      <c r="W8" s="307"/>
      <c r="X8" s="307"/>
      <c r="Y8" s="307"/>
      <c r="Z8" s="307"/>
      <c r="AA8" s="4"/>
    </row>
    <row r="9" spans="1:27" x14ac:dyDescent="0.2">
      <c r="A9" s="1196"/>
      <c r="B9" s="1196"/>
      <c r="C9" s="1196"/>
      <c r="D9" s="1196"/>
      <c r="E9" s="1196"/>
      <c r="F9" s="1196"/>
      <c r="G9" s="1196"/>
      <c r="H9" s="1196"/>
      <c r="I9" s="1196"/>
      <c r="J9" s="1196"/>
      <c r="K9" s="534"/>
      <c r="L9" s="6"/>
      <c r="M9" s="6"/>
      <c r="N9" s="6"/>
      <c r="O9" s="6"/>
      <c r="P9" s="6"/>
      <c r="Q9" s="6"/>
      <c r="R9" s="6"/>
      <c r="S9" s="6"/>
      <c r="T9" s="6"/>
      <c r="U9" s="4"/>
      <c r="V9" s="307"/>
      <c r="W9" s="307"/>
      <c r="X9" s="307"/>
      <c r="Y9" s="307"/>
      <c r="Z9" s="307"/>
      <c r="AA9" s="4"/>
    </row>
    <row r="10" spans="1:27" x14ac:dyDescent="0.2">
      <c r="A10" s="1196"/>
      <c r="B10" s="1196"/>
      <c r="C10" s="1196"/>
      <c r="D10" s="1196"/>
      <c r="E10" s="1196"/>
      <c r="F10" s="1196"/>
      <c r="G10" s="1196"/>
      <c r="H10" s="1196"/>
      <c r="I10" s="1196"/>
      <c r="J10" s="1196"/>
      <c r="K10" s="534"/>
      <c r="L10" s="6"/>
      <c r="M10" s="6"/>
      <c r="N10" s="6"/>
      <c r="O10" s="6"/>
      <c r="P10" s="6"/>
      <c r="Q10" s="6"/>
      <c r="R10" s="6"/>
      <c r="S10" s="6"/>
      <c r="T10" s="6"/>
      <c r="U10" s="4"/>
      <c r="V10" s="307"/>
      <c r="W10" s="307"/>
      <c r="X10" s="307"/>
      <c r="Y10" s="307"/>
      <c r="Z10" s="307"/>
      <c r="AA10" s="4"/>
    </row>
    <row r="11" spans="1:27" ht="16" customHeight="1" x14ac:dyDescent="0.2">
      <c r="A11" s="1196"/>
      <c r="B11" s="1196"/>
      <c r="C11" s="1196"/>
      <c r="D11" s="1196"/>
      <c r="E11" s="1196"/>
      <c r="F11" s="1196"/>
      <c r="G11" s="1196"/>
      <c r="H11" s="1196"/>
      <c r="I11" s="1196"/>
      <c r="J11" s="1196"/>
      <c r="K11" s="534"/>
      <c r="L11" s="6"/>
      <c r="M11" s="6"/>
      <c r="N11" s="6"/>
      <c r="O11" s="6"/>
      <c r="P11" s="6"/>
      <c r="Q11" s="6"/>
      <c r="R11" s="6"/>
      <c r="S11" s="6"/>
      <c r="T11" s="6"/>
      <c r="U11" s="4"/>
      <c r="V11" s="307"/>
      <c r="W11" s="307"/>
      <c r="X11" s="307"/>
      <c r="Y11" s="307"/>
      <c r="Z11" s="307"/>
      <c r="AA11" s="4"/>
    </row>
    <row r="12" spans="1:27" x14ac:dyDescent="0.2">
      <c r="A12" s="1197"/>
      <c r="B12" s="1197"/>
      <c r="C12" s="1197"/>
      <c r="D12" s="1197"/>
      <c r="E12" s="1197"/>
      <c r="F12" s="1197"/>
      <c r="G12" s="1197"/>
      <c r="H12" s="1197"/>
      <c r="I12" s="1197"/>
      <c r="J12" s="1197"/>
      <c r="K12" s="534"/>
      <c r="L12" s="5"/>
      <c r="M12" s="5"/>
      <c r="N12" s="5"/>
      <c r="O12" s="5"/>
      <c r="P12" s="5"/>
      <c r="Q12" s="5"/>
      <c r="R12" s="5"/>
      <c r="S12" s="5"/>
      <c r="T12" s="5"/>
      <c r="U12" s="534"/>
      <c r="V12" s="5"/>
      <c r="W12" s="5"/>
      <c r="X12" s="5"/>
      <c r="Y12" s="5"/>
      <c r="Z12" s="5"/>
      <c r="AA12" s="534"/>
    </row>
    <row r="13" spans="1:27" ht="15" x14ac:dyDescent="0.2">
      <c r="A13" s="308">
        <v>2021</v>
      </c>
      <c r="B13" s="526">
        <v>8.1841317533100887E-4</v>
      </c>
      <c r="C13" s="526">
        <v>4.0247990403264686E-3</v>
      </c>
      <c r="D13" s="526">
        <v>1.8330212899536982E-2</v>
      </c>
      <c r="E13" s="526">
        <v>1.1592318127291277E-2</v>
      </c>
      <c r="F13" s="526">
        <v>3.5987757435788198E-3</v>
      </c>
      <c r="G13" s="526">
        <v>1.6480374900501138E-3</v>
      </c>
      <c r="H13" s="526">
        <v>1.2242564211800845E-2</v>
      </c>
      <c r="I13" s="527">
        <v>6.2109712210051907E-3</v>
      </c>
      <c r="J13" s="526">
        <v>4.1817549917598125E-3</v>
      </c>
      <c r="K13" s="534"/>
      <c r="L13" s="5"/>
      <c r="M13" s="5"/>
      <c r="N13" s="5"/>
      <c r="O13" s="5"/>
      <c r="P13" s="5"/>
      <c r="Q13" s="5"/>
      <c r="R13" s="5"/>
      <c r="S13" s="5"/>
      <c r="T13" s="5"/>
      <c r="U13" s="534"/>
      <c r="V13" s="544">
        <v>1885</v>
      </c>
      <c r="W13" s="527">
        <v>2.1132997746560984E-2</v>
      </c>
      <c r="X13" s="527">
        <v>1.8330212899536982E-2</v>
      </c>
      <c r="Y13" s="545">
        <v>2.8027848470240022E-3</v>
      </c>
      <c r="Z13" s="543"/>
      <c r="AA13" s="534"/>
    </row>
    <row r="14" spans="1:27" ht="15" x14ac:dyDescent="0.2">
      <c r="A14" s="308">
        <v>2020</v>
      </c>
      <c r="B14" s="526">
        <v>9.4728295191411299E-4</v>
      </c>
      <c r="C14" s="526">
        <v>4.3905813009352543E-3</v>
      </c>
      <c r="D14" s="526">
        <v>1.8599825579646949E-2</v>
      </c>
      <c r="E14" s="526">
        <v>1.234475084954741E-2</v>
      </c>
      <c r="F14" s="526">
        <v>3.0373199410579496E-3</v>
      </c>
      <c r="G14" s="526">
        <v>1.7592397678404955E-3</v>
      </c>
      <c r="H14" s="526">
        <v>1.3276997564129553E-2</v>
      </c>
      <c r="I14" s="527">
        <v>6.0445674074519591E-3</v>
      </c>
      <c r="J14" s="526">
        <v>1.894565903828226E-3</v>
      </c>
      <c r="K14" s="534"/>
      <c r="L14" s="5"/>
      <c r="M14" s="5"/>
      <c r="N14" s="5"/>
      <c r="O14" s="5"/>
      <c r="P14" s="5"/>
      <c r="Q14" s="5"/>
      <c r="R14" s="5"/>
      <c r="S14" s="5"/>
      <c r="T14" s="5"/>
      <c r="U14" s="534"/>
      <c r="V14" s="544">
        <v>1432</v>
      </c>
      <c r="W14" s="527">
        <v>2.1531891859381109E-2</v>
      </c>
      <c r="X14" s="527">
        <v>1.8599825579646949E-2</v>
      </c>
      <c r="Y14" s="545">
        <v>2.93206627973416E-3</v>
      </c>
      <c r="Z14" s="543"/>
      <c r="AA14" s="534"/>
    </row>
    <row r="15" spans="1:27" ht="15" x14ac:dyDescent="0.2">
      <c r="A15" s="308">
        <v>2019</v>
      </c>
      <c r="B15" s="526">
        <v>8.2030056241522219E-4</v>
      </c>
      <c r="C15" s="526">
        <v>4.4607193982317966E-3</v>
      </c>
      <c r="D15" s="526">
        <v>1.8566672206822971E-2</v>
      </c>
      <c r="E15" s="526">
        <v>1.0637100103475823E-2</v>
      </c>
      <c r="F15" s="526">
        <v>4.0371655130631524E-3</v>
      </c>
      <c r="G15" s="526">
        <v>1.7478299565187086E-3</v>
      </c>
      <c r="H15" s="526">
        <v>1.2224086812462134E-2</v>
      </c>
      <c r="I15" s="527">
        <v>6.1656578220751993E-3</v>
      </c>
      <c r="J15" s="526">
        <v>4.1604786695046561E-3</v>
      </c>
      <c r="K15" s="534"/>
      <c r="L15" s="5"/>
      <c r="M15" s="5"/>
      <c r="N15" s="5"/>
      <c r="O15" s="5"/>
      <c r="P15" s="5"/>
      <c r="Q15" s="5"/>
      <c r="R15" s="5"/>
      <c r="S15" s="5"/>
      <c r="T15" s="5"/>
      <c r="U15" s="534"/>
      <c r="V15" s="544">
        <v>4009</v>
      </c>
      <c r="W15" s="527">
        <v>2.1494019311912586E-2</v>
      </c>
      <c r="X15" s="527">
        <v>1.8566672206822971E-2</v>
      </c>
      <c r="Y15" s="545">
        <v>2.9273471050896144E-3</v>
      </c>
      <c r="Z15" s="543"/>
      <c r="AA15" s="534"/>
    </row>
    <row r="16" spans="1:27" ht="15" x14ac:dyDescent="0.2">
      <c r="A16" s="308">
        <v>2018</v>
      </c>
      <c r="B16" s="526">
        <v>8.1560341149082582E-4</v>
      </c>
      <c r="C16" s="526">
        <v>5.1744905179351734E-3</v>
      </c>
      <c r="D16" s="526">
        <v>1.8672456910753542E-2</v>
      </c>
      <c r="E16" s="526">
        <v>1.0381389118446141E-2</v>
      </c>
      <c r="F16" s="526">
        <v>5.0178514521521667E-3</v>
      </c>
      <c r="G16" s="526">
        <v>1.9120768719718699E-3</v>
      </c>
      <c r="H16" s="526">
        <v>1.3362932715419225E-2</v>
      </c>
      <c r="I16" s="527">
        <v>6.6706636635176812E-3</v>
      </c>
      <c r="J16" s="526">
        <v>4.4453086599797994E-3</v>
      </c>
      <c r="K16" s="534"/>
      <c r="L16" s="5"/>
      <c r="M16" s="5"/>
      <c r="N16" s="5"/>
      <c r="O16" s="5"/>
      <c r="P16" s="5"/>
      <c r="Q16" s="5"/>
      <c r="R16" s="5"/>
      <c r="S16" s="5"/>
      <c r="T16" s="5"/>
      <c r="U16" s="534"/>
      <c r="V16" s="544">
        <v>4094</v>
      </c>
      <c r="W16" s="527">
        <v>2.2113115010883713E-2</v>
      </c>
      <c r="X16" s="527">
        <v>1.8672456910753542E-2</v>
      </c>
      <c r="Y16" s="545">
        <v>3.4406581001301707E-3</v>
      </c>
      <c r="Z16" s="543"/>
      <c r="AA16" s="534"/>
    </row>
    <row r="17" spans="1:27" ht="15" x14ac:dyDescent="0.2">
      <c r="A17" s="308">
        <v>2017</v>
      </c>
      <c r="B17" s="526">
        <v>8.3650395315577864E-4</v>
      </c>
      <c r="C17" s="526">
        <v>5.0406109177257886E-3</v>
      </c>
      <c r="D17" s="526">
        <v>2.0529426050352143E-2</v>
      </c>
      <c r="E17" s="526">
        <v>9.5145578671847596E-3</v>
      </c>
      <c r="F17" s="526">
        <v>5.2348957068458404E-3</v>
      </c>
      <c r="G17" s="526">
        <v>1.888879894222726E-3</v>
      </c>
      <c r="H17" s="526">
        <v>1.3637712836288082E-2</v>
      </c>
      <c r="I17" s="527">
        <v>6.3034620470061257E-3</v>
      </c>
      <c r="J17" s="526">
        <v>4.9920397204457753E-3</v>
      </c>
      <c r="K17" s="534"/>
      <c r="L17" s="5"/>
      <c r="M17" s="5"/>
      <c r="N17" s="5"/>
      <c r="O17" s="5"/>
      <c r="P17" s="5"/>
      <c r="Q17" s="5"/>
      <c r="R17" s="5"/>
      <c r="S17" s="5"/>
      <c r="T17" s="5"/>
      <c r="U17" s="534"/>
      <c r="V17" s="544">
        <v>4405</v>
      </c>
      <c r="W17" s="527">
        <v>2.3772902668717451E-2</v>
      </c>
      <c r="X17" s="527">
        <v>2.0529426050352143E-2</v>
      </c>
      <c r="Y17" s="545">
        <v>3.243476618365309E-3</v>
      </c>
      <c r="Z17" s="543"/>
      <c r="AA17" s="534"/>
    </row>
    <row r="18" spans="1:27" ht="15" x14ac:dyDescent="0.2">
      <c r="A18" s="308">
        <v>2016</v>
      </c>
      <c r="B18" s="526">
        <v>8.0182034890020589E-4</v>
      </c>
      <c r="C18" s="526">
        <v>5.4231227651966628E-3</v>
      </c>
      <c r="D18" s="526">
        <v>2.0148445118647742E-2</v>
      </c>
      <c r="E18" s="526">
        <v>8.9446310542854041E-3</v>
      </c>
      <c r="F18" s="526">
        <v>5.0493011160472421E-3</v>
      </c>
      <c r="G18" s="526">
        <v>1.874525950807238E-3</v>
      </c>
      <c r="H18" s="526">
        <v>1.3744717737566367E-2</v>
      </c>
      <c r="I18" s="527">
        <v>6.5770939430057429E-3</v>
      </c>
      <c r="J18" s="526">
        <v>5.5531476866399389E-3</v>
      </c>
      <c r="K18" s="534"/>
      <c r="L18" s="5"/>
      <c r="M18" s="5"/>
      <c r="N18" s="5"/>
      <c r="O18" s="5"/>
      <c r="P18" s="5"/>
      <c r="Q18" s="5"/>
      <c r="R18" s="5"/>
      <c r="S18" s="5"/>
      <c r="T18" s="5"/>
      <c r="U18" s="534"/>
      <c r="V18" s="544">
        <v>4334</v>
      </c>
      <c r="W18" s="527">
        <v>2.3480333730631704E-2</v>
      </c>
      <c r="X18" s="527">
        <v>2.0148445118647742E-2</v>
      </c>
      <c r="Y18" s="545">
        <v>3.3318886119839616E-3</v>
      </c>
      <c r="Z18" s="543"/>
      <c r="AA18" s="534"/>
    </row>
    <row r="19" spans="1:27" ht="15" x14ac:dyDescent="0.2">
      <c r="A19" s="308">
        <v>2015</v>
      </c>
      <c r="B19" s="526">
        <v>7.6785675387195849E-4</v>
      </c>
      <c r="C19" s="526">
        <v>5.7943233058139285E-3</v>
      </c>
      <c r="D19" s="526">
        <v>2.0361818459058531E-2</v>
      </c>
      <c r="E19" s="526">
        <v>8.7241597142048051E-3</v>
      </c>
      <c r="F19" s="526">
        <v>5.178948744200231E-3</v>
      </c>
      <c r="G19" s="526">
        <v>2.0094974622606575E-3</v>
      </c>
      <c r="H19" s="526">
        <v>1.3641710414533732E-2</v>
      </c>
      <c r="I19" s="527">
        <v>6.7092164593634956E-3</v>
      </c>
      <c r="J19" s="526">
        <v>6.534951096782626E-3</v>
      </c>
      <c r="K19" s="534"/>
      <c r="L19" s="5"/>
      <c r="M19" s="5"/>
      <c r="N19" s="5"/>
      <c r="O19" s="5"/>
      <c r="P19" s="5"/>
      <c r="Q19" s="5"/>
      <c r="R19" s="5"/>
      <c r="S19" s="5"/>
      <c r="T19" s="5"/>
      <c r="U19" s="534"/>
      <c r="V19" s="544">
        <v>4378</v>
      </c>
      <c r="W19" s="527">
        <v>2.3841679918095278E-2</v>
      </c>
      <c r="X19" s="527">
        <v>2.0361818459058531E-2</v>
      </c>
      <c r="Y19" s="545">
        <v>3.4798614590367469E-3</v>
      </c>
      <c r="Z19" s="543"/>
      <c r="AA19" s="534"/>
    </row>
    <row r="20" spans="1:27" ht="15" x14ac:dyDescent="0.2">
      <c r="A20" s="308">
        <v>2014</v>
      </c>
      <c r="B20" s="526">
        <v>6.9592070853427134E-4</v>
      </c>
      <c r="C20" s="526">
        <v>5.6271713541638348E-3</v>
      </c>
      <c r="D20" s="526">
        <v>1.96217018523452E-2</v>
      </c>
      <c r="E20" s="526">
        <v>8.9817266445204394E-3</v>
      </c>
      <c r="F20" s="526">
        <v>5.3553273273926356E-3</v>
      </c>
      <c r="G20" s="526">
        <v>1.9898982759651821E-3</v>
      </c>
      <c r="H20" s="526">
        <v>1.5027537799911922E-2</v>
      </c>
      <c r="I20" s="527">
        <v>6.9428964437364422E-3</v>
      </c>
      <c r="J20" s="526">
        <v>7.3017305590744258E-3</v>
      </c>
      <c r="K20" s="534"/>
      <c r="L20" s="5"/>
      <c r="M20" s="5"/>
      <c r="N20" s="5"/>
      <c r="O20" s="5"/>
      <c r="P20" s="5"/>
      <c r="Q20" s="5"/>
      <c r="R20" s="5"/>
      <c r="S20" s="5"/>
      <c r="T20" s="5"/>
      <c r="U20" s="534"/>
      <c r="V20" s="544">
        <v>4230</v>
      </c>
      <c r="W20" s="527">
        <v>2.2998004664843499E-2</v>
      </c>
      <c r="X20" s="527">
        <v>1.96217018523452E-2</v>
      </c>
      <c r="Y20" s="545">
        <v>3.376302812498299E-3</v>
      </c>
      <c r="Z20" s="543"/>
      <c r="AA20" s="534"/>
    </row>
    <row r="21" spans="1:27" ht="15" x14ac:dyDescent="0.2">
      <c r="A21" s="308">
        <v>2013</v>
      </c>
      <c r="B21" s="526">
        <v>6.9236719261330751E-4</v>
      </c>
      <c r="C21" s="526">
        <v>5.4469825231375051E-3</v>
      </c>
      <c r="D21" s="526">
        <v>2.0186830959631748E-2</v>
      </c>
      <c r="E21" s="526">
        <v>8.3084063113596906E-3</v>
      </c>
      <c r="F21" s="526">
        <v>5.5064828287527115E-3</v>
      </c>
      <c r="G21" s="526">
        <v>1.8931915423020128E-3</v>
      </c>
      <c r="H21" s="526">
        <v>1.4566756638340915E-2</v>
      </c>
      <c r="I21" s="527">
        <v>6.593715685903296E-3</v>
      </c>
      <c r="J21" s="526">
        <v>7.480811151439096E-3</v>
      </c>
      <c r="K21" s="534"/>
      <c r="L21" s="5"/>
      <c r="M21" s="5"/>
      <c r="N21" s="5"/>
      <c r="O21" s="5"/>
      <c r="P21" s="5"/>
      <c r="Q21" s="5"/>
      <c r="R21" s="5"/>
      <c r="S21" s="5"/>
      <c r="T21" s="5"/>
      <c r="U21" s="534"/>
      <c r="V21" s="544">
        <v>4356</v>
      </c>
      <c r="W21" s="527">
        <v>2.356212102362162E-2</v>
      </c>
      <c r="X21" s="527">
        <v>2.0186830959631748E-2</v>
      </c>
      <c r="Y21" s="545">
        <v>3.375290063989872E-3</v>
      </c>
      <c r="Z21" s="543"/>
      <c r="AA21" s="534"/>
    </row>
    <row r="22" spans="1:27" ht="15" x14ac:dyDescent="0.2">
      <c r="A22" s="308">
        <v>2012</v>
      </c>
      <c r="B22" s="526">
        <v>8.9586274296883487E-4</v>
      </c>
      <c r="C22" s="526">
        <v>6.1678792485611901E-3</v>
      </c>
      <c r="D22" s="526">
        <v>1.9622108806602236E-2</v>
      </c>
      <c r="E22" s="526">
        <v>8.1116299272450867E-3</v>
      </c>
      <c r="F22" s="526">
        <v>5.7280920838310347E-3</v>
      </c>
      <c r="G22" s="526">
        <v>2.3020957758714301E-3</v>
      </c>
      <c r="H22" s="526">
        <v>1.7531762406341623E-2</v>
      </c>
      <c r="I22" s="527">
        <v>6.6402432403083944E-3</v>
      </c>
      <c r="J22" s="526">
        <v>8.0301878597024649E-3</v>
      </c>
      <c r="K22" s="534"/>
      <c r="L22" s="5"/>
      <c r="M22" s="5"/>
      <c r="N22" s="5"/>
      <c r="O22" s="5"/>
      <c r="P22" s="5"/>
      <c r="Q22" s="5"/>
      <c r="R22" s="5"/>
      <c r="S22" s="5"/>
      <c r="T22" s="5"/>
      <c r="U22" s="534"/>
      <c r="V22" s="544">
        <v>4274</v>
      </c>
      <c r="W22" s="527">
        <v>2.3205559778477575E-2</v>
      </c>
      <c r="X22" s="527">
        <v>1.9622108806602236E-2</v>
      </c>
      <c r="Y22" s="545">
        <v>3.5834509718753391E-3</v>
      </c>
      <c r="Z22" s="543"/>
      <c r="AA22" s="534"/>
    </row>
    <row r="23" spans="1:27" ht="15" x14ac:dyDescent="0.2">
      <c r="A23" s="308">
        <v>2011</v>
      </c>
      <c r="B23" s="526">
        <v>9.1230532537990225E-4</v>
      </c>
      <c r="C23" s="526">
        <v>6.8072012739885017E-3</v>
      </c>
      <c r="D23" s="526">
        <v>1.9018057167534887E-2</v>
      </c>
      <c r="E23" s="526">
        <v>8.3888903884045459E-3</v>
      </c>
      <c r="F23" s="526">
        <v>6.6452535830926612E-3</v>
      </c>
      <c r="G23" s="526">
        <v>2.4238171070744149E-3</v>
      </c>
      <c r="H23" s="526">
        <v>1.7700882614915384E-2</v>
      </c>
      <c r="I23" s="527">
        <v>6.8773786067100329E-3</v>
      </c>
      <c r="J23" s="526">
        <v>8.9988933574455445E-3</v>
      </c>
      <c r="K23" s="534"/>
      <c r="L23" s="5"/>
      <c r="M23" s="5"/>
      <c r="N23" s="5"/>
      <c r="O23" s="5"/>
      <c r="P23" s="5"/>
      <c r="Q23" s="5"/>
      <c r="R23" s="5"/>
      <c r="S23" s="5"/>
      <c r="T23" s="5"/>
      <c r="U23" s="534"/>
      <c r="V23" s="544">
        <v>4235</v>
      </c>
      <c r="W23" s="527">
        <v>2.2861615698129504E-2</v>
      </c>
      <c r="X23" s="527">
        <v>1.9018057167534887E-2</v>
      </c>
      <c r="Y23" s="545">
        <v>3.8435585305946172E-3</v>
      </c>
      <c r="Z23" s="543"/>
      <c r="AA23" s="534"/>
    </row>
    <row r="24" spans="1:27" ht="15" x14ac:dyDescent="0.2">
      <c r="A24" s="308">
        <v>2010</v>
      </c>
      <c r="B24" s="526">
        <v>9.808518320911007E-4</v>
      </c>
      <c r="C24" s="526">
        <v>6.0845149364332565E-3</v>
      </c>
      <c r="D24" s="526">
        <v>2.0042791008498921E-2</v>
      </c>
      <c r="E24" s="526">
        <v>8.3480191643357966E-3</v>
      </c>
      <c r="F24" s="526">
        <v>6.5533836693559252E-3</v>
      </c>
      <c r="G24" s="526">
        <v>2.053321692454447E-3</v>
      </c>
      <c r="H24" s="526">
        <v>1.5946926215151466E-2</v>
      </c>
      <c r="I24" s="527">
        <v>7.0114738107171538E-3</v>
      </c>
      <c r="J24" s="526">
        <v>8.3210726854321942E-3</v>
      </c>
      <c r="K24" s="534"/>
      <c r="L24" s="5"/>
      <c r="M24" s="5"/>
      <c r="N24" s="5"/>
      <c r="O24" s="5"/>
      <c r="P24" s="5"/>
      <c r="Q24" s="5"/>
      <c r="R24" s="5"/>
      <c r="S24" s="5"/>
      <c r="T24" s="5"/>
      <c r="U24" s="534"/>
      <c r="V24" s="544">
        <v>4395</v>
      </c>
      <c r="W24" s="527">
        <v>2.3685954956265864E-2</v>
      </c>
      <c r="X24" s="527">
        <v>2.0042791008498921E-2</v>
      </c>
      <c r="Y24" s="545">
        <v>3.6431639477669427E-3</v>
      </c>
      <c r="Z24" s="543"/>
      <c r="AA24" s="534"/>
    </row>
    <row r="25" spans="1:27" ht="15" x14ac:dyDescent="0.2">
      <c r="A25" s="308">
        <v>2009</v>
      </c>
      <c r="B25" s="526">
        <v>7.3765628424355485E-4</v>
      </c>
      <c r="C25" s="526">
        <v>6.0562650003474468E-3</v>
      </c>
      <c r="D25" s="526">
        <v>2.0290893152090827E-2</v>
      </c>
      <c r="E25" s="526">
        <v>8.4990832749800883E-3</v>
      </c>
      <c r="F25" s="526">
        <v>6.3021504284286314E-3</v>
      </c>
      <c r="G25" s="526">
        <v>2.0900261386900721E-3</v>
      </c>
      <c r="H25" s="526">
        <v>1.5875646117415636E-2</v>
      </c>
      <c r="I25" s="527">
        <v>7.3017281469325793E-3</v>
      </c>
      <c r="J25" s="526">
        <v>8.7396233676682051E-3</v>
      </c>
      <c r="K25" s="534"/>
      <c r="L25" s="5"/>
      <c r="M25" s="5"/>
      <c r="N25" s="5"/>
      <c r="O25" s="5"/>
      <c r="P25" s="5"/>
      <c r="Q25" s="5"/>
      <c r="R25" s="5"/>
      <c r="S25" s="5"/>
      <c r="T25" s="5"/>
      <c r="U25" s="534"/>
      <c r="V25" s="544">
        <v>4498</v>
      </c>
      <c r="W25" s="527">
        <v>2.4043318598025432E-2</v>
      </c>
      <c r="X25" s="527">
        <v>2.0290893152090827E-2</v>
      </c>
      <c r="Y25" s="545">
        <v>3.7524254459346054E-3</v>
      </c>
      <c r="Z25" s="543"/>
      <c r="AA25" s="534"/>
    </row>
    <row r="26" spans="1:27" ht="15" x14ac:dyDescent="0.2">
      <c r="A26" s="308">
        <v>2008</v>
      </c>
      <c r="B26" s="526">
        <v>8.1543028604015328E-4</v>
      </c>
      <c r="C26" s="526">
        <v>5.5161460526245666E-3</v>
      </c>
      <c r="D26" s="526">
        <v>2.0694874514339316E-2</v>
      </c>
      <c r="E26" s="526">
        <v>8.9111074396021981E-3</v>
      </c>
      <c r="F26" s="526">
        <v>6.9817887236117695E-3</v>
      </c>
      <c r="G26" s="526">
        <v>1.806737692598771E-3</v>
      </c>
      <c r="H26" s="526">
        <v>1.4917577585793393E-2</v>
      </c>
      <c r="I26" s="527">
        <v>7.2749172578092103E-3</v>
      </c>
      <c r="J26" s="526">
        <v>8.1329844215508092E-3</v>
      </c>
      <c r="K26" s="534"/>
      <c r="L26" s="5"/>
      <c r="M26" s="5"/>
      <c r="N26" s="5"/>
      <c r="O26" s="5"/>
      <c r="P26" s="5"/>
      <c r="Q26" s="5"/>
      <c r="R26" s="5"/>
      <c r="S26" s="5"/>
      <c r="T26" s="5"/>
      <c r="U26" s="534"/>
      <c r="V26" s="544">
        <v>4580</v>
      </c>
      <c r="W26" s="527">
        <v>2.4409612484077792E-2</v>
      </c>
      <c r="X26" s="527">
        <v>2.0694874514339316E-2</v>
      </c>
      <c r="Y26" s="545">
        <v>3.7147379697384762E-3</v>
      </c>
      <c r="Z26" s="543"/>
      <c r="AA26" s="534"/>
    </row>
    <row r="27" spans="1:27" ht="15" x14ac:dyDescent="0.2">
      <c r="A27" s="308">
        <v>2007</v>
      </c>
      <c r="B27" s="526">
        <v>7.3691967575534268E-4</v>
      </c>
      <c r="C27" s="526">
        <v>5.3121835619198083E-3</v>
      </c>
      <c r="D27" s="526">
        <v>2.1116194737651296E-2</v>
      </c>
      <c r="E27" s="526">
        <v>9.3042736039613411E-3</v>
      </c>
      <c r="F27" s="526">
        <v>7.0139908706785496E-3</v>
      </c>
      <c r="G27" s="526">
        <v>1.7230136303632113E-3</v>
      </c>
      <c r="H27" s="526">
        <v>1.5470011610461078E-2</v>
      </c>
      <c r="I27" s="527">
        <v>7.6395773580104232E-3</v>
      </c>
      <c r="J27" s="526">
        <v>8.1644338177210632E-3</v>
      </c>
      <c r="K27" s="534"/>
      <c r="L27" s="5"/>
      <c r="M27" s="5"/>
      <c r="N27" s="5"/>
      <c r="O27" s="5"/>
      <c r="P27" s="5"/>
      <c r="Q27" s="5"/>
      <c r="R27" s="5"/>
      <c r="S27" s="5"/>
      <c r="T27" s="5"/>
      <c r="U27" s="534"/>
      <c r="V27" s="544">
        <v>4673</v>
      </c>
      <c r="W27" s="527">
        <v>2.4774285214422421E-2</v>
      </c>
      <c r="X27" s="527">
        <v>2.1116194737651296E-2</v>
      </c>
      <c r="Y27" s="545">
        <v>3.6580904767711253E-3</v>
      </c>
      <c r="Z27" s="543"/>
      <c r="AA27" s="534"/>
    </row>
    <row r="28" spans="1:27" ht="15" x14ac:dyDescent="0.2">
      <c r="A28" s="308">
        <v>2006</v>
      </c>
      <c r="B28" s="526">
        <v>7.7098542571688348E-4</v>
      </c>
      <c r="C28" s="526">
        <v>5.9020263623844188E-3</v>
      </c>
      <c r="D28" s="526">
        <v>2.0976120720366243E-2</v>
      </c>
      <c r="E28" s="526">
        <v>9.6612449553626027E-3</v>
      </c>
      <c r="F28" s="526">
        <v>7.4971686224883155E-3</v>
      </c>
      <c r="G28" s="526">
        <v>1.8663164443215594E-3</v>
      </c>
      <c r="H28" s="526">
        <v>1.4712528779024943E-2</v>
      </c>
      <c r="I28" s="527">
        <v>7.422728650350134E-3</v>
      </c>
      <c r="J28" s="526">
        <v>8.7785995714384467E-3</v>
      </c>
      <c r="K28" s="534"/>
      <c r="L28" s="5"/>
      <c r="M28" s="5"/>
      <c r="N28" s="5"/>
      <c r="O28" s="5"/>
      <c r="P28" s="5"/>
      <c r="Q28" s="5"/>
      <c r="R28" s="5"/>
      <c r="S28" s="5"/>
      <c r="T28" s="5"/>
      <c r="U28" s="534"/>
      <c r="V28" s="544">
        <v>4649</v>
      </c>
      <c r="W28" s="527">
        <v>2.4719387890743391E-2</v>
      </c>
      <c r="X28" s="527">
        <v>2.0976120720366243E-2</v>
      </c>
      <c r="Y28" s="545">
        <v>3.7432671703771479E-3</v>
      </c>
      <c r="Z28" s="543"/>
      <c r="AA28" s="534"/>
    </row>
    <row r="29" spans="1:27" ht="15" x14ac:dyDescent="0.2">
      <c r="A29" s="308">
        <v>2005</v>
      </c>
      <c r="B29" s="526">
        <v>8.6423464238936725E-4</v>
      </c>
      <c r="C29" s="526">
        <v>5.7383033087840592E-3</v>
      </c>
      <c r="D29" s="526">
        <v>2.0977819766817684E-2</v>
      </c>
      <c r="E29" s="526">
        <v>9.6461469091533719E-3</v>
      </c>
      <c r="F29" s="526">
        <v>6.5273871127047864E-3</v>
      </c>
      <c r="G29" s="526">
        <v>2.012968887552874E-3</v>
      </c>
      <c r="H29" s="526">
        <v>1.3768707190861658E-2</v>
      </c>
      <c r="I29" s="527">
        <v>7.0588108990187444E-3</v>
      </c>
      <c r="J29" s="526">
        <v>8.6960255942284161E-3</v>
      </c>
      <c r="K29" s="534"/>
      <c r="L29" s="5"/>
      <c r="M29" s="5"/>
      <c r="N29" s="5"/>
      <c r="O29" s="5"/>
      <c r="P29" s="5"/>
      <c r="Q29" s="5"/>
      <c r="R29" s="5"/>
      <c r="S29" s="5"/>
      <c r="T29" s="5"/>
      <c r="U29" s="534"/>
      <c r="V29" s="544">
        <v>4622</v>
      </c>
      <c r="W29" s="527">
        <v>2.4810512528718357E-2</v>
      </c>
      <c r="X29" s="527">
        <v>2.0977819766817684E-2</v>
      </c>
      <c r="Y29" s="545">
        <v>3.8326927619006732E-3</v>
      </c>
      <c r="Z29" s="543"/>
      <c r="AA29" s="534"/>
    </row>
    <row r="30" spans="1:27" ht="15" x14ac:dyDescent="0.2">
      <c r="A30" s="308">
        <v>2004</v>
      </c>
      <c r="B30" s="526">
        <v>8.3271896000297022E-4</v>
      </c>
      <c r="C30" s="526">
        <v>5.8343366624411929E-3</v>
      </c>
      <c r="D30" s="526">
        <v>2.0070118118797702E-2</v>
      </c>
      <c r="E30" s="526">
        <v>9.8122934777420054E-3</v>
      </c>
      <c r="F30" s="526">
        <v>7.3247444825738969E-3</v>
      </c>
      <c r="G30" s="526">
        <v>1.9200271561851925E-3</v>
      </c>
      <c r="H30" s="526">
        <v>1.3731906926418408E-2</v>
      </c>
      <c r="I30" s="527">
        <v>7.2292735190066775E-3</v>
      </c>
      <c r="J30" s="526">
        <v>9.1811243297142773E-3</v>
      </c>
      <c r="K30" s="534"/>
      <c r="L30" s="5"/>
      <c r="M30" s="5"/>
      <c r="N30" s="5"/>
      <c r="O30" s="5"/>
      <c r="P30" s="5"/>
      <c r="Q30" s="5"/>
      <c r="R30" s="5"/>
      <c r="S30" s="5"/>
      <c r="T30" s="5"/>
      <c r="U30" s="534"/>
      <c r="V30" s="544">
        <v>4514</v>
      </c>
      <c r="W30" s="527">
        <v>2.3941996085690493E-2</v>
      </c>
      <c r="X30" s="527">
        <v>2.0070118118797702E-2</v>
      </c>
      <c r="Y30" s="545">
        <v>3.8718779668927908E-3</v>
      </c>
      <c r="Z30" s="543"/>
      <c r="AA30" s="534"/>
    </row>
    <row r="31" spans="1:27" ht="15" x14ac:dyDescent="0.2">
      <c r="A31" s="308">
        <v>2003</v>
      </c>
      <c r="B31" s="526">
        <v>8.4289593436081276E-4</v>
      </c>
      <c r="C31" s="526">
        <v>6.0389759347875957E-3</v>
      </c>
      <c r="D31" s="526">
        <v>2.0538919919551452E-2</v>
      </c>
      <c r="E31" s="526">
        <v>9.8640163457793858E-3</v>
      </c>
      <c r="F31" s="526">
        <v>7.0205762634103141E-3</v>
      </c>
      <c r="G31" s="526">
        <v>1.9792050104295036E-3</v>
      </c>
      <c r="H31" s="526">
        <v>1.3726400247533996E-2</v>
      </c>
      <c r="I31" s="527">
        <v>7.1272719513040877E-3</v>
      </c>
      <c r="J31" s="526">
        <v>8.6743594257638074E-3</v>
      </c>
      <c r="K31" s="534"/>
      <c r="L31" s="5"/>
      <c r="M31" s="5"/>
      <c r="N31" s="5"/>
      <c r="O31" s="5"/>
      <c r="P31" s="5"/>
      <c r="Q31" s="5"/>
      <c r="R31" s="5"/>
      <c r="S31" s="5"/>
      <c r="T31" s="5"/>
      <c r="U31" s="534"/>
      <c r="V31" s="544">
        <v>4578</v>
      </c>
      <c r="W31" s="527">
        <v>2.4422642958884817E-2</v>
      </c>
      <c r="X31" s="527">
        <v>2.0538919919551452E-2</v>
      </c>
      <c r="Y31" s="545">
        <v>3.8837230393333651E-3</v>
      </c>
      <c r="Z31" s="543"/>
      <c r="AA31" s="534"/>
    </row>
    <row r="32" spans="1:27" ht="15" x14ac:dyDescent="0.2">
      <c r="A32" s="308">
        <v>2002</v>
      </c>
      <c r="B32" s="526">
        <v>8.5738016772499528E-4</v>
      </c>
      <c r="C32" s="526">
        <v>6.869758593896525E-3</v>
      </c>
      <c r="D32" s="526">
        <v>2.0603917155641294E-2</v>
      </c>
      <c r="E32" s="526">
        <v>9.3561610802990105E-3</v>
      </c>
      <c r="F32" s="526">
        <v>7.7807250221043327E-3</v>
      </c>
      <c r="G32" s="526">
        <v>2.0362778983468639E-3</v>
      </c>
      <c r="H32" s="526">
        <v>1.4736221632773357E-2</v>
      </c>
      <c r="I32" s="527">
        <v>7.4967178415454279E-3</v>
      </c>
      <c r="J32" s="526">
        <v>8.750636336843233E-3</v>
      </c>
      <c r="K32" s="534"/>
      <c r="L32" s="5"/>
      <c r="M32" s="5"/>
      <c r="N32" s="5"/>
      <c r="O32" s="5"/>
      <c r="P32" s="5"/>
      <c r="Q32" s="5"/>
      <c r="R32" s="5"/>
      <c r="S32" s="5"/>
      <c r="T32" s="5"/>
      <c r="U32" s="534"/>
      <c r="V32" s="544">
        <v>4565</v>
      </c>
      <c r="W32" s="527">
        <v>2.4462127910403773E-2</v>
      </c>
      <c r="X32" s="527">
        <v>2.0603917155641294E-2</v>
      </c>
      <c r="Y32" s="545">
        <v>3.858210754762479E-3</v>
      </c>
      <c r="Z32" s="543"/>
      <c r="AA32" s="534"/>
    </row>
    <row r="33" spans="1:27" ht="15" x14ac:dyDescent="0.2">
      <c r="A33" s="308">
        <v>2001</v>
      </c>
      <c r="B33" s="526">
        <v>8.0759027896628449E-4</v>
      </c>
      <c r="C33" s="526">
        <v>7.5303782303611155E-3</v>
      </c>
      <c r="D33" s="526">
        <v>1.9537266814992297E-2</v>
      </c>
      <c r="E33" s="526">
        <v>1.0108249187061441E-2</v>
      </c>
      <c r="F33" s="526">
        <v>7.4020195105254146E-3</v>
      </c>
      <c r="G33" s="526">
        <v>2.4495122368646243E-3</v>
      </c>
      <c r="H33" s="526">
        <v>1.6595712818757487E-2</v>
      </c>
      <c r="I33" s="527">
        <v>7.615950710251583E-3</v>
      </c>
      <c r="J33" s="526">
        <v>8.5946859489988026E-3</v>
      </c>
      <c r="K33" s="534"/>
      <c r="L33" s="5"/>
      <c r="M33" s="5"/>
      <c r="N33" s="5"/>
      <c r="O33" s="5"/>
      <c r="P33" s="5"/>
      <c r="Q33" s="5"/>
      <c r="R33" s="5"/>
      <c r="S33" s="5"/>
      <c r="T33" s="5"/>
      <c r="U33" s="534"/>
      <c r="V33" s="544">
        <v>4435</v>
      </c>
      <c r="W33" s="527">
        <v>2.3719621769638884E-2</v>
      </c>
      <c r="X33" s="527">
        <v>1.9537266814992297E-2</v>
      </c>
      <c r="Y33" s="545">
        <v>4.1823549546465867E-3</v>
      </c>
      <c r="Z33" s="543"/>
      <c r="AA33" s="534"/>
    </row>
    <row r="34" spans="1:27" ht="15" x14ac:dyDescent="0.2">
      <c r="A34" s="308">
        <v>2000</v>
      </c>
      <c r="B34" s="526">
        <v>8.4620600122988952E-4</v>
      </c>
      <c r="C34" s="526">
        <v>6.9588617740892773E-3</v>
      </c>
      <c r="D34" s="526">
        <v>2.0456110290600807E-2</v>
      </c>
      <c r="E34" s="526">
        <v>8.2675903101528947E-3</v>
      </c>
      <c r="F34" s="526">
        <v>6.3596848539637651E-3</v>
      </c>
      <c r="G34" s="526">
        <v>2.1444226615018316E-3</v>
      </c>
      <c r="H34" s="526">
        <v>1.5368362407429793E-2</v>
      </c>
      <c r="I34" s="527">
        <v>7.957489974298463E-3</v>
      </c>
      <c r="J34" s="526">
        <v>8.5566668944239751E-3</v>
      </c>
      <c r="K34" s="534"/>
      <c r="L34" s="5"/>
      <c r="M34" s="5"/>
      <c r="N34" s="5"/>
      <c r="O34" s="5"/>
      <c r="P34" s="5"/>
      <c r="Q34" s="5"/>
      <c r="R34" s="5"/>
      <c r="S34" s="5"/>
      <c r="T34" s="5"/>
      <c r="U34" s="534"/>
      <c r="V34" s="544">
        <v>4711</v>
      </c>
      <c r="W34" s="527">
        <v>2.4760723427291981E-2</v>
      </c>
      <c r="X34" s="527">
        <v>2.0456110290600807E-2</v>
      </c>
      <c r="Y34" s="545">
        <v>4.3046131366911745E-3</v>
      </c>
      <c r="Z34" s="543"/>
      <c r="AA34" s="534"/>
    </row>
    <row r="35" spans="1:27" x14ac:dyDescent="0.2">
      <c r="A35" s="308">
        <v>1999</v>
      </c>
      <c r="B35" s="526">
        <v>9.3309153786137527E-4</v>
      </c>
      <c r="C35" s="526">
        <v>8.0077177740758704E-3</v>
      </c>
      <c r="D35" s="526">
        <v>2.0248613541952218E-2</v>
      </c>
      <c r="E35" s="526">
        <v>8.3240199903000661E-3</v>
      </c>
      <c r="F35" s="526">
        <v>5.8357758893363976E-3</v>
      </c>
      <c r="G35" s="526">
        <v>2.4197119541150918E-3</v>
      </c>
      <c r="H35" s="526">
        <v>1.8034498028382851E-2</v>
      </c>
      <c r="I35" s="527">
        <v>7.7177740758703579E-3</v>
      </c>
      <c r="J35" s="526">
        <v>8.4558125803934799E-3</v>
      </c>
      <c r="K35" s="534"/>
      <c r="L35" s="5"/>
      <c r="M35" s="5"/>
      <c r="N35" s="5"/>
      <c r="O35" s="5"/>
      <c r="P35" s="5"/>
      <c r="Q35" s="5"/>
      <c r="R35" s="5"/>
      <c r="S35" s="5"/>
      <c r="T35" s="5"/>
      <c r="U35" s="534"/>
      <c r="V35" s="544">
        <v>4682</v>
      </c>
      <c r="W35" s="527">
        <v>2.4682116272694683E-2</v>
      </c>
      <c r="X35" s="527">
        <v>2.0248613541952218E-2</v>
      </c>
      <c r="Y35" s="545">
        <v>4.4335027307424654E-3</v>
      </c>
      <c r="Z35" s="543"/>
      <c r="AA35" s="534"/>
    </row>
    <row r="36" spans="1:27" x14ac:dyDescent="0.2">
      <c r="A36" s="308">
        <v>1998</v>
      </c>
      <c r="B36" s="526">
        <v>1.0888039090715955E-3</v>
      </c>
      <c r="C36" s="526">
        <v>7.9881028255789251E-3</v>
      </c>
      <c r="D36" s="526">
        <v>1.9672827703420437E-2</v>
      </c>
      <c r="E36" s="526">
        <v>8.4289356277883996E-3</v>
      </c>
      <c r="F36" s="526">
        <v>5.6670915657531335E-3</v>
      </c>
      <c r="G36" s="526">
        <v>1.8058211174845973E-3</v>
      </c>
      <c r="H36" s="526">
        <v>1.7442107499468878E-2</v>
      </c>
      <c r="I36" s="527">
        <v>7.4463564903335458E-3</v>
      </c>
      <c r="J36" s="526">
        <v>9.0556617803271722E-3</v>
      </c>
      <c r="K36" s="534"/>
      <c r="L36" s="5"/>
      <c r="M36" s="5"/>
      <c r="N36" s="5"/>
      <c r="O36" s="5"/>
      <c r="P36" s="5"/>
      <c r="Q36" s="5"/>
      <c r="R36" s="5"/>
      <c r="S36" s="5"/>
      <c r="T36" s="5"/>
      <c r="U36" s="534"/>
      <c r="V36" s="544">
        <v>4500</v>
      </c>
      <c r="W36" s="527">
        <v>2.390057361376673E-2</v>
      </c>
      <c r="X36" s="527">
        <v>1.9672827703420437E-2</v>
      </c>
      <c r="Y36" s="545">
        <v>4.2277459103462929E-3</v>
      </c>
      <c r="Z36" s="543"/>
      <c r="AA36" s="534"/>
    </row>
    <row r="37" spans="1:27" x14ac:dyDescent="0.2">
      <c r="A37" s="309">
        <v>1997</v>
      </c>
      <c r="B37" s="528">
        <v>1.0709626701150146E-3</v>
      </c>
      <c r="C37" s="528">
        <v>8.9094979577653347E-3</v>
      </c>
      <c r="D37" s="528">
        <v>1.9596338219125799E-2</v>
      </c>
      <c r="E37" s="528">
        <v>8.2543878138120006E-3</v>
      </c>
      <c r="F37" s="528">
        <v>6.6593370285343194E-3</v>
      </c>
      <c r="G37" s="528">
        <v>2.6432270156030147E-3</v>
      </c>
      <c r="H37" s="528">
        <v>1.8844385706066318E-2</v>
      </c>
      <c r="I37" s="529">
        <v>7.8784115572822621E-3</v>
      </c>
      <c r="J37" s="528">
        <v>8.9835538870817969E-3</v>
      </c>
      <c r="K37" s="534"/>
      <c r="L37" s="5"/>
      <c r="M37" s="5"/>
      <c r="N37" s="5"/>
      <c r="O37" s="5"/>
      <c r="P37" s="5"/>
      <c r="Q37" s="5"/>
      <c r="R37" s="5"/>
      <c r="S37" s="5"/>
      <c r="T37" s="5"/>
      <c r="U37" s="534"/>
      <c r="V37" s="546">
        <v>4253</v>
      </c>
      <c r="W37" s="529">
        <v>2.4227682106378493E-2</v>
      </c>
      <c r="X37" s="529">
        <v>1.9596338219125799E-2</v>
      </c>
      <c r="Y37" s="547">
        <v>4.6313438872526945E-3</v>
      </c>
      <c r="Z37" s="543"/>
      <c r="AA37" s="534"/>
    </row>
    <row r="38" spans="1:27" x14ac:dyDescent="0.2">
      <c r="A38" s="309">
        <v>1996</v>
      </c>
      <c r="B38" s="528">
        <v>1.111343032668972E-3</v>
      </c>
      <c r="C38" s="528">
        <v>7.5763131617991343E-3</v>
      </c>
      <c r="D38" s="528">
        <v>2.0359578705087922E-2</v>
      </c>
      <c r="E38" s="528">
        <v>7.9204346084631311E-3</v>
      </c>
      <c r="F38" s="528">
        <v>7.5763131617991343E-3</v>
      </c>
      <c r="G38" s="528">
        <v>2.2565340764852224E-3</v>
      </c>
      <c r="H38" s="528">
        <v>1.8272284684339089E-2</v>
      </c>
      <c r="I38" s="529">
        <v>7.8978692676982785E-3</v>
      </c>
      <c r="J38" s="528">
        <v>8.7102215352329593E-3</v>
      </c>
      <c r="K38" s="534"/>
      <c r="L38" s="5"/>
      <c r="M38" s="5"/>
      <c r="N38" s="5"/>
      <c r="O38" s="5"/>
      <c r="P38" s="5"/>
      <c r="Q38" s="5"/>
      <c r="R38" s="5"/>
      <c r="S38" s="5"/>
      <c r="T38" s="5"/>
      <c r="U38" s="534"/>
      <c r="V38" s="546">
        <v>4353</v>
      </c>
      <c r="W38" s="529">
        <v>2.4556732087350434E-2</v>
      </c>
      <c r="X38" s="529">
        <v>2.0359578705087922E-2</v>
      </c>
      <c r="Y38" s="547">
        <v>4.1971533822625119E-3</v>
      </c>
      <c r="Z38" s="543"/>
      <c r="AA38" s="534"/>
    </row>
    <row r="39" spans="1:27" x14ac:dyDescent="0.2">
      <c r="A39" s="309">
        <v>1995</v>
      </c>
      <c r="B39" s="528">
        <v>1.2699101490708598E-3</v>
      </c>
      <c r="C39" s="528">
        <v>8.0214927506636717E-3</v>
      </c>
      <c r="D39" s="528">
        <v>2.006968552174801E-2</v>
      </c>
      <c r="E39" s="528">
        <v>7.7789973453134568E-3</v>
      </c>
      <c r="F39" s="528">
        <v>7.0515111292628139E-3</v>
      </c>
      <c r="G39" s="528">
        <v>2.6483050847457626E-3</v>
      </c>
      <c r="H39" s="528">
        <v>1.8716816418215234E-2</v>
      </c>
      <c r="I39" s="529">
        <v>7.4854502756789868E-3</v>
      </c>
      <c r="J39" s="528">
        <v>9.4956095568715544E-3</v>
      </c>
      <c r="K39" s="534"/>
      <c r="L39" s="5"/>
      <c r="M39" s="5"/>
      <c r="N39" s="5"/>
      <c r="O39" s="5"/>
      <c r="P39" s="5"/>
      <c r="Q39" s="5"/>
      <c r="R39" s="5"/>
      <c r="S39" s="5"/>
      <c r="T39" s="5"/>
      <c r="U39" s="534"/>
      <c r="V39" s="546">
        <v>3836</v>
      </c>
      <c r="W39" s="529">
        <v>2.4479273024300592E-2</v>
      </c>
      <c r="X39" s="529">
        <v>2.006968552174801E-2</v>
      </c>
      <c r="Y39" s="547">
        <v>4.4095875025525824E-3</v>
      </c>
      <c r="Z39" s="543"/>
      <c r="AA39" s="534"/>
    </row>
    <row r="40" spans="1:27" x14ac:dyDescent="0.2">
      <c r="A40" s="309">
        <v>1994</v>
      </c>
      <c r="B40" s="528">
        <v>1.3977812231389026E-3</v>
      </c>
      <c r="C40" s="528">
        <v>8.2902886337893524E-3</v>
      </c>
      <c r="D40" s="528">
        <v>1.9617136476466665E-2</v>
      </c>
      <c r="E40" s="528">
        <v>7.0371054682165438E-3</v>
      </c>
      <c r="F40" s="528">
        <v>8.0974912237012277E-3</v>
      </c>
      <c r="G40" s="528">
        <v>2.6589976141320501E-3</v>
      </c>
      <c r="H40" s="528">
        <v>1.8139022999124378E-2</v>
      </c>
      <c r="I40" s="529">
        <v>7.9689596169758119E-3</v>
      </c>
      <c r="J40" s="528">
        <v>9.6961030823485943E-3</v>
      </c>
      <c r="K40" s="534"/>
      <c r="L40" s="5"/>
      <c r="M40" s="5"/>
      <c r="N40" s="5"/>
      <c r="O40" s="5"/>
      <c r="P40" s="5"/>
      <c r="Q40" s="5"/>
      <c r="R40" s="5"/>
      <c r="S40" s="5"/>
      <c r="T40" s="5"/>
      <c r="U40" s="534"/>
      <c r="V40" s="546">
        <v>2979</v>
      </c>
      <c r="W40" s="529">
        <v>2.3930978527188451E-2</v>
      </c>
      <c r="X40" s="529">
        <v>1.9617136476466665E-2</v>
      </c>
      <c r="Y40" s="547">
        <v>4.3138420507217862E-3</v>
      </c>
      <c r="Z40" s="543"/>
      <c r="AA40" s="534"/>
    </row>
    <row r="41" spans="1:27" x14ac:dyDescent="0.2">
      <c r="A41" s="309">
        <v>1993</v>
      </c>
      <c r="B41" s="528">
        <v>1.707110286198758E-3</v>
      </c>
      <c r="C41" s="528">
        <v>9.5094062922481161E-3</v>
      </c>
      <c r="D41" s="528">
        <v>1.9654682523315231E-2</v>
      </c>
      <c r="E41" s="528">
        <v>6.8742696088540589E-3</v>
      </c>
      <c r="F41" s="528">
        <v>8.4610801768978706E-3</v>
      </c>
      <c r="G41" s="528">
        <v>1.632639032102839E-3</v>
      </c>
      <c r="H41" s="528">
        <v>1.8692284778075663E-2</v>
      </c>
      <c r="I41" s="529">
        <v>8.1918379505510879E-3</v>
      </c>
      <c r="J41" s="528">
        <v>1.0374418551362251E-2</v>
      </c>
      <c r="K41" s="534"/>
      <c r="L41" s="5"/>
      <c r="M41" s="5"/>
      <c r="N41" s="5"/>
      <c r="O41" s="5"/>
      <c r="P41" s="5"/>
      <c r="Q41" s="5"/>
      <c r="R41" s="5"/>
      <c r="S41" s="5"/>
      <c r="T41" s="5"/>
      <c r="U41" s="534"/>
      <c r="V41" s="546">
        <v>4237</v>
      </c>
      <c r="W41" s="529">
        <v>2.4271900277262209E-2</v>
      </c>
      <c r="X41" s="529">
        <v>1.9654682523315231E-2</v>
      </c>
      <c r="Y41" s="547">
        <v>4.6172177539469776E-3</v>
      </c>
      <c r="Z41" s="543"/>
      <c r="AA41" s="534"/>
    </row>
    <row r="42" spans="1:27" x14ac:dyDescent="0.2">
      <c r="A42" s="309">
        <v>1992</v>
      </c>
      <c r="B42" s="528">
        <v>1.3641035223769036E-3</v>
      </c>
      <c r="C42" s="528">
        <v>9.9722819147279578E-3</v>
      </c>
      <c r="D42" s="528">
        <v>1.9365286991186271E-2</v>
      </c>
      <c r="E42" s="528">
        <v>6.1042075430564639E-3</v>
      </c>
      <c r="F42" s="528">
        <v>8.190849917468622E-3</v>
      </c>
      <c r="G42" s="528">
        <v>1.4637640536921113E-3</v>
      </c>
      <c r="H42" s="528">
        <v>2.0330748388302344E-2</v>
      </c>
      <c r="I42" s="529">
        <v>8.0600454701174121E-3</v>
      </c>
      <c r="J42" s="528">
        <v>1.0370924039988788E-2</v>
      </c>
      <c r="K42" s="534"/>
      <c r="L42" s="5"/>
      <c r="M42" s="5"/>
      <c r="N42" s="5"/>
      <c r="O42" s="5"/>
      <c r="P42" s="5"/>
      <c r="Q42" s="5"/>
      <c r="R42" s="5"/>
      <c r="S42" s="5"/>
      <c r="T42" s="5"/>
      <c r="U42" s="534"/>
      <c r="V42" s="546">
        <v>3822</v>
      </c>
      <c r="W42" s="529">
        <v>2.3806409417920209E-2</v>
      </c>
      <c r="X42" s="529">
        <v>1.9365286991186271E-2</v>
      </c>
      <c r="Y42" s="547">
        <v>4.4411224267339386E-3</v>
      </c>
      <c r="Z42" s="543"/>
      <c r="AA42" s="534"/>
    </row>
    <row r="43" spans="1:27" x14ac:dyDescent="0.2">
      <c r="A43" s="309">
        <v>1991</v>
      </c>
      <c r="B43" s="528">
        <v>1.4992597016410985E-3</v>
      </c>
      <c r="C43" s="528">
        <v>9.7482985579734494E-3</v>
      </c>
      <c r="D43" s="528">
        <v>1.879362472472099E-2</v>
      </c>
      <c r="E43" s="528">
        <v>5.6300001244198924E-3</v>
      </c>
      <c r="F43" s="528">
        <v>7.6393813842957209E-3</v>
      </c>
      <c r="G43" s="528">
        <v>1.3188508578751571E-3</v>
      </c>
      <c r="H43" s="528">
        <v>1.9409503191370237E-2</v>
      </c>
      <c r="I43" s="529">
        <v>7.7700222711607134E-3</v>
      </c>
      <c r="J43" s="528">
        <v>1.0102895250892713E-2</v>
      </c>
      <c r="K43" s="534"/>
      <c r="L43" s="5"/>
      <c r="M43" s="5"/>
      <c r="N43" s="5"/>
      <c r="O43" s="5"/>
      <c r="P43" s="5"/>
      <c r="Q43" s="5"/>
      <c r="R43" s="5"/>
      <c r="S43" s="5"/>
      <c r="T43" s="5"/>
      <c r="U43" s="534"/>
      <c r="V43" s="546">
        <v>3741</v>
      </c>
      <c r="W43" s="529">
        <v>2.3272740845806428E-2</v>
      </c>
      <c r="X43" s="529">
        <v>1.879362472472099E-2</v>
      </c>
      <c r="Y43" s="547">
        <v>4.4791161210854386E-3</v>
      </c>
      <c r="Z43" s="543"/>
      <c r="AA43" s="534"/>
    </row>
    <row r="44" spans="1:27" x14ac:dyDescent="0.2">
      <c r="A44" s="309">
        <v>1990</v>
      </c>
      <c r="B44" s="528">
        <v>1.7964520072856109E-3</v>
      </c>
      <c r="C44" s="528">
        <v>9.4188976770877512E-3</v>
      </c>
      <c r="D44" s="528">
        <v>1.9193343147284114E-2</v>
      </c>
      <c r="E44" s="528">
        <v>5.3706429801142746E-3</v>
      </c>
      <c r="F44" s="528">
        <v>8.6329499239002974E-3</v>
      </c>
      <c r="G44" s="528">
        <v>2.8319069837071781E-3</v>
      </c>
      <c r="H44" s="528">
        <v>2.0521969111005765E-2</v>
      </c>
      <c r="I44" s="529">
        <v>7.865715212455401E-3</v>
      </c>
      <c r="J44" s="528">
        <v>9.7245440255495398E-3</v>
      </c>
      <c r="K44" s="534"/>
      <c r="L44" s="5"/>
      <c r="M44" s="5"/>
      <c r="N44" s="5"/>
      <c r="O44" s="5"/>
      <c r="P44" s="5"/>
      <c r="Q44" s="5"/>
      <c r="R44" s="5"/>
      <c r="S44" s="5"/>
      <c r="T44" s="5"/>
      <c r="U44" s="534"/>
      <c r="V44" s="546">
        <v>3792</v>
      </c>
      <c r="W44" s="529">
        <v>2.3653284762593877E-2</v>
      </c>
      <c r="X44" s="529">
        <v>1.9193343147284114E-2</v>
      </c>
      <c r="Y44" s="547">
        <v>4.4599416153097635E-3</v>
      </c>
      <c r="Z44" s="543"/>
      <c r="AA44" s="534"/>
    </row>
    <row r="45" spans="1:27" x14ac:dyDescent="0.2">
      <c r="A45" s="309">
        <v>1989</v>
      </c>
      <c r="B45" s="528">
        <v>2.5432254597489269E-3</v>
      </c>
      <c r="C45" s="528">
        <v>9.0043928439759308E-3</v>
      </c>
      <c r="D45" s="528">
        <v>1.9146051126955065E-2</v>
      </c>
      <c r="E45" s="528">
        <v>5.0052176738547673E-3</v>
      </c>
      <c r="F45" s="528">
        <v>9.0356363999925023E-3</v>
      </c>
      <c r="G45" s="528">
        <v>2.7306867958483564E-3</v>
      </c>
      <c r="H45" s="528">
        <v>1.9470984109527412E-2</v>
      </c>
      <c r="I45" s="529">
        <v>7.7484018921097526E-3</v>
      </c>
      <c r="J45" s="528">
        <v>1.0160404416589079E-2</v>
      </c>
      <c r="K45" s="534"/>
      <c r="L45" s="5"/>
      <c r="M45" s="5"/>
      <c r="N45" s="5"/>
      <c r="O45" s="5"/>
      <c r="P45" s="5"/>
      <c r="Q45" s="5"/>
      <c r="R45" s="5"/>
      <c r="S45" s="5"/>
      <c r="T45" s="5"/>
      <c r="U45" s="534"/>
      <c r="V45" s="546">
        <v>3762</v>
      </c>
      <c r="W45" s="529">
        <v>2.3507651546868458E-2</v>
      </c>
      <c r="X45" s="529">
        <v>1.9146051126955065E-2</v>
      </c>
      <c r="Y45" s="547">
        <v>4.3616004199133925E-3</v>
      </c>
      <c r="Z45" s="543"/>
      <c r="AA45" s="534"/>
    </row>
    <row r="46" spans="1:27" x14ac:dyDescent="0.2">
      <c r="A46" s="309">
        <v>1988</v>
      </c>
      <c r="B46" s="528">
        <v>5.797465177563057E-3</v>
      </c>
      <c r="C46" s="528">
        <v>8.890701468189233E-3</v>
      </c>
      <c r="D46" s="528">
        <v>1.9368804115949302E-2</v>
      </c>
      <c r="E46" s="528">
        <v>5.7598192997866731E-3</v>
      </c>
      <c r="F46" s="528">
        <v>8.5769858200527051E-3</v>
      </c>
      <c r="G46" s="528">
        <v>2.3214957962103149E-3</v>
      </c>
      <c r="H46" s="528">
        <v>2.0711507089973647E-2</v>
      </c>
      <c r="I46" s="529">
        <v>7.9370058978541855E-3</v>
      </c>
      <c r="J46" s="528">
        <v>1.0227130129250847E-2</v>
      </c>
      <c r="K46" s="534"/>
      <c r="L46" s="5"/>
      <c r="M46" s="5"/>
      <c r="N46" s="5"/>
      <c r="O46" s="5"/>
      <c r="P46" s="5"/>
      <c r="Q46" s="5"/>
      <c r="R46" s="5"/>
      <c r="S46" s="5"/>
      <c r="T46" s="5"/>
      <c r="U46" s="534"/>
      <c r="V46" s="546">
        <v>3759</v>
      </c>
      <c r="W46" s="529">
        <v>2.3585142426904255E-2</v>
      </c>
      <c r="X46" s="529">
        <v>1.9368804115949302E-2</v>
      </c>
      <c r="Y46" s="547">
        <v>4.2163383109549528E-3</v>
      </c>
      <c r="Z46" s="543"/>
      <c r="AA46" s="534"/>
    </row>
    <row r="47" spans="1:27" x14ac:dyDescent="0.2">
      <c r="A47" s="309">
        <v>1987</v>
      </c>
      <c r="B47" s="528">
        <v>2.1985894443003421E-3</v>
      </c>
      <c r="C47" s="528">
        <v>9.4428181470090529E-3</v>
      </c>
      <c r="D47" s="528">
        <v>1.9293239955040082E-2</v>
      </c>
      <c r="E47" s="528">
        <v>5.2000345845530562E-3</v>
      </c>
      <c r="F47" s="528">
        <v>7.9482713899284834E-3</v>
      </c>
      <c r="G47" s="528">
        <v>1.9639085485604179E-3</v>
      </c>
      <c r="H47" s="528">
        <v>2.2140289769148107E-2</v>
      </c>
      <c r="I47" s="529">
        <v>6.8551524808241008E-3</v>
      </c>
      <c r="J47" s="528">
        <v>8.9858079816207796E-3</v>
      </c>
      <c r="K47" s="534"/>
      <c r="L47" s="5"/>
      <c r="M47" s="5"/>
      <c r="N47" s="5"/>
      <c r="O47" s="5"/>
      <c r="P47" s="5"/>
      <c r="Q47" s="5"/>
      <c r="R47" s="5"/>
      <c r="S47" s="5"/>
      <c r="T47" s="5"/>
      <c r="U47" s="534"/>
      <c r="V47" s="546">
        <v>3870</v>
      </c>
      <c r="W47" s="529">
        <v>2.390039648719754E-2</v>
      </c>
      <c r="X47" s="529">
        <v>1.9293239955040082E-2</v>
      </c>
      <c r="Y47" s="547">
        <v>4.6071565321574581E-3</v>
      </c>
      <c r="Z47" s="543"/>
      <c r="AA47" s="534"/>
    </row>
    <row r="48" spans="1:27" x14ac:dyDescent="0.2">
      <c r="A48" s="309">
        <v>1986</v>
      </c>
      <c r="B48" s="528">
        <v>1.7966156485844658E-3</v>
      </c>
      <c r="C48" s="528">
        <v>1.0070994293103234E-2</v>
      </c>
      <c r="D48" s="528">
        <v>1.9389772345795669E-2</v>
      </c>
      <c r="E48" s="528">
        <v>5.0479304728393987E-3</v>
      </c>
      <c r="F48" s="528">
        <v>8.0132787924753514E-3</v>
      </c>
      <c r="G48" s="528">
        <v>1.6909323751383208E-3</v>
      </c>
      <c r="H48" s="528">
        <v>2.0589588332566612E-2</v>
      </c>
      <c r="I48" s="529">
        <v>7.3045791940717902E-3</v>
      </c>
      <c r="J48" s="528">
        <v>9.4182446629946914E-3</v>
      </c>
      <c r="K48" s="534"/>
      <c r="L48" s="5"/>
      <c r="M48" s="5"/>
      <c r="N48" s="5"/>
      <c r="O48" s="5"/>
      <c r="P48" s="5"/>
      <c r="Q48" s="5"/>
      <c r="R48" s="5"/>
      <c r="S48" s="5"/>
      <c r="T48" s="5"/>
      <c r="U48" s="534"/>
      <c r="V48" s="546">
        <v>3903</v>
      </c>
      <c r="W48" s="529">
        <v>2.4263636250606124E-2</v>
      </c>
      <c r="X48" s="529">
        <v>1.9389772345795669E-2</v>
      </c>
      <c r="Y48" s="547">
        <v>4.8738639048104548E-3</v>
      </c>
      <c r="Z48" s="543"/>
      <c r="AA48" s="534"/>
    </row>
    <row r="49" spans="1:27" x14ac:dyDescent="0.2">
      <c r="A49" s="309">
        <v>1985</v>
      </c>
      <c r="B49" s="528">
        <v>1.4159181636726546E-3</v>
      </c>
      <c r="C49" s="528">
        <v>8.9258982035928143E-3</v>
      </c>
      <c r="D49" s="528">
        <v>2.0540169660678644E-2</v>
      </c>
      <c r="E49" s="528">
        <v>4.3600299401197603E-3</v>
      </c>
      <c r="F49" s="528">
        <v>8.3395708582834332E-3</v>
      </c>
      <c r="G49" s="528">
        <v>1.9086826347305388E-3</v>
      </c>
      <c r="H49" s="528">
        <v>1.9317614770459082E-2</v>
      </c>
      <c r="I49" s="529">
        <v>7.135728542914172E-3</v>
      </c>
      <c r="J49" s="528">
        <v>9.6619261477045911E-3</v>
      </c>
      <c r="K49" s="534"/>
      <c r="L49" s="5"/>
      <c r="M49" s="5"/>
      <c r="N49" s="5"/>
      <c r="O49" s="5"/>
      <c r="P49" s="5"/>
      <c r="Q49" s="5"/>
      <c r="R49" s="5"/>
      <c r="S49" s="5"/>
      <c r="T49" s="5"/>
      <c r="U49" s="534"/>
      <c r="V49" s="546">
        <v>4018</v>
      </c>
      <c r="W49" s="529">
        <v>2.5062375249500998E-2</v>
      </c>
      <c r="X49" s="529">
        <v>2.0540169660678644E-2</v>
      </c>
      <c r="Y49" s="547">
        <v>4.5222055888223534E-3</v>
      </c>
      <c r="Z49" s="543"/>
      <c r="AA49" s="534"/>
    </row>
    <row r="50" spans="1:27" x14ac:dyDescent="0.2">
      <c r="A50" s="309">
        <v>1984</v>
      </c>
      <c r="B50" s="528">
        <v>1.7625151028237609E-3</v>
      </c>
      <c r="C50" s="528">
        <v>9.4104604959954156E-3</v>
      </c>
      <c r="D50" s="528">
        <v>1.9885903615958548E-2</v>
      </c>
      <c r="E50" s="528">
        <v>4.1602829988914214E-3</v>
      </c>
      <c r="F50" s="528">
        <v>7.9095200727426727E-3</v>
      </c>
      <c r="G50" s="528">
        <v>1.9493541596602021E-3</v>
      </c>
      <c r="H50" s="528">
        <v>1.888320067760298E-2</v>
      </c>
      <c r="I50" s="529">
        <v>8.0091675697221074E-3</v>
      </c>
      <c r="J50" s="528">
        <v>8.9371348853430985E-3</v>
      </c>
      <c r="K50" s="534"/>
      <c r="L50" s="5"/>
      <c r="M50" s="5"/>
      <c r="N50" s="5"/>
      <c r="O50" s="5"/>
      <c r="P50" s="5"/>
      <c r="Q50" s="5"/>
      <c r="R50" s="5"/>
      <c r="S50" s="5"/>
      <c r="T50" s="5"/>
      <c r="U50" s="534"/>
      <c r="V50" s="546">
        <v>3908</v>
      </c>
      <c r="W50" s="529">
        <v>2.4338901137227059E-2</v>
      </c>
      <c r="X50" s="529">
        <v>1.9885903615958548E-2</v>
      </c>
      <c r="Y50" s="547">
        <v>4.4529975212685112E-3</v>
      </c>
      <c r="Z50" s="543"/>
      <c r="AA50" s="534"/>
    </row>
    <row r="51" spans="1:27" x14ac:dyDescent="0.2">
      <c r="A51" s="309">
        <v>1983</v>
      </c>
      <c r="B51" s="528">
        <v>1.6561342340379167E-3</v>
      </c>
      <c r="C51" s="528">
        <v>1.0080004980854838E-2</v>
      </c>
      <c r="D51" s="528">
        <v>2.0521121937552532E-2</v>
      </c>
      <c r="E51" s="528">
        <v>4.4640911496435579E-3</v>
      </c>
      <c r="F51" s="528">
        <v>8.5857485290913044E-3</v>
      </c>
      <c r="G51" s="528">
        <v>3.0694517946642593E-3</v>
      </c>
      <c r="H51" s="528">
        <v>2.070167792547396E-2</v>
      </c>
      <c r="I51" s="529">
        <v>7.8199420975624944E-3</v>
      </c>
      <c r="J51" s="528">
        <v>9.7188930050119849E-3</v>
      </c>
      <c r="K51" s="534"/>
      <c r="L51" s="5"/>
      <c r="M51" s="5"/>
      <c r="N51" s="5"/>
      <c r="O51" s="5"/>
      <c r="P51" s="5"/>
      <c r="Q51" s="5"/>
      <c r="R51" s="5"/>
      <c r="S51" s="5"/>
      <c r="T51" s="5"/>
      <c r="U51" s="534"/>
      <c r="V51" s="546">
        <v>4031</v>
      </c>
      <c r="W51" s="529">
        <v>2.5097282321078353E-2</v>
      </c>
      <c r="X51" s="529">
        <v>2.0521121937552532E-2</v>
      </c>
      <c r="Y51" s="547">
        <v>4.5761603835258215E-3</v>
      </c>
      <c r="Z51" s="543"/>
      <c r="AA51" s="534"/>
    </row>
    <row r="52" spans="1:27" x14ac:dyDescent="0.2">
      <c r="A52" s="309">
        <v>1982</v>
      </c>
      <c r="B52" s="528">
        <v>1.5890356539874863E-3</v>
      </c>
      <c r="C52" s="528">
        <v>1.0043201906842785E-2</v>
      </c>
      <c r="D52" s="528">
        <v>1.9533965637103981E-2</v>
      </c>
      <c r="E52" s="528">
        <v>4.2022544443340946E-3</v>
      </c>
      <c r="F52" s="528">
        <v>8.1872579203495881E-3</v>
      </c>
      <c r="G52" s="528">
        <v>2.8366769291885987E-3</v>
      </c>
      <c r="H52" s="528">
        <v>1.9713973582282253E-2</v>
      </c>
      <c r="I52" s="529">
        <v>7.5789552090575031E-3</v>
      </c>
      <c r="J52" s="528">
        <v>1.0800476710696196E-2</v>
      </c>
      <c r="K52" s="534"/>
      <c r="L52" s="5"/>
      <c r="M52" s="5"/>
      <c r="N52" s="5"/>
      <c r="O52" s="5"/>
      <c r="P52" s="5"/>
      <c r="Q52" s="5"/>
      <c r="R52" s="5"/>
      <c r="S52" s="5"/>
      <c r="T52" s="5"/>
      <c r="U52" s="534"/>
      <c r="V52" s="546">
        <v>3905</v>
      </c>
      <c r="W52" s="529">
        <v>2.4239000893832557E-2</v>
      </c>
      <c r="X52" s="529">
        <v>1.9533965637103981E-2</v>
      </c>
      <c r="Y52" s="547">
        <v>4.7050352567285757E-3</v>
      </c>
      <c r="Z52" s="543"/>
      <c r="AA52" s="534"/>
    </row>
    <row r="53" spans="1:27" x14ac:dyDescent="0.2">
      <c r="A53" s="309">
        <v>1981</v>
      </c>
      <c r="B53" s="528">
        <v>1.7092887092509349E-3</v>
      </c>
      <c r="C53" s="528">
        <v>1.0378498847882748E-2</v>
      </c>
      <c r="D53" s="528">
        <v>2.0851433536055605E-2</v>
      </c>
      <c r="E53" s="528">
        <v>4.3818229894609598E-3</v>
      </c>
      <c r="F53" s="528">
        <v>8.4520077059645673E-3</v>
      </c>
      <c r="G53" s="528">
        <v>2.899180296906282E-3</v>
      </c>
      <c r="H53" s="528">
        <v>1.9085483322630603E-2</v>
      </c>
      <c r="I53" s="529">
        <v>7.8287311600498625E-3</v>
      </c>
      <c r="J53" s="528">
        <v>1.1823367204321384E-2</v>
      </c>
      <c r="K53" s="534"/>
      <c r="L53" s="5"/>
      <c r="M53" s="5"/>
      <c r="N53" s="5"/>
      <c r="O53" s="5"/>
      <c r="P53" s="5"/>
      <c r="Q53" s="5"/>
      <c r="R53" s="5"/>
      <c r="S53" s="5"/>
      <c r="T53" s="5"/>
      <c r="U53" s="534"/>
      <c r="V53" s="546">
        <v>2664</v>
      </c>
      <c r="W53" s="529">
        <v>2.5157707853284479E-2</v>
      </c>
      <c r="X53" s="529">
        <v>2.0851433536055605E-2</v>
      </c>
      <c r="Y53" s="547">
        <v>4.3062743172288739E-3</v>
      </c>
      <c r="Z53" s="543"/>
      <c r="AA53" s="534"/>
    </row>
    <row r="54" spans="1:27" x14ac:dyDescent="0.2">
      <c r="A54" s="309">
        <v>1980</v>
      </c>
      <c r="B54" s="528">
        <v>1.594193908566466E-3</v>
      </c>
      <c r="C54" s="528">
        <v>9.9869735128093797E-3</v>
      </c>
      <c r="D54" s="528">
        <v>2.0854785683270267E-2</v>
      </c>
      <c r="E54" s="528">
        <v>4.075429563922834E-3</v>
      </c>
      <c r="F54" s="528">
        <v>8.9014329135909676E-3</v>
      </c>
      <c r="G54" s="528">
        <v>2.5680789032938404E-3</v>
      </c>
      <c r="H54" s="528">
        <v>2.0432975621859688E-2</v>
      </c>
      <c r="I54" s="529">
        <v>8.0392035233546304E-3</v>
      </c>
      <c r="J54" s="528">
        <v>1.16804168475901E-2</v>
      </c>
      <c r="K54" s="534"/>
      <c r="L54" s="5"/>
      <c r="M54" s="5"/>
      <c r="N54" s="5"/>
      <c r="O54" s="5"/>
      <c r="P54" s="5"/>
      <c r="Q54" s="5"/>
      <c r="R54" s="5"/>
      <c r="S54" s="5"/>
      <c r="T54" s="5"/>
      <c r="U54" s="534"/>
      <c r="V54" s="546">
        <v>4114</v>
      </c>
      <c r="W54" s="529">
        <v>2.5519508715340238E-2</v>
      </c>
      <c r="X54" s="529">
        <v>2.0854785683270267E-2</v>
      </c>
      <c r="Y54" s="547">
        <v>4.6647230320699708E-3</v>
      </c>
      <c r="Z54" s="543"/>
      <c r="AA54" s="534"/>
    </row>
    <row r="55" spans="1:27" x14ac:dyDescent="0.2">
      <c r="A55" s="309">
        <v>1979</v>
      </c>
      <c r="B55" s="528">
        <v>1.0350546833106785E-3</v>
      </c>
      <c r="C55" s="528">
        <v>9.9577248749828529E-3</v>
      </c>
      <c r="D55" s="528">
        <v>2.0738505281272992E-2</v>
      </c>
      <c r="E55" s="528">
        <v>4.701392959134046E-3</v>
      </c>
      <c r="F55" s="528">
        <v>8.5173776951951007E-3</v>
      </c>
      <c r="G55" s="528">
        <v>2.6562246692189702E-3</v>
      </c>
      <c r="H55" s="528">
        <v>1.8593572684532791E-2</v>
      </c>
      <c r="I55" s="529">
        <v>8.1931436980134439E-3</v>
      </c>
      <c r="J55" s="528">
        <v>1.1822070358777389E-2</v>
      </c>
      <c r="K55" s="534"/>
      <c r="L55" s="5"/>
      <c r="M55" s="5"/>
      <c r="N55" s="5"/>
      <c r="O55" s="5"/>
      <c r="P55" s="5"/>
      <c r="Q55" s="5"/>
      <c r="R55" s="5"/>
      <c r="S55" s="5"/>
      <c r="T55" s="5"/>
      <c r="U55" s="534"/>
      <c r="V55" s="546">
        <v>4101</v>
      </c>
      <c r="W55" s="529">
        <v>2.5570838893115014E-2</v>
      </c>
      <c r="X55" s="529">
        <v>2.0738505281272992E-2</v>
      </c>
      <c r="Y55" s="547">
        <v>4.8323336118420226E-3</v>
      </c>
      <c r="Z55" s="543"/>
      <c r="AA55" s="534"/>
    </row>
    <row r="56" spans="1:27" x14ac:dyDescent="0.2">
      <c r="A56" s="309">
        <v>1978</v>
      </c>
      <c r="B56" s="528">
        <v>1.7149102969998492E-3</v>
      </c>
      <c r="C56" s="528">
        <v>1.0151263882607167E-2</v>
      </c>
      <c r="D56" s="528">
        <v>1.932257902407156E-2</v>
      </c>
      <c r="E56" s="528">
        <v>4.8494899241167894E-3</v>
      </c>
      <c r="F56" s="528">
        <v>8.4049449721091511E-3</v>
      </c>
      <c r="G56" s="528">
        <v>2.9838182823257449E-3</v>
      </c>
      <c r="H56" s="528">
        <v>1.8870294989697976E-2</v>
      </c>
      <c r="I56" s="529">
        <v>8.0029147193326298E-3</v>
      </c>
      <c r="J56" s="528">
        <v>1.2475501281471431E-2</v>
      </c>
      <c r="K56" s="534"/>
      <c r="L56" s="5"/>
      <c r="M56" s="5"/>
      <c r="N56" s="5"/>
      <c r="O56" s="5"/>
      <c r="P56" s="5"/>
      <c r="Q56" s="5"/>
      <c r="R56" s="5"/>
      <c r="S56" s="5"/>
      <c r="T56" s="5"/>
      <c r="U56" s="534"/>
      <c r="V56" s="546">
        <v>3836</v>
      </c>
      <c r="W56" s="529">
        <v>2.4096688275792755E-2</v>
      </c>
      <c r="X56" s="529">
        <v>1.932257902407156E-2</v>
      </c>
      <c r="Y56" s="547">
        <v>4.7741092517211946E-3</v>
      </c>
      <c r="Z56" s="543"/>
      <c r="AA56" s="534"/>
    </row>
    <row r="57" spans="1:27" x14ac:dyDescent="0.2">
      <c r="A57" s="309">
        <v>1977</v>
      </c>
      <c r="B57" s="528">
        <v>1.4546850142682934E-3</v>
      </c>
      <c r="C57" s="528">
        <v>1.1018465214457712E-2</v>
      </c>
      <c r="D57" s="528">
        <v>1.9430877701226267E-2</v>
      </c>
      <c r="E57" s="528">
        <v>4.8964078565371071E-3</v>
      </c>
      <c r="F57" s="528">
        <v>8.0286232489616017E-3</v>
      </c>
      <c r="G57" s="528">
        <v>2.8722291345552689E-3</v>
      </c>
      <c r="H57" s="528">
        <v>1.8669489374609247E-2</v>
      </c>
      <c r="I57" s="529">
        <v>7.6200734151671027E-3</v>
      </c>
      <c r="J57" s="528">
        <v>1.0919422830507531E-2</v>
      </c>
      <c r="K57" s="534"/>
      <c r="L57" s="5"/>
      <c r="M57" s="5"/>
      <c r="N57" s="5"/>
      <c r="O57" s="5"/>
      <c r="P57" s="5"/>
      <c r="Q57" s="5"/>
      <c r="R57" s="5"/>
      <c r="S57" s="5"/>
      <c r="T57" s="5"/>
      <c r="U57" s="534"/>
      <c r="V57" s="546">
        <v>3884</v>
      </c>
      <c r="W57" s="529">
        <v>2.4042538703906602E-2</v>
      </c>
      <c r="X57" s="529">
        <v>1.9430877701226267E-2</v>
      </c>
      <c r="Y57" s="547">
        <v>4.6116610026803347E-3</v>
      </c>
      <c r="Z57" s="543"/>
      <c r="AA57" s="534"/>
    </row>
    <row r="58" spans="1:27" x14ac:dyDescent="0.2">
      <c r="A58" s="309">
        <v>1976</v>
      </c>
      <c r="B58" s="528">
        <v>1.1923876885971151E-3</v>
      </c>
      <c r="C58" s="528">
        <v>1.04537170653713E-2</v>
      </c>
      <c r="D58" s="528">
        <v>1.9715046442145483E-2</v>
      </c>
      <c r="E58" s="528">
        <v>4.6340521534115157E-3</v>
      </c>
      <c r="F58" s="528">
        <v>7.8318191364674158E-3</v>
      </c>
      <c r="G58" s="528">
        <v>2.567698488513106E-3</v>
      </c>
      <c r="H58" s="528">
        <v>2.0690636369179487E-2</v>
      </c>
      <c r="I58" s="529">
        <v>8.0147422477862915E-3</v>
      </c>
      <c r="J58" s="528">
        <v>1.2147449577583111E-2</v>
      </c>
      <c r="K58" s="534"/>
      <c r="L58" s="5"/>
      <c r="M58" s="5"/>
      <c r="N58" s="5"/>
      <c r="O58" s="5"/>
      <c r="P58" s="5"/>
      <c r="Q58" s="5"/>
      <c r="R58" s="5"/>
      <c r="S58" s="5"/>
      <c r="T58" s="5"/>
      <c r="U58" s="534"/>
      <c r="V58" s="546">
        <v>3632</v>
      </c>
      <c r="W58" s="529">
        <v>2.4606545937413196E-2</v>
      </c>
      <c r="X58" s="529">
        <v>1.9715046442145483E-2</v>
      </c>
      <c r="Y58" s="547">
        <v>4.8914994952677128E-3</v>
      </c>
      <c r="Z58" s="543"/>
      <c r="AA58" s="534"/>
    </row>
    <row r="59" spans="1:27" x14ac:dyDescent="0.2">
      <c r="A59" s="309">
        <v>1975</v>
      </c>
      <c r="B59" s="528">
        <v>1.3726004723360449E-3</v>
      </c>
      <c r="C59" s="528">
        <v>9.2515963208924593E-3</v>
      </c>
      <c r="D59" s="528">
        <v>2.027949913539627E-2</v>
      </c>
      <c r="E59" s="528">
        <v>5.1203380365084815E-3</v>
      </c>
      <c r="F59" s="528">
        <v>9.0026442744393538E-3</v>
      </c>
      <c r="G59" s="528">
        <v>2.6510028730411849E-3</v>
      </c>
      <c r="H59" s="528">
        <v>1.7016208796754202E-2</v>
      </c>
      <c r="I59" s="529">
        <v>7.3138074187709843E-3</v>
      </c>
      <c r="J59" s="528">
        <v>1.260235629747751E-2</v>
      </c>
      <c r="K59" s="534"/>
      <c r="L59" s="5"/>
      <c r="M59" s="5"/>
      <c r="N59" s="5"/>
      <c r="O59" s="5"/>
      <c r="P59" s="5"/>
      <c r="Q59" s="5"/>
      <c r="R59" s="5"/>
      <c r="S59" s="5"/>
      <c r="T59" s="5"/>
      <c r="U59" s="534"/>
      <c r="V59" s="546">
        <v>3691</v>
      </c>
      <c r="W59" s="529">
        <v>2.4834648742119322E-2</v>
      </c>
      <c r="X59" s="529">
        <v>2.027949913539627E-2</v>
      </c>
      <c r="Y59" s="547">
        <v>4.5551496067230517E-3</v>
      </c>
      <c r="Z59" s="543"/>
      <c r="AA59" s="534"/>
    </row>
    <row r="60" spans="1:27" x14ac:dyDescent="0.2">
      <c r="A60" s="309">
        <v>1974</v>
      </c>
      <c r="B60" s="528">
        <v>1.2495297468694576E-3</v>
      </c>
      <c r="C60" s="528">
        <v>9.2774224754124789E-3</v>
      </c>
      <c r="D60" s="528">
        <v>2.0711291449454508E-2</v>
      </c>
      <c r="E60" s="528">
        <v>5.1996560434245179E-3</v>
      </c>
      <c r="F60" s="528">
        <v>9.0893212231955723E-3</v>
      </c>
      <c r="G60" s="528">
        <v>2.4385983769549093E-3</v>
      </c>
      <c r="H60" s="528">
        <v>1.6707421937980329E-2</v>
      </c>
      <c r="I60" s="529">
        <v>7.4165636588380719E-3</v>
      </c>
      <c r="J60" s="528">
        <v>1.1648841833718494E-2</v>
      </c>
      <c r="K60" s="534"/>
      <c r="L60" s="5"/>
      <c r="M60" s="5"/>
      <c r="N60" s="5"/>
      <c r="O60" s="5"/>
      <c r="P60" s="5"/>
      <c r="Q60" s="5"/>
      <c r="R60" s="5"/>
      <c r="S60" s="5"/>
      <c r="T60" s="5"/>
      <c r="U60" s="534"/>
      <c r="V60" s="546">
        <v>3790</v>
      </c>
      <c r="W60" s="529">
        <v>2.5460848067931422E-2</v>
      </c>
      <c r="X60" s="529">
        <v>2.0711291449454508E-2</v>
      </c>
      <c r="Y60" s="547">
        <v>4.749556618476914E-3</v>
      </c>
      <c r="Z60" s="543"/>
      <c r="AA60" s="534"/>
    </row>
    <row r="61" spans="1:27" x14ac:dyDescent="0.2">
      <c r="A61" s="309">
        <v>1973</v>
      </c>
      <c r="B61" s="528">
        <v>6.3846231392183873E-4</v>
      </c>
      <c r="C61" s="528">
        <v>8.1387143385194399E-3</v>
      </c>
      <c r="D61" s="528">
        <v>2.1028932423804565E-2</v>
      </c>
      <c r="E61" s="528">
        <v>5.074095231694613E-3</v>
      </c>
      <c r="F61" s="528">
        <v>9.1199301051782655E-3</v>
      </c>
      <c r="G61" s="528">
        <v>2.5269666319432775E-3</v>
      </c>
      <c r="H61" s="528">
        <v>1.366309351792735E-2</v>
      </c>
      <c r="I61" s="529">
        <v>6.7811418394435295E-3</v>
      </c>
      <c r="J61" s="528">
        <v>1.0417016700830001E-2</v>
      </c>
      <c r="K61" s="534"/>
      <c r="L61" s="5"/>
      <c r="M61" s="5"/>
      <c r="N61" s="5"/>
      <c r="O61" s="5"/>
      <c r="P61" s="5"/>
      <c r="Q61" s="5"/>
      <c r="R61" s="5"/>
      <c r="S61" s="5"/>
      <c r="T61" s="5"/>
      <c r="U61" s="534"/>
      <c r="V61" s="546">
        <v>3829</v>
      </c>
      <c r="W61" s="529">
        <v>2.5733391579018113E-2</v>
      </c>
      <c r="X61" s="529">
        <v>2.1028932423804565E-2</v>
      </c>
      <c r="Y61" s="547">
        <v>4.704459155213548E-3</v>
      </c>
      <c r="Z61" s="543"/>
      <c r="AA61" s="534"/>
    </row>
    <row r="62" spans="1:27" x14ac:dyDescent="0.2">
      <c r="A62" s="309">
        <v>1972</v>
      </c>
      <c r="B62" s="528">
        <v>6.5726022504018571E-4</v>
      </c>
      <c r="C62" s="528">
        <v>7.8728344347204857E-3</v>
      </c>
      <c r="D62" s="528">
        <v>1.998213966779782E-2</v>
      </c>
      <c r="E62" s="528">
        <v>5.3652437935345597E-3</v>
      </c>
      <c r="F62" s="528">
        <v>9.8446151098410435E-3</v>
      </c>
      <c r="G62" s="528">
        <v>2.2289694588319342E-3</v>
      </c>
      <c r="H62" s="528">
        <v>1.289515984997321E-2</v>
      </c>
      <c r="I62" s="529">
        <v>6.3082693338096085E-3</v>
      </c>
      <c r="J62" s="528">
        <v>1.2559385604572246E-2</v>
      </c>
      <c r="K62" s="534"/>
      <c r="L62" s="5"/>
      <c r="M62" s="5"/>
      <c r="N62" s="5"/>
      <c r="O62" s="5"/>
      <c r="P62" s="5"/>
      <c r="Q62" s="5"/>
      <c r="R62" s="5"/>
      <c r="S62" s="5"/>
      <c r="T62" s="5"/>
      <c r="U62" s="534"/>
      <c r="V62" s="546">
        <v>3476</v>
      </c>
      <c r="W62" s="529">
        <v>2.4833005893909625E-2</v>
      </c>
      <c r="X62" s="529">
        <v>1.998213966779782E-2</v>
      </c>
      <c r="Y62" s="547">
        <v>4.8508662261118052E-3</v>
      </c>
      <c r="Z62" s="543"/>
      <c r="AA62" s="534"/>
    </row>
    <row r="63" spans="1:27" x14ac:dyDescent="0.2">
      <c r="A63" s="309">
        <v>1971</v>
      </c>
      <c r="B63" s="528">
        <v>6.6114575878403704E-4</v>
      </c>
      <c r="C63" s="528">
        <v>7.0953890195276561E-3</v>
      </c>
      <c r="D63" s="528">
        <v>2.1068057117540812E-2</v>
      </c>
      <c r="E63" s="528">
        <v>5.5958831748628294E-3</v>
      </c>
      <c r="F63" s="528">
        <v>9.5150461779640802E-3</v>
      </c>
      <c r="G63" s="528">
        <v>1.9152779197764373E-3</v>
      </c>
      <c r="H63" s="528">
        <v>1.2036942371264014E-2</v>
      </c>
      <c r="I63" s="529">
        <v>6.7273284940190161E-3</v>
      </c>
      <c r="J63" s="528">
        <v>1.2282316054936441E-2</v>
      </c>
      <c r="K63" s="534"/>
      <c r="L63" s="5"/>
      <c r="M63" s="5"/>
      <c r="N63" s="5"/>
      <c r="O63" s="5"/>
      <c r="P63" s="5"/>
      <c r="Q63" s="5"/>
      <c r="R63" s="5"/>
      <c r="S63" s="5"/>
      <c r="T63" s="5"/>
      <c r="U63" s="534"/>
      <c r="V63" s="546">
        <v>3737</v>
      </c>
      <c r="W63" s="529">
        <v>2.5471151552329346E-2</v>
      </c>
      <c r="X63" s="529">
        <v>2.1068057117540812E-2</v>
      </c>
      <c r="Y63" s="547">
        <v>4.4030944347885348E-3</v>
      </c>
      <c r="Z63" s="543"/>
      <c r="AA63" s="534"/>
    </row>
    <row r="64" spans="1:27" x14ac:dyDescent="0.2">
      <c r="A64" s="309">
        <v>1970</v>
      </c>
      <c r="B64" s="528">
        <v>8.5708737604039021E-4</v>
      </c>
      <c r="C64" s="528">
        <v>7.2115867499648462E-3</v>
      </c>
      <c r="D64" s="528">
        <v>2.0241993263828903E-2</v>
      </c>
      <c r="E64" s="528">
        <v>5.5241959783853276E-3</v>
      </c>
      <c r="F64" s="528">
        <v>9.8029368634619633E-3</v>
      </c>
      <c r="G64" s="528">
        <v>1.9150546058402469E-3</v>
      </c>
      <c r="H64" s="528">
        <v>1.2789350689352698E-2</v>
      </c>
      <c r="I64" s="529">
        <v>6.6290351740623931E-3</v>
      </c>
      <c r="J64" s="528">
        <v>1.0914472054264344E-2</v>
      </c>
      <c r="K64" s="534"/>
      <c r="L64" s="5"/>
      <c r="M64" s="5"/>
      <c r="N64" s="5"/>
      <c r="O64" s="5"/>
      <c r="P64" s="5"/>
      <c r="Q64" s="5"/>
      <c r="R64" s="5"/>
      <c r="S64" s="5"/>
      <c r="T64" s="5"/>
      <c r="U64" s="534"/>
      <c r="V64" s="546">
        <v>3695</v>
      </c>
      <c r="W64" s="529">
        <v>2.4741701988040952E-2</v>
      </c>
      <c r="X64" s="529">
        <v>2.0241993263828903E-2</v>
      </c>
      <c r="Y64" s="547">
        <v>4.4997087242120495E-3</v>
      </c>
      <c r="Z64" s="543"/>
      <c r="AA64" s="534"/>
    </row>
    <row r="65" spans="1:27" x14ac:dyDescent="0.2">
      <c r="A65" s="309">
        <v>1969</v>
      </c>
      <c r="B65" s="528">
        <v>8.8386308893281969E-4</v>
      </c>
      <c r="C65" s="528">
        <v>7.5634391045319915E-3</v>
      </c>
      <c r="D65" s="528">
        <v>1.9566434793169291E-2</v>
      </c>
      <c r="E65" s="528">
        <v>5.9508949957156254E-3</v>
      </c>
      <c r="F65" s="528">
        <v>9.688758745859E-3</v>
      </c>
      <c r="G65" s="528">
        <v>2.1118255483662026E-3</v>
      </c>
      <c r="H65" s="528">
        <v>1.2482035988745926E-2</v>
      </c>
      <c r="I65" s="529">
        <v>6.1668004830885276E-3</v>
      </c>
      <c r="J65" s="528">
        <v>1.1260820575792946E-2</v>
      </c>
      <c r="K65" s="534"/>
      <c r="L65" s="5"/>
      <c r="M65" s="5"/>
      <c r="N65" s="5"/>
      <c r="O65" s="5"/>
      <c r="P65" s="5"/>
      <c r="Q65" s="5"/>
      <c r="R65" s="5"/>
      <c r="S65" s="5"/>
      <c r="T65" s="5"/>
      <c r="U65" s="534"/>
      <c r="V65" s="546">
        <v>3629</v>
      </c>
      <c r="W65" s="529">
        <v>2.4485031677383227E-2</v>
      </c>
      <c r="X65" s="529">
        <v>1.9566434793169291E-2</v>
      </c>
      <c r="Y65" s="547">
        <v>4.9185968842139355E-3</v>
      </c>
      <c r="Z65" s="543"/>
      <c r="AA65" s="534"/>
    </row>
    <row r="66" spans="1:27" x14ac:dyDescent="0.2">
      <c r="A66" s="309">
        <v>1968</v>
      </c>
      <c r="B66" s="528">
        <v>6.8689844661640447E-4</v>
      </c>
      <c r="C66" s="528">
        <v>7.6882970711643342E-3</v>
      </c>
      <c r="D66" s="528">
        <v>1.8347636821067093E-2</v>
      </c>
      <c r="E66" s="528">
        <v>6.4386384514164173E-3</v>
      </c>
      <c r="F66" s="528">
        <v>1.0121407231468225E-2</v>
      </c>
      <c r="G66" s="528">
        <v>1.8703499871723784E-3</v>
      </c>
      <c r="H66" s="528">
        <v>1.2513137967277151E-2</v>
      </c>
      <c r="I66" s="529">
        <v>6.2317413289415969E-3</v>
      </c>
      <c r="J66" s="528">
        <v>1.2471758542782187E-2</v>
      </c>
      <c r="K66" s="534"/>
      <c r="L66" s="5"/>
      <c r="M66" s="5"/>
      <c r="N66" s="5"/>
      <c r="O66" s="5"/>
      <c r="P66" s="5"/>
      <c r="Q66" s="5"/>
      <c r="R66" s="5"/>
      <c r="S66" s="5"/>
      <c r="T66" s="5"/>
      <c r="U66" s="534"/>
      <c r="V66" s="546">
        <v>2820</v>
      </c>
      <c r="W66" s="529">
        <v>2.3337995415159764E-2</v>
      </c>
      <c r="X66" s="529">
        <v>1.8347636821067093E-2</v>
      </c>
      <c r="Y66" s="547">
        <v>4.9903585940926712E-3</v>
      </c>
      <c r="Z66" s="543"/>
      <c r="AA66" s="534"/>
    </row>
    <row r="67" spans="1:27" x14ac:dyDescent="0.2">
      <c r="A67" s="309">
        <v>1967</v>
      </c>
      <c r="B67" s="528">
        <v>8.2883356037354949E-4</v>
      </c>
      <c r="C67" s="528">
        <v>7.7303090482364716E-3</v>
      </c>
      <c r="D67" s="528">
        <v>1.842308260434276E-2</v>
      </c>
      <c r="E67" s="528">
        <v>6.162910929114215E-3</v>
      </c>
      <c r="F67" s="528">
        <v>1.0627123373106402E-2</v>
      </c>
      <c r="G67" s="528">
        <v>1.7807612138718836E-3</v>
      </c>
      <c r="H67" s="528">
        <v>1.1259006384480297E-2</v>
      </c>
      <c r="I67" s="529">
        <v>6.056229381739402E-3</v>
      </c>
      <c r="J67" s="528">
        <v>1.2145283854978746E-2</v>
      </c>
      <c r="K67" s="534"/>
      <c r="L67" s="5"/>
      <c r="M67" s="5"/>
      <c r="N67" s="5"/>
      <c r="O67" s="5"/>
      <c r="P67" s="5"/>
      <c r="Q67" s="5"/>
      <c r="R67" s="5"/>
      <c r="S67" s="5"/>
      <c r="T67" s="5"/>
      <c r="U67" s="534"/>
      <c r="V67" s="546">
        <v>2850</v>
      </c>
      <c r="W67" s="529">
        <v>2.3387877693709071E-2</v>
      </c>
      <c r="X67" s="529">
        <v>1.842308260434276E-2</v>
      </c>
      <c r="Y67" s="547">
        <v>4.9647950893663105E-3</v>
      </c>
      <c r="Z67" s="543"/>
      <c r="AA67" s="534"/>
    </row>
    <row r="68" spans="1:27" x14ac:dyDescent="0.2">
      <c r="A68" s="309">
        <v>1966</v>
      </c>
      <c r="B68" s="528">
        <v>7.888055347855024E-4</v>
      </c>
      <c r="C68" s="528">
        <v>7.6251201695931902E-3</v>
      </c>
      <c r="D68" s="528">
        <v>1.9350385775206855E-2</v>
      </c>
      <c r="E68" s="528">
        <v>5.6038059867053397E-3</v>
      </c>
      <c r="F68" s="528">
        <v>8.9397960609023611E-3</v>
      </c>
      <c r="G68" s="528">
        <v>2.1445650476980848E-3</v>
      </c>
      <c r="H68" s="528">
        <v>1.1938900437951407E-2</v>
      </c>
      <c r="I68" s="529">
        <v>6.0968094459462789E-3</v>
      </c>
      <c r="J68" s="528">
        <v>1.1955333886592772E-2</v>
      </c>
      <c r="K68" s="534"/>
      <c r="L68" s="5"/>
      <c r="M68" s="5"/>
      <c r="N68" s="5"/>
      <c r="O68" s="5"/>
      <c r="P68" s="5"/>
      <c r="Q68" s="5"/>
      <c r="R68" s="5"/>
      <c r="S68" s="5"/>
      <c r="T68" s="5"/>
      <c r="U68" s="534"/>
      <c r="V68" s="546">
        <v>2945</v>
      </c>
      <c r="W68" s="529">
        <v>2.4198253124409423E-2</v>
      </c>
      <c r="X68" s="529">
        <v>1.9350385775206855E-2</v>
      </c>
      <c r="Y68" s="547">
        <v>4.8478673492025684E-3</v>
      </c>
      <c r="Z68" s="543"/>
      <c r="AA68" s="534"/>
    </row>
    <row r="69" spans="1:27" x14ac:dyDescent="0.2">
      <c r="A69" s="309">
        <v>1965</v>
      </c>
      <c r="B69" s="528">
        <v>5.8644338377832441E-4</v>
      </c>
      <c r="C69" s="528">
        <v>6.3857168455861988E-3</v>
      </c>
      <c r="D69" s="528">
        <v>1.9263036147718571E-2</v>
      </c>
      <c r="E69" s="528">
        <v>5.8644338377832443E-3</v>
      </c>
      <c r="F69" s="528">
        <v>9.2039031065209252E-3</v>
      </c>
      <c r="G69" s="528">
        <v>2.0281167022333721E-3</v>
      </c>
      <c r="H69" s="528">
        <v>1.1777737957548015E-2</v>
      </c>
      <c r="I69" s="529">
        <v>6.2391059996416177E-3</v>
      </c>
      <c r="J69" s="528">
        <v>1.2119829931418705E-2</v>
      </c>
      <c r="K69" s="534"/>
      <c r="L69" s="5"/>
      <c r="M69" s="5"/>
      <c r="N69" s="5"/>
      <c r="O69" s="5"/>
      <c r="P69" s="5"/>
      <c r="Q69" s="5"/>
      <c r="R69" s="5"/>
      <c r="S69" s="5"/>
      <c r="T69" s="5"/>
      <c r="U69" s="534"/>
      <c r="V69" s="546">
        <v>2942</v>
      </c>
      <c r="W69" s="529">
        <v>2.3962728264942088E-2</v>
      </c>
      <c r="X69" s="529">
        <v>1.9263036147718571E-2</v>
      </c>
      <c r="Y69" s="547">
        <v>4.6996921172235175E-3</v>
      </c>
      <c r="Z69" s="543"/>
      <c r="AA69" s="534"/>
    </row>
    <row r="70" spans="1:27" x14ac:dyDescent="0.2">
      <c r="A70" s="309">
        <v>1964</v>
      </c>
      <c r="B70" s="528">
        <v>5.2841232420128444E-4</v>
      </c>
      <c r="C70" s="528">
        <v>5.9751239736606778E-3</v>
      </c>
      <c r="D70" s="528">
        <v>1.9461832371351923E-2</v>
      </c>
      <c r="E70" s="528">
        <v>5.6418177383952524E-3</v>
      </c>
      <c r="F70" s="528">
        <v>8.2513616779123656E-3</v>
      </c>
      <c r="G70" s="528">
        <v>1.7315665393057476E-3</v>
      </c>
      <c r="H70" s="528">
        <v>9.5683277782294129E-3</v>
      </c>
      <c r="I70" s="529">
        <v>6.0076416551499874E-3</v>
      </c>
      <c r="J70" s="528">
        <v>1.1885212584342737E-2</v>
      </c>
      <c r="K70" s="534"/>
      <c r="L70" s="5"/>
      <c r="M70" s="5"/>
      <c r="N70" s="5"/>
      <c r="O70" s="5"/>
      <c r="P70" s="5"/>
      <c r="Q70" s="5"/>
      <c r="R70" s="5"/>
      <c r="S70" s="5"/>
      <c r="T70" s="5"/>
      <c r="U70" s="534"/>
      <c r="V70" s="546">
        <v>2925</v>
      </c>
      <c r="W70" s="529">
        <v>2.3778554589057799E-2</v>
      </c>
      <c r="X70" s="529">
        <v>1.9461832371351923E-2</v>
      </c>
      <c r="Y70" s="547">
        <v>4.3167222177058762E-3</v>
      </c>
      <c r="Z70" s="543"/>
      <c r="AA70" s="534"/>
    </row>
    <row r="71" spans="1:27" x14ac:dyDescent="0.2">
      <c r="A71" s="309">
        <v>1963</v>
      </c>
      <c r="B71" s="528">
        <v>1.5852652050630429E-3</v>
      </c>
      <c r="C71" s="528">
        <v>6.202145828055926E-3</v>
      </c>
      <c r="D71" s="528">
        <v>1.8434836611454768E-2</v>
      </c>
      <c r="E71" s="528">
        <v>5.8344296722423333E-3</v>
      </c>
      <c r="F71" s="528">
        <v>7.6239816305351494E-3</v>
      </c>
      <c r="G71" s="528">
        <v>1.6588084362257614E-3</v>
      </c>
      <c r="H71" s="528">
        <v>1.0099937079680005E-2</v>
      </c>
      <c r="I71" s="529">
        <v>6.2838605293478351E-3</v>
      </c>
      <c r="J71" s="528">
        <v>1.1832288747068485E-2</v>
      </c>
      <c r="K71" s="534"/>
      <c r="L71" s="5"/>
      <c r="M71" s="5"/>
      <c r="N71" s="5"/>
      <c r="O71" s="5"/>
      <c r="P71" s="5"/>
      <c r="Q71" s="5"/>
      <c r="R71" s="5"/>
      <c r="S71" s="5"/>
      <c r="T71" s="5"/>
      <c r="U71" s="534"/>
      <c r="V71" s="546">
        <v>2876</v>
      </c>
      <c r="W71" s="529">
        <v>2.350114809155315E-2</v>
      </c>
      <c r="X71" s="529">
        <v>1.8434836611454768E-2</v>
      </c>
      <c r="Y71" s="547">
        <v>5.0663114800983816E-3</v>
      </c>
      <c r="Z71" s="543"/>
      <c r="AA71" s="534"/>
    </row>
    <row r="72" spans="1:27" x14ac:dyDescent="0.2">
      <c r="A72" s="309">
        <v>1962</v>
      </c>
      <c r="B72" s="528">
        <v>7.3851093718643387E-4</v>
      </c>
      <c r="C72" s="528">
        <v>5.8599237407184427E-3</v>
      </c>
      <c r="D72" s="528">
        <v>1.996387718242023E-2</v>
      </c>
      <c r="E72" s="528">
        <v>5.6913505920128437E-3</v>
      </c>
      <c r="F72" s="528">
        <v>6.5663255067228577E-3</v>
      </c>
      <c r="G72" s="528">
        <v>2.0148504916716837E-3</v>
      </c>
      <c r="H72" s="528">
        <v>1.0836845273931367E-2</v>
      </c>
      <c r="I72" s="529">
        <v>6.7910897049969898E-3</v>
      </c>
      <c r="J72" s="528">
        <v>1.0925145494681919E-2</v>
      </c>
      <c r="K72" s="534"/>
      <c r="L72" s="5"/>
      <c r="M72" s="5"/>
      <c r="N72" s="5"/>
      <c r="O72" s="5"/>
      <c r="P72" s="5"/>
      <c r="Q72" s="5"/>
      <c r="R72" s="5"/>
      <c r="S72" s="5"/>
      <c r="T72" s="5"/>
      <c r="U72" s="534"/>
      <c r="V72" s="546">
        <v>3103</v>
      </c>
      <c r="W72" s="529">
        <v>2.4908689544451135E-2</v>
      </c>
      <c r="X72" s="529">
        <v>1.996387718242023E-2</v>
      </c>
      <c r="Y72" s="547">
        <v>4.9448123620309051E-3</v>
      </c>
      <c r="Z72" s="543"/>
      <c r="AA72" s="534"/>
    </row>
    <row r="73" spans="1:27" x14ac:dyDescent="0.2">
      <c r="A73" s="309">
        <v>1961</v>
      </c>
      <c r="B73" s="528">
        <v>5.7485423339081879E-4</v>
      </c>
      <c r="C73" s="528">
        <v>5.6116722783389446E-3</v>
      </c>
      <c r="D73" s="528">
        <v>2.0366264268703294E-2</v>
      </c>
      <c r="E73" s="528">
        <v>5.2284361227450662E-3</v>
      </c>
      <c r="F73" s="528">
        <v>6.6792587117790372E-3</v>
      </c>
      <c r="G73" s="528">
        <v>1.8888067668555474E-3</v>
      </c>
      <c r="H73" s="528">
        <v>9.5626545491044133E-3</v>
      </c>
      <c r="I73" s="529">
        <v>6.9438741525462396E-3</v>
      </c>
      <c r="J73" s="528">
        <v>1.1907694834524103E-2</v>
      </c>
      <c r="K73" s="534"/>
      <c r="L73" s="5"/>
      <c r="M73" s="5"/>
      <c r="N73" s="5"/>
      <c r="O73" s="5"/>
      <c r="P73" s="5"/>
      <c r="Q73" s="5"/>
      <c r="R73" s="5"/>
      <c r="S73" s="5"/>
      <c r="T73" s="5"/>
      <c r="U73" s="534"/>
      <c r="V73" s="546">
        <v>2855</v>
      </c>
      <c r="W73" s="529">
        <v>2.6050933910012501E-2</v>
      </c>
      <c r="X73" s="529">
        <v>2.0366264268703294E-2</v>
      </c>
      <c r="Y73" s="547">
        <v>5.684669641309207E-3</v>
      </c>
      <c r="Z73" s="543"/>
      <c r="AA73" s="534"/>
    </row>
    <row r="74" spans="1:27" x14ac:dyDescent="0.2">
      <c r="A74" s="309">
        <v>1960</v>
      </c>
      <c r="B74" s="528">
        <v>5.8008311008922735E-4</v>
      </c>
      <c r="C74" s="528">
        <v>6.5285717299133038E-3</v>
      </c>
      <c r="D74" s="528">
        <v>2.0186892231105112E-2</v>
      </c>
      <c r="E74" s="528">
        <v>5.1469192313371446E-3</v>
      </c>
      <c r="F74" s="528">
        <v>7.6992849157297445E-3</v>
      </c>
      <c r="G74" s="528">
        <v>1.761343261543654E-3</v>
      </c>
      <c r="H74" s="528">
        <v>9.7032083869470747E-3</v>
      </c>
      <c r="I74" s="529">
        <v>7.2985002214862784E-3</v>
      </c>
      <c r="J74" s="528">
        <v>1.258253000611724E-2</v>
      </c>
      <c r="K74" s="534"/>
      <c r="L74" s="5"/>
      <c r="M74" s="5"/>
      <c r="N74" s="5"/>
      <c r="O74" s="5"/>
      <c r="P74" s="5"/>
      <c r="Q74" s="5"/>
      <c r="R74" s="5"/>
      <c r="S74" s="5"/>
      <c r="T74" s="5"/>
      <c r="U74" s="534"/>
      <c r="V74" s="546">
        <v>2404</v>
      </c>
      <c r="W74" s="529">
        <v>2.5354905393718229E-2</v>
      </c>
      <c r="X74" s="529">
        <v>2.0186892231105112E-2</v>
      </c>
      <c r="Y74" s="547">
        <v>5.1680131626131165E-3</v>
      </c>
      <c r="Z74" s="543"/>
      <c r="AA74" s="534"/>
    </row>
    <row r="75" spans="1:27" x14ac:dyDescent="0.2">
      <c r="A75" s="309">
        <v>1959</v>
      </c>
      <c r="B75" s="528">
        <v>6.3319860274174992E-4</v>
      </c>
      <c r="C75" s="528">
        <v>5.7726605949956203E-3</v>
      </c>
      <c r="D75" s="528">
        <v>1.9386430553943245E-2</v>
      </c>
      <c r="E75" s="528">
        <v>5.2344417826651326E-3</v>
      </c>
      <c r="F75" s="528">
        <v>7.4611902023069537E-3</v>
      </c>
      <c r="G75" s="528">
        <v>1.8995958082252498E-3</v>
      </c>
      <c r="H75" s="528">
        <v>9.0125267790242408E-3</v>
      </c>
      <c r="I75" s="529">
        <v>6.5008389881486325E-3</v>
      </c>
      <c r="J75" s="528">
        <v>1.1893580421499203E-2</v>
      </c>
      <c r="K75" s="534"/>
      <c r="L75" s="5"/>
      <c r="M75" s="5"/>
      <c r="N75" s="5"/>
      <c r="O75" s="5"/>
      <c r="P75" s="5"/>
      <c r="Q75" s="5"/>
      <c r="R75" s="5"/>
      <c r="S75" s="5"/>
      <c r="T75" s="5"/>
      <c r="U75" s="534"/>
      <c r="V75" s="546">
        <v>2360</v>
      </c>
      <c r="W75" s="529">
        <v>2.4905811707842163E-2</v>
      </c>
      <c r="X75" s="529">
        <v>1.9386430553943245E-2</v>
      </c>
      <c r="Y75" s="547">
        <v>5.5193811538989182E-3</v>
      </c>
      <c r="Z75" s="543"/>
      <c r="AA75" s="534"/>
    </row>
    <row r="76" spans="1:27" x14ac:dyDescent="0.2">
      <c r="A76" s="309">
        <v>1958</v>
      </c>
      <c r="B76" s="528">
        <v>7.4333651906127219E-4</v>
      </c>
      <c r="C76" s="528">
        <v>5.8511203143251566E-3</v>
      </c>
      <c r="D76" s="528">
        <v>2.1896570032919189E-2</v>
      </c>
      <c r="E76" s="528">
        <v>5.2989274715939255E-3</v>
      </c>
      <c r="F76" s="528">
        <v>7.2209833280237863E-3</v>
      </c>
      <c r="G76" s="528">
        <v>1.6990549007114793E-3</v>
      </c>
      <c r="H76" s="528">
        <v>7.8475098226611448E-3</v>
      </c>
      <c r="I76" s="529">
        <v>6.8386959753637035E-3</v>
      </c>
      <c r="J76" s="528">
        <v>1.1107571413401296E-2</v>
      </c>
      <c r="K76" s="534"/>
      <c r="L76" s="5"/>
      <c r="M76" s="5"/>
      <c r="N76" s="5"/>
      <c r="O76" s="5"/>
      <c r="P76" s="5"/>
      <c r="Q76" s="5"/>
      <c r="R76" s="5"/>
      <c r="S76" s="5"/>
      <c r="T76" s="5"/>
      <c r="U76" s="534"/>
      <c r="V76" s="546">
        <v>2600</v>
      </c>
      <c r="W76" s="529">
        <v>2.7609642136561537E-2</v>
      </c>
      <c r="X76" s="529">
        <v>2.1896570032919189E-2</v>
      </c>
      <c r="Y76" s="547">
        <v>5.7130721036423478E-3</v>
      </c>
      <c r="Z76" s="543"/>
      <c r="AA76" s="534"/>
    </row>
    <row r="77" spans="1:27" x14ac:dyDescent="0.2">
      <c r="A77" s="309">
        <v>1957</v>
      </c>
      <c r="B77" s="528">
        <v>4.8206912452055083E-4</v>
      </c>
      <c r="C77" s="528">
        <v>6.1725807465783569E-3</v>
      </c>
      <c r="D77" s="528">
        <v>2.0666093772924481E-2</v>
      </c>
      <c r="E77" s="528">
        <v>5.3551591876087271E-3</v>
      </c>
      <c r="F77" s="528">
        <v>7.7550250466349481E-3</v>
      </c>
      <c r="G77" s="528">
        <v>1.5929240636331245E-3</v>
      </c>
      <c r="H77" s="528">
        <v>8.0484584267778922E-3</v>
      </c>
      <c r="I77" s="529">
        <v>7.1995975770786612E-3</v>
      </c>
      <c r="J77" s="528">
        <v>1.168493638783509E-2</v>
      </c>
      <c r="K77" s="534"/>
      <c r="L77" s="5"/>
      <c r="M77" s="5"/>
      <c r="N77" s="5"/>
      <c r="O77" s="5"/>
      <c r="P77" s="5"/>
      <c r="Q77" s="5"/>
      <c r="R77" s="5"/>
      <c r="S77" s="5"/>
      <c r="T77" s="5"/>
      <c r="U77" s="534"/>
      <c r="V77" s="546">
        <v>2512</v>
      </c>
      <c r="W77" s="529">
        <v>2.6325166104252687E-2</v>
      </c>
      <c r="X77" s="529">
        <v>2.0666093772924481E-2</v>
      </c>
      <c r="Y77" s="547">
        <v>5.6590723313282056E-3</v>
      </c>
      <c r="Z77" s="543"/>
      <c r="AA77" s="534"/>
    </row>
    <row r="78" spans="1:27" x14ac:dyDescent="0.2">
      <c r="A78" s="309">
        <v>1956</v>
      </c>
      <c r="B78" s="528">
        <v>4.5136301132606252E-4</v>
      </c>
      <c r="C78" s="528">
        <v>5.5213242780816022E-3</v>
      </c>
      <c r="D78" s="528">
        <v>2.0825679406300188E-2</v>
      </c>
      <c r="E78" s="528">
        <v>5.0489676383217693E-3</v>
      </c>
      <c r="F78" s="528">
        <v>8.2190055318210921E-3</v>
      </c>
      <c r="G78" s="528">
        <v>1.8369424879549057E-3</v>
      </c>
      <c r="H78" s="528">
        <v>7.5262157935066711E-3</v>
      </c>
      <c r="I78" s="529">
        <v>6.7599483556740527E-3</v>
      </c>
      <c r="J78" s="528">
        <v>1.3152508213757125E-2</v>
      </c>
      <c r="K78" s="534"/>
      <c r="L78" s="5"/>
      <c r="M78" s="5"/>
      <c r="N78" s="5"/>
      <c r="O78" s="5"/>
      <c r="P78" s="5"/>
      <c r="Q78" s="5"/>
      <c r="R78" s="5"/>
      <c r="S78" s="5"/>
      <c r="T78" s="5"/>
      <c r="U78" s="534"/>
      <c r="V78" s="546">
        <v>2516</v>
      </c>
      <c r="W78" s="529">
        <v>2.64099845696831E-2</v>
      </c>
      <c r="X78" s="529">
        <v>2.0825679406300188E-2</v>
      </c>
      <c r="Y78" s="547">
        <v>5.5843051633829126E-3</v>
      </c>
      <c r="Z78" s="543"/>
      <c r="AA78" s="534"/>
    </row>
    <row r="79" spans="1:27" x14ac:dyDescent="0.2">
      <c r="A79" s="309">
        <v>1955</v>
      </c>
      <c r="B79" s="528">
        <v>3.7873607355896183E-4</v>
      </c>
      <c r="C79" s="528">
        <v>6.0808180699188875E-3</v>
      </c>
      <c r="D79" s="528">
        <v>2.0409666186232942E-2</v>
      </c>
      <c r="E79" s="528">
        <v>5.3233459228009634E-3</v>
      </c>
      <c r="F79" s="528">
        <v>7.7430486149832195E-3</v>
      </c>
      <c r="G79" s="528">
        <v>1.9147212607703071E-3</v>
      </c>
      <c r="H79" s="528">
        <v>7.0486991467917899E-3</v>
      </c>
      <c r="I79" s="529">
        <v>7.3432716484487601E-3</v>
      </c>
      <c r="J79" s="528">
        <v>1.2487769980957991E-2</v>
      </c>
      <c r="K79" s="534"/>
      <c r="L79" s="5"/>
      <c r="M79" s="5"/>
      <c r="N79" s="5"/>
      <c r="O79" s="5"/>
      <c r="P79" s="5"/>
      <c r="Q79" s="5"/>
      <c r="R79" s="5"/>
      <c r="S79" s="5"/>
      <c r="T79" s="5"/>
      <c r="U79" s="534"/>
      <c r="V79" s="546">
        <v>2517</v>
      </c>
      <c r="W79" s="529">
        <v>2.6479963809664081E-2</v>
      </c>
      <c r="X79" s="529">
        <v>2.0409666186232942E-2</v>
      </c>
      <c r="Y79" s="547">
        <v>6.0702976234311389E-3</v>
      </c>
      <c r="Z79" s="543"/>
      <c r="AA79" s="534"/>
    </row>
    <row r="80" spans="1:27" x14ac:dyDescent="0.2">
      <c r="A80" s="309">
        <v>1954</v>
      </c>
      <c r="B80" s="528">
        <v>4.7078516503635507E-4</v>
      </c>
      <c r="C80" s="528">
        <v>6.1829785008107969E-3</v>
      </c>
      <c r="D80" s="528">
        <v>2.0494847517915991E-2</v>
      </c>
      <c r="E80" s="528">
        <v>4.6136946173562796E-3</v>
      </c>
      <c r="F80" s="528">
        <v>7.9405764502798563E-3</v>
      </c>
      <c r="G80" s="528">
        <v>1.7262122717999686E-3</v>
      </c>
      <c r="H80" s="528">
        <v>7.260553434116232E-3</v>
      </c>
      <c r="I80" s="529">
        <v>8.3172045823089388E-3</v>
      </c>
      <c r="J80" s="528">
        <v>1.3935240885076109E-2</v>
      </c>
      <c r="K80" s="534"/>
      <c r="L80" s="5"/>
      <c r="M80" s="5"/>
      <c r="N80" s="5"/>
      <c r="O80" s="5"/>
      <c r="P80" s="5"/>
      <c r="Q80" s="5"/>
      <c r="R80" s="5"/>
      <c r="S80" s="5"/>
      <c r="T80" s="5"/>
      <c r="U80" s="534"/>
      <c r="V80" s="546">
        <v>2562</v>
      </c>
      <c r="W80" s="529">
        <v>2.680336872940315E-2</v>
      </c>
      <c r="X80" s="529">
        <v>2.0494847517915991E-2</v>
      </c>
      <c r="Y80" s="547">
        <v>6.3085212114871586E-3</v>
      </c>
      <c r="Z80" s="543"/>
      <c r="AA80" s="534"/>
    </row>
    <row r="81" spans="1:27" x14ac:dyDescent="0.2">
      <c r="A81" s="310">
        <v>1953</v>
      </c>
      <c r="B81" s="530">
        <v>5.2381251702390678E-4</v>
      </c>
      <c r="C81" s="530">
        <v>5.9505101933915814E-3</v>
      </c>
      <c r="D81" s="530">
        <v>2.1256311940830139E-2</v>
      </c>
      <c r="E81" s="530">
        <v>5.1019339158128521E-3</v>
      </c>
      <c r="F81" s="530">
        <v>6.0867014478177967E-3</v>
      </c>
      <c r="G81" s="530">
        <v>1.7285813061788924E-3</v>
      </c>
      <c r="H81" s="530">
        <v>7.0190877281203516E-3</v>
      </c>
      <c r="I81" s="531">
        <v>7.9257363270586242E-3</v>
      </c>
      <c r="J81" s="530">
        <v>1.3042931673895279E-2</v>
      </c>
      <c r="K81" s="534"/>
      <c r="L81" s="5"/>
      <c r="M81" s="5"/>
      <c r="N81" s="5"/>
      <c r="O81" s="5"/>
      <c r="P81" s="5"/>
      <c r="Q81" s="5"/>
      <c r="R81" s="5"/>
      <c r="S81" s="330">
        <v>7.9257363270586242E-3</v>
      </c>
      <c r="T81" s="5"/>
      <c r="U81" s="534"/>
      <c r="V81" s="548">
        <v>2603</v>
      </c>
      <c r="W81" s="549">
        <v>2.7269679636264588E-2</v>
      </c>
      <c r="X81" s="549">
        <v>2.1256311940830139E-2</v>
      </c>
      <c r="Y81" s="550">
        <v>6.0133676954344482E-3</v>
      </c>
      <c r="Z81" s="543"/>
      <c r="AA81" s="534"/>
    </row>
    <row r="82" spans="1:27" x14ac:dyDescent="0.2">
      <c r="A82" s="310">
        <v>1952</v>
      </c>
      <c r="B82" s="530">
        <v>4.2172739541160596E-4</v>
      </c>
      <c r="C82" s="530">
        <v>6.7054655870445344E-3</v>
      </c>
      <c r="D82" s="530">
        <v>2.0727901484480431E-2</v>
      </c>
      <c r="E82" s="530">
        <v>5.0818151147098518E-3</v>
      </c>
      <c r="F82" s="530">
        <v>7.4329453441295545E-3</v>
      </c>
      <c r="G82" s="530">
        <v>2.0453778677462886E-3</v>
      </c>
      <c r="H82" s="530">
        <v>8.0971659919028341E-3</v>
      </c>
      <c r="I82" s="531">
        <v>8.2579870204537251E-3</v>
      </c>
      <c r="J82" s="530">
        <v>1.427547233468286E-2</v>
      </c>
      <c r="K82" s="534"/>
      <c r="L82" s="5"/>
      <c r="M82" s="5"/>
      <c r="N82" s="5"/>
      <c r="O82" s="5"/>
      <c r="P82" s="5"/>
      <c r="Q82" s="5"/>
      <c r="R82" s="5"/>
      <c r="S82" s="330">
        <v>8.2579870204537251E-3</v>
      </c>
      <c r="T82" s="5"/>
      <c r="U82" s="534"/>
      <c r="V82" s="548">
        <v>2526</v>
      </c>
      <c r="W82" s="549">
        <v>2.6632085020242915E-2</v>
      </c>
      <c r="X82" s="549">
        <v>2.0727901484480431E-2</v>
      </c>
      <c r="Y82" s="550">
        <v>5.9041835357624833E-3</v>
      </c>
      <c r="Z82" s="543"/>
      <c r="AA82" s="534"/>
    </row>
    <row r="83" spans="1:27" x14ac:dyDescent="0.2">
      <c r="A83" s="310">
        <v>1951</v>
      </c>
      <c r="B83" s="530">
        <v>6.7679428577378407E-4</v>
      </c>
      <c r="C83" s="530">
        <v>6.9865994731416791E-3</v>
      </c>
      <c r="D83" s="530">
        <v>2.234462365031601E-2</v>
      </c>
      <c r="E83" s="530">
        <v>4.6750866817296781E-3</v>
      </c>
      <c r="F83" s="530">
        <v>5.4976520444393537E-3</v>
      </c>
      <c r="G83" s="530">
        <v>2.1032683957892982E-3</v>
      </c>
      <c r="H83" s="530">
        <v>9.0482189898064367E-3</v>
      </c>
      <c r="I83" s="531">
        <v>7.1752752190727079E-3</v>
      </c>
      <c r="J83" s="530">
        <v>1.2911152528607573E-2</v>
      </c>
      <c r="K83" s="534"/>
      <c r="L83" s="5"/>
      <c r="M83" s="5"/>
      <c r="N83" s="5"/>
      <c r="O83" s="5"/>
      <c r="P83" s="5"/>
      <c r="Q83" s="5"/>
      <c r="R83" s="5"/>
      <c r="S83" s="330">
        <v>7.1752752190727079E-3</v>
      </c>
      <c r="T83" s="5"/>
      <c r="U83" s="534"/>
      <c r="V83" s="548">
        <v>2735</v>
      </c>
      <c r="W83" s="549">
        <v>2.847742110140461E-2</v>
      </c>
      <c r="X83" s="549">
        <v>2.234462365031601E-2</v>
      </c>
      <c r="Y83" s="550">
        <v>6.1327974510885994E-3</v>
      </c>
      <c r="Z83" s="543"/>
      <c r="AA83" s="534"/>
    </row>
    <row r="84" spans="1:27" x14ac:dyDescent="0.2">
      <c r="A84" s="310">
        <v>1950</v>
      </c>
      <c r="B84" s="530">
        <v>1.2746378163277995E-3</v>
      </c>
      <c r="C84" s="530">
        <v>5.0570996290078551E-3</v>
      </c>
      <c r="D84" s="530">
        <v>2.3067835602810421E-2</v>
      </c>
      <c r="E84" s="530">
        <v>4.5182283570643954E-3</v>
      </c>
      <c r="F84" s="530">
        <v>5.7099629007855085E-3</v>
      </c>
      <c r="G84" s="530">
        <v>1.5647992704512011E-3</v>
      </c>
      <c r="H84" s="530">
        <v>6.704802172065742E-3</v>
      </c>
      <c r="I84" s="531">
        <v>6.8686405688716187E-3</v>
      </c>
      <c r="J84" s="530">
        <v>1.2943273435718876E-2</v>
      </c>
      <c r="K84" s="534"/>
      <c r="L84" s="5"/>
      <c r="M84" s="5"/>
      <c r="N84" s="5"/>
      <c r="O84" s="5"/>
      <c r="P84" s="5"/>
      <c r="Q84" s="5"/>
      <c r="R84" s="5"/>
      <c r="S84" s="330">
        <v>6.8686405688716187E-3</v>
      </c>
      <c r="T84" s="5"/>
      <c r="U84" s="534"/>
      <c r="V84" s="548">
        <v>2751</v>
      </c>
      <c r="W84" s="549">
        <v>2.8508362867624201E-2</v>
      </c>
      <c r="X84" s="549">
        <v>2.3067835602810421E-2</v>
      </c>
      <c r="Y84" s="550">
        <v>5.4405272648137791E-3</v>
      </c>
      <c r="Z84" s="543"/>
      <c r="AA84" s="534"/>
    </row>
    <row r="85" spans="1:27" x14ac:dyDescent="0.2">
      <c r="A85" s="310">
        <v>1949</v>
      </c>
      <c r="B85" s="530">
        <v>5.8190282222868783E-4</v>
      </c>
      <c r="C85" s="530">
        <v>6.0476329024481482E-3</v>
      </c>
      <c r="D85" s="530">
        <v>2.2153871731992184E-2</v>
      </c>
      <c r="E85" s="530">
        <v>3.8966706845671058E-3</v>
      </c>
      <c r="F85" s="530">
        <v>5.2994721310112639E-3</v>
      </c>
      <c r="G85" s="530">
        <v>1.7664907103370881E-3</v>
      </c>
      <c r="H85" s="530">
        <v>7.6478656635770399E-3</v>
      </c>
      <c r="I85" s="531">
        <v>8.4653573371783197E-3</v>
      </c>
      <c r="J85" s="530">
        <v>1.4630699530321294E-2</v>
      </c>
      <c r="K85" s="534"/>
      <c r="L85" s="5"/>
      <c r="M85" s="5"/>
      <c r="N85" s="5"/>
      <c r="O85" s="5"/>
      <c r="P85" s="5"/>
      <c r="Q85" s="5"/>
      <c r="R85" s="5"/>
      <c r="S85" s="330">
        <v>8.4653573371783197E-3</v>
      </c>
      <c r="T85" s="5"/>
      <c r="U85" s="534"/>
      <c r="V85" s="551">
        <v>2700</v>
      </c>
      <c r="W85" s="552">
        <v>2.8056028928883162E-2</v>
      </c>
      <c r="X85" s="552">
        <v>2.2153871731992184E-2</v>
      </c>
      <c r="Y85" s="553">
        <v>5.9021571968909774E-3</v>
      </c>
      <c r="Z85" s="543"/>
      <c r="AA85" s="534"/>
    </row>
    <row r="86" spans="1:27" x14ac:dyDescent="0.2">
      <c r="A86" s="310">
        <v>1948</v>
      </c>
      <c r="B86" s="530">
        <v>4.4052071346375142E-4</v>
      </c>
      <c r="C86" s="530">
        <v>5.3042289988492518E-3</v>
      </c>
      <c r="D86" s="531">
        <v>1.8563571761794552E-2</v>
      </c>
      <c r="E86" s="530">
        <v>4.0545886075949366E-3</v>
      </c>
      <c r="F86" s="530">
        <v>6.1223388952819334E-3</v>
      </c>
      <c r="G86" s="530">
        <v>1.3035817031070195E-3</v>
      </c>
      <c r="H86" s="530">
        <v>9.781357882623706E-3</v>
      </c>
      <c r="I86" s="531">
        <v>8.1865776500330851E-3</v>
      </c>
      <c r="J86" s="530">
        <v>1.5067606444188723E-2</v>
      </c>
      <c r="K86" s="534"/>
      <c r="L86" s="5"/>
      <c r="M86" s="5"/>
      <c r="N86" s="330">
        <v>1.8563571761794552E-2</v>
      </c>
      <c r="O86" s="5"/>
      <c r="P86" s="5"/>
      <c r="Q86" s="5"/>
      <c r="R86" s="5"/>
      <c r="S86" s="330">
        <v>8.1865776500330851E-3</v>
      </c>
      <c r="T86" s="5"/>
      <c r="U86" s="534"/>
      <c r="V86" s="548">
        <v>2747</v>
      </c>
      <c r="W86" s="549">
        <v>2.4696130609896432E-2</v>
      </c>
      <c r="X86" s="531">
        <v>1.8563571761794552E-2</v>
      </c>
      <c r="Y86" s="554">
        <v>6.1325588481018819E-3</v>
      </c>
      <c r="Z86" s="531">
        <v>6.1325588481018819E-3</v>
      </c>
      <c r="AA86" s="534"/>
    </row>
    <row r="87" spans="1:27" x14ac:dyDescent="0.2">
      <c r="A87" s="310">
        <v>1947</v>
      </c>
      <c r="B87" s="530">
        <v>4.6144699127687706E-4</v>
      </c>
      <c r="C87" s="530">
        <v>5.5196159341195684E-3</v>
      </c>
      <c r="D87" s="531">
        <v>1.9019840119124554E-2</v>
      </c>
      <c r="E87" s="530">
        <v>3.9311734064549336E-3</v>
      </c>
      <c r="F87" s="530">
        <v>8.1019442891497838E-3</v>
      </c>
      <c r="G87" s="530">
        <v>1.3665930126276744E-3</v>
      </c>
      <c r="H87" s="530">
        <v>9.7258827392203324E-3</v>
      </c>
      <c r="I87" s="531">
        <v>8.2447504473197701E-3</v>
      </c>
      <c r="J87" s="530">
        <v>1.5556087994391645E-2</v>
      </c>
      <c r="K87" s="534"/>
      <c r="L87" s="5"/>
      <c r="M87" s="5"/>
      <c r="N87" s="330">
        <v>1.9019840119124554E-2</v>
      </c>
      <c r="O87" s="5"/>
      <c r="P87" s="5"/>
      <c r="Q87" s="5"/>
      <c r="R87" s="5"/>
      <c r="S87" s="330">
        <v>8.2447504473197701E-3</v>
      </c>
      <c r="T87" s="5"/>
      <c r="U87" s="534"/>
      <c r="V87" s="548">
        <v>2779</v>
      </c>
      <c r="W87" s="549">
        <v>2.4660792091508489E-2</v>
      </c>
      <c r="X87" s="531">
        <v>1.9019840119124554E-2</v>
      </c>
      <c r="Y87" s="554">
        <v>5.6409519723839363E-3</v>
      </c>
      <c r="Z87" s="531">
        <v>5.6409519723839363E-3</v>
      </c>
      <c r="AA87" s="534"/>
    </row>
    <row r="88" spans="1:27" x14ac:dyDescent="0.2">
      <c r="A88" s="310">
        <v>1946</v>
      </c>
      <c r="B88" s="530">
        <v>3.2292787944025834E-4</v>
      </c>
      <c r="C88" s="530">
        <v>6.3598851811984209E-3</v>
      </c>
      <c r="D88" s="531">
        <v>1.4929555983178001E-2</v>
      </c>
      <c r="E88" s="530">
        <v>3.1306063867958377E-3</v>
      </c>
      <c r="F88" s="530">
        <v>6.8442770003588086E-3</v>
      </c>
      <c r="G88" s="530">
        <v>1.480086114101184E-3</v>
      </c>
      <c r="H88" s="530">
        <v>7.9565841406530318E-3</v>
      </c>
      <c r="I88" s="531">
        <v>7.6612093479557063E-3</v>
      </c>
      <c r="J88" s="530">
        <v>1.6801219949766775E-2</v>
      </c>
      <c r="K88" s="534"/>
      <c r="L88" s="5"/>
      <c r="M88" s="5"/>
      <c r="N88" s="330">
        <v>1.4929555983178001E-2</v>
      </c>
      <c r="O88" s="5"/>
      <c r="P88" s="5"/>
      <c r="Q88" s="5"/>
      <c r="R88" s="5"/>
      <c r="S88" s="330">
        <v>7.6612093479557063E-3</v>
      </c>
      <c r="T88" s="5"/>
      <c r="U88" s="534"/>
      <c r="V88" s="548">
        <v>2405</v>
      </c>
      <c r="W88" s="549">
        <v>2.1573376390383925E-2</v>
      </c>
      <c r="X88" s="531">
        <v>1.4929555983178001E-2</v>
      </c>
      <c r="Y88" s="554">
        <v>6.6438204072059243E-3</v>
      </c>
      <c r="Z88" s="531">
        <v>6.6438204072059243E-3</v>
      </c>
      <c r="AA88" s="534"/>
    </row>
    <row r="89" spans="1:27" x14ac:dyDescent="0.2">
      <c r="A89" s="310">
        <v>1945</v>
      </c>
      <c r="B89" s="530">
        <v>5.2812733332119246E-4</v>
      </c>
      <c r="C89" s="530">
        <v>6.5833803791590026E-3</v>
      </c>
      <c r="D89" s="531">
        <v>1.8000091196299816E-2</v>
      </c>
      <c r="E89" s="530">
        <v>3.906321137841234E-3</v>
      </c>
      <c r="F89" s="530">
        <v>7.2298810802935657E-3</v>
      </c>
      <c r="G89" s="530">
        <v>1.2201562528455136E-3</v>
      </c>
      <c r="H89" s="530">
        <v>1.0435067654932528E-2</v>
      </c>
      <c r="I89" s="531">
        <v>7.0348702324915559E-3</v>
      </c>
      <c r="J89" s="530">
        <v>1.7610314873158384E-2</v>
      </c>
      <c r="K89" s="534"/>
      <c r="L89" s="5"/>
      <c r="M89" s="5"/>
      <c r="N89" s="330">
        <v>1.8000091196299816E-2</v>
      </c>
      <c r="O89" s="5"/>
      <c r="P89" s="5"/>
      <c r="Q89" s="5"/>
      <c r="R89" s="5"/>
      <c r="S89" s="330">
        <v>7.0348702324915559E-3</v>
      </c>
      <c r="T89" s="5"/>
      <c r="U89" s="534"/>
      <c r="V89" s="548">
        <v>2627</v>
      </c>
      <c r="W89" s="549">
        <v>2.392052594197884E-2</v>
      </c>
      <c r="X89" s="531">
        <v>1.8000091196299816E-2</v>
      </c>
      <c r="Y89" s="554">
        <v>5.9204347456790242E-3</v>
      </c>
      <c r="Z89" s="531">
        <v>5.9204347456790242E-3</v>
      </c>
      <c r="AA89" s="534"/>
    </row>
    <row r="90" spans="1:27" x14ac:dyDescent="0.2">
      <c r="A90" s="310">
        <v>1944</v>
      </c>
      <c r="B90" s="530">
        <v>4.0412946838605388E-4</v>
      </c>
      <c r="C90" s="530">
        <v>5.7221058819207169E-3</v>
      </c>
      <c r="D90" s="531">
        <v>1.5868425501299129E-2</v>
      </c>
      <c r="E90" s="530">
        <v>3.2054814651530181E-3</v>
      </c>
      <c r="F90" s="530">
        <v>6.6865057496601635E-3</v>
      </c>
      <c r="G90" s="530">
        <v>1.1756493625776111E-3</v>
      </c>
      <c r="H90" s="530">
        <v>8.4867188361071304E-3</v>
      </c>
      <c r="I90" s="531">
        <v>8.2787425983767704E-3</v>
      </c>
      <c r="J90" s="530">
        <v>1.8048054667695358E-2</v>
      </c>
      <c r="K90" s="534"/>
      <c r="L90" s="5"/>
      <c r="M90" s="5"/>
      <c r="N90" s="330">
        <v>1.5868425501299129E-2</v>
      </c>
      <c r="O90" s="5"/>
      <c r="P90" s="5"/>
      <c r="Q90" s="5"/>
      <c r="R90" s="5"/>
      <c r="S90" s="330">
        <v>8.2787425983767704E-3</v>
      </c>
      <c r="T90" s="5"/>
      <c r="U90" s="534"/>
      <c r="V90" s="548">
        <v>2405</v>
      </c>
      <c r="W90" s="549">
        <v>2.20893493515559E-2</v>
      </c>
      <c r="X90" s="531">
        <v>1.5868425501299129E-2</v>
      </c>
      <c r="Y90" s="554">
        <v>6.220923850256771E-3</v>
      </c>
      <c r="Z90" s="531">
        <v>6.220923850256771E-3</v>
      </c>
      <c r="AA90" s="534"/>
    </row>
    <row r="91" spans="1:27" x14ac:dyDescent="0.2">
      <c r="A91" s="310">
        <v>1943</v>
      </c>
      <c r="B91" s="530">
        <v>4.8937787837211944E-4</v>
      </c>
      <c r="C91" s="530">
        <v>6.56290690459753E-3</v>
      </c>
      <c r="D91" s="531">
        <v>1.706013020831804E-2</v>
      </c>
      <c r="E91" s="530">
        <v>3.6179007436795974E-3</v>
      </c>
      <c r="F91" s="530">
        <v>5.278289973870717E-3</v>
      </c>
      <c r="G91" s="530">
        <v>1.3545280562085448E-3</v>
      </c>
      <c r="H91" s="530">
        <v>1.1474163469689158E-2</v>
      </c>
      <c r="I91" s="531">
        <v>7.7968170022738627E-3</v>
      </c>
      <c r="J91" s="530">
        <v>1.6700020099448577E-2</v>
      </c>
      <c r="K91" s="534"/>
      <c r="L91" s="5"/>
      <c r="M91" s="5"/>
      <c r="N91" s="330">
        <v>1.706013020831804E-2</v>
      </c>
      <c r="O91" s="5"/>
      <c r="P91" s="5"/>
      <c r="Q91" s="5"/>
      <c r="R91" s="5"/>
      <c r="S91" s="330">
        <v>7.7968170022738627E-3</v>
      </c>
      <c r="T91" s="5"/>
      <c r="U91" s="534"/>
      <c r="V91" s="548">
        <v>2731</v>
      </c>
      <c r="W91" s="549">
        <v>2.386591046132604E-2</v>
      </c>
      <c r="X91" s="531">
        <v>1.706013020831804E-2</v>
      </c>
      <c r="Y91" s="554">
        <v>6.805780253008E-3</v>
      </c>
      <c r="Z91" s="531">
        <v>6.805780253008E-3</v>
      </c>
      <c r="AA91" s="534"/>
    </row>
    <row r="92" spans="1:27" x14ac:dyDescent="0.2">
      <c r="A92" s="310">
        <v>1942</v>
      </c>
      <c r="B92" s="530">
        <v>4.0041861946580514E-4</v>
      </c>
      <c r="C92" s="530">
        <v>6.8071165309186877E-3</v>
      </c>
      <c r="D92" s="531">
        <v>1.5300666984502519E-2</v>
      </c>
      <c r="E92" s="530">
        <v>3.0850434545206351E-3</v>
      </c>
      <c r="F92" s="530">
        <v>5.8515720981025619E-3</v>
      </c>
      <c r="G92" s="530">
        <v>1.2649588205851572E-3</v>
      </c>
      <c r="H92" s="530">
        <v>8.7728079355690047E-3</v>
      </c>
      <c r="I92" s="531">
        <v>7.4357026211409119E-3</v>
      </c>
      <c r="J92" s="530">
        <v>1.5761932929881241E-2</v>
      </c>
      <c r="K92" s="534"/>
      <c r="L92" s="5"/>
      <c r="M92" s="5"/>
      <c r="N92" s="330">
        <v>1.5300666984502519E-2</v>
      </c>
      <c r="O92" s="5"/>
      <c r="P92" s="5"/>
      <c r="Q92" s="5"/>
      <c r="R92" s="5"/>
      <c r="S92" s="330">
        <v>7.4357026211409119E-3</v>
      </c>
      <c r="T92" s="5"/>
      <c r="U92" s="534"/>
      <c r="V92" s="548">
        <v>2329</v>
      </c>
      <c r="W92" s="549">
        <v>2.1194885562178641E-2</v>
      </c>
      <c r="X92" s="531">
        <v>1.5300666984502519E-2</v>
      </c>
      <c r="Y92" s="554">
        <v>5.8942185776761219E-3</v>
      </c>
      <c r="Z92" s="531">
        <v>5.8942185776761219E-3</v>
      </c>
      <c r="AA92" s="534"/>
    </row>
    <row r="93" spans="1:27" x14ac:dyDescent="0.2">
      <c r="A93" s="310">
        <v>1941</v>
      </c>
      <c r="B93" s="530">
        <v>2.9918404351767907E-4</v>
      </c>
      <c r="C93" s="530">
        <v>6.1468721668177699E-3</v>
      </c>
      <c r="D93" s="531">
        <v>1.5889077272402578E-2</v>
      </c>
      <c r="E93" s="530">
        <v>2.8286491387126021E-3</v>
      </c>
      <c r="F93" s="530">
        <v>6.4007252946509515E-3</v>
      </c>
      <c r="G93" s="530">
        <v>1.14233907524932E-3</v>
      </c>
      <c r="H93" s="530">
        <v>8.0235720761559388E-3</v>
      </c>
      <c r="I93" s="531">
        <v>8.2707072902955623E-3</v>
      </c>
      <c r="J93" s="530">
        <v>1.5630099728014504E-2</v>
      </c>
      <c r="K93" s="534"/>
      <c r="L93" s="5"/>
      <c r="M93" s="5"/>
      <c r="N93" s="330">
        <v>1.5889077272402578E-2</v>
      </c>
      <c r="O93" s="5"/>
      <c r="P93" s="5"/>
      <c r="Q93" s="5"/>
      <c r="R93" s="5"/>
      <c r="S93" s="330">
        <v>8.2707072902955623E-3</v>
      </c>
      <c r="T93" s="5"/>
      <c r="U93" s="534"/>
      <c r="V93" s="548">
        <v>2394</v>
      </c>
      <c r="W93" s="549">
        <v>2.170444242973708E-2</v>
      </c>
      <c r="X93" s="531">
        <v>1.5889077272402578E-2</v>
      </c>
      <c r="Y93" s="554">
        <v>5.8153651573345016E-3</v>
      </c>
      <c r="Z93" s="531">
        <v>5.8153651573345016E-3</v>
      </c>
      <c r="AA93" s="534"/>
    </row>
    <row r="94" spans="1:27" x14ac:dyDescent="0.2">
      <c r="A94" s="310">
        <v>1940</v>
      </c>
      <c r="B94" s="530">
        <v>4.5770697778774958E-4</v>
      </c>
      <c r="C94" s="530">
        <v>6.4527709221449403E-3</v>
      </c>
      <c r="D94" s="531">
        <v>1.5437629722011757E-2</v>
      </c>
      <c r="E94" s="530">
        <v>3.2129234911375364E-3</v>
      </c>
      <c r="F94" s="530">
        <v>5.8873681848777204E-3</v>
      </c>
      <c r="G94" s="530">
        <v>1.2833744671303566E-3</v>
      </c>
      <c r="H94" s="530">
        <v>8.5528382319946146E-3</v>
      </c>
      <c r="I94" s="531">
        <v>7.1187092949714578E-3</v>
      </c>
      <c r="J94" s="530">
        <v>1.403634731882432E-2</v>
      </c>
      <c r="K94" s="534"/>
      <c r="L94" s="5"/>
      <c r="M94" s="5"/>
      <c r="N94" s="330">
        <v>1.5437629722011757E-2</v>
      </c>
      <c r="O94" s="5"/>
      <c r="P94" s="5"/>
      <c r="Q94" s="5"/>
      <c r="R94" s="5"/>
      <c r="S94" s="330">
        <v>7.1187092949714578E-3</v>
      </c>
      <c r="T94" s="5"/>
      <c r="U94" s="534"/>
      <c r="V94" s="548">
        <v>2338</v>
      </c>
      <c r="W94" s="549">
        <v>2.0982723805250167E-2</v>
      </c>
      <c r="X94" s="531">
        <v>1.5437629722011757E-2</v>
      </c>
      <c r="Y94" s="554">
        <v>5.5450940832384088E-3</v>
      </c>
      <c r="Z94" s="531">
        <v>5.5450940832384088E-3</v>
      </c>
      <c r="AA94" s="534"/>
    </row>
    <row r="95" spans="1:27" x14ac:dyDescent="0.2">
      <c r="A95" s="310">
        <v>1939</v>
      </c>
      <c r="B95" s="530">
        <v>4.4575036160360965E-4</v>
      </c>
      <c r="C95" s="530">
        <v>5.9494027854849127E-3</v>
      </c>
      <c r="D95" s="531">
        <v>1.5982411486821724E-2</v>
      </c>
      <c r="E95" s="530">
        <v>3.2112219927770249E-3</v>
      </c>
      <c r="F95" s="530">
        <v>5.4854585315709517E-3</v>
      </c>
      <c r="G95" s="530">
        <v>1.4828022232936404E-3</v>
      </c>
      <c r="H95" s="530">
        <v>8.7330683089686788E-3</v>
      </c>
      <c r="I95" s="531">
        <v>7.721085616392391E-3</v>
      </c>
      <c r="J95" s="530">
        <v>2.2360293649421888E-2</v>
      </c>
      <c r="K95" s="534"/>
      <c r="L95" s="5"/>
      <c r="M95" s="5"/>
      <c r="N95" s="330">
        <v>1.5982411486821724E-2</v>
      </c>
      <c r="O95" s="5"/>
      <c r="P95" s="5"/>
      <c r="Q95" s="5"/>
      <c r="R95" s="5"/>
      <c r="S95" s="330">
        <v>7.721085616392391E-3</v>
      </c>
      <c r="T95" s="5"/>
      <c r="U95" s="534"/>
      <c r="V95" s="548">
        <v>2394</v>
      </c>
      <c r="W95" s="549">
        <v>2.1778089095490644E-2</v>
      </c>
      <c r="X95" s="531">
        <v>1.5982411486821724E-2</v>
      </c>
      <c r="Y95" s="554">
        <v>5.7956776086689216E-3</v>
      </c>
      <c r="Z95" s="531">
        <v>5.7956776086689216E-3</v>
      </c>
      <c r="AA95" s="534"/>
    </row>
    <row r="96" spans="1:27" x14ac:dyDescent="0.2">
      <c r="A96" s="310">
        <v>1938</v>
      </c>
      <c r="B96" s="530">
        <v>3.9802931264760252E-4</v>
      </c>
      <c r="C96" s="530">
        <v>5.4308888436806211E-3</v>
      </c>
      <c r="D96" s="531">
        <v>1.854840053993928E-2</v>
      </c>
      <c r="E96" s="530">
        <v>3.8829970722732781E-3</v>
      </c>
      <c r="F96" s="530">
        <v>5.0770850102160861E-3</v>
      </c>
      <c r="G96" s="530">
        <v>1.2736938004723282E-3</v>
      </c>
      <c r="H96" s="530">
        <v>1.0861777687361242E-2</v>
      </c>
      <c r="I96" s="531">
        <v>7.1785444896192794E-3</v>
      </c>
      <c r="J96" s="530">
        <v>1.5912327410067487E-2</v>
      </c>
      <c r="K96" s="534"/>
      <c r="L96" s="5"/>
      <c r="M96" s="5"/>
      <c r="N96" s="330">
        <v>1.854840053993928E-2</v>
      </c>
      <c r="O96" s="5"/>
      <c r="P96" s="5"/>
      <c r="Q96" s="5"/>
      <c r="R96" s="5"/>
      <c r="S96" s="330">
        <v>7.1785444896192794E-3</v>
      </c>
      <c r="T96" s="5"/>
      <c r="U96" s="534"/>
      <c r="V96" s="548">
        <v>2741</v>
      </c>
      <c r="W96" s="549">
        <v>2.4244407688157301E-2</v>
      </c>
      <c r="X96" s="531">
        <v>1.854840053993928E-2</v>
      </c>
      <c r="Y96" s="554">
        <v>5.6960071482180206E-3</v>
      </c>
      <c r="Z96" s="531">
        <v>5.6960071482180206E-3</v>
      </c>
      <c r="AA96" s="534"/>
    </row>
    <row r="97" spans="1:27" x14ac:dyDescent="0.2">
      <c r="A97" s="310">
        <v>1937</v>
      </c>
      <c r="B97" s="530">
        <v>3.8437011347654032E-4</v>
      </c>
      <c r="C97" s="530">
        <v>6.4294637163348559E-3</v>
      </c>
      <c r="D97" s="531">
        <v>1.7664492300181567E-2</v>
      </c>
      <c r="E97" s="530">
        <v>3.7039301844102976E-3</v>
      </c>
      <c r="F97" s="530">
        <v>5.1889965319332947E-3</v>
      </c>
      <c r="G97" s="530">
        <v>1.511273400714579E-3</v>
      </c>
      <c r="H97" s="530">
        <v>1.1688345723445704E-2</v>
      </c>
      <c r="I97" s="531">
        <v>7.4272519162757386E-3</v>
      </c>
      <c r="J97" s="530">
        <v>1.6195958872397859E-2</v>
      </c>
      <c r="K97" s="534"/>
      <c r="L97" s="5"/>
      <c r="M97" s="5"/>
      <c r="N97" s="330">
        <v>1.7664492300181567E-2</v>
      </c>
      <c r="O97" s="5"/>
      <c r="P97" s="5"/>
      <c r="Q97" s="5"/>
      <c r="R97" s="5"/>
      <c r="S97" s="330">
        <v>7.4272519162757386E-3</v>
      </c>
      <c r="T97" s="5"/>
      <c r="U97" s="534"/>
      <c r="V97" s="548">
        <v>2674</v>
      </c>
      <c r="W97" s="549">
        <v>2.3359220078097018E-2</v>
      </c>
      <c r="X97" s="531">
        <v>1.7664492300181567E-2</v>
      </c>
      <c r="Y97" s="554">
        <v>5.6947277779154509E-3</v>
      </c>
      <c r="Z97" s="531">
        <v>5.6947277779154509E-3</v>
      </c>
      <c r="AA97" s="534"/>
    </row>
    <row r="98" spans="1:27" x14ac:dyDescent="0.2">
      <c r="A98" s="310">
        <v>1936</v>
      </c>
      <c r="B98" s="530">
        <v>3.7363077988590592E-4</v>
      </c>
      <c r="C98" s="530">
        <v>6.1330125576393828E-3</v>
      </c>
      <c r="D98" s="531">
        <v>1.7140962862788982E-2</v>
      </c>
      <c r="E98" s="530">
        <v>4.3468751708677349E-3</v>
      </c>
      <c r="F98" s="530">
        <v>5.1214755681921742E-3</v>
      </c>
      <c r="G98" s="530">
        <v>1.6038784697541327E-3</v>
      </c>
      <c r="H98" s="530">
        <v>1.0306741757340478E-2</v>
      </c>
      <c r="I98" s="531">
        <v>7.8442115546483795E-3</v>
      </c>
      <c r="J98" s="530">
        <v>1.6047897643392203E-2</v>
      </c>
      <c r="K98" s="534"/>
      <c r="L98" s="5"/>
      <c r="M98" s="5"/>
      <c r="N98" s="330">
        <v>1.7140962862788982E-2</v>
      </c>
      <c r="O98" s="5"/>
      <c r="P98" s="5"/>
      <c r="Q98" s="5"/>
      <c r="R98" s="5"/>
      <c r="S98" s="330">
        <v>7.8442115546483795E-3</v>
      </c>
      <c r="T98" s="5"/>
      <c r="U98" s="534"/>
      <c r="V98" s="548">
        <v>2611</v>
      </c>
      <c r="W98" s="549">
        <v>2.3793901616636595E-2</v>
      </c>
      <c r="X98" s="531">
        <v>1.7140962862788982E-2</v>
      </c>
      <c r="Y98" s="554">
        <v>6.6529387538476143E-3</v>
      </c>
      <c r="Z98" s="531">
        <v>6.6529387538476143E-3</v>
      </c>
      <c r="AA98" s="534"/>
    </row>
    <row r="99" spans="1:27" x14ac:dyDescent="0.2">
      <c r="A99" s="310">
        <v>1935</v>
      </c>
      <c r="B99" s="530">
        <v>3.3456912921602314E-4</v>
      </c>
      <c r="C99" s="530">
        <v>5.8504385568315396E-3</v>
      </c>
      <c r="D99" s="531">
        <v>1.6617292799200264E-2</v>
      </c>
      <c r="E99" s="530">
        <v>4.1233384573650424E-3</v>
      </c>
      <c r="F99" s="530">
        <v>4.5031196310697172E-3</v>
      </c>
      <c r="G99" s="530">
        <v>1.5643367393073514E-3</v>
      </c>
      <c r="H99" s="530">
        <v>1.0561533592549055E-2</v>
      </c>
      <c r="I99" s="531">
        <v>8.4579914132785969E-3</v>
      </c>
      <c r="J99" s="530">
        <v>1.7379509901437742E-2</v>
      </c>
      <c r="K99" s="534"/>
      <c r="L99" s="5"/>
      <c r="M99" s="5"/>
      <c r="N99" s="330">
        <v>1.6617292799200264E-2</v>
      </c>
      <c r="O99" s="5"/>
      <c r="P99" s="5"/>
      <c r="Q99" s="5"/>
      <c r="R99" s="5"/>
      <c r="S99" s="330">
        <v>8.4579914132785969E-3</v>
      </c>
      <c r="T99" s="5"/>
      <c r="U99" s="534"/>
      <c r="V99" s="548">
        <v>2460</v>
      </c>
      <c r="W99" s="549">
        <v>2.2244325888416676E-2</v>
      </c>
      <c r="X99" s="531">
        <v>1.6617292799200264E-2</v>
      </c>
      <c r="Y99" s="554">
        <v>5.6270330892164112E-3</v>
      </c>
      <c r="Z99" s="531">
        <v>5.6270330892164112E-3</v>
      </c>
      <c r="AA99" s="534"/>
    </row>
    <row r="100" spans="1:27" x14ac:dyDescent="0.2">
      <c r="A100" s="310">
        <v>1934</v>
      </c>
      <c r="B100" s="530">
        <v>3.850018311062699E-4</v>
      </c>
      <c r="C100" s="530">
        <v>5.6435634267041025E-3</v>
      </c>
      <c r="D100" s="531">
        <v>1.6051559697185351E-2</v>
      </c>
      <c r="E100" s="530">
        <v>3.5964805198463747E-3</v>
      </c>
      <c r="F100" s="530">
        <v>4.4979482219488602E-3</v>
      </c>
      <c r="G100" s="530">
        <v>1.5775684786793497E-3</v>
      </c>
      <c r="H100" s="530">
        <v>1.0141511648652964E-2</v>
      </c>
      <c r="I100" s="531">
        <v>7.8994464245812912E-3</v>
      </c>
      <c r="J100" s="530">
        <v>1.6573859314696741E-2</v>
      </c>
      <c r="K100" s="534"/>
      <c r="L100" s="5"/>
      <c r="M100" s="5"/>
      <c r="N100" s="330">
        <v>1.6051559697185351E-2</v>
      </c>
      <c r="O100" s="5"/>
      <c r="P100" s="5"/>
      <c r="Q100" s="5"/>
      <c r="R100" s="5"/>
      <c r="S100" s="330">
        <v>7.8994464245812912E-3</v>
      </c>
      <c r="T100" s="5"/>
      <c r="U100" s="534"/>
      <c r="V100" s="548">
        <v>2474</v>
      </c>
      <c r="W100" s="549">
        <v>2.323157390626614E-2</v>
      </c>
      <c r="X100" s="531">
        <v>1.6051559697185351E-2</v>
      </c>
      <c r="Y100" s="554">
        <v>7.1800142090807893E-3</v>
      </c>
      <c r="Z100" s="531">
        <v>7.1800142090807893E-3</v>
      </c>
      <c r="AA100" s="534"/>
    </row>
    <row r="101" spans="1:27" x14ac:dyDescent="0.2">
      <c r="A101" s="310">
        <v>1933</v>
      </c>
      <c r="B101" s="530">
        <v>3.3253840818614548E-4</v>
      </c>
      <c r="C101" s="530">
        <v>6.8787945007648382E-3</v>
      </c>
      <c r="D101" s="531">
        <v>1.7064961089099568E-2</v>
      </c>
      <c r="E101" s="530">
        <v>4.0189641903639875E-3</v>
      </c>
      <c r="F101" s="530">
        <v>3.4013928608754313E-3</v>
      </c>
      <c r="G101" s="530">
        <v>1.4726700933957871E-3</v>
      </c>
      <c r="H101" s="530">
        <v>1.0033158829844848E-2</v>
      </c>
      <c r="I101" s="531">
        <v>8.5561703509761076E-3</v>
      </c>
      <c r="J101" s="530">
        <v>1.8840676098089329E-2</v>
      </c>
      <c r="K101" s="534"/>
      <c r="L101" s="5"/>
      <c r="M101" s="5"/>
      <c r="N101" s="330">
        <v>1.7064961089099568E-2</v>
      </c>
      <c r="O101" s="5"/>
      <c r="P101" s="5"/>
      <c r="Q101" s="5"/>
      <c r="R101" s="5"/>
      <c r="S101" s="330">
        <v>8.5561703509761076E-3</v>
      </c>
      <c r="T101" s="5"/>
      <c r="U101" s="534"/>
      <c r="V101" s="548">
        <v>2461</v>
      </c>
      <c r="W101" s="549">
        <v>2.3382200644174404E-2</v>
      </c>
      <c r="X101" s="531">
        <v>1.7064961089099568E-2</v>
      </c>
      <c r="Y101" s="554">
        <v>6.3172395550748356E-3</v>
      </c>
      <c r="Z101" s="531">
        <v>6.3172395550748356E-3</v>
      </c>
      <c r="AA101" s="534"/>
    </row>
    <row r="102" spans="1:27" x14ac:dyDescent="0.2">
      <c r="A102" s="310">
        <v>1932</v>
      </c>
      <c r="B102" s="530">
        <v>3.4824264868262353E-4</v>
      </c>
      <c r="C102" s="530">
        <v>6.5486605398610426E-3</v>
      </c>
      <c r="D102" s="531">
        <v>1.5441300550907306E-2</v>
      </c>
      <c r="E102" s="530">
        <v>3.7372381809842527E-3</v>
      </c>
      <c r="F102" s="530">
        <v>3.0152717142032039E-3</v>
      </c>
      <c r="G102" s="530">
        <v>1.5288701649481035E-3</v>
      </c>
      <c r="H102" s="530">
        <v>9.8951874564696691E-3</v>
      </c>
      <c r="I102" s="531">
        <v>7.9531691986394863E-3</v>
      </c>
      <c r="J102" s="530">
        <v>1.7344182649022374E-2</v>
      </c>
      <c r="K102" s="534"/>
      <c r="L102" s="5"/>
      <c r="M102" s="5"/>
      <c r="N102" s="330">
        <v>1.5441300550907306E-2</v>
      </c>
      <c r="O102" s="5"/>
      <c r="P102" s="5"/>
      <c r="Q102" s="5"/>
      <c r="R102" s="5"/>
      <c r="S102" s="330">
        <v>7.9531691986394863E-3</v>
      </c>
      <c r="T102" s="5"/>
      <c r="U102" s="534"/>
      <c r="V102" s="548">
        <v>2533</v>
      </c>
      <c r="W102" s="549">
        <v>2.1514600710075254E-2</v>
      </c>
      <c r="X102" s="531">
        <v>1.5441300550907306E-2</v>
      </c>
      <c r="Y102" s="554">
        <v>6.0733001591679481E-3</v>
      </c>
      <c r="Z102" s="531">
        <v>6.0733001591679481E-3</v>
      </c>
      <c r="AA102" s="534"/>
    </row>
    <row r="103" spans="1:27" x14ac:dyDescent="0.2">
      <c r="A103" s="310">
        <v>1931</v>
      </c>
      <c r="B103" s="530">
        <v>4.0422316968711201E-4</v>
      </c>
      <c r="C103" s="530">
        <v>8.1422095608403994E-3</v>
      </c>
      <c r="D103" s="531">
        <v>1.7191396438439588E-2</v>
      </c>
      <c r="E103" s="530">
        <v>4.2058458369825706E-3</v>
      </c>
      <c r="F103" s="530">
        <v>3.6283841660009817E-3</v>
      </c>
      <c r="G103" s="530">
        <v>1.6168926787484481E-3</v>
      </c>
      <c r="H103" s="530">
        <v>1.1914959144586778E-2</v>
      </c>
      <c r="I103" s="531">
        <v>7.5148741409075404E-3</v>
      </c>
      <c r="J103" s="530">
        <v>1.5090998334985515E-2</v>
      </c>
      <c r="K103" s="534"/>
      <c r="L103" s="5"/>
      <c r="M103" s="5"/>
      <c r="N103" s="330">
        <v>1.7191396438439588E-2</v>
      </c>
      <c r="O103" s="5"/>
      <c r="P103" s="5"/>
      <c r="Q103" s="5"/>
      <c r="R103" s="5"/>
      <c r="S103" s="330">
        <v>7.5148741409075404E-3</v>
      </c>
      <c r="T103" s="5"/>
      <c r="U103" s="534"/>
      <c r="V103" s="548">
        <v>2521</v>
      </c>
      <c r="W103" s="549">
        <v>2.4263014542409748E-2</v>
      </c>
      <c r="X103" s="531">
        <v>1.7191396438439588E-2</v>
      </c>
      <c r="Y103" s="554">
        <v>7.0716181039701623E-3</v>
      </c>
      <c r="Z103" s="531">
        <v>7.0716181039701623E-3</v>
      </c>
      <c r="AA103" s="534"/>
    </row>
    <row r="104" spans="1:27" x14ac:dyDescent="0.2">
      <c r="A104" s="310">
        <v>1930</v>
      </c>
      <c r="B104" s="530">
        <v>3.0329836977126246E-4</v>
      </c>
      <c r="C104" s="530">
        <v>6.7652386368423269E-3</v>
      </c>
      <c r="D104" s="531">
        <v>1.5095460262242155E-2</v>
      </c>
      <c r="E104" s="530">
        <v>3.63958043725515E-3</v>
      </c>
      <c r="F104" s="530">
        <v>2.3168625468638106E-3</v>
      </c>
      <c r="G104" s="530">
        <v>1.5586166224356543E-3</v>
      </c>
      <c r="H104" s="530">
        <v>9.0905261384220063E-3</v>
      </c>
      <c r="I104" s="531">
        <v>7.3727343422887517E-3</v>
      </c>
      <c r="J104" s="530">
        <v>2.6445932853110914E-2</v>
      </c>
      <c r="K104" s="534"/>
      <c r="L104" s="5"/>
      <c r="M104" s="5"/>
      <c r="N104" s="330">
        <v>1.5095460262242155E-2</v>
      </c>
      <c r="O104" s="5"/>
      <c r="P104" s="5"/>
      <c r="Q104" s="5"/>
      <c r="R104" s="5"/>
      <c r="S104" s="330">
        <v>7.3727343422887517E-3</v>
      </c>
      <c r="T104" s="5"/>
      <c r="U104" s="534"/>
      <c r="V104" s="548">
        <v>2482</v>
      </c>
      <c r="W104" s="549">
        <v>2.0910737604785373E-2</v>
      </c>
      <c r="X104" s="531">
        <v>1.5095460262242155E-2</v>
      </c>
      <c r="Y104" s="554">
        <v>5.8152773425432184E-3</v>
      </c>
      <c r="Z104" s="531">
        <v>5.8152773425432184E-3</v>
      </c>
      <c r="AA104" s="534"/>
    </row>
    <row r="105" spans="1:27" x14ac:dyDescent="0.2">
      <c r="A105" s="310">
        <v>1929</v>
      </c>
      <c r="B105" s="530">
        <v>3.3421698278022957E-4</v>
      </c>
      <c r="C105" s="530">
        <v>7.5958405177324901E-3</v>
      </c>
      <c r="D105" s="531">
        <v>1.3462305668852505E-2</v>
      </c>
      <c r="E105" s="530">
        <v>4.0941580390578122E-3</v>
      </c>
      <c r="F105" s="530">
        <v>2.5294148924049189E-3</v>
      </c>
      <c r="G105" s="530">
        <v>1.8381934052912625E-3</v>
      </c>
      <c r="H105" s="530">
        <v>1.2517945173223143E-2</v>
      </c>
      <c r="I105" s="531">
        <v>8.0945218807651695E-3</v>
      </c>
      <c r="J105" s="530">
        <v>2.91072608639509E-2</v>
      </c>
      <c r="K105" s="534"/>
      <c r="L105" s="5"/>
      <c r="M105" s="5"/>
      <c r="N105" s="330">
        <v>1.3462305668852505E-2</v>
      </c>
      <c r="O105" s="5"/>
      <c r="P105" s="5"/>
      <c r="Q105" s="5"/>
      <c r="R105" s="5"/>
      <c r="S105" s="330">
        <v>8.0945218807651695E-3</v>
      </c>
      <c r="T105" s="5"/>
      <c r="U105" s="534"/>
      <c r="V105" s="548">
        <v>2720</v>
      </c>
      <c r="W105" s="549">
        <v>2.0660686208232373E-2</v>
      </c>
      <c r="X105" s="531">
        <v>1.3462305668852505E-2</v>
      </c>
      <c r="Y105" s="554">
        <v>7.198380539379867E-3</v>
      </c>
      <c r="Z105" s="531">
        <v>7.198380539379867E-3</v>
      </c>
      <c r="AA105" s="534"/>
    </row>
    <row r="106" spans="1:27" x14ac:dyDescent="0.2">
      <c r="A106" s="310">
        <v>1928</v>
      </c>
      <c r="B106" s="530">
        <v>2.0802662740830827E-4</v>
      </c>
      <c r="C106" s="530">
        <v>7.5769698521410741E-3</v>
      </c>
      <c r="D106" s="531">
        <v>1.7332053331263246E-2</v>
      </c>
      <c r="E106" s="530">
        <v>5.7847404467771873E-3</v>
      </c>
      <c r="F106" s="530">
        <v>2.4643154323753442E-3</v>
      </c>
      <c r="G106" s="530">
        <v>1.7762273571017091E-3</v>
      </c>
      <c r="H106" s="530">
        <v>1.5257953017986303E-2</v>
      </c>
      <c r="I106" s="531">
        <v>6.935784791984808E-3</v>
      </c>
      <c r="J106" s="530">
        <v>3.1396018690392373E-2</v>
      </c>
      <c r="K106" s="534"/>
      <c r="L106" s="5"/>
      <c r="M106" s="5"/>
      <c r="N106" s="330">
        <v>1.7332053331263246E-2</v>
      </c>
      <c r="O106" s="5"/>
      <c r="P106" s="10"/>
      <c r="Q106" s="5"/>
      <c r="R106" s="5"/>
      <c r="S106" s="330">
        <v>6.935784791984808E-3</v>
      </c>
      <c r="T106" s="5"/>
      <c r="U106" s="534"/>
      <c r="V106" s="548">
        <v>2890</v>
      </c>
      <c r="W106" s="549">
        <v>2.3122959738846573E-2</v>
      </c>
      <c r="X106" s="531">
        <v>1.7332053331263246E-2</v>
      </c>
      <c r="Y106" s="554">
        <v>5.7909064075833266E-3</v>
      </c>
      <c r="Z106" s="531">
        <v>5.7909064075833266E-3</v>
      </c>
      <c r="AA106" s="534"/>
    </row>
    <row r="107" spans="1:27" x14ac:dyDescent="0.2">
      <c r="A107" s="310">
        <v>1927</v>
      </c>
      <c r="B107" s="530">
        <v>3.1567742172301143E-4</v>
      </c>
      <c r="C107" s="530">
        <v>6.7833938993502917E-3</v>
      </c>
      <c r="D107" s="531">
        <v>1.2688826908077004E-2</v>
      </c>
      <c r="E107" s="530">
        <v>4.5516279411224898E-3</v>
      </c>
      <c r="F107" s="531">
        <v>2.2640633961241159E-3</v>
      </c>
      <c r="G107" s="530">
        <v>2.2537899643945234E-3</v>
      </c>
      <c r="H107" s="530">
        <v>1.3133649010755056E-2</v>
      </c>
      <c r="I107" s="531">
        <v>7.0579274373936997E-3</v>
      </c>
      <c r="J107" s="530">
        <v>3.2735014499137391E-2</v>
      </c>
      <c r="K107" s="534"/>
      <c r="L107" s="5"/>
      <c r="M107" s="5"/>
      <c r="N107" s="330">
        <v>1.2688826908077004E-2</v>
      </c>
      <c r="O107" s="5"/>
      <c r="P107" s="330">
        <v>2.2640633961241159E-3</v>
      </c>
      <c r="Q107" s="5"/>
      <c r="R107" s="5"/>
      <c r="S107" s="330">
        <v>7.0579274373936997E-3</v>
      </c>
      <c r="T107" s="5"/>
      <c r="U107" s="534"/>
      <c r="V107" s="548">
        <v>2649</v>
      </c>
      <c r="W107" s="549">
        <v>1.9447197445215284E-2</v>
      </c>
      <c r="X107" s="531">
        <v>1.2688826908077004E-2</v>
      </c>
      <c r="Y107" s="554">
        <v>6.7583705371382797E-3</v>
      </c>
      <c r="Z107" s="531">
        <v>6.7583705371382797E-3</v>
      </c>
      <c r="AA107" s="534"/>
    </row>
    <row r="108" spans="1:27" x14ac:dyDescent="0.2">
      <c r="A108" s="310">
        <v>1926</v>
      </c>
      <c r="B108" s="530">
        <v>4.0352667082882855E-4</v>
      </c>
      <c r="C108" s="530">
        <v>7.3929131580149536E-3</v>
      </c>
      <c r="D108" s="531">
        <v>1.7799573625090964E-2</v>
      </c>
      <c r="E108" s="530">
        <v>6.4944952871130333E-3</v>
      </c>
      <c r="F108" s="531">
        <v>2.0291084298368241E-3</v>
      </c>
      <c r="G108" s="530">
        <v>1.7968357418038405E-3</v>
      </c>
      <c r="H108" s="530">
        <v>1.7663808987224194E-2</v>
      </c>
      <c r="I108" s="531">
        <v>7.0982274767856998E-3</v>
      </c>
      <c r="J108" s="530">
        <v>3.3172937826437848E-2</v>
      </c>
      <c r="K108" s="534"/>
      <c r="L108" s="5"/>
      <c r="M108" s="5"/>
      <c r="N108" s="330">
        <v>1.7799573625090964E-2</v>
      </c>
      <c r="O108" s="5"/>
      <c r="P108" s="330">
        <v>2.0291084298368241E-3</v>
      </c>
      <c r="Q108" s="5"/>
      <c r="R108" s="5"/>
      <c r="S108" s="330">
        <v>7.0982274767856998E-3</v>
      </c>
      <c r="T108" s="5"/>
      <c r="U108" s="534"/>
      <c r="V108" s="548">
        <v>3079</v>
      </c>
      <c r="W108" s="549">
        <v>2.3442615461923832E-2</v>
      </c>
      <c r="X108" s="531">
        <v>1.7799573625090964E-2</v>
      </c>
      <c r="Y108" s="554">
        <v>5.6430418368328683E-3</v>
      </c>
      <c r="Z108" s="531">
        <v>5.6430418368328683E-3</v>
      </c>
      <c r="AA108" s="534"/>
    </row>
    <row r="109" spans="1:27" x14ac:dyDescent="0.2">
      <c r="A109" s="310">
        <v>1925</v>
      </c>
      <c r="B109" s="530">
        <v>2.5689581773608727E-4</v>
      </c>
      <c r="C109" s="530">
        <v>8.1692870040075746E-3</v>
      </c>
      <c r="D109" s="531">
        <v>1.1371027008385645E-2</v>
      </c>
      <c r="E109" s="530">
        <v>3.6332408508389482E-3</v>
      </c>
      <c r="F109" s="531">
        <v>2.128129962646867E-3</v>
      </c>
      <c r="G109" s="530">
        <v>2.1652647494898782E-3</v>
      </c>
      <c r="H109" s="530">
        <v>1.0173074382349056E-2</v>
      </c>
      <c r="I109" s="531">
        <v>8.7116652601051236E-3</v>
      </c>
      <c r="J109" s="530">
        <v>2.8625533976306867E-2</v>
      </c>
      <c r="K109" s="534"/>
      <c r="L109" s="5"/>
      <c r="M109" s="5"/>
      <c r="N109" s="330">
        <v>1.1371027008385645E-2</v>
      </c>
      <c r="O109" s="5"/>
      <c r="P109" s="330">
        <v>2.128129962646867E-3</v>
      </c>
      <c r="Q109" s="5"/>
      <c r="R109" s="5"/>
      <c r="S109" s="330">
        <v>8.7116652601051236E-3</v>
      </c>
      <c r="T109" s="5"/>
      <c r="U109" s="534"/>
      <c r="V109" s="548">
        <v>2429</v>
      </c>
      <c r="W109" s="549">
        <v>1.7828569750884454E-2</v>
      </c>
      <c r="X109" s="531">
        <v>1.1371027008385645E-2</v>
      </c>
      <c r="Y109" s="554">
        <v>6.4575427424988082E-3</v>
      </c>
      <c r="Z109" s="531">
        <v>6.4575427424988082E-3</v>
      </c>
      <c r="AA109" s="534"/>
    </row>
    <row r="110" spans="1:27" x14ac:dyDescent="0.2">
      <c r="A110" s="310">
        <v>1924</v>
      </c>
      <c r="B110" s="530">
        <v>4.9111089283960315E-4</v>
      </c>
      <c r="C110" s="530">
        <v>9.497329112298173E-3</v>
      </c>
      <c r="D110" s="531">
        <v>1.4332344326152446E-2</v>
      </c>
      <c r="E110" s="530">
        <v>5.7346641179270583E-3</v>
      </c>
      <c r="F110" s="531">
        <v>2.0543213475731508E-3</v>
      </c>
      <c r="G110" s="530">
        <v>2.4479989120004837E-3</v>
      </c>
      <c r="H110" s="530">
        <v>1.4400882488496672E-2</v>
      </c>
      <c r="I110" s="531">
        <v>7.9808048868267156E-3</v>
      </c>
      <c r="J110" s="530">
        <v>2.8831987185783472E-2</v>
      </c>
      <c r="K110" s="534"/>
      <c r="L110" s="5"/>
      <c r="M110" s="5"/>
      <c r="N110" s="330">
        <v>1.4332344326152446E-2</v>
      </c>
      <c r="O110" s="5"/>
      <c r="P110" s="330">
        <v>2.0543213475731508E-3</v>
      </c>
      <c r="Q110" s="5"/>
      <c r="R110" s="5"/>
      <c r="S110" s="330">
        <v>7.9808048868267156E-3</v>
      </c>
      <c r="T110" s="5"/>
      <c r="U110" s="534"/>
      <c r="V110" s="548">
        <v>2700</v>
      </c>
      <c r="W110" s="549">
        <v>2.0399990933337362E-2</v>
      </c>
      <c r="X110" s="531">
        <v>1.4332344326152446E-2</v>
      </c>
      <c r="Y110" s="554">
        <v>6.0676466071849173E-3</v>
      </c>
      <c r="Z110" s="531">
        <v>6.0676466071849173E-3</v>
      </c>
      <c r="AA110" s="534"/>
    </row>
    <row r="111" spans="1:27" x14ac:dyDescent="0.2">
      <c r="A111" s="310">
        <v>1923</v>
      </c>
      <c r="B111" s="530">
        <v>3.4314146006691256E-4</v>
      </c>
      <c r="C111" s="530">
        <v>9.888712985564662E-3</v>
      </c>
      <c r="D111" s="531">
        <v>1.9911389682897098E-2</v>
      </c>
      <c r="E111" s="530">
        <v>6.3715130198788083E-3</v>
      </c>
      <c r="F111" s="531">
        <v>2.2687428904706324E-3</v>
      </c>
      <c r="G111" s="530">
        <v>2.0354527517605497E-3</v>
      </c>
      <c r="H111" s="530">
        <v>1.2220515180110273E-2</v>
      </c>
      <c r="I111" s="531">
        <v>8.4627036114954205E-3</v>
      </c>
      <c r="J111" s="530">
        <v>2.9783118999898616E-2</v>
      </c>
      <c r="K111" s="534"/>
      <c r="L111" s="5"/>
      <c r="M111" s="5"/>
      <c r="N111" s="330">
        <v>1.9911389682897098E-2</v>
      </c>
      <c r="O111" s="5"/>
      <c r="P111" s="330">
        <v>2.2687428904706324E-3</v>
      </c>
      <c r="Q111" s="5"/>
      <c r="R111" s="5"/>
      <c r="S111" s="330">
        <v>8.4627036114954205E-3</v>
      </c>
      <c r="T111" s="5"/>
      <c r="U111" s="534"/>
      <c r="V111" s="548">
        <v>3443</v>
      </c>
      <c r="W111" s="549">
        <v>2.685081925023591E-2</v>
      </c>
      <c r="X111" s="531">
        <v>1.9911389682897098E-2</v>
      </c>
      <c r="Y111" s="554">
        <v>6.9394295673388118E-3</v>
      </c>
      <c r="Z111" s="531">
        <v>6.9394295673388118E-3</v>
      </c>
      <c r="AA111" s="534"/>
    </row>
    <row r="112" spans="1:27" x14ac:dyDescent="0.2">
      <c r="A112" s="310">
        <v>1922</v>
      </c>
      <c r="B112" s="530">
        <v>4.6638231478262346E-4</v>
      </c>
      <c r="C112" s="530">
        <v>9.9212237871939904E-3</v>
      </c>
      <c r="D112" s="531">
        <v>1.5143743698834009E-2</v>
      </c>
      <c r="E112" s="530">
        <v>6.5039133716049491E-3</v>
      </c>
      <c r="F112" s="531">
        <v>2.086233680909105E-3</v>
      </c>
      <c r="G112" s="530">
        <v>2.2979928601107448E-3</v>
      </c>
      <c r="H112" s="530">
        <v>1.7128950470198169E-2</v>
      </c>
      <c r="I112" s="531">
        <v>8.4634919257796214E-3</v>
      </c>
      <c r="J112" s="530">
        <v>3.13324118749417E-2</v>
      </c>
      <c r="K112" s="534"/>
      <c r="L112" s="5"/>
      <c r="M112" s="5"/>
      <c r="N112" s="330">
        <v>1.5143743698834009E-2</v>
      </c>
      <c r="O112" s="5"/>
      <c r="P112" s="330">
        <v>2.086233680909105E-3</v>
      </c>
      <c r="Q112" s="5"/>
      <c r="R112" s="5"/>
      <c r="S112" s="330">
        <v>8.4634919257796214E-3</v>
      </c>
      <c r="T112" s="5"/>
      <c r="U112" s="534"/>
      <c r="V112" s="548">
        <v>2601</v>
      </c>
      <c r="W112" s="549">
        <v>2.2055643649992792E-2</v>
      </c>
      <c r="X112" s="531">
        <v>1.5143743698834009E-2</v>
      </c>
      <c r="Y112" s="554">
        <v>6.9118999511587819E-3</v>
      </c>
      <c r="Z112" s="531">
        <v>6.9118999511587819E-3</v>
      </c>
      <c r="AA112" s="534"/>
    </row>
    <row r="113" spans="1:27" x14ac:dyDescent="0.2">
      <c r="A113" s="310">
        <v>1921</v>
      </c>
      <c r="B113" s="530">
        <v>4.1267404527859627E-4</v>
      </c>
      <c r="C113" s="530">
        <v>1.0927608718977229E-2</v>
      </c>
      <c r="D113" s="531">
        <v>1.5590110883957236E-2</v>
      </c>
      <c r="E113" s="530">
        <v>6.8503891516246973E-3</v>
      </c>
      <c r="F113" s="531">
        <v>2.2792608608713859E-3</v>
      </c>
      <c r="G113" s="530">
        <v>2.5255651571050091E-3</v>
      </c>
      <c r="H113" s="530">
        <v>1.8223685839502811E-2</v>
      </c>
      <c r="I113" s="531">
        <v>7.7288091065781713E-3</v>
      </c>
      <c r="J113" s="530">
        <v>3.1850182814602057E-2</v>
      </c>
      <c r="K113" s="534"/>
      <c r="L113" s="5"/>
      <c r="M113" s="5"/>
      <c r="N113" s="330">
        <v>1.5590110883957236E-2</v>
      </c>
      <c r="O113" s="5"/>
      <c r="P113" s="330">
        <v>2.2792608608713859E-3</v>
      </c>
      <c r="Q113" s="5"/>
      <c r="R113" s="5"/>
      <c r="S113" s="330">
        <v>7.7288091065781713E-3</v>
      </c>
      <c r="T113" s="5"/>
      <c r="U113" s="534"/>
      <c r="V113" s="548">
        <v>2593</v>
      </c>
      <c r="W113" s="549">
        <v>2.1401275988148002E-2</v>
      </c>
      <c r="X113" s="531">
        <v>1.5590110883957236E-2</v>
      </c>
      <c r="Y113" s="554">
        <v>5.8111651041907655E-3</v>
      </c>
      <c r="Z113" s="531">
        <v>5.8111651041907655E-3</v>
      </c>
      <c r="AA113" s="534"/>
    </row>
    <row r="114" spans="1:27" x14ac:dyDescent="0.2">
      <c r="A114" s="310">
        <v>1920</v>
      </c>
      <c r="B114" s="530">
        <v>4.3797410697079587E-4</v>
      </c>
      <c r="C114" s="530">
        <v>1.3437045601864019E-2</v>
      </c>
      <c r="D114" s="531">
        <v>1.3909233501005924E-2</v>
      </c>
      <c r="E114" s="530">
        <v>6.3155866225188765E-3</v>
      </c>
      <c r="F114" s="531">
        <v>2.2338035234456474E-3</v>
      </c>
      <c r="G114" s="530">
        <v>2.7767558381948461E-3</v>
      </c>
      <c r="H114" s="530">
        <v>1.9568683099455159E-2</v>
      </c>
      <c r="I114" s="531">
        <v>7.8765609258402043E-3</v>
      </c>
      <c r="J114" s="530">
        <v>3.2707906308579039E-2</v>
      </c>
      <c r="K114" s="534"/>
      <c r="L114" s="5"/>
      <c r="M114" s="5"/>
      <c r="N114" s="330">
        <v>1.3909233501005924E-2</v>
      </c>
      <c r="O114" s="5"/>
      <c r="P114" s="330">
        <v>2.2338035234456474E-3</v>
      </c>
      <c r="Q114" s="5"/>
      <c r="R114" s="5"/>
      <c r="S114" s="330">
        <v>7.8765609258402043E-3</v>
      </c>
      <c r="T114" s="5"/>
      <c r="U114" s="534"/>
      <c r="V114" s="548">
        <v>2265</v>
      </c>
      <c r="W114" s="549">
        <v>1.9840227045777054E-2</v>
      </c>
      <c r="X114" s="531">
        <v>1.3909233501005924E-2</v>
      </c>
      <c r="Y114" s="554">
        <v>5.9309935447711308E-3</v>
      </c>
      <c r="Z114" s="531">
        <v>5.9309935447711308E-3</v>
      </c>
      <c r="AA114" s="534"/>
    </row>
    <row r="115" spans="1:27" x14ac:dyDescent="0.2">
      <c r="A115" s="310">
        <v>1919</v>
      </c>
      <c r="B115" s="530">
        <v>5.1139945054291596E-4</v>
      </c>
      <c r="C115" s="530">
        <v>1.9766183414007588E-2</v>
      </c>
      <c r="D115" s="531">
        <v>1.1814355056649545E-2</v>
      </c>
      <c r="E115" s="530">
        <v>6.3151885636811246E-3</v>
      </c>
      <c r="F115" s="531">
        <v>2.4636506179529852E-3</v>
      </c>
      <c r="G115" s="530">
        <v>3.1397547661239488E-3</v>
      </c>
      <c r="H115" s="530">
        <v>2.4749354804181584E-2</v>
      </c>
      <c r="I115" s="531">
        <v>8.438277799375964E-3</v>
      </c>
      <c r="J115" s="530">
        <v>3.2325202478503387E-2</v>
      </c>
      <c r="K115" s="534"/>
      <c r="L115" s="5"/>
      <c r="M115" s="5"/>
      <c r="N115" s="330">
        <v>1.1814355056649545E-2</v>
      </c>
      <c r="O115" s="5"/>
      <c r="P115" s="330">
        <v>2.4636506179529852E-3</v>
      </c>
      <c r="Q115" s="5"/>
      <c r="R115" s="5"/>
      <c r="S115" s="330">
        <v>8.438277799375964E-3</v>
      </c>
      <c r="T115" s="5"/>
      <c r="U115" s="534"/>
      <c r="V115" s="548">
        <v>1594</v>
      </c>
      <c r="W115" s="549">
        <v>1.8957458701521115E-2</v>
      </c>
      <c r="X115" s="531">
        <v>1.1814355056649545E-2</v>
      </c>
      <c r="Y115" s="554">
        <v>7.1431036448715698E-3</v>
      </c>
      <c r="Z115" s="531">
        <v>7.1431036448715698E-3</v>
      </c>
      <c r="AA115" s="534"/>
    </row>
    <row r="116" spans="1:27" x14ac:dyDescent="0.2">
      <c r="A116" s="310">
        <v>1918</v>
      </c>
      <c r="B116" s="530">
        <v>3.0216243201345281E-4</v>
      </c>
      <c r="C116" s="530">
        <v>2.0744107832575739E-2</v>
      </c>
      <c r="D116" s="531">
        <v>1.410449721074002E-2</v>
      </c>
      <c r="E116" s="530">
        <v>6.0563861373131187E-3</v>
      </c>
      <c r="F116" s="531">
        <v>2.4313941635492474E-3</v>
      </c>
      <c r="G116" s="530">
        <v>3.5471242018970547E-3</v>
      </c>
      <c r="H116" s="530">
        <v>2.6393231561522897E-2</v>
      </c>
      <c r="I116" s="531">
        <v>8.567819827843725E-3</v>
      </c>
      <c r="J116" s="530">
        <v>3.21343177697785E-2</v>
      </c>
      <c r="K116" s="534"/>
      <c r="L116" s="5"/>
      <c r="M116" s="5"/>
      <c r="N116" s="330">
        <v>1.410449721074002E-2</v>
      </c>
      <c r="O116" s="5"/>
      <c r="P116" s="330">
        <v>2.4313941635492474E-3</v>
      </c>
      <c r="Q116" s="5"/>
      <c r="R116" s="5"/>
      <c r="S116" s="330">
        <v>8.567819827843725E-3</v>
      </c>
      <c r="T116" s="5"/>
      <c r="U116" s="534"/>
      <c r="V116" s="548">
        <v>1597</v>
      </c>
      <c r="W116" s="549">
        <v>2.0980582779368876E-2</v>
      </c>
      <c r="X116" s="531">
        <v>1.410449721074002E-2</v>
      </c>
      <c r="Y116" s="554">
        <v>6.8760855686288555E-3</v>
      </c>
      <c r="Z116" s="531">
        <v>6.8760855686288555E-3</v>
      </c>
      <c r="AA116" s="534"/>
    </row>
    <row r="117" spans="1:27" x14ac:dyDescent="0.2">
      <c r="A117" s="310">
        <v>1917</v>
      </c>
      <c r="B117" s="530">
        <v>4.0949158387034205E-4</v>
      </c>
      <c r="C117" s="530">
        <v>2.0593116230953255E-2</v>
      </c>
      <c r="D117" s="531">
        <v>1.4737351157755591E-2</v>
      </c>
      <c r="E117" s="530">
        <v>6.2393586068665271E-3</v>
      </c>
      <c r="F117" s="531">
        <v>2.2914939132821989E-3</v>
      </c>
      <c r="G117" s="530">
        <v>2.8772171814047715E-3</v>
      </c>
      <c r="H117" s="530">
        <v>2.607814823595336E-2</v>
      </c>
      <c r="I117" s="531">
        <v>8.5118571790522395E-3</v>
      </c>
      <c r="J117" s="530">
        <v>3.3179594387810082E-2</v>
      </c>
      <c r="K117" s="534"/>
      <c r="L117" s="5"/>
      <c r="M117" s="5"/>
      <c r="N117" s="330">
        <v>1.4737351157755591E-2</v>
      </c>
      <c r="O117" s="5"/>
      <c r="P117" s="330">
        <v>2.2914939132821989E-3</v>
      </c>
      <c r="Q117" s="5"/>
      <c r="R117" s="5"/>
      <c r="S117" s="330">
        <v>8.5118571790522395E-3</v>
      </c>
      <c r="T117" s="5"/>
      <c r="U117" s="534"/>
      <c r="V117" s="548">
        <v>1936</v>
      </c>
      <c r="W117" s="549">
        <v>2.0862518588762688E-2</v>
      </c>
      <c r="X117" s="531">
        <v>1.4737351157755591E-2</v>
      </c>
      <c r="Y117" s="554">
        <v>6.1251674310070971E-3</v>
      </c>
      <c r="Z117" s="531">
        <v>6.1251674310070971E-3</v>
      </c>
      <c r="AA117" s="534"/>
    </row>
    <row r="118" spans="1:27" x14ac:dyDescent="0.2">
      <c r="A118" s="310">
        <v>1916</v>
      </c>
      <c r="B118" s="530">
        <v>5.3961881327030587E-4</v>
      </c>
      <c r="C118" s="530">
        <v>2.2480519760840943E-2</v>
      </c>
      <c r="D118" s="531">
        <v>1.446279133649234E-2</v>
      </c>
      <c r="E118" s="530">
        <v>6.9071208098599153E-3</v>
      </c>
      <c r="F118" s="531">
        <v>2.2439189114728374E-3</v>
      </c>
      <c r="G118" s="530">
        <v>3.4751451574607699E-3</v>
      </c>
      <c r="H118" s="530">
        <v>2.9732996611193854E-2</v>
      </c>
      <c r="I118" s="531">
        <v>7.8732801480216903E-3</v>
      </c>
      <c r="J118" s="530">
        <v>3.0531632454833906E-2</v>
      </c>
      <c r="K118" s="534"/>
      <c r="L118" s="5"/>
      <c r="M118" s="5"/>
      <c r="N118" s="330">
        <v>1.446279133649234E-2</v>
      </c>
      <c r="O118" s="5"/>
      <c r="P118" s="330">
        <v>2.2439189114728374E-3</v>
      </c>
      <c r="Q118" s="5"/>
      <c r="R118" s="5"/>
      <c r="S118" s="330">
        <v>7.8732801480216903E-3</v>
      </c>
      <c r="T118" s="5"/>
      <c r="U118" s="534"/>
      <c r="V118" s="548">
        <v>1858</v>
      </c>
      <c r="W118" s="549">
        <v>2.0052235101124565E-2</v>
      </c>
      <c r="X118" s="531">
        <v>1.446279133649234E-2</v>
      </c>
      <c r="Y118" s="554">
        <v>5.5894437646322242E-3</v>
      </c>
      <c r="Z118" s="531">
        <v>5.5894437646322242E-3</v>
      </c>
      <c r="AA118" s="534"/>
    </row>
    <row r="119" spans="1:27" x14ac:dyDescent="0.2">
      <c r="A119" s="310">
        <v>1915</v>
      </c>
      <c r="B119" s="530">
        <v>4.9822732163100846E-4</v>
      </c>
      <c r="C119" s="530">
        <v>2.3517773718147748E-2</v>
      </c>
      <c r="D119" s="531">
        <v>1.1873176293017217E-2</v>
      </c>
      <c r="E119" s="530">
        <v>7.3289961080503429E-3</v>
      </c>
      <c r="F119" s="531">
        <v>2.3940768854252524E-3</v>
      </c>
      <c r="G119" s="531">
        <v>3.7823389016890824E-3</v>
      </c>
      <c r="H119" s="530">
        <v>2.9640915294134637E-2</v>
      </c>
      <c r="I119" s="531">
        <v>8.7422391967187912E-3</v>
      </c>
      <c r="J119" s="530">
        <v>3.2067065729903026E-2</v>
      </c>
      <c r="K119" s="534"/>
      <c r="L119" s="5"/>
      <c r="M119" s="5"/>
      <c r="N119" s="330">
        <v>1.1873176293017217E-2</v>
      </c>
      <c r="O119" s="5"/>
      <c r="P119" s="330">
        <v>2.3940768854252524E-3</v>
      </c>
      <c r="Q119" s="541">
        <v>3.7823389016890824E-3</v>
      </c>
      <c r="R119" s="5"/>
      <c r="S119" s="330">
        <v>8.7422391967187912E-3</v>
      </c>
      <c r="T119" s="5"/>
      <c r="U119" s="534"/>
      <c r="V119" s="548">
        <v>2626</v>
      </c>
      <c r="W119" s="549">
        <v>1.896152096526128E-2</v>
      </c>
      <c r="X119" s="531">
        <v>1.1873176293017217E-2</v>
      </c>
      <c r="Y119" s="554">
        <v>7.0883446722440633E-3</v>
      </c>
      <c r="Z119" s="531">
        <v>7.0883446722440633E-3</v>
      </c>
      <c r="AA119" s="534"/>
    </row>
    <row r="120" spans="1:27" x14ac:dyDescent="0.2">
      <c r="A120" s="310">
        <v>1914</v>
      </c>
      <c r="B120" s="530">
        <v>3.5906900588155029E-4</v>
      </c>
      <c r="C120" s="530">
        <v>2.6765003698410762E-2</v>
      </c>
      <c r="D120" s="531">
        <v>1.2412364211716955E-2</v>
      </c>
      <c r="E120" s="530">
        <v>7.1167476965723273E-3</v>
      </c>
      <c r="F120" s="531">
        <v>2.0804564300320417E-3</v>
      </c>
      <c r="G120" s="531">
        <v>3.3874214279123894E-3</v>
      </c>
      <c r="H120" s="530">
        <v>3.3070255441690781E-2</v>
      </c>
      <c r="I120" s="531">
        <v>7.6774652357952423E-3</v>
      </c>
      <c r="J120" s="530">
        <v>3.0075619932638655E-2</v>
      </c>
      <c r="K120" s="534"/>
      <c r="L120" s="5"/>
      <c r="M120" s="5"/>
      <c r="N120" s="330">
        <v>1.2412364211716955E-2</v>
      </c>
      <c r="O120" s="5"/>
      <c r="P120" s="330">
        <v>2.0804564300320417E-3</v>
      </c>
      <c r="Q120" s="541">
        <v>3.3874214279123894E-3</v>
      </c>
      <c r="R120" s="5"/>
      <c r="S120" s="330">
        <v>7.6774652357952423E-3</v>
      </c>
      <c r="T120" s="5"/>
      <c r="U120" s="534"/>
      <c r="V120" s="548">
        <v>2590</v>
      </c>
      <c r="W120" s="549">
        <v>1.8599774504664306E-2</v>
      </c>
      <c r="X120" s="531">
        <v>1.2412364211716955E-2</v>
      </c>
      <c r="Y120" s="554">
        <v>6.1874102929473504E-3</v>
      </c>
      <c r="Z120" s="531">
        <v>6.1874102929473504E-3</v>
      </c>
      <c r="AA120" s="534"/>
    </row>
    <row r="121" spans="1:27" x14ac:dyDescent="0.2">
      <c r="A121" s="310">
        <v>1913</v>
      </c>
      <c r="B121" s="530">
        <v>5.4344872561273838E-4</v>
      </c>
      <c r="C121" s="530">
        <v>2.8183250910276614E-2</v>
      </c>
      <c r="D121" s="531">
        <v>1.151925443981738E-2</v>
      </c>
      <c r="E121" s="530">
        <v>7.630020107602848E-3</v>
      </c>
      <c r="F121" s="531">
        <v>2.2206978756366034E-3</v>
      </c>
      <c r="G121" s="531">
        <v>3.7439746401854643E-3</v>
      </c>
      <c r="H121" s="530">
        <v>3.5454594858975057E-2</v>
      </c>
      <c r="I121" s="531">
        <v>6.8498630012394611E-3</v>
      </c>
      <c r="J121" s="530">
        <v>2.7618064235639367E-2</v>
      </c>
      <c r="K121" s="534"/>
      <c r="L121" s="5"/>
      <c r="M121" s="5"/>
      <c r="N121" s="330">
        <v>1.151925443981738E-2</v>
      </c>
      <c r="O121" s="5"/>
      <c r="P121" s="330">
        <v>2.2206978756366034E-3</v>
      </c>
      <c r="Q121" s="541">
        <v>3.7439746401854643E-3</v>
      </c>
      <c r="R121" s="5"/>
      <c r="S121" s="330">
        <v>6.8498630012394611E-3</v>
      </c>
      <c r="T121" s="5"/>
      <c r="U121" s="534"/>
      <c r="V121" s="548">
        <v>1709</v>
      </c>
      <c r="W121" s="549">
        <v>1.8575077441443402E-2</v>
      </c>
      <c r="X121" s="531">
        <v>1.151925443981738E-2</v>
      </c>
      <c r="Y121" s="554">
        <v>7.0558230016260215E-3</v>
      </c>
      <c r="Z121" s="531">
        <v>7.0558230016260215E-3</v>
      </c>
      <c r="AA121" s="534"/>
    </row>
    <row r="122" spans="1:27" x14ac:dyDescent="0.2">
      <c r="A122" s="310">
        <v>1912</v>
      </c>
      <c r="B122" s="530">
        <v>4.8153062534777213E-4</v>
      </c>
      <c r="C122" s="530">
        <v>2.7757565381158242E-2</v>
      </c>
      <c r="D122" s="531">
        <v>1.1751111310228405E-2</v>
      </c>
      <c r="E122" s="530">
        <v>7.672387963874502E-3</v>
      </c>
      <c r="F122" s="531">
        <v>2.3987155404730093E-3</v>
      </c>
      <c r="G122" s="531">
        <v>3.8159813435902591E-3</v>
      </c>
      <c r="H122" s="530">
        <v>3.6200402345589182E-2</v>
      </c>
      <c r="I122" s="531">
        <v>8.2138999618977734E-3</v>
      </c>
      <c r="J122" s="530">
        <v>2.9587381757479776E-2</v>
      </c>
      <c r="K122" s="534"/>
      <c r="L122" s="5"/>
      <c r="M122" s="5"/>
      <c r="N122" s="330">
        <v>1.1751111310228405E-2</v>
      </c>
      <c r="O122" s="5"/>
      <c r="P122" s="330">
        <v>2.3987155404730093E-3</v>
      </c>
      <c r="Q122" s="541">
        <v>3.8159813435902591E-3</v>
      </c>
      <c r="R122" s="5"/>
      <c r="S122" s="330">
        <v>8.2138999618977734E-3</v>
      </c>
      <c r="T122" s="5"/>
      <c r="U122" s="534"/>
      <c r="V122" s="548">
        <v>1727</v>
      </c>
      <c r="W122" s="549">
        <v>1.8480075332791165E-2</v>
      </c>
      <c r="X122" s="531">
        <v>1.1751111310228405E-2</v>
      </c>
      <c r="Y122" s="554">
        <v>6.7289640225627594E-3</v>
      </c>
      <c r="Z122" s="531">
        <v>6.7289640225627594E-3</v>
      </c>
      <c r="AA122" s="534"/>
    </row>
    <row r="123" spans="1:27" x14ac:dyDescent="0.2">
      <c r="A123" s="310">
        <v>1911</v>
      </c>
      <c r="B123" s="530">
        <v>5.1999872653373089E-4</v>
      </c>
      <c r="C123" s="530">
        <v>2.9162377561524341E-2</v>
      </c>
      <c r="D123" s="531">
        <v>1.1811696243468329E-2</v>
      </c>
      <c r="E123" s="530">
        <v>8.9567127590707944E-3</v>
      </c>
      <c r="F123" s="531">
        <v>2.4875673768326488E-3</v>
      </c>
      <c r="G123" s="531">
        <v>4.1808117890624686E-3</v>
      </c>
      <c r="H123" s="530">
        <v>3.6389298638452312E-2</v>
      </c>
      <c r="I123" s="531">
        <v>7.7162714443867048E-3</v>
      </c>
      <c r="J123" s="530">
        <v>3.0605639333128164E-2</v>
      </c>
      <c r="K123" s="534"/>
      <c r="L123" s="5"/>
      <c r="M123" s="5"/>
      <c r="N123" s="330">
        <v>1.1811696243468329E-2</v>
      </c>
      <c r="O123" s="5"/>
      <c r="P123" s="330">
        <v>2.4875673768326488E-3</v>
      </c>
      <c r="Q123" s="541">
        <v>4.1808117890624686E-3</v>
      </c>
      <c r="R123" s="5"/>
      <c r="S123" s="330">
        <v>7.7162714443867048E-3</v>
      </c>
      <c r="T123" s="5"/>
      <c r="U123" s="534"/>
      <c r="V123" s="548">
        <v>1650</v>
      </c>
      <c r="W123" s="549">
        <v>1.7510161199605224E-2</v>
      </c>
      <c r="X123" s="531">
        <v>1.1811696243468329E-2</v>
      </c>
      <c r="Y123" s="554">
        <v>5.6984649561368965E-3</v>
      </c>
      <c r="Z123" s="531">
        <v>5.6984649561368965E-3</v>
      </c>
      <c r="AA123" s="534"/>
    </row>
    <row r="124" spans="1:27" x14ac:dyDescent="0.2">
      <c r="A124" s="310">
        <v>1910</v>
      </c>
      <c r="B124" s="530">
        <v>3.6479121067765333E-4</v>
      </c>
      <c r="C124" s="530">
        <v>2.8046006609158406E-2</v>
      </c>
      <c r="D124" s="531">
        <v>1.2402222927543068E-2</v>
      </c>
      <c r="E124" s="530">
        <v>8.4867602248830526E-3</v>
      </c>
      <c r="F124" s="531">
        <v>2.0076872475087723E-3</v>
      </c>
      <c r="G124" s="531">
        <v>3.963873403766081E-3</v>
      </c>
      <c r="H124" s="530">
        <v>3.5234539290159218E-2</v>
      </c>
      <c r="I124" s="531">
        <v>7.5053976954135432E-3</v>
      </c>
      <c r="J124" s="530">
        <v>3.2402042830779798E-2</v>
      </c>
      <c r="K124" s="534"/>
      <c r="L124" s="5"/>
      <c r="M124" s="5"/>
      <c r="N124" s="330">
        <v>1.2402222927543068E-2</v>
      </c>
      <c r="O124" s="5"/>
      <c r="P124" s="330">
        <v>2.0076872475087723E-3</v>
      </c>
      <c r="Q124" s="541">
        <v>3.963873403766081E-3</v>
      </c>
      <c r="R124" s="5"/>
      <c r="S124" s="330">
        <v>7.5053976954135432E-3</v>
      </c>
      <c r="T124" s="5"/>
      <c r="U124" s="534"/>
      <c r="V124" s="548">
        <v>1730</v>
      </c>
      <c r="W124" s="549">
        <v>1.8561435131539419E-2</v>
      </c>
      <c r="X124" s="531">
        <v>1.2402222927543068E-2</v>
      </c>
      <c r="Y124" s="554">
        <v>6.1592122039963509E-3</v>
      </c>
      <c r="Z124" s="531">
        <v>6.1592122039963509E-3</v>
      </c>
      <c r="AA124" s="534"/>
    </row>
    <row r="125" spans="1:27" x14ac:dyDescent="0.2">
      <c r="A125" s="310">
        <v>1909</v>
      </c>
      <c r="B125" s="530">
        <v>4.1497854124122267E-4</v>
      </c>
      <c r="C125" s="530">
        <v>2.7716198359742712E-2</v>
      </c>
      <c r="D125" s="531">
        <v>1.0933783707226813E-2</v>
      </c>
      <c r="E125" s="530">
        <v>8.3432527765340547E-3</v>
      </c>
      <c r="F125" s="531">
        <v>2.3382980428351377E-3</v>
      </c>
      <c r="G125" s="531">
        <v>4.4290787021859252E-3</v>
      </c>
      <c r="H125" s="530">
        <v>3.3449454521628029E-2</v>
      </c>
      <c r="I125" s="531">
        <v>7.4039579270076677E-3</v>
      </c>
      <c r="J125" s="530">
        <v>3.4028240381780255E-2</v>
      </c>
      <c r="K125" s="534"/>
      <c r="L125" s="5"/>
      <c r="M125" s="5"/>
      <c r="N125" s="330">
        <v>1.0933783707226813E-2</v>
      </c>
      <c r="O125" s="5"/>
      <c r="P125" s="330">
        <v>2.3382980428351377E-3</v>
      </c>
      <c r="Q125" s="541">
        <v>4.4290787021859252E-3</v>
      </c>
      <c r="R125" s="5"/>
      <c r="S125" s="330">
        <v>7.4039579270076677E-3</v>
      </c>
      <c r="T125" s="5"/>
      <c r="U125" s="534"/>
      <c r="V125" s="548">
        <v>1574</v>
      </c>
      <c r="W125" s="549">
        <v>1.7188847997728539E-2</v>
      </c>
      <c r="X125" s="531">
        <v>1.0933783707226813E-2</v>
      </c>
      <c r="Y125" s="554">
        <v>6.2550642905017263E-3</v>
      </c>
      <c r="Z125" s="531">
        <v>6.2550642905017263E-3</v>
      </c>
      <c r="AA125" s="534"/>
    </row>
    <row r="126" spans="1:27" x14ac:dyDescent="0.2">
      <c r="A126" s="310">
        <v>1908</v>
      </c>
      <c r="B126" s="530">
        <v>3.2950014827506674E-4</v>
      </c>
      <c r="C126" s="530">
        <v>2.5151844651663428E-2</v>
      </c>
      <c r="D126" s="531">
        <v>7.0451889324941444E-3</v>
      </c>
      <c r="E126" s="530">
        <v>8.4681538106692149E-3</v>
      </c>
      <c r="F126" s="531">
        <v>2.3963828564721652E-3</v>
      </c>
      <c r="G126" s="531">
        <v>4.041745028823966E-3</v>
      </c>
      <c r="H126" s="530">
        <v>3.0017463507858579E-2</v>
      </c>
      <c r="I126" s="531">
        <v>8.3728799778366256E-3</v>
      </c>
      <c r="J126" s="530">
        <v>3.5487165969224688E-2</v>
      </c>
      <c r="K126" s="534"/>
      <c r="L126" s="5"/>
      <c r="M126" s="5"/>
      <c r="N126" s="330">
        <v>7.0451889324941444E-3</v>
      </c>
      <c r="O126" s="5"/>
      <c r="P126" s="330">
        <v>2.3963828564721652E-3</v>
      </c>
      <c r="Q126" s="541">
        <v>4.041745028823966E-3</v>
      </c>
      <c r="R126" s="5"/>
      <c r="S126" s="330">
        <v>8.3728799778366256E-3</v>
      </c>
      <c r="T126" s="5"/>
      <c r="U126" s="534"/>
      <c r="V126" s="548">
        <v>1275</v>
      </c>
      <c r="W126" s="549">
        <v>1.4003756301690335E-2</v>
      </c>
      <c r="X126" s="531">
        <v>7.0451889324941444E-3</v>
      </c>
      <c r="Y126" s="554">
        <v>6.9585673691961907E-3</v>
      </c>
      <c r="Z126" s="531">
        <v>6.9585673691961907E-3</v>
      </c>
      <c r="AA126" s="534"/>
    </row>
    <row r="127" spans="1:27" x14ac:dyDescent="0.2">
      <c r="A127" s="310">
        <v>1907</v>
      </c>
      <c r="B127" s="530">
        <v>2.2159437150296381E-4</v>
      </c>
      <c r="C127" s="530">
        <v>2.5029084261259764E-2</v>
      </c>
      <c r="D127" s="531">
        <v>1.0437205450017036E-2</v>
      </c>
      <c r="E127" s="530">
        <v>8.1879120270345138E-3</v>
      </c>
      <c r="F127" s="531">
        <v>2.3184084684640355E-3</v>
      </c>
      <c r="G127" s="531">
        <v>3.5460368246167063E-3</v>
      </c>
      <c r="H127" s="530">
        <v>3.0879175668938007E-2</v>
      </c>
      <c r="I127" s="531">
        <v>8.4570460437542721E-3</v>
      </c>
      <c r="J127" s="530">
        <v>2.8829427732535592E-2</v>
      </c>
      <c r="K127" s="534"/>
      <c r="L127" s="5"/>
      <c r="M127" s="5"/>
      <c r="N127" s="330">
        <v>1.0437205450017036E-2</v>
      </c>
      <c r="O127" s="5"/>
      <c r="P127" s="330">
        <v>2.3184084684640355E-3</v>
      </c>
      <c r="Q127" s="541">
        <v>3.5460368246167063E-3</v>
      </c>
      <c r="R127" s="5"/>
      <c r="S127" s="330">
        <v>8.4570460437542721E-3</v>
      </c>
      <c r="T127" s="5"/>
      <c r="U127" s="534"/>
      <c r="V127" s="548">
        <v>1538</v>
      </c>
      <c r="W127" s="549">
        <v>1.7040607168577918E-2</v>
      </c>
      <c r="X127" s="531">
        <v>1.0437205450017036E-2</v>
      </c>
      <c r="Y127" s="554">
        <v>6.6034017185608827E-3</v>
      </c>
      <c r="Z127" s="531">
        <v>6.6034017185608827E-3</v>
      </c>
      <c r="AA127" s="534"/>
    </row>
    <row r="128" spans="1:27" x14ac:dyDescent="0.2">
      <c r="A128" s="310">
        <v>1906</v>
      </c>
      <c r="B128" s="530">
        <v>3.1104890133084494E-4</v>
      </c>
      <c r="C128" s="530">
        <v>2.7083472194449999E-2</v>
      </c>
      <c r="D128" s="531">
        <v>8.6027743481144857E-3</v>
      </c>
      <c r="E128" s="530">
        <v>8.087271434601969E-3</v>
      </c>
      <c r="F128" s="531">
        <v>2.1409414684641129E-3</v>
      </c>
      <c r="G128" s="531">
        <v>4.1585579450613653E-3</v>
      </c>
      <c r="H128" s="530">
        <v>3.3337776889066632E-2</v>
      </c>
      <c r="I128" s="531">
        <v>8.6996406656478162E-3</v>
      </c>
      <c r="J128" s="530">
        <v>2.9982892310426803E-2</v>
      </c>
      <c r="K128" s="534"/>
      <c r="L128" s="5"/>
      <c r="M128" s="5"/>
      <c r="N128" s="330">
        <v>8.6027743481144857E-3</v>
      </c>
      <c r="O128" s="5"/>
      <c r="P128" s="330">
        <v>2.1409414684641129E-3</v>
      </c>
      <c r="Q128" s="541">
        <v>4.1585579450613653E-3</v>
      </c>
      <c r="R128" s="5"/>
      <c r="S128" s="330">
        <v>8.6996406656478162E-3</v>
      </c>
      <c r="T128" s="5"/>
      <c r="U128" s="534"/>
      <c r="V128" s="548">
        <v>1414</v>
      </c>
      <c r="W128" s="549">
        <v>1.5707969517207671E-2</v>
      </c>
      <c r="X128" s="531">
        <v>8.6027743481144857E-3</v>
      </c>
      <c r="Y128" s="554">
        <v>7.1051951690931855E-3</v>
      </c>
      <c r="Z128" s="531">
        <v>7.1051951690931855E-3</v>
      </c>
      <c r="AA128" s="534"/>
    </row>
    <row r="129" spans="1:27" x14ac:dyDescent="0.2">
      <c r="A129" s="310">
        <v>1905</v>
      </c>
      <c r="B129" s="530">
        <v>2.3973498387237381E-4</v>
      </c>
      <c r="C129" s="530">
        <v>2.6011245750152557E-2</v>
      </c>
      <c r="D129" s="531">
        <v>9.3517162249231595E-3</v>
      </c>
      <c r="E129" s="530">
        <v>8.9137825821637168E-3</v>
      </c>
      <c r="F129" s="531">
        <v>2.2206729247313669E-3</v>
      </c>
      <c r="G129" s="531">
        <v>3.4367229437033226E-3</v>
      </c>
      <c r="H129" s="530">
        <v>3.2037311481126318E-2</v>
      </c>
      <c r="I129" s="531">
        <v>7.5641557943134548E-3</v>
      </c>
      <c r="J129" s="530">
        <v>2.7286199982564728E-2</v>
      </c>
      <c r="K129" s="534"/>
      <c r="L129" s="5"/>
      <c r="M129" s="5"/>
      <c r="N129" s="330">
        <v>9.3517162249231595E-3</v>
      </c>
      <c r="O129" s="5"/>
      <c r="P129" s="330">
        <v>2.2206729247313669E-3</v>
      </c>
      <c r="Q129" s="541">
        <v>3.4367229437033226E-3</v>
      </c>
      <c r="R129" s="5"/>
      <c r="S129" s="330">
        <v>7.5641557943134548E-3</v>
      </c>
      <c r="T129" s="5"/>
      <c r="U129" s="534"/>
      <c r="V129" s="548">
        <v>1438</v>
      </c>
      <c r="W129" s="549">
        <v>1.5669950309476072E-2</v>
      </c>
      <c r="X129" s="531">
        <v>9.3517162249231595E-3</v>
      </c>
      <c r="Y129" s="554">
        <v>6.3182340845529114E-3</v>
      </c>
      <c r="Z129" s="531">
        <v>6.3182340845529114E-3</v>
      </c>
      <c r="AA129" s="534"/>
    </row>
    <row r="130" spans="1:27" x14ac:dyDescent="0.2">
      <c r="A130" s="310">
        <v>1904</v>
      </c>
      <c r="B130" s="530">
        <v>5.1383528845838481E-4</v>
      </c>
      <c r="C130" s="530">
        <v>2.5210727131596496E-2</v>
      </c>
      <c r="D130" s="531">
        <v>8.1583101980307951E-3</v>
      </c>
      <c r="E130" s="530">
        <v>8.4946812581311697E-3</v>
      </c>
      <c r="F130" s="531">
        <v>2.008617188660819E-3</v>
      </c>
      <c r="G130" s="531">
        <v>4.1306978530599647E-3</v>
      </c>
      <c r="H130" s="530">
        <v>3.042560867616351E-2</v>
      </c>
      <c r="I130" s="531">
        <v>8.6603520764513275E-3</v>
      </c>
      <c r="J130" s="530">
        <v>2.4259585214662892E-2</v>
      </c>
      <c r="K130" s="534"/>
      <c r="L130" s="5"/>
      <c r="M130" s="5"/>
      <c r="N130" s="330">
        <v>8.1583101980307951E-3</v>
      </c>
      <c r="O130" s="5"/>
      <c r="P130" s="330">
        <v>2.008617188660819E-3</v>
      </c>
      <c r="Q130" s="541">
        <v>4.1306978530599647E-3</v>
      </c>
      <c r="R130" s="5"/>
      <c r="S130" s="330">
        <v>8.6603520764513275E-3</v>
      </c>
      <c r="T130" s="5"/>
      <c r="U130" s="534"/>
      <c r="V130" s="548">
        <v>1398</v>
      </c>
      <c r="W130" s="549">
        <v>1.5283866665208978E-2</v>
      </c>
      <c r="X130" s="531">
        <v>8.1583101980307951E-3</v>
      </c>
      <c r="Y130" s="554">
        <v>7.1255564671781841E-3</v>
      </c>
      <c r="Z130" s="531">
        <v>7.1255564671781841E-3</v>
      </c>
      <c r="AA130" s="534"/>
    </row>
    <row r="131" spans="1:27" x14ac:dyDescent="0.2">
      <c r="A131" s="310">
        <v>1903</v>
      </c>
      <c r="B131" s="530">
        <v>1.4305469457822706E-4</v>
      </c>
      <c r="C131" s="530">
        <v>2.6477039721520195E-2</v>
      </c>
      <c r="D131" s="531">
        <v>9.9237358996791432E-3</v>
      </c>
      <c r="E131" s="530">
        <v>8.6905726956272942E-3</v>
      </c>
      <c r="F131" s="531">
        <v>2.3582833196540681E-3</v>
      </c>
      <c r="G131" s="531">
        <v>3.124560309031626E-3</v>
      </c>
      <c r="H131" s="530">
        <v>3.2628391588383959E-2</v>
      </c>
      <c r="I131" s="531">
        <v>8.3952309546528603E-3</v>
      </c>
      <c r="J131" s="530">
        <v>2.3985503790949405E-2</v>
      </c>
      <c r="K131" s="534"/>
      <c r="L131" s="5"/>
      <c r="M131" s="5"/>
      <c r="N131" s="330">
        <v>9.9237358996791432E-3</v>
      </c>
      <c r="O131" s="5"/>
      <c r="P131" s="330">
        <v>2.3582833196540681E-3</v>
      </c>
      <c r="Q131" s="541">
        <v>3.124560309031626E-3</v>
      </c>
      <c r="R131" s="5"/>
      <c r="S131" s="330">
        <v>8.3952309546528603E-3</v>
      </c>
      <c r="T131" s="5"/>
      <c r="U131" s="534"/>
      <c r="V131" s="548">
        <v>1408</v>
      </c>
      <c r="W131" s="549">
        <v>1.6785084163845311E-2</v>
      </c>
      <c r="X131" s="531">
        <v>9.9237358996791432E-3</v>
      </c>
      <c r="Y131" s="554">
        <v>6.8613482641661687E-3</v>
      </c>
      <c r="Z131" s="531">
        <v>6.8613482641661687E-3</v>
      </c>
      <c r="AA131" s="534"/>
    </row>
    <row r="132" spans="1:27" x14ac:dyDescent="0.2">
      <c r="A132" s="310">
        <v>1902</v>
      </c>
      <c r="B132" s="530">
        <v>1.8923042352134164E-4</v>
      </c>
      <c r="C132" s="530">
        <v>2.5368703653329865E-2</v>
      </c>
      <c r="D132" s="531">
        <v>1.2138071905590006E-2</v>
      </c>
      <c r="E132" s="530">
        <v>8.4680614525800384E-3</v>
      </c>
      <c r="F132" s="531">
        <v>2.1097334090042388E-3</v>
      </c>
      <c r="G132" s="531">
        <v>3.0782770107691156E-3</v>
      </c>
      <c r="H132" s="530">
        <v>3.1707922841294811E-2</v>
      </c>
      <c r="I132" s="531">
        <v>8.526648528304032E-3</v>
      </c>
      <c r="J132" s="530">
        <v>2.1702364197603869E-2</v>
      </c>
      <c r="K132" s="534"/>
      <c r="L132" s="5"/>
      <c r="M132" s="5"/>
      <c r="N132" s="330">
        <v>1.2138071905590006E-2</v>
      </c>
      <c r="O132" s="5"/>
      <c r="P132" s="330">
        <v>2.1097334090042388E-3</v>
      </c>
      <c r="Q132" s="541">
        <v>3.0782770107691156E-3</v>
      </c>
      <c r="R132" s="5"/>
      <c r="S132" s="330">
        <v>8.526648528304032E-3</v>
      </c>
      <c r="T132" s="5"/>
      <c r="U132" s="534"/>
      <c r="V132" s="548">
        <v>1591</v>
      </c>
      <c r="W132" s="549">
        <v>1.881660023890341E-2</v>
      </c>
      <c r="X132" s="531">
        <v>1.2138071905590006E-2</v>
      </c>
      <c r="Y132" s="554">
        <v>6.6785283333134051E-3</v>
      </c>
      <c r="Z132" s="531">
        <v>6.6785283333134051E-3</v>
      </c>
      <c r="AA132" s="534"/>
    </row>
    <row r="133" spans="1:27" x14ac:dyDescent="0.2">
      <c r="A133" s="310">
        <v>1901</v>
      </c>
      <c r="B133" s="530">
        <v>2.1097293686048827E-4</v>
      </c>
      <c r="C133" s="530">
        <v>2.6652914356708354E-2</v>
      </c>
      <c r="D133" s="531">
        <v>1.2366108204230595E-2</v>
      </c>
      <c r="E133" s="530">
        <v>9.7281965330114038E-3</v>
      </c>
      <c r="F133" s="531">
        <v>2.0265403517791382E-3</v>
      </c>
      <c r="G133" s="531">
        <v>4.0119990387168895E-3</v>
      </c>
      <c r="H133" s="530">
        <v>3.3415769054958452E-2</v>
      </c>
      <c r="I133" s="531">
        <v>7.5022569393192427E-3</v>
      </c>
      <c r="J133" s="530">
        <v>1.9597041690596468E-2</v>
      </c>
      <c r="K133" s="534"/>
      <c r="L133" s="5"/>
      <c r="M133" s="5"/>
      <c r="N133" s="330">
        <v>1.2366108204230595E-2</v>
      </c>
      <c r="O133" s="5"/>
      <c r="P133" s="330">
        <v>2.0265403517791382E-3</v>
      </c>
      <c r="Q133" s="541">
        <v>4.0119990387168895E-3</v>
      </c>
      <c r="R133" s="5"/>
      <c r="S133" s="330">
        <v>7.5022569393192427E-3</v>
      </c>
      <c r="T133" s="5"/>
      <c r="U133" s="534"/>
      <c r="V133" s="548">
        <v>1530</v>
      </c>
      <c r="W133" s="549">
        <v>1.7932699633141504E-2</v>
      </c>
      <c r="X133" s="531">
        <v>1.2366108204230595E-2</v>
      </c>
      <c r="Y133" s="554">
        <v>5.5665914289109086E-3</v>
      </c>
      <c r="Z133" s="531">
        <v>5.5665914289109086E-3</v>
      </c>
      <c r="AA133" s="534"/>
    </row>
    <row r="134" spans="1:27" x14ac:dyDescent="0.2">
      <c r="A134" s="311">
        <v>1900</v>
      </c>
      <c r="B134" s="532">
        <v>3.6794296883982982E-4</v>
      </c>
      <c r="C134" s="532">
        <v>3.106818443141313E-2</v>
      </c>
      <c r="D134" s="533">
        <v>1.2941756449212702E-2</v>
      </c>
      <c r="E134" s="532">
        <v>1.1797171438427043E-2</v>
      </c>
      <c r="F134" s="533">
        <v>2.4918895022923997E-3</v>
      </c>
      <c r="G134" s="533">
        <v>4.4419457786893891E-3</v>
      </c>
      <c r="H134" s="532">
        <v>3.8748993905944579E-2</v>
      </c>
      <c r="I134" s="533">
        <v>8.5116893000708876E-3</v>
      </c>
      <c r="J134" s="532">
        <v>1.8535127055306428E-2</v>
      </c>
      <c r="K134" s="534"/>
      <c r="L134" s="5"/>
      <c r="M134" s="5"/>
      <c r="N134" s="331">
        <v>1.2941756449212702E-2</v>
      </c>
      <c r="O134" s="5"/>
      <c r="P134" s="331">
        <v>2.4918895022923997E-3</v>
      </c>
      <c r="Q134" s="540">
        <v>4.4419457786893891E-3</v>
      </c>
      <c r="R134" s="5"/>
      <c r="S134" s="331">
        <v>8.5116893000708876E-3</v>
      </c>
      <c r="T134" s="5"/>
      <c r="U134" s="534"/>
      <c r="V134" s="555">
        <v>834</v>
      </c>
      <c r="W134" s="556">
        <v>1.917902725077613E-2</v>
      </c>
      <c r="X134" s="533">
        <v>1.2941756449212702E-2</v>
      </c>
      <c r="Y134" s="557">
        <v>6.2372708015634281E-3</v>
      </c>
      <c r="Z134" s="533">
        <v>6.2372708015634281E-3</v>
      </c>
      <c r="AA134" s="534"/>
    </row>
    <row r="135" spans="1:27" x14ac:dyDescent="0.2">
      <c r="A135" s="311">
        <v>1899</v>
      </c>
      <c r="B135" s="532">
        <v>8.7122943327239491E-4</v>
      </c>
      <c r="C135" s="532">
        <v>3.0235946069469836E-2</v>
      </c>
      <c r="D135" s="533">
        <v>1.3202598111572081E-2</v>
      </c>
      <c r="E135" s="532">
        <v>1.2397166361974406E-2</v>
      </c>
      <c r="F135" s="533">
        <v>2.2384479461777002E-3</v>
      </c>
      <c r="G135" s="533">
        <v>3.7455530834239852E-3</v>
      </c>
      <c r="H135" s="532">
        <v>3.8091293418647164E-2</v>
      </c>
      <c r="I135" s="533">
        <v>8.1205505221713398E-3</v>
      </c>
      <c r="J135" s="532">
        <v>1.8895680987202925E-2</v>
      </c>
      <c r="K135" s="534"/>
      <c r="L135" s="5"/>
      <c r="M135" s="5"/>
      <c r="N135" s="331">
        <v>1.3202598111572081E-2</v>
      </c>
      <c r="O135" s="5"/>
      <c r="P135" s="331">
        <v>2.2384479461777002E-3</v>
      </c>
      <c r="Q135" s="540">
        <v>3.7455530834239852E-3</v>
      </c>
      <c r="R135" s="5"/>
      <c r="S135" s="331">
        <v>8.1205505221713398E-3</v>
      </c>
      <c r="T135" s="5"/>
      <c r="U135" s="534"/>
      <c r="V135" s="555">
        <v>1395</v>
      </c>
      <c r="W135" s="556">
        <v>1.9924017367458868E-2</v>
      </c>
      <c r="X135" s="533">
        <v>1.3202598111572081E-2</v>
      </c>
      <c r="Y135" s="557">
        <v>6.7214192558867859E-3</v>
      </c>
      <c r="Z135" s="533">
        <v>6.7214192558867859E-3</v>
      </c>
      <c r="AA135" s="534"/>
    </row>
    <row r="136" spans="1:27" x14ac:dyDescent="0.2">
      <c r="A136" s="311">
        <v>1898</v>
      </c>
      <c r="B136" s="532">
        <v>2.1439597507289464E-4</v>
      </c>
      <c r="C136" s="532">
        <v>2.3697901778057286E-2</v>
      </c>
      <c r="D136" s="533">
        <v>1.2376056392913842E-2</v>
      </c>
      <c r="E136" s="532">
        <v>1.2363501229203591E-2</v>
      </c>
      <c r="F136" s="533">
        <v>2.0354422737363753E-3</v>
      </c>
      <c r="G136" s="533">
        <v>3.6095507188738558E-3</v>
      </c>
      <c r="H136" s="532">
        <v>2.9572351495054598E-2</v>
      </c>
      <c r="I136" s="533">
        <v>8.4284423886369104E-3</v>
      </c>
      <c r="J136" s="532">
        <v>1.9238465496541079E-2</v>
      </c>
      <c r="K136" s="534"/>
      <c r="L136" s="5"/>
      <c r="M136" s="5"/>
      <c r="N136" s="331">
        <v>1.2376056392913842E-2</v>
      </c>
      <c r="O136" s="5"/>
      <c r="P136" s="331">
        <v>2.0354422737363753E-3</v>
      </c>
      <c r="Q136" s="540">
        <v>3.6095507188738558E-3</v>
      </c>
      <c r="R136" s="5"/>
      <c r="S136" s="331">
        <v>8.4284423886369104E-3</v>
      </c>
      <c r="T136" s="5"/>
      <c r="U136" s="534"/>
      <c r="V136" s="555">
        <v>1354</v>
      </c>
      <c r="W136" s="556">
        <v>1.9352810016579954E-2</v>
      </c>
      <c r="X136" s="533">
        <v>1.2376056392913842E-2</v>
      </c>
      <c r="Y136" s="557">
        <v>6.9767536236661123E-3</v>
      </c>
      <c r="Z136" s="533">
        <v>6.9767536236661123E-3</v>
      </c>
      <c r="AA136" s="534"/>
    </row>
    <row r="137" spans="1:27" x14ac:dyDescent="0.2">
      <c r="A137" s="311">
        <v>1897</v>
      </c>
      <c r="B137" s="532">
        <v>1.2643823492224047E-4</v>
      </c>
      <c r="C137" s="532">
        <v>2.4924137059046655E-2</v>
      </c>
      <c r="D137" s="533">
        <v>1.0325034007243796E-2</v>
      </c>
      <c r="E137" s="532">
        <v>1.1853584523960046E-2</v>
      </c>
      <c r="F137" s="533">
        <v>2.0713014771137493E-3</v>
      </c>
      <c r="G137" s="533">
        <v>3.5265405326713774E-3</v>
      </c>
      <c r="H137" s="532">
        <v>4.2751928183082565E-2</v>
      </c>
      <c r="I137" s="533">
        <v>8.4652361989130103E-3</v>
      </c>
      <c r="J137" s="532">
        <v>1.7859400682766469E-2</v>
      </c>
      <c r="K137" s="534"/>
      <c r="L137" s="5"/>
      <c r="M137" s="5"/>
      <c r="N137" s="331">
        <v>1.0325034007243796E-2</v>
      </c>
      <c r="O137" s="5"/>
      <c r="P137" s="331">
        <v>2.0713014771137493E-3</v>
      </c>
      <c r="Q137" s="540">
        <v>3.5265405326713774E-3</v>
      </c>
      <c r="R137" s="5"/>
      <c r="S137" s="331">
        <v>8.4652361989130103E-3</v>
      </c>
      <c r="T137" s="5"/>
      <c r="U137" s="534"/>
      <c r="V137" s="555">
        <v>1102</v>
      </c>
      <c r="W137" s="556">
        <v>1.7416866860538626E-2</v>
      </c>
      <c r="X137" s="533">
        <v>1.0325034007243796E-2</v>
      </c>
      <c r="Y137" s="557">
        <v>7.0918328532948299E-3</v>
      </c>
      <c r="Z137" s="533">
        <v>7.0918328532948299E-3</v>
      </c>
      <c r="AA137" s="534"/>
    </row>
    <row r="138" spans="1:27" x14ac:dyDescent="0.2">
      <c r="A138" s="311">
        <v>1896</v>
      </c>
      <c r="B138" s="532">
        <v>6.4277679575767318E-5</v>
      </c>
      <c r="C138" s="532">
        <v>2.9085650008034709E-2</v>
      </c>
      <c r="D138" s="533">
        <v>1.365364472928907E-2</v>
      </c>
      <c r="E138" s="532">
        <v>1.0220151052547003E-2</v>
      </c>
      <c r="F138" s="533">
        <v>2.3166335939375257E-3</v>
      </c>
      <c r="G138" s="533">
        <v>4.1871700142851664E-3</v>
      </c>
      <c r="H138" s="532">
        <v>4.9156355455568054E-2</v>
      </c>
      <c r="I138" s="533">
        <v>8.4995331914236756E-3</v>
      </c>
      <c r="J138" s="532">
        <v>1.8688735336654348E-2</v>
      </c>
      <c r="K138" s="534"/>
      <c r="L138" s="5"/>
      <c r="M138" s="5"/>
      <c r="N138" s="331">
        <v>1.365364472928907E-2</v>
      </c>
      <c r="O138" s="5"/>
      <c r="P138" s="331">
        <v>2.3166335939375257E-3</v>
      </c>
      <c r="Q138" s="540">
        <v>4.1871700142851664E-3</v>
      </c>
      <c r="R138" s="5"/>
      <c r="S138" s="331">
        <v>8.4995331914236756E-3</v>
      </c>
      <c r="T138" s="5"/>
      <c r="U138" s="534"/>
      <c r="V138" s="555">
        <v>1238</v>
      </c>
      <c r="W138" s="556">
        <v>1.9893941828699985E-2</v>
      </c>
      <c r="X138" s="533">
        <v>1.365364472928907E-2</v>
      </c>
      <c r="Y138" s="557">
        <v>6.2402970994109158E-3</v>
      </c>
      <c r="Z138" s="533">
        <v>6.2402970994109158E-3</v>
      </c>
      <c r="AA138" s="534"/>
    </row>
    <row r="139" spans="1:27" x14ac:dyDescent="0.2">
      <c r="A139" s="311">
        <v>1895</v>
      </c>
      <c r="B139" s="532">
        <v>6.2919792993881049E-5</v>
      </c>
      <c r="C139" s="532">
        <v>2.6662262281157097E-2</v>
      </c>
      <c r="D139" s="533">
        <v>1.1855106873299163E-2</v>
      </c>
      <c r="E139" s="532">
        <v>1.0507605429978136E-2</v>
      </c>
      <c r="F139" s="533">
        <v>2.08234689142753E-3</v>
      </c>
      <c r="G139" s="533">
        <v>3.2315124602840797E-3</v>
      </c>
      <c r="H139" s="532">
        <v>4.5553930127569878E-2</v>
      </c>
      <c r="I139" s="533">
        <v>7.7056480693711051E-3</v>
      </c>
      <c r="J139" s="532">
        <v>1.568275840372485E-2</v>
      </c>
      <c r="K139" s="534"/>
      <c r="L139" s="5"/>
      <c r="M139" s="5"/>
      <c r="N139" s="331">
        <v>1.1855106873299163E-2</v>
      </c>
      <c r="O139" s="5"/>
      <c r="P139" s="331">
        <v>2.08234689142753E-3</v>
      </c>
      <c r="Q139" s="540">
        <v>3.2315124602840797E-3</v>
      </c>
      <c r="R139" s="5"/>
      <c r="S139" s="331">
        <v>7.7056480693711051E-3</v>
      </c>
      <c r="T139" s="5"/>
      <c r="U139" s="534"/>
      <c r="V139" s="555">
        <v>1202</v>
      </c>
      <c r="W139" s="556">
        <v>1.8907397794661256E-2</v>
      </c>
      <c r="X139" s="533">
        <v>1.1855106873299163E-2</v>
      </c>
      <c r="Y139" s="557">
        <v>7.0522909213620935E-3</v>
      </c>
      <c r="Z139" s="533">
        <v>7.0522909213620935E-3</v>
      </c>
      <c r="AA139" s="534"/>
    </row>
    <row r="140" spans="1:27" x14ac:dyDescent="0.2">
      <c r="A140" s="311">
        <v>1894</v>
      </c>
      <c r="B140" s="532">
        <v>4.6008741660915574E-5</v>
      </c>
      <c r="C140" s="532">
        <v>2.8264703627022467E-2</v>
      </c>
      <c r="D140" s="533">
        <v>1.2725665647430412E-2</v>
      </c>
      <c r="E140" s="532">
        <v>9.2324208266237259E-3</v>
      </c>
      <c r="F140" s="533">
        <v>2.4313865130704631E-3</v>
      </c>
      <c r="G140" s="533">
        <v>3.8954904690813291E-3</v>
      </c>
      <c r="H140" s="532">
        <v>4.8263170002300439E-2</v>
      </c>
      <c r="I140" s="533">
        <v>6.9961876914442726E-3</v>
      </c>
      <c r="J140" s="532">
        <v>1.7728701786672803E-2</v>
      </c>
      <c r="K140" s="534"/>
      <c r="L140" s="5"/>
      <c r="M140" s="5"/>
      <c r="N140" s="331">
        <v>1.2725665647430412E-2</v>
      </c>
      <c r="O140" s="5"/>
      <c r="P140" s="331">
        <v>2.4313865130704631E-3</v>
      </c>
      <c r="Q140" s="540">
        <v>3.8954904690813291E-3</v>
      </c>
      <c r="R140" s="5"/>
      <c r="S140" s="331">
        <v>6.9961876914442726E-3</v>
      </c>
      <c r="T140" s="5"/>
      <c r="U140" s="534"/>
      <c r="V140" s="555">
        <v>1298</v>
      </c>
      <c r="W140" s="556">
        <v>1.9906448891956138E-2</v>
      </c>
      <c r="X140" s="533">
        <v>1.2725665647430412E-2</v>
      </c>
      <c r="Y140" s="557">
        <v>7.1807832445257265E-3</v>
      </c>
      <c r="Z140" s="533">
        <v>7.1807832445257265E-3</v>
      </c>
      <c r="AA140" s="534"/>
    </row>
    <row r="141" spans="1:27" x14ac:dyDescent="0.2">
      <c r="A141" s="311">
        <v>1893</v>
      </c>
      <c r="B141" s="532">
        <v>9.4221105527638187E-5</v>
      </c>
      <c r="C141" s="532">
        <v>2.5345477386934673E-2</v>
      </c>
      <c r="D141" s="533">
        <v>1.3781822857454093E-2</v>
      </c>
      <c r="E141" s="532">
        <v>1.0034547738693467E-2</v>
      </c>
      <c r="F141" s="533">
        <v>2.0906790201965777E-3</v>
      </c>
      <c r="G141" s="533">
        <v>3.9556503256780963E-3</v>
      </c>
      <c r="H141" s="532">
        <v>4.3184673366834174E-2</v>
      </c>
      <c r="I141" s="533">
        <v>8.6603133408206193E-3</v>
      </c>
      <c r="J141" s="533">
        <v>2.2092562682347876E-2</v>
      </c>
      <c r="K141" s="534"/>
      <c r="L141" s="5"/>
      <c r="M141" s="5"/>
      <c r="N141" s="331">
        <v>1.3781822857454093E-2</v>
      </c>
      <c r="O141" s="5"/>
      <c r="P141" s="331">
        <v>2.0906790201965777E-3</v>
      </c>
      <c r="Q141" s="540">
        <v>3.9556503256780963E-3</v>
      </c>
      <c r="R141" s="5"/>
      <c r="S141" s="331">
        <v>8.6603133408206193E-3</v>
      </c>
      <c r="T141" s="331">
        <v>2.2092562682347876E-2</v>
      </c>
      <c r="U141" s="534"/>
      <c r="V141" s="555">
        <v>1268</v>
      </c>
      <c r="W141" s="556">
        <v>1.9912060301507536E-2</v>
      </c>
      <c r="X141" s="533">
        <v>1.3781822857454093E-2</v>
      </c>
      <c r="Y141" s="557">
        <v>6.1302374440534444E-3</v>
      </c>
      <c r="Z141" s="533">
        <v>6.1302374440534444E-3</v>
      </c>
      <c r="AA141" s="534"/>
    </row>
    <row r="142" spans="1:27" x14ac:dyDescent="0.2">
      <c r="A142" s="311">
        <v>1892</v>
      </c>
      <c r="B142" s="532">
        <v>1.4161297174821213E-5</v>
      </c>
      <c r="C142" s="532">
        <v>2.6580754797139419E-2</v>
      </c>
      <c r="D142" s="533">
        <v>1.2014559648560408E-2</v>
      </c>
      <c r="E142" s="532">
        <v>7.9444877150747009E-3</v>
      </c>
      <c r="F142" s="533">
        <v>2.3797789566045516E-3</v>
      </c>
      <c r="G142" s="533">
        <v>3.8673331441045726E-3</v>
      </c>
      <c r="H142" s="532">
        <v>4.5287828365078241E-2</v>
      </c>
      <c r="I142" s="533">
        <v>7.2909474824040827E-3</v>
      </c>
      <c r="J142" s="533">
        <v>2.2090039186000575E-2</v>
      </c>
      <c r="K142" s="534"/>
      <c r="L142" s="5"/>
      <c r="M142" s="5"/>
      <c r="N142" s="331">
        <v>1.2014559648560408E-2</v>
      </c>
      <c r="O142" s="5"/>
      <c r="P142" s="331">
        <v>2.3797789566045516E-3</v>
      </c>
      <c r="Q142" s="540">
        <v>3.8673331441045726E-3</v>
      </c>
      <c r="R142" s="5"/>
      <c r="S142" s="331">
        <v>7.2909474824040827E-3</v>
      </c>
      <c r="T142" s="331">
        <v>2.2090039186000575E-2</v>
      </c>
      <c r="U142" s="534"/>
      <c r="V142" s="555">
        <v>1339</v>
      </c>
      <c r="W142" s="556">
        <v>1.8961976917085604E-2</v>
      </c>
      <c r="X142" s="533">
        <v>1.2014559648560408E-2</v>
      </c>
      <c r="Y142" s="557">
        <v>6.9474172685251951E-3</v>
      </c>
      <c r="Z142" s="533">
        <v>6.9474172685251951E-3</v>
      </c>
      <c r="AA142" s="534"/>
    </row>
    <row r="143" spans="1:27" x14ac:dyDescent="0.2">
      <c r="A143" s="311">
        <v>1891</v>
      </c>
      <c r="B143" s="532">
        <v>6.9220119981541295E-5</v>
      </c>
      <c r="C143" s="532">
        <v>2.863405629903092E-2</v>
      </c>
      <c r="D143" s="533">
        <v>1.247259228938433E-2</v>
      </c>
      <c r="E143" s="532">
        <v>1.1363636363636364E-2</v>
      </c>
      <c r="F143" s="533">
        <v>2.4083749751427322E-3</v>
      </c>
      <c r="G143" s="533">
        <v>3.6995721077854715E-3</v>
      </c>
      <c r="H143" s="532">
        <v>4.8027226580526071E-2</v>
      </c>
      <c r="I143" s="533">
        <v>8.2049589942838255E-3</v>
      </c>
      <c r="J143" s="533">
        <v>2.1065539318184844E-2</v>
      </c>
      <c r="K143" s="534"/>
      <c r="L143" s="5"/>
      <c r="M143" s="5"/>
      <c r="N143" s="331">
        <v>1.247259228938433E-2</v>
      </c>
      <c r="O143" s="5"/>
      <c r="P143" s="331">
        <v>2.4083749751427322E-3</v>
      </c>
      <c r="Q143" s="540">
        <v>3.6995721077854715E-3</v>
      </c>
      <c r="R143" s="5"/>
      <c r="S143" s="331">
        <v>8.2049589942838255E-3</v>
      </c>
      <c r="T143" s="331">
        <v>2.1065539318184844E-2</v>
      </c>
      <c r="U143" s="534"/>
      <c r="V143" s="555">
        <v>1602</v>
      </c>
      <c r="W143" s="556">
        <v>1.8481772035071526E-2</v>
      </c>
      <c r="X143" s="533">
        <v>1.247259228938433E-2</v>
      </c>
      <c r="Y143" s="557">
        <v>6.0091797456871959E-3</v>
      </c>
      <c r="Z143" s="533">
        <v>6.0091797456871959E-3</v>
      </c>
      <c r="AA143" s="534"/>
    </row>
    <row r="144" spans="1:27" x14ac:dyDescent="0.2">
      <c r="A144" s="311">
        <v>1890</v>
      </c>
      <c r="B144" s="532">
        <v>1.8209167920196342E-4</v>
      </c>
      <c r="C144" s="532">
        <v>3.2190642071094927E-2</v>
      </c>
      <c r="D144" s="533">
        <v>1.1601849350033413E-2</v>
      </c>
      <c r="E144" s="532">
        <v>1.064048768901908E-2</v>
      </c>
      <c r="F144" s="533">
        <v>2.2987056823358804E-3</v>
      </c>
      <c r="G144" s="533">
        <v>3.289334524034934E-3</v>
      </c>
      <c r="H144" s="532">
        <v>5.4239569313593541E-2</v>
      </c>
      <c r="I144" s="533">
        <v>7.3145579887057208E-3</v>
      </c>
      <c r="J144" s="533">
        <v>2.0591321178768537E-2</v>
      </c>
      <c r="K144" s="534"/>
      <c r="L144" s="5"/>
      <c r="M144" s="5"/>
      <c r="N144" s="558">
        <v>1.1601849350033413E-2</v>
      </c>
      <c r="O144" s="5"/>
      <c r="P144" s="331">
        <v>2.2987056823358804E-3</v>
      </c>
      <c r="Q144" s="540">
        <v>3.289334524034934E-3</v>
      </c>
      <c r="R144" s="5"/>
      <c r="S144" s="331">
        <v>7.3145579887057208E-3</v>
      </c>
      <c r="T144" s="331">
        <v>2.0591321178768537E-2</v>
      </c>
      <c r="U144" s="534"/>
      <c r="V144" s="555">
        <v>2373</v>
      </c>
      <c r="W144" s="556">
        <v>1.8787111075924314E-2</v>
      </c>
      <c r="X144" s="533">
        <v>1.1601849350033413E-2</v>
      </c>
      <c r="Y144" s="557">
        <v>7.1852617258909004E-3</v>
      </c>
      <c r="Z144" s="533">
        <v>7.1852617258909004E-3</v>
      </c>
      <c r="AA144" s="534"/>
    </row>
    <row r="145" spans="1:27" x14ac:dyDescent="0.2">
      <c r="A145" s="311">
        <v>1889</v>
      </c>
      <c r="B145" s="532">
        <v>1.1826901470083853E-5</v>
      </c>
      <c r="C145" s="533">
        <v>3.3222377118573683E-2</v>
      </c>
      <c r="D145" s="533">
        <v>1.2506861457577189E-2</v>
      </c>
      <c r="E145" s="532">
        <v>8.9766182157936438E-3</v>
      </c>
      <c r="F145" s="533">
        <v>2.4390389722784276E-3</v>
      </c>
      <c r="G145" s="533">
        <v>3.4029702285444949E-3</v>
      </c>
      <c r="H145" s="533">
        <v>6.125015568005153E-2</v>
      </c>
      <c r="I145" s="533">
        <v>7.8703278184221893E-3</v>
      </c>
      <c r="J145" s="533">
        <v>1.9973357894001755E-2</v>
      </c>
      <c r="K145" s="534"/>
      <c r="L145" s="5"/>
      <c r="M145" s="331">
        <v>3.3222377118573683E-2</v>
      </c>
      <c r="N145" s="331">
        <v>1.2506861457577189E-2</v>
      </c>
      <c r="O145" s="5"/>
      <c r="P145" s="331">
        <v>2.4390389722784276E-3</v>
      </c>
      <c r="Q145" s="540">
        <v>3.4029702285444949E-3</v>
      </c>
      <c r="R145" s="540">
        <v>6.125015568005153E-2</v>
      </c>
      <c r="S145" s="331">
        <v>7.8703278184221893E-3</v>
      </c>
      <c r="T145" s="331">
        <v>1.9973357894001755E-2</v>
      </c>
      <c r="U145" s="534"/>
      <c r="V145" s="555">
        <v>1628</v>
      </c>
      <c r="W145" s="556">
        <v>1.9254195593296511E-2</v>
      </c>
      <c r="X145" s="533">
        <v>1.2506861457577189E-2</v>
      </c>
      <c r="Y145" s="557">
        <v>6.7473341357193227E-3</v>
      </c>
      <c r="Z145" s="533">
        <v>6.7473341357193227E-3</v>
      </c>
      <c r="AA145" s="534"/>
    </row>
    <row r="146" spans="1:27" x14ac:dyDescent="0.2">
      <c r="A146" s="311">
        <v>1888</v>
      </c>
      <c r="B146" s="532">
        <v>9.8777626867514514E-5</v>
      </c>
      <c r="C146" s="533">
        <v>3.6035626675426854E-2</v>
      </c>
      <c r="D146" s="533">
        <v>1.0132218067923773E-2</v>
      </c>
      <c r="E146" s="532">
        <v>1.0174095567353995E-2</v>
      </c>
      <c r="F146" s="533">
        <v>2.3137940215838793E-3</v>
      </c>
      <c r="G146" s="533">
        <v>3.5230412224004966E-3</v>
      </c>
      <c r="H146" s="533">
        <v>6.0560241244957833E-2</v>
      </c>
      <c r="I146" s="533">
        <v>7.2394599822759986E-3</v>
      </c>
      <c r="J146" s="533">
        <v>2.1255781315393733E-2</v>
      </c>
      <c r="K146" s="534"/>
      <c r="L146" s="5"/>
      <c r="M146" s="331">
        <v>3.6035626675426854E-2</v>
      </c>
      <c r="N146" s="331">
        <v>1.0132218067923773E-2</v>
      </c>
      <c r="O146" s="5"/>
      <c r="P146" s="331">
        <v>2.3137940215838793E-3</v>
      </c>
      <c r="Q146" s="540">
        <v>3.5230412224004966E-3</v>
      </c>
      <c r="R146" s="540">
        <v>6.0560241244957833E-2</v>
      </c>
      <c r="S146" s="331">
        <v>7.2394599822759986E-3</v>
      </c>
      <c r="T146" s="331">
        <v>2.1255781315393733E-2</v>
      </c>
      <c r="U146" s="534"/>
      <c r="V146" s="555">
        <v>1352</v>
      </c>
      <c r="W146" s="556">
        <v>1.6693418940609953E-2</v>
      </c>
      <c r="X146" s="533">
        <v>1.0132218067923773E-2</v>
      </c>
      <c r="Y146" s="557">
        <v>6.5612008726861808E-3</v>
      </c>
      <c r="Z146" s="533">
        <v>6.5612008726861808E-3</v>
      </c>
      <c r="AA146" s="534"/>
    </row>
    <row r="147" spans="1:27" x14ac:dyDescent="0.2">
      <c r="A147" s="311">
        <v>1887</v>
      </c>
      <c r="B147" s="532">
        <v>1.2264822037432236E-4</v>
      </c>
      <c r="C147" s="533">
        <v>3.169833167940115E-2</v>
      </c>
      <c r="D147" s="533">
        <v>1.0190568513045485E-2</v>
      </c>
      <c r="E147" s="532">
        <v>9.1495572399244492E-3</v>
      </c>
      <c r="F147" s="533">
        <v>2.1861965645536578E-3</v>
      </c>
      <c r="G147" s="533">
        <v>3.6421376533318263E-3</v>
      </c>
      <c r="H147" s="533">
        <v>5.8792012596605187E-2</v>
      </c>
      <c r="I147" s="533">
        <v>8.1807666972774432E-3</v>
      </c>
      <c r="J147" s="533">
        <v>2.0568193545903436E-2</v>
      </c>
      <c r="K147" s="534"/>
      <c r="L147" s="5"/>
      <c r="M147" s="331">
        <v>3.169833167940115E-2</v>
      </c>
      <c r="N147" s="331">
        <v>1.0190568513045485E-2</v>
      </c>
      <c r="O147" s="5"/>
      <c r="P147" s="331">
        <v>2.1861965645536578E-3</v>
      </c>
      <c r="Q147" s="540">
        <v>3.6421376533318263E-3</v>
      </c>
      <c r="R147" s="540">
        <v>5.8792012596605187E-2</v>
      </c>
      <c r="S147" s="331">
        <v>8.1807666972774432E-3</v>
      </c>
      <c r="T147" s="331">
        <v>2.0568193545903436E-2</v>
      </c>
      <c r="U147" s="534"/>
      <c r="V147" s="555">
        <v>1419</v>
      </c>
      <c r="W147" s="556">
        <v>1.7403782471116343E-2</v>
      </c>
      <c r="X147" s="533">
        <v>1.0190568513045485E-2</v>
      </c>
      <c r="Y147" s="557">
        <v>7.2132139580708592E-3</v>
      </c>
      <c r="Z147" s="533">
        <v>7.2132139580708592E-3</v>
      </c>
      <c r="AA147" s="534"/>
    </row>
    <row r="148" spans="1:27" x14ac:dyDescent="0.2">
      <c r="A148" s="311">
        <v>1886</v>
      </c>
      <c r="B148" s="532">
        <v>8.884376189871811E-5</v>
      </c>
      <c r="C148" s="533">
        <v>3.8805134914526633E-2</v>
      </c>
      <c r="D148" s="533">
        <v>9.3868259508232132E-3</v>
      </c>
      <c r="E148" s="532">
        <v>3.9218174895291284E-3</v>
      </c>
      <c r="F148" s="533">
        <v>2.0029473835475975E-3</v>
      </c>
      <c r="G148" s="533">
        <v>3.4459336650511287E-3</v>
      </c>
      <c r="H148" s="533">
        <v>5.5199752220210674E-2</v>
      </c>
      <c r="I148" s="533">
        <v>8.7043255459292729E-3</v>
      </c>
      <c r="J148" s="533">
        <v>1.8237844254683146E-2</v>
      </c>
      <c r="K148" s="534"/>
      <c r="L148" s="5"/>
      <c r="M148" s="331">
        <v>3.8805134914526633E-2</v>
      </c>
      <c r="N148" s="331">
        <v>9.3868259508232132E-3</v>
      </c>
      <c r="O148" s="5"/>
      <c r="P148" s="331">
        <v>2.0029473835475975E-3</v>
      </c>
      <c r="Q148" s="540">
        <v>3.4459336650511287E-3</v>
      </c>
      <c r="R148" s="540">
        <v>5.5199752220210674E-2</v>
      </c>
      <c r="S148" s="331">
        <v>8.7043255459292729E-3</v>
      </c>
      <c r="T148" s="331">
        <v>1.8237844254683146E-2</v>
      </c>
      <c r="U148" s="534"/>
      <c r="V148" s="555">
        <v>1306</v>
      </c>
      <c r="W148" s="556">
        <v>1.6575707577103693E-2</v>
      </c>
      <c r="X148" s="533">
        <v>9.3868259508232132E-3</v>
      </c>
      <c r="Y148" s="557">
        <v>7.1888816262804791E-3</v>
      </c>
      <c r="Z148" s="533">
        <v>7.1888816262804791E-3</v>
      </c>
      <c r="AA148" s="534"/>
    </row>
    <row r="149" spans="1:27" x14ac:dyDescent="0.2">
      <c r="A149" s="311">
        <v>1885</v>
      </c>
      <c r="B149" s="532">
        <v>5.5565567369496001E-4</v>
      </c>
      <c r="C149" s="533">
        <v>2.7088738049407951E-2</v>
      </c>
      <c r="D149" s="533">
        <v>1.0819273756631359E-2</v>
      </c>
      <c r="E149" s="532">
        <v>5.0009010632546405E-3</v>
      </c>
      <c r="F149" s="533">
        <v>2.2695679039951588E-3</v>
      </c>
      <c r="G149" s="533">
        <v>3.8858135904415083E-3</v>
      </c>
      <c r="H149" s="533">
        <v>6.2052410107960254E-2</v>
      </c>
      <c r="I149" s="533">
        <v>7.693138503608447E-3</v>
      </c>
      <c r="J149" s="533">
        <v>1.8238529363836496E-2</v>
      </c>
      <c r="K149" s="534"/>
      <c r="L149" s="5"/>
      <c r="M149" s="331">
        <v>2.7088738049407951E-2</v>
      </c>
      <c r="N149" s="331">
        <v>1.0819273756631359E-2</v>
      </c>
      <c r="O149" s="5"/>
      <c r="P149" s="331">
        <v>2.2695679039951588E-3</v>
      </c>
      <c r="Q149" s="540">
        <v>3.8858135904415083E-3</v>
      </c>
      <c r="R149" s="540">
        <v>6.2052410107960254E-2</v>
      </c>
      <c r="S149" s="331">
        <v>7.693138503608447E-3</v>
      </c>
      <c r="T149" s="331">
        <v>1.8238529363836496E-2</v>
      </c>
      <c r="U149" s="534"/>
      <c r="V149" s="555">
        <v>1143</v>
      </c>
      <c r="W149" s="556">
        <v>1.7165255000901065E-2</v>
      </c>
      <c r="X149" s="533">
        <v>1.0819273756631359E-2</v>
      </c>
      <c r="Y149" s="557">
        <v>6.3459812442697048E-3</v>
      </c>
      <c r="Z149" s="533">
        <v>6.3459812442697048E-3</v>
      </c>
      <c r="AA149" s="534"/>
    </row>
    <row r="150" spans="1:27" s="537" customFormat="1" x14ac:dyDescent="0.2">
      <c r="A150" s="311">
        <v>1884</v>
      </c>
      <c r="B150" s="532">
        <v>1.1331247221665345E-4</v>
      </c>
      <c r="C150" s="533">
        <v>3.741098855641975E-2</v>
      </c>
      <c r="D150" s="533">
        <v>8.4811193783863141E-3</v>
      </c>
      <c r="E150" s="532">
        <v>4.0792489997995241E-3</v>
      </c>
      <c r="F150" s="533">
        <v>2.0081031276838715E-3</v>
      </c>
      <c r="G150" s="533">
        <v>3.3159911765897696E-3</v>
      </c>
      <c r="H150" s="533">
        <v>5.8985998125568914E-2</v>
      </c>
      <c r="I150" s="533">
        <v>7.2773534245874575E-3</v>
      </c>
      <c r="J150" s="533">
        <v>2.1842246460336702E-2</v>
      </c>
      <c r="K150" s="534"/>
      <c r="L150" s="5"/>
      <c r="M150" s="331">
        <v>3.741098855641975E-2</v>
      </c>
      <c r="N150" s="331">
        <v>8.4811193783863141E-3</v>
      </c>
      <c r="O150" s="5"/>
      <c r="P150" s="331">
        <v>2.0081031276838715E-3</v>
      </c>
      <c r="Q150" s="540">
        <v>3.3159911765897696E-3</v>
      </c>
      <c r="R150" s="540">
        <v>5.8985998125568914E-2</v>
      </c>
      <c r="S150" s="331">
        <v>7.2773534245874575E-3</v>
      </c>
      <c r="T150" s="331">
        <v>2.1842246460336702E-2</v>
      </c>
      <c r="U150" s="534"/>
      <c r="V150" s="555">
        <v>1754</v>
      </c>
      <c r="W150" s="556">
        <v>1.528846740523155E-2</v>
      </c>
      <c r="X150" s="533">
        <v>8.4811193783863141E-3</v>
      </c>
      <c r="Y150" s="557">
        <v>6.8073480268452356E-3</v>
      </c>
      <c r="Z150" s="533">
        <v>6.8073480268452356E-3</v>
      </c>
      <c r="AA150" s="534"/>
    </row>
    <row r="151" spans="1:27" x14ac:dyDescent="0.2">
      <c r="A151" s="311">
        <v>1883</v>
      </c>
      <c r="B151" s="532">
        <v>1.666777785185679E-5</v>
      </c>
      <c r="C151" s="533">
        <v>3.1415183171745395E-2</v>
      </c>
      <c r="D151" s="533">
        <v>9.9014757783517891E-3</v>
      </c>
      <c r="E151" s="533">
        <v>7.8873288877818627E-3</v>
      </c>
      <c r="F151" s="533">
        <v>2.1835459342213889E-3</v>
      </c>
      <c r="G151" s="533">
        <v>3.9710014948881904E-3</v>
      </c>
      <c r="H151" s="533">
        <v>5.8082432786315086E-2</v>
      </c>
      <c r="I151" s="533">
        <v>8.5614394452745053E-3</v>
      </c>
      <c r="J151" s="533">
        <v>2.0752773990333165E-2</v>
      </c>
      <c r="K151" s="534"/>
      <c r="L151" s="5"/>
      <c r="M151" s="331">
        <v>3.1415183171745395E-2</v>
      </c>
      <c r="N151" s="331">
        <v>9.9014757783517891E-3</v>
      </c>
      <c r="O151" s="331">
        <v>7.8873288877818627E-3</v>
      </c>
      <c r="P151" s="331">
        <v>2.1835459342213889E-3</v>
      </c>
      <c r="Q151" s="540">
        <v>3.9710014948881904E-3</v>
      </c>
      <c r="R151" s="540">
        <v>5.8082432786315086E-2</v>
      </c>
      <c r="S151" s="331">
        <v>8.5614394452745053E-3</v>
      </c>
      <c r="T151" s="331">
        <v>2.0752773990333165E-2</v>
      </c>
      <c r="U151" s="534"/>
      <c r="V151" s="555">
        <v>960</v>
      </c>
      <c r="W151" s="556">
        <v>1.600106673778252E-2</v>
      </c>
      <c r="X151" s="533">
        <v>9.9014757783517891E-3</v>
      </c>
      <c r="Y151" s="557">
        <v>6.0995909594307304E-3</v>
      </c>
      <c r="Z151" s="533">
        <v>6.0995909594307304E-3</v>
      </c>
      <c r="AA151" s="534"/>
    </row>
    <row r="152" spans="1:27" x14ac:dyDescent="0.2">
      <c r="A152" s="311">
        <v>1882</v>
      </c>
      <c r="B152" s="532">
        <v>2.3140648863794142E-5</v>
      </c>
      <c r="C152" s="533">
        <v>3.4039101169354151E-2</v>
      </c>
      <c r="D152" s="533">
        <v>9.5424050999982045E-3</v>
      </c>
      <c r="E152" s="533">
        <v>4.5415784873888386E-3</v>
      </c>
      <c r="F152" s="533">
        <v>2.1659486052184275E-3</v>
      </c>
      <c r="G152" s="533">
        <v>3.474191877740956E-3</v>
      </c>
      <c r="H152" s="533">
        <v>4.70836980402429E-2</v>
      </c>
      <c r="I152" s="533">
        <v>7.1962067747989612E-3</v>
      </c>
      <c r="J152" s="533">
        <v>2.2364900980192854E-2</v>
      </c>
      <c r="K152" s="534"/>
      <c r="L152" s="5"/>
      <c r="M152" s="331">
        <v>3.4039101169354151E-2</v>
      </c>
      <c r="N152" s="331">
        <v>9.5424050999982045E-3</v>
      </c>
      <c r="O152" s="331">
        <v>4.5415784873888386E-3</v>
      </c>
      <c r="P152" s="331">
        <v>2.1659486052184275E-3</v>
      </c>
      <c r="Q152" s="540">
        <v>3.474191877740956E-3</v>
      </c>
      <c r="R152" s="540">
        <v>4.70836980402429E-2</v>
      </c>
      <c r="S152" s="331">
        <v>7.1962067747989612E-3</v>
      </c>
      <c r="T152" s="331">
        <v>2.2364900980192854E-2</v>
      </c>
      <c r="U152" s="534"/>
      <c r="V152" s="555">
        <v>705</v>
      </c>
      <c r="W152" s="556">
        <v>1.631415744897487E-2</v>
      </c>
      <c r="X152" s="533">
        <v>9.5424050999982045E-3</v>
      </c>
      <c r="Y152" s="557">
        <v>6.7717523489766668E-3</v>
      </c>
      <c r="Z152" s="533">
        <v>6.7717523489766668E-3</v>
      </c>
      <c r="AA152" s="534"/>
    </row>
    <row r="153" spans="1:27" x14ac:dyDescent="0.2">
      <c r="A153" s="311">
        <v>1881</v>
      </c>
      <c r="B153" s="532">
        <v>1.5741833923652105E-4</v>
      </c>
      <c r="C153" s="533">
        <v>3.8449913899890109E-2</v>
      </c>
      <c r="D153" s="533">
        <v>1.2099457881924975E-2</v>
      </c>
      <c r="E153" s="533">
        <v>5.6956693751496913E-3</v>
      </c>
      <c r="F153" s="533">
        <v>2.4056193599308233E-3</v>
      </c>
      <c r="G153" s="533">
        <v>3.1510876765806738E-3</v>
      </c>
      <c r="H153" s="533">
        <v>5.8025280399952889E-2</v>
      </c>
      <c r="I153" s="533">
        <v>8.5040042052644937E-3</v>
      </c>
      <c r="J153" s="533">
        <v>2.1713009950085255E-2</v>
      </c>
      <c r="K153" s="534"/>
      <c r="L153" s="5"/>
      <c r="M153" s="331">
        <v>3.8449913899890109E-2</v>
      </c>
      <c r="N153" s="331">
        <v>1.2099457881924975E-2</v>
      </c>
      <c r="O153" s="331">
        <v>5.6956693751496913E-3</v>
      </c>
      <c r="P153" s="331">
        <v>2.4056193599308233E-3</v>
      </c>
      <c r="Q153" s="540">
        <v>3.1510876765806738E-3</v>
      </c>
      <c r="R153" s="540">
        <v>5.8025280399952889E-2</v>
      </c>
      <c r="S153" s="331">
        <v>8.5040042052644937E-3</v>
      </c>
      <c r="T153" s="331">
        <v>2.1713009950085255E-2</v>
      </c>
      <c r="U153" s="534"/>
      <c r="V153" s="555">
        <v>490</v>
      </c>
      <c r="W153" s="556">
        <v>1.928374655647383E-2</v>
      </c>
      <c r="X153" s="533">
        <v>1.2099457881924975E-2</v>
      </c>
      <c r="Y153" s="557">
        <v>7.1842886745488556E-3</v>
      </c>
      <c r="Z153" s="533">
        <v>7.1842886745488556E-3</v>
      </c>
      <c r="AA153" s="534"/>
    </row>
    <row r="154" spans="1:27" x14ac:dyDescent="0.2">
      <c r="A154" s="311">
        <v>1880</v>
      </c>
      <c r="B154" s="533">
        <v>3.8920478026658592E-4</v>
      </c>
      <c r="C154" s="533">
        <v>3.1369830320957734E-2</v>
      </c>
      <c r="D154" s="533">
        <v>1.0271017385419814E-2</v>
      </c>
      <c r="E154" s="533">
        <v>7.9052221594479374E-3</v>
      </c>
      <c r="F154" s="533">
        <v>2.206253276519644E-3</v>
      </c>
      <c r="G154" s="533">
        <v>3.1387181620233708E-3</v>
      </c>
      <c r="H154" s="533">
        <v>6.4597845447240815E-2</v>
      </c>
      <c r="I154" s="533">
        <v>7.0312848123856488E-3</v>
      </c>
      <c r="J154" s="533">
        <v>1.9362783115211182E-2</v>
      </c>
      <c r="K154" s="534"/>
      <c r="L154" s="331">
        <v>3.8920478026658592E-4</v>
      </c>
      <c r="M154" s="331">
        <v>3.1369830320957734E-2</v>
      </c>
      <c r="N154" s="331">
        <v>1.0271017385419814E-2</v>
      </c>
      <c r="O154" s="331">
        <v>7.9052221594479374E-3</v>
      </c>
      <c r="P154" s="331">
        <v>2.206253276519644E-3</v>
      </c>
      <c r="Q154" s="540">
        <v>3.1387181620233708E-3</v>
      </c>
      <c r="R154" s="540">
        <v>6.4597845447240815E-2</v>
      </c>
      <c r="S154" s="331">
        <v>7.0312848123856488E-3</v>
      </c>
      <c r="T154" s="331">
        <v>1.9362783115211182E-2</v>
      </c>
      <c r="U154" s="534"/>
      <c r="V154" s="555">
        <v>411</v>
      </c>
      <c r="W154" s="556">
        <v>1.6413082544626811E-2</v>
      </c>
      <c r="X154" s="533">
        <v>1.0271017385419814E-2</v>
      </c>
      <c r="Y154" s="557">
        <v>6.1420651592069969E-3</v>
      </c>
      <c r="Z154" s="533">
        <v>6.1420651592069969E-3</v>
      </c>
      <c r="AA154" s="534"/>
    </row>
    <row r="155" spans="1:27" x14ac:dyDescent="0.2">
      <c r="A155" s="311">
        <v>1879</v>
      </c>
      <c r="B155" s="533">
        <v>4.4592235398408008E-4</v>
      </c>
      <c r="C155" s="533">
        <v>3.3744097802881241E-2</v>
      </c>
      <c r="D155" s="533">
        <v>9.2855304976220635E-3</v>
      </c>
      <c r="E155" s="533">
        <v>5.2591487409209495E-3</v>
      </c>
      <c r="F155" s="533">
        <v>2.0286469927732502E-3</v>
      </c>
      <c r="G155" s="533">
        <v>3.3861996723713204E-3</v>
      </c>
      <c r="H155" s="533">
        <v>5.2220363820210738E-2</v>
      </c>
      <c r="I155" s="533">
        <v>7.1186656569734198E-3</v>
      </c>
      <c r="J155" s="533">
        <v>1.9366824391253503E-2</v>
      </c>
      <c r="K155" s="534"/>
      <c r="L155" s="331">
        <v>4.4592235398408008E-4</v>
      </c>
      <c r="M155" s="331">
        <v>3.3744097802881241E-2</v>
      </c>
      <c r="N155" s="331">
        <v>9.2855304976220635E-3</v>
      </c>
      <c r="O155" s="331">
        <v>5.2591487409209495E-3</v>
      </c>
      <c r="P155" s="331">
        <v>2.0286469927732502E-3</v>
      </c>
      <c r="Q155" s="540">
        <v>3.3861996723713204E-3</v>
      </c>
      <c r="R155" s="540">
        <v>5.2220363820210738E-2</v>
      </c>
      <c r="S155" s="331">
        <v>7.1186656569734198E-3</v>
      </c>
      <c r="T155" s="331">
        <v>1.9366824391253503E-2</v>
      </c>
      <c r="U155" s="534"/>
      <c r="V155" s="555">
        <v>384</v>
      </c>
      <c r="W155" s="556">
        <v>1.5569882009487897E-2</v>
      </c>
      <c r="X155" s="533">
        <v>9.2855304976220635E-3</v>
      </c>
      <c r="Y155" s="557">
        <v>6.2843515118658332E-3</v>
      </c>
      <c r="Z155" s="533">
        <v>6.2843515118658332E-3</v>
      </c>
      <c r="AA155" s="534"/>
    </row>
    <row r="156" spans="1:27" x14ac:dyDescent="0.2">
      <c r="A156" s="311">
        <v>1878</v>
      </c>
      <c r="B156" s="533">
        <v>5.1383227759877739E-4</v>
      </c>
      <c r="C156" s="533">
        <v>3.7789458072654797E-2</v>
      </c>
      <c r="D156" s="533">
        <v>9.5954677731875139E-3</v>
      </c>
      <c r="E156" s="533">
        <v>9.259201076945717E-3</v>
      </c>
      <c r="F156" s="533">
        <v>2.1268299048351623E-3</v>
      </c>
      <c r="G156" s="533">
        <v>3.2020725850183483E-3</v>
      </c>
      <c r="H156" s="533">
        <v>6.3142222632005307E-2</v>
      </c>
      <c r="I156" s="533">
        <v>8.4845347177651097E-3</v>
      </c>
      <c r="J156" s="533">
        <v>2.2379792306181201E-2</v>
      </c>
      <c r="K156" s="534"/>
      <c r="L156" s="331">
        <v>5.1383227759877739E-4</v>
      </c>
      <c r="M156" s="331">
        <v>3.7789458072654797E-2</v>
      </c>
      <c r="N156" s="331">
        <v>9.5954677731875139E-3</v>
      </c>
      <c r="O156" s="331">
        <v>9.259201076945717E-3</v>
      </c>
      <c r="P156" s="331">
        <v>2.1268299048351623E-3</v>
      </c>
      <c r="Q156" s="540">
        <v>3.2020725850183483E-3</v>
      </c>
      <c r="R156" s="540">
        <v>6.3142222632005307E-2</v>
      </c>
      <c r="S156" s="331">
        <v>8.4845347177651097E-3</v>
      </c>
      <c r="T156" s="331">
        <v>2.2379792306181201E-2</v>
      </c>
      <c r="U156" s="534"/>
      <c r="V156" s="555">
        <v>233</v>
      </c>
      <c r="W156" s="556">
        <v>1.6633352370074243E-2</v>
      </c>
      <c r="X156" s="533">
        <v>9.5954677731875139E-3</v>
      </c>
      <c r="Y156" s="557">
        <v>7.0378845968867296E-3</v>
      </c>
      <c r="Z156" s="533">
        <v>7.0378845968867296E-3</v>
      </c>
      <c r="AA156" s="534"/>
    </row>
    <row r="157" spans="1:27" x14ac:dyDescent="0.2">
      <c r="A157" s="311">
        <v>1877</v>
      </c>
      <c r="B157" s="533">
        <v>3.3009367561062078E-4</v>
      </c>
      <c r="C157" s="533">
        <v>2.819617256617768E-2</v>
      </c>
      <c r="D157" s="533">
        <v>7.8525979251095473E-3</v>
      </c>
      <c r="E157" s="533">
        <v>8.3512562200716775E-3</v>
      </c>
      <c r="F157" s="533">
        <v>2.3837859543086111E-3</v>
      </c>
      <c r="G157" s="533">
        <v>4.0552548768196571E-3</v>
      </c>
      <c r="H157" s="533">
        <v>5.4928922964498028E-2</v>
      </c>
      <c r="I157" s="533">
        <v>8.4719371484068863E-3</v>
      </c>
      <c r="J157" s="533">
        <v>2.0088681040598945E-2</v>
      </c>
      <c r="K157" s="534"/>
      <c r="L157" s="331">
        <v>3.3009367561062078E-4</v>
      </c>
      <c r="M157" s="331">
        <v>2.819617256617768E-2</v>
      </c>
      <c r="N157" s="331">
        <v>7.8525979251095473E-3</v>
      </c>
      <c r="O157" s="331">
        <v>8.3512562200716775E-3</v>
      </c>
      <c r="P157" s="331">
        <v>2.3837859543086111E-3</v>
      </c>
      <c r="Q157" s="540">
        <v>4.0552548768196571E-3</v>
      </c>
      <c r="R157" s="540">
        <v>5.4928922964498028E-2</v>
      </c>
      <c r="S157" s="331">
        <v>8.4719371484068863E-3</v>
      </c>
      <c r="T157" s="331">
        <v>2.0088681040598945E-2</v>
      </c>
      <c r="U157" s="534"/>
      <c r="V157" s="555">
        <v>210</v>
      </c>
      <c r="W157" s="556">
        <v>1.4987153868113046E-2</v>
      </c>
      <c r="X157" s="533">
        <v>7.8525979251095473E-3</v>
      </c>
      <c r="Y157" s="557">
        <v>7.1345559430034998E-3</v>
      </c>
      <c r="Z157" s="533">
        <v>7.1345559430034998E-3</v>
      </c>
      <c r="AA157" s="534"/>
    </row>
    <row r="158" spans="1:27" x14ac:dyDescent="0.2">
      <c r="A158" s="311">
        <v>1876</v>
      </c>
      <c r="B158" s="533">
        <v>4.0074573015704061E-4</v>
      </c>
      <c r="C158" s="533">
        <v>3.410252150465904E-2</v>
      </c>
      <c r="D158" s="533">
        <v>7.6119975165779312E-3</v>
      </c>
      <c r="E158" s="533">
        <v>8.1665332393055495E-3</v>
      </c>
      <c r="F158" s="533">
        <v>2.3604017571378965E-3</v>
      </c>
      <c r="G158" s="533">
        <v>4.3363767954996196E-3</v>
      </c>
      <c r="H158" s="533">
        <v>4.6234303613250941E-2</v>
      </c>
      <c r="I158" s="533">
        <v>7.2116082131895558E-3</v>
      </c>
      <c r="J158" s="533">
        <v>2.0233256257742593E-2</v>
      </c>
      <c r="K158" s="534"/>
      <c r="L158" s="331">
        <v>4.0074573015704061E-4</v>
      </c>
      <c r="M158" s="331">
        <v>3.410252150465904E-2</v>
      </c>
      <c r="N158" s="331">
        <v>7.6119975165779312E-3</v>
      </c>
      <c r="O158" s="331">
        <v>8.1665332393055495E-3</v>
      </c>
      <c r="P158" s="331">
        <v>2.3604017571378965E-3</v>
      </c>
      <c r="Q158" s="540">
        <v>4.3363767954996196E-3</v>
      </c>
      <c r="R158" s="540">
        <v>4.6234303613250941E-2</v>
      </c>
      <c r="S158" s="331">
        <v>7.2116082131895558E-3</v>
      </c>
      <c r="T158" s="331">
        <v>2.0233256257742593E-2</v>
      </c>
      <c r="U158" s="534"/>
      <c r="V158" s="555">
        <v>274</v>
      </c>
      <c r="W158" s="556">
        <v>1.3393948281761743E-2</v>
      </c>
      <c r="X158" s="533">
        <v>7.6119975165779312E-3</v>
      </c>
      <c r="Y158" s="557">
        <v>5.7819507651838123E-3</v>
      </c>
      <c r="Z158" s="533">
        <v>5.7819507651838123E-3</v>
      </c>
      <c r="AA158" s="534"/>
    </row>
    <row r="159" spans="1:27" x14ac:dyDescent="0.2">
      <c r="A159" s="539"/>
      <c r="B159" s="534"/>
      <c r="C159" s="534"/>
      <c r="D159" s="534"/>
      <c r="E159" s="534"/>
      <c r="F159" s="534"/>
      <c r="G159" s="534"/>
      <c r="H159" s="534"/>
      <c r="I159" s="534"/>
      <c r="J159" s="534"/>
      <c r="K159" s="534"/>
      <c r="L159" s="534"/>
      <c r="M159" s="534"/>
      <c r="N159" s="534"/>
      <c r="O159" s="534"/>
      <c r="P159" s="534"/>
      <c r="Q159" s="534"/>
      <c r="R159" s="534"/>
      <c r="S159" s="534"/>
      <c r="T159" s="534"/>
      <c r="U159" s="534"/>
      <c r="V159" s="534"/>
      <c r="W159" s="534"/>
      <c r="X159" s="534"/>
      <c r="Y159" s="534"/>
      <c r="Z159" s="534"/>
      <c r="AA159" s="534"/>
    </row>
    <row r="160" spans="1:27" x14ac:dyDescent="0.2">
      <c r="A160" s="539"/>
      <c r="B160" s="539"/>
      <c r="C160" s="539"/>
      <c r="D160" s="539"/>
      <c r="E160" s="539"/>
      <c r="F160" s="539"/>
      <c r="G160" s="539"/>
      <c r="H160" s="539"/>
      <c r="J160" s="539"/>
    </row>
    <row r="161" spans="1:27" x14ac:dyDescent="0.2">
      <c r="A161" s="539"/>
      <c r="B161" s="539"/>
      <c r="C161" s="539"/>
      <c r="D161" s="539"/>
      <c r="E161" s="539"/>
      <c r="F161" s="539"/>
      <c r="G161" s="539"/>
      <c r="H161" s="539"/>
      <c r="J161" s="539"/>
      <c r="U161" s="539"/>
      <c r="AA161" s="539"/>
    </row>
    <row r="162" spans="1:27" x14ac:dyDescent="0.2">
      <c r="U162" s="539"/>
      <c r="AA162" s="539"/>
    </row>
    <row r="163" spans="1:27" x14ac:dyDescent="0.2">
      <c r="U163" s="539"/>
      <c r="AA163" s="539"/>
    </row>
  </sheetData>
  <sheetProtection sheet="1" objects="1" scenarios="1" selectLockedCells="1" selectUnlockedCells="1"/>
  <mergeCells count="1">
    <mergeCell ref="A8:J12"/>
  </mergeCells>
  <pageMargins left="0.7" right="0.7" top="0.75" bottom="0.75" header="0.3" footer="0.3"/>
  <ignoredErrors>
    <ignoredError sqref="B2:J2 X2:Y2 B4:J4 X4:Y4 B5:J5 X5:Y5 B6:J6 X6:Y6 B7:J7"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137AF-016B-1A4C-8158-07F36E15278E}">
  <dimension ref="A1:U9"/>
  <sheetViews>
    <sheetView zoomScale="150" zoomScaleNormal="150" workbookViewId="0">
      <selection activeCell="R1" sqref="R1"/>
    </sheetView>
  </sheetViews>
  <sheetFormatPr baseColWidth="10" defaultColWidth="10.83203125" defaultRowHeight="16" x14ac:dyDescent="0.2"/>
  <sheetData>
    <row r="1" spans="1:21" x14ac:dyDescent="0.2">
      <c r="A1" s="1198" t="s">
        <v>161</v>
      </c>
      <c r="B1" s="1198"/>
      <c r="C1" s="1198"/>
      <c r="D1" s="1198"/>
      <c r="E1" s="1198"/>
      <c r="F1" s="1198"/>
      <c r="G1" s="1198"/>
      <c r="H1" s="1198"/>
      <c r="I1" s="1198"/>
      <c r="J1" s="1199"/>
    </row>
    <row r="2" spans="1:21" x14ac:dyDescent="0.2">
      <c r="A2" s="1198"/>
      <c r="B2" s="1198"/>
      <c r="C2" s="1198"/>
      <c r="D2" s="1198"/>
      <c r="E2" s="1198"/>
      <c r="F2" s="1198"/>
      <c r="G2" s="1198"/>
      <c r="H2" s="1198"/>
      <c r="I2" s="1198"/>
      <c r="J2" s="1199"/>
    </row>
    <row r="3" spans="1:21" x14ac:dyDescent="0.2">
      <c r="A3" s="1198"/>
      <c r="B3" s="1198"/>
      <c r="C3" s="1198"/>
      <c r="D3" s="1198"/>
      <c r="E3" s="1198"/>
      <c r="F3" s="1198"/>
      <c r="G3" s="1198"/>
      <c r="H3" s="1198"/>
      <c r="I3" s="1198"/>
      <c r="J3" s="1199"/>
    </row>
    <row r="4" spans="1:21" ht="17" thickBot="1" x14ac:dyDescent="0.25">
      <c r="A4" s="1200"/>
      <c r="B4" s="1200"/>
      <c r="C4" s="1200"/>
      <c r="D4" s="1200"/>
      <c r="E4" s="1200"/>
      <c r="F4" s="1200"/>
      <c r="G4" s="1200"/>
      <c r="H4" s="1200"/>
      <c r="I4" s="1200"/>
      <c r="J4" s="1201"/>
    </row>
    <row r="5" spans="1:21" x14ac:dyDescent="0.2">
      <c r="A5" s="1202" t="s">
        <v>163</v>
      </c>
      <c r="B5" s="1203"/>
      <c r="C5" s="1203"/>
      <c r="D5" s="1203"/>
      <c r="E5" s="1203"/>
      <c r="F5" s="1203"/>
      <c r="G5" s="1203"/>
      <c r="H5" s="1203"/>
      <c r="I5" s="1203"/>
      <c r="J5" s="1203"/>
      <c r="K5" s="1203"/>
      <c r="L5" s="1203"/>
      <c r="M5" s="1203"/>
      <c r="N5" s="1203"/>
      <c r="O5" s="1203"/>
      <c r="P5" s="1203"/>
      <c r="Q5" s="1203"/>
      <c r="R5" s="1203"/>
      <c r="S5" s="1203"/>
      <c r="T5" s="1203"/>
      <c r="U5" s="1204"/>
    </row>
    <row r="6" spans="1:21" ht="17" thickBot="1" x14ac:dyDescent="0.25">
      <c r="A6" s="1205"/>
      <c r="B6" s="1206"/>
      <c r="C6" s="1206"/>
      <c r="D6" s="1206"/>
      <c r="E6" s="1206"/>
      <c r="F6" s="1206"/>
      <c r="G6" s="1206"/>
      <c r="H6" s="1206"/>
      <c r="I6" s="1206"/>
      <c r="J6" s="1206"/>
      <c r="K6" s="1206"/>
      <c r="L6" s="1206"/>
      <c r="M6" s="1206"/>
      <c r="N6" s="1206"/>
      <c r="O6" s="1206"/>
      <c r="P6" s="1206"/>
      <c r="Q6" s="1206"/>
      <c r="R6" s="1206"/>
      <c r="S6" s="1206"/>
      <c r="T6" s="1206"/>
      <c r="U6" s="1207"/>
    </row>
    <row r="7" spans="1:21" x14ac:dyDescent="0.2">
      <c r="A7" s="1202" t="s">
        <v>164</v>
      </c>
      <c r="B7" s="1203"/>
      <c r="C7" s="1203"/>
      <c r="D7" s="1203"/>
      <c r="E7" s="1203"/>
      <c r="F7" s="1203"/>
      <c r="G7" s="1203"/>
      <c r="H7" s="1203"/>
      <c r="I7" s="1203"/>
      <c r="J7" s="1203"/>
      <c r="K7" s="1203"/>
      <c r="L7" s="1204"/>
    </row>
    <row r="8" spans="1:21" x14ac:dyDescent="0.2">
      <c r="A8" s="1205"/>
      <c r="B8" s="1206"/>
      <c r="C8" s="1206"/>
      <c r="D8" s="1206"/>
      <c r="E8" s="1206"/>
      <c r="F8" s="1206"/>
      <c r="G8" s="1206"/>
      <c r="H8" s="1206"/>
      <c r="I8" s="1206"/>
      <c r="J8" s="1206"/>
      <c r="K8" s="1206"/>
      <c r="L8" s="1207"/>
    </row>
    <row r="9" spans="1:21" ht="17" thickBot="1" x14ac:dyDescent="0.25">
      <c r="A9" s="1208"/>
      <c r="B9" s="1209"/>
      <c r="C9" s="1209"/>
      <c r="D9" s="1209"/>
      <c r="E9" s="1209"/>
      <c r="F9" s="1206"/>
      <c r="G9" s="1206"/>
      <c r="H9" s="1206"/>
      <c r="I9" s="1206"/>
      <c r="J9" s="1206"/>
      <c r="K9" s="1206"/>
      <c r="L9" s="1207"/>
    </row>
  </sheetData>
  <mergeCells count="3">
    <mergeCell ref="A1:J4"/>
    <mergeCell ref="A5:U6"/>
    <mergeCell ref="A7:L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6AE-468F-184F-9A3D-150C03BD2280}">
  <dimension ref="A1:CN200"/>
  <sheetViews>
    <sheetView zoomScale="150" zoomScaleNormal="150" workbookViewId="0">
      <pane ySplit="2" topLeftCell="A115" activePane="bottomLeft" state="frozen"/>
      <selection pane="bottomLeft" activeCell="B198" sqref="B198:M199"/>
    </sheetView>
  </sheetViews>
  <sheetFormatPr baseColWidth="10" defaultColWidth="8.83203125" defaultRowHeight="16" x14ac:dyDescent="0.2"/>
  <cols>
    <col min="1" max="1" width="1.6640625" style="571" customWidth="1"/>
    <col min="2" max="2" width="5.33203125" style="587" customWidth="1"/>
    <col min="3" max="9" width="5.83203125" style="587" customWidth="1"/>
    <col min="10" max="10" width="5.33203125" style="598" customWidth="1"/>
    <col min="11" max="11" width="5.33203125" style="587" customWidth="1"/>
    <col min="12" max="13" width="5.33203125" style="599" customWidth="1"/>
    <col min="14" max="14" width="1.6640625" style="571" customWidth="1"/>
    <col min="15" max="15" width="5.33203125" style="587" customWidth="1"/>
    <col min="16" max="22" width="5.83203125" style="571" customWidth="1"/>
    <col min="23" max="26" width="5.33203125" style="571" customWidth="1"/>
    <col min="27" max="27" width="1.6640625" style="571" customWidth="1"/>
    <col min="28" max="28" width="5.33203125" style="587" customWidth="1"/>
    <col min="29" max="35" width="5.83203125" style="571" customWidth="1"/>
    <col min="36" max="39" width="5.33203125" style="571" customWidth="1"/>
    <col min="40" max="40" width="1.6640625" style="571" customWidth="1"/>
    <col min="41" max="41" width="5.33203125" style="571" customWidth="1"/>
    <col min="42" max="48" width="5.83203125" style="571" customWidth="1"/>
    <col min="49" max="52" width="5.33203125" style="571" customWidth="1"/>
    <col min="53" max="53" width="1.6640625" style="571" customWidth="1"/>
    <col min="54" max="54" width="5.33203125" style="571" customWidth="1"/>
    <col min="55" max="61" width="5.83203125" style="571" customWidth="1"/>
    <col min="62" max="65" width="5.33203125" style="571" customWidth="1"/>
    <col min="66" max="66" width="1.6640625" style="571" customWidth="1"/>
    <col min="67" max="67" width="5.33203125" style="571" customWidth="1"/>
    <col min="68" max="74" width="5.83203125" style="571" customWidth="1"/>
    <col min="75" max="78" width="5.33203125" style="571" customWidth="1"/>
    <col min="79" max="79" width="1.6640625" style="571" customWidth="1"/>
    <col min="80" max="80" width="5.33203125" style="571" customWidth="1"/>
    <col min="81" max="87" width="5.83203125" style="571" customWidth="1"/>
    <col min="88" max="91" width="5.33203125" style="571" customWidth="1"/>
    <col min="92" max="92" width="1.6640625" style="571" customWidth="1"/>
    <col min="93" max="16384" width="8.83203125" style="571"/>
  </cols>
  <sheetData>
    <row r="1" spans="1:92" ht="15" x14ac:dyDescent="0.2">
      <c r="A1" s="570"/>
      <c r="B1" s="1213" t="s">
        <v>165</v>
      </c>
      <c r="C1" s="1213"/>
      <c r="D1" s="1213"/>
      <c r="E1" s="1213"/>
      <c r="F1" s="1213"/>
      <c r="G1" s="1213"/>
      <c r="H1" s="1213"/>
      <c r="I1" s="1213"/>
      <c r="J1" s="1213"/>
      <c r="K1" s="1213"/>
      <c r="L1" s="1213"/>
      <c r="M1" s="1213"/>
      <c r="N1" s="570"/>
      <c r="O1" s="1213" t="s">
        <v>165</v>
      </c>
      <c r="P1" s="1213"/>
      <c r="Q1" s="1213"/>
      <c r="R1" s="1213"/>
      <c r="S1" s="1213"/>
      <c r="T1" s="1213"/>
      <c r="U1" s="1213"/>
      <c r="V1" s="1213"/>
      <c r="W1" s="1213"/>
      <c r="X1" s="1213"/>
      <c r="Y1" s="1213"/>
      <c r="Z1" s="1213"/>
      <c r="AA1" s="570"/>
      <c r="AB1" s="1213" t="s">
        <v>165</v>
      </c>
      <c r="AC1" s="1213"/>
      <c r="AD1" s="1213"/>
      <c r="AE1" s="1213"/>
      <c r="AF1" s="1213"/>
      <c r="AG1" s="1213"/>
      <c r="AH1" s="1213"/>
      <c r="AI1" s="1213"/>
      <c r="AJ1" s="1213"/>
      <c r="AK1" s="1213"/>
      <c r="AL1" s="1213"/>
      <c r="AM1" s="1213"/>
      <c r="AN1" s="570"/>
      <c r="AO1" s="1213" t="s">
        <v>165</v>
      </c>
      <c r="AP1" s="1213"/>
      <c r="AQ1" s="1213"/>
      <c r="AR1" s="1213"/>
      <c r="AS1" s="1213"/>
      <c r="AT1" s="1213"/>
      <c r="AU1" s="1213"/>
      <c r="AV1" s="1213"/>
      <c r="AW1" s="1213"/>
      <c r="AX1" s="1213"/>
      <c r="AY1" s="1213"/>
      <c r="AZ1" s="1213"/>
      <c r="BA1" s="570"/>
      <c r="BB1" s="1213" t="s">
        <v>165</v>
      </c>
      <c r="BC1" s="1213"/>
      <c r="BD1" s="1213"/>
      <c r="BE1" s="1213"/>
      <c r="BF1" s="1213"/>
      <c r="BG1" s="1213"/>
      <c r="BH1" s="1213"/>
      <c r="BI1" s="1213"/>
      <c r="BJ1" s="1213"/>
      <c r="BK1" s="1213"/>
      <c r="BL1" s="1213"/>
      <c r="BM1" s="1213"/>
      <c r="BN1" s="570"/>
      <c r="BO1" s="1213" t="s">
        <v>165</v>
      </c>
      <c r="BP1" s="1213"/>
      <c r="BQ1" s="1213"/>
      <c r="BR1" s="1213"/>
      <c r="BS1" s="1213"/>
      <c r="BT1" s="1213"/>
      <c r="BU1" s="1213"/>
      <c r="BV1" s="1213"/>
      <c r="BW1" s="1213"/>
      <c r="BX1" s="1213"/>
      <c r="BY1" s="1213"/>
      <c r="BZ1" s="1213"/>
      <c r="CA1" s="570"/>
      <c r="CB1" s="1213" t="s">
        <v>165</v>
      </c>
      <c r="CC1" s="1213"/>
      <c r="CD1" s="1213"/>
      <c r="CE1" s="1213"/>
      <c r="CF1" s="1213"/>
      <c r="CG1" s="1213"/>
      <c r="CH1" s="1213"/>
      <c r="CI1" s="1213"/>
      <c r="CJ1" s="1213"/>
      <c r="CK1" s="1213"/>
      <c r="CL1" s="1213"/>
      <c r="CM1" s="1213"/>
      <c r="CN1" s="570"/>
    </row>
    <row r="2" spans="1:92" s="573" customFormat="1" ht="17" customHeight="1" x14ac:dyDescent="0.2">
      <c r="A2" s="572"/>
      <c r="B2" s="1214" t="s">
        <v>166</v>
      </c>
      <c r="C2" s="1214"/>
      <c r="D2" s="1214"/>
      <c r="E2" s="1214"/>
      <c r="F2" s="1214"/>
      <c r="G2" s="1214"/>
      <c r="H2" s="1214"/>
      <c r="I2" s="1214"/>
      <c r="J2" s="1214"/>
      <c r="K2" s="1214"/>
      <c r="L2" s="1214"/>
      <c r="M2" s="1214"/>
      <c r="N2" s="572"/>
      <c r="O2" s="1214" t="s">
        <v>167</v>
      </c>
      <c r="P2" s="1214"/>
      <c r="Q2" s="1214"/>
      <c r="R2" s="1214"/>
      <c r="S2" s="1214"/>
      <c r="T2" s="1214"/>
      <c r="U2" s="1214"/>
      <c r="V2" s="1214"/>
      <c r="W2" s="1214"/>
      <c r="X2" s="1214"/>
      <c r="Y2" s="1214"/>
      <c r="Z2" s="1214"/>
      <c r="AA2" s="572"/>
      <c r="AB2" s="1214" t="s">
        <v>168</v>
      </c>
      <c r="AC2" s="1214"/>
      <c r="AD2" s="1214"/>
      <c r="AE2" s="1214"/>
      <c r="AF2" s="1214"/>
      <c r="AG2" s="1214"/>
      <c r="AH2" s="1214"/>
      <c r="AI2" s="1214"/>
      <c r="AJ2" s="1214"/>
      <c r="AK2" s="1214"/>
      <c r="AL2" s="1214"/>
      <c r="AM2" s="1214"/>
      <c r="AN2" s="572"/>
      <c r="AO2" s="1214" t="s">
        <v>169</v>
      </c>
      <c r="AP2" s="1214"/>
      <c r="AQ2" s="1214"/>
      <c r="AR2" s="1214"/>
      <c r="AS2" s="1214"/>
      <c r="AT2" s="1214"/>
      <c r="AU2" s="1214"/>
      <c r="AV2" s="1214"/>
      <c r="AW2" s="1214"/>
      <c r="AX2" s="1214"/>
      <c r="AY2" s="1214"/>
      <c r="AZ2" s="1214"/>
      <c r="BA2" s="572"/>
      <c r="BB2" s="1214" t="s">
        <v>170</v>
      </c>
      <c r="BC2" s="1214"/>
      <c r="BD2" s="1214"/>
      <c r="BE2" s="1214"/>
      <c r="BF2" s="1214"/>
      <c r="BG2" s="1214"/>
      <c r="BH2" s="1214"/>
      <c r="BI2" s="1214"/>
      <c r="BJ2" s="1214"/>
      <c r="BK2" s="1214"/>
      <c r="BL2" s="1214"/>
      <c r="BM2" s="1214"/>
      <c r="BN2" s="572"/>
      <c r="BO2" s="1214" t="s">
        <v>171</v>
      </c>
      <c r="BP2" s="1214"/>
      <c r="BQ2" s="1214"/>
      <c r="BR2" s="1214"/>
      <c r="BS2" s="1214"/>
      <c r="BT2" s="1214"/>
      <c r="BU2" s="1214"/>
      <c r="BV2" s="1214"/>
      <c r="BW2" s="1214"/>
      <c r="BX2" s="1214"/>
      <c r="BY2" s="1214"/>
      <c r="BZ2" s="1214"/>
      <c r="CA2" s="572"/>
      <c r="CB2" s="1214" t="s">
        <v>172</v>
      </c>
      <c r="CC2" s="1214"/>
      <c r="CD2" s="1214"/>
      <c r="CE2" s="1214"/>
      <c r="CF2" s="1214"/>
      <c r="CG2" s="1214"/>
      <c r="CH2" s="1214"/>
      <c r="CI2" s="1214"/>
      <c r="CJ2" s="1214"/>
      <c r="CK2" s="1214"/>
      <c r="CL2" s="1214"/>
      <c r="CM2" s="1214"/>
      <c r="CN2" s="572"/>
    </row>
    <row r="3" spans="1:92" ht="15" x14ac:dyDescent="0.2">
      <c r="A3" s="570"/>
      <c r="B3" s="600" t="s">
        <v>0</v>
      </c>
      <c r="C3" s="601" t="s">
        <v>8</v>
      </c>
      <c r="D3" s="601" t="s">
        <v>11</v>
      </c>
      <c r="E3" s="601" t="s">
        <v>9</v>
      </c>
      <c r="F3" s="601" t="s">
        <v>5</v>
      </c>
      <c r="G3" s="602" t="s">
        <v>173</v>
      </c>
      <c r="H3" s="601" t="s">
        <v>174</v>
      </c>
      <c r="I3" s="603" t="s">
        <v>18</v>
      </c>
      <c r="J3" s="604" t="s">
        <v>96</v>
      </c>
      <c r="K3" s="604" t="s">
        <v>175</v>
      </c>
      <c r="L3" s="605" t="s">
        <v>176</v>
      </c>
      <c r="M3" s="605" t="s">
        <v>177</v>
      </c>
      <c r="N3" s="570"/>
      <c r="O3" s="600" t="s">
        <v>0</v>
      </c>
      <c r="P3" s="601" t="s">
        <v>8</v>
      </c>
      <c r="Q3" s="601" t="s">
        <v>11</v>
      </c>
      <c r="R3" s="601" t="s">
        <v>9</v>
      </c>
      <c r="S3" s="601" t="s">
        <v>5</v>
      </c>
      <c r="T3" s="602" t="s">
        <v>173</v>
      </c>
      <c r="U3" s="601" t="s">
        <v>174</v>
      </c>
      <c r="V3" s="603" t="s">
        <v>178</v>
      </c>
      <c r="W3" s="604" t="s">
        <v>96</v>
      </c>
      <c r="X3" s="604" t="s">
        <v>175</v>
      </c>
      <c r="Y3" s="605" t="s">
        <v>176</v>
      </c>
      <c r="Z3" s="605" t="s">
        <v>177</v>
      </c>
      <c r="AA3" s="570"/>
      <c r="AB3" s="600" t="s">
        <v>0</v>
      </c>
      <c r="AC3" s="601" t="s">
        <v>8</v>
      </c>
      <c r="AD3" s="601" t="s">
        <v>11</v>
      </c>
      <c r="AE3" s="601" t="s">
        <v>9</v>
      </c>
      <c r="AF3" s="601" t="s">
        <v>5</v>
      </c>
      <c r="AG3" s="602" t="s">
        <v>173</v>
      </c>
      <c r="AH3" s="601" t="s">
        <v>174</v>
      </c>
      <c r="AI3" s="603" t="s">
        <v>18</v>
      </c>
      <c r="AJ3" s="604" t="s">
        <v>96</v>
      </c>
      <c r="AK3" s="604" t="s">
        <v>175</v>
      </c>
      <c r="AL3" s="605" t="s">
        <v>176</v>
      </c>
      <c r="AM3" s="605" t="s">
        <v>177</v>
      </c>
      <c r="AN3" s="570"/>
      <c r="AO3" s="625" t="s">
        <v>0</v>
      </c>
      <c r="AP3" s="601" t="s">
        <v>8</v>
      </c>
      <c r="AQ3" s="601" t="s">
        <v>11</v>
      </c>
      <c r="AR3" s="601" t="s">
        <v>9</v>
      </c>
      <c r="AS3" s="601" t="s">
        <v>5</v>
      </c>
      <c r="AT3" s="602" t="s">
        <v>173</v>
      </c>
      <c r="AU3" s="601" t="s">
        <v>174</v>
      </c>
      <c r="AV3" s="603" t="s">
        <v>18</v>
      </c>
      <c r="AW3" s="604" t="s">
        <v>96</v>
      </c>
      <c r="AX3" s="604" t="s">
        <v>175</v>
      </c>
      <c r="AY3" s="605" t="s">
        <v>176</v>
      </c>
      <c r="AZ3" s="605" t="s">
        <v>177</v>
      </c>
      <c r="BA3" s="570"/>
      <c r="BB3" s="625" t="s">
        <v>0</v>
      </c>
      <c r="BC3" s="601" t="s">
        <v>8</v>
      </c>
      <c r="BD3" s="601" t="s">
        <v>11</v>
      </c>
      <c r="BE3" s="601" t="s">
        <v>9</v>
      </c>
      <c r="BF3" s="601" t="s">
        <v>5</v>
      </c>
      <c r="BG3" s="602" t="s">
        <v>173</v>
      </c>
      <c r="BH3" s="601" t="s">
        <v>174</v>
      </c>
      <c r="BI3" s="603" t="s">
        <v>18</v>
      </c>
      <c r="BJ3" s="604" t="s">
        <v>96</v>
      </c>
      <c r="BK3" s="604" t="s">
        <v>175</v>
      </c>
      <c r="BL3" s="605" t="s">
        <v>176</v>
      </c>
      <c r="BM3" s="605" t="s">
        <v>177</v>
      </c>
      <c r="BN3" s="570"/>
      <c r="BO3" s="625" t="s">
        <v>0</v>
      </c>
      <c r="BP3" s="601" t="s">
        <v>8</v>
      </c>
      <c r="BQ3" s="601" t="s">
        <v>11</v>
      </c>
      <c r="BR3" s="601" t="s">
        <v>9</v>
      </c>
      <c r="BS3" s="601" t="s">
        <v>5</v>
      </c>
      <c r="BT3" s="602" t="s">
        <v>173</v>
      </c>
      <c r="BU3" s="601" t="s">
        <v>174</v>
      </c>
      <c r="BV3" s="603" t="s">
        <v>18</v>
      </c>
      <c r="BW3" s="604" t="s">
        <v>96</v>
      </c>
      <c r="BX3" s="604" t="s">
        <v>175</v>
      </c>
      <c r="BY3" s="605" t="s">
        <v>176</v>
      </c>
      <c r="BZ3" s="605" t="s">
        <v>177</v>
      </c>
      <c r="CA3" s="570"/>
      <c r="CB3" s="625" t="s">
        <v>0</v>
      </c>
      <c r="CC3" s="601" t="s">
        <v>8</v>
      </c>
      <c r="CD3" s="601" t="s">
        <v>11</v>
      </c>
      <c r="CE3" s="601" t="s">
        <v>9</v>
      </c>
      <c r="CF3" s="601" t="s">
        <v>5</v>
      </c>
      <c r="CG3" s="602" t="s">
        <v>173</v>
      </c>
      <c r="CH3" s="601" t="s">
        <v>174</v>
      </c>
      <c r="CI3" s="603" t="s">
        <v>18</v>
      </c>
      <c r="CJ3" s="604" t="s">
        <v>96</v>
      </c>
      <c r="CK3" s="604" t="s">
        <v>175</v>
      </c>
      <c r="CL3" s="605" t="s">
        <v>176</v>
      </c>
      <c r="CM3" s="605" t="s">
        <v>177</v>
      </c>
      <c r="CN3" s="570"/>
    </row>
    <row r="4" spans="1:92" ht="15" x14ac:dyDescent="0.2">
      <c r="A4" s="570"/>
      <c r="B4" s="606">
        <v>1876</v>
      </c>
      <c r="C4" s="559">
        <v>0.65</v>
      </c>
      <c r="D4" s="574"/>
      <c r="E4" s="559">
        <v>1.1299999999999999</v>
      </c>
      <c r="F4" s="559">
        <v>0.08</v>
      </c>
      <c r="G4" s="559">
        <v>39.49</v>
      </c>
      <c r="H4" s="559">
        <f t="shared" ref="H4:H67" si="0">G4-C4-D4-E4-F4</f>
        <v>37.630000000000003</v>
      </c>
      <c r="I4" s="575"/>
      <c r="J4" s="561">
        <v>5.9</v>
      </c>
      <c r="K4" s="561">
        <v>1.75</v>
      </c>
      <c r="L4" s="562">
        <v>5.8</v>
      </c>
      <c r="M4" s="562">
        <v>4.0999999999999996</v>
      </c>
      <c r="N4" s="570"/>
      <c r="O4" s="600">
        <v>1876</v>
      </c>
      <c r="P4" s="559">
        <v>0.65</v>
      </c>
      <c r="Q4" s="574"/>
      <c r="R4" s="559">
        <v>1.1299999999999999</v>
      </c>
      <c r="S4" s="559">
        <v>0.08</v>
      </c>
      <c r="T4" s="559">
        <v>39.49</v>
      </c>
      <c r="U4" s="559">
        <f t="shared" ref="U4:U28" si="1">T4-P4-Q4-R4-S4</f>
        <v>37.630000000000003</v>
      </c>
      <c r="V4" s="575"/>
      <c r="W4" s="561">
        <v>5.9</v>
      </c>
      <c r="X4" s="561">
        <v>1.75</v>
      </c>
      <c r="Y4" s="562">
        <v>5.8</v>
      </c>
      <c r="Z4" s="562">
        <v>4.0999999999999996</v>
      </c>
      <c r="AA4" s="570"/>
      <c r="AB4" s="606">
        <v>1901</v>
      </c>
      <c r="AC4" s="559">
        <v>2.46</v>
      </c>
      <c r="AD4" s="559">
        <v>0.39</v>
      </c>
      <c r="AE4" s="559">
        <v>3.15</v>
      </c>
      <c r="AF4" s="559">
        <v>0.21</v>
      </c>
      <c r="AG4" s="559">
        <v>37.65</v>
      </c>
      <c r="AH4" s="559">
        <f t="shared" ref="AH4:AH67" si="2">AG4-AC4-AD4-AE4-AF4</f>
        <v>31.439999999999998</v>
      </c>
      <c r="AI4" s="560">
        <v>0.35199999999999998</v>
      </c>
      <c r="AJ4" s="561">
        <v>4.99</v>
      </c>
      <c r="AK4" s="561">
        <v>1.28</v>
      </c>
      <c r="AL4" s="562">
        <v>2.2000000000000002</v>
      </c>
      <c r="AM4" s="562">
        <v>1.1000000000000001</v>
      </c>
      <c r="AN4" s="570"/>
      <c r="AO4" s="626">
        <v>1901</v>
      </c>
      <c r="AP4" s="559">
        <v>2.46</v>
      </c>
      <c r="AQ4" s="559">
        <v>0.39</v>
      </c>
      <c r="AR4" s="559">
        <v>3.15</v>
      </c>
      <c r="AS4" s="559">
        <v>0.21</v>
      </c>
      <c r="AT4" s="559">
        <v>37.65</v>
      </c>
      <c r="AU4" s="559">
        <f t="shared" ref="AU4:AU51" si="3">AT4-AP4-AQ4-AR4-AS4</f>
        <v>31.439999999999998</v>
      </c>
      <c r="AV4" s="560">
        <v>0.35199999999999998</v>
      </c>
      <c r="AW4" s="561">
        <v>4.99</v>
      </c>
      <c r="AX4" s="561">
        <v>1.28</v>
      </c>
      <c r="AY4" s="562">
        <v>2.2000000000000002</v>
      </c>
      <c r="AZ4" s="562">
        <v>1.1000000000000001</v>
      </c>
      <c r="BA4" s="570"/>
      <c r="BB4" s="626">
        <v>1954</v>
      </c>
      <c r="BC4" s="559">
        <v>3.65</v>
      </c>
      <c r="BD4" s="559">
        <v>0.18</v>
      </c>
      <c r="BE4" s="559">
        <v>4.13</v>
      </c>
      <c r="BF4" s="559">
        <v>0.78</v>
      </c>
      <c r="BG4" s="559">
        <v>38.65</v>
      </c>
      <c r="BH4" s="559">
        <f t="shared" ref="BH4:BH67" si="4">BG4-BC4-BD4-BE4-BF4</f>
        <v>29.91</v>
      </c>
      <c r="BI4" s="560">
        <v>0.27500000000000002</v>
      </c>
      <c r="BJ4" s="561">
        <v>4.38</v>
      </c>
      <c r="BK4" s="561">
        <v>1.1299999999999999</v>
      </c>
      <c r="BL4" s="562">
        <v>2.1</v>
      </c>
      <c r="BM4" s="562">
        <v>0.4</v>
      </c>
      <c r="BN4" s="570"/>
      <c r="BO4" s="626">
        <v>1954</v>
      </c>
      <c r="BP4" s="559">
        <v>3.65</v>
      </c>
      <c r="BQ4" s="559">
        <v>0.18</v>
      </c>
      <c r="BR4" s="559">
        <v>4.13</v>
      </c>
      <c r="BS4" s="559">
        <v>0.78</v>
      </c>
      <c r="BT4" s="559">
        <v>38.65</v>
      </c>
      <c r="BU4" s="559">
        <f t="shared" ref="BU4:BU47" si="5">BT4-BP4-BQ4-BR4-BS4</f>
        <v>29.91</v>
      </c>
      <c r="BV4" s="560">
        <v>0.27500000000000002</v>
      </c>
      <c r="BW4" s="561">
        <v>4.38</v>
      </c>
      <c r="BX4" s="561">
        <v>1.1299999999999999</v>
      </c>
      <c r="BY4" s="562">
        <v>2.1</v>
      </c>
      <c r="BZ4" s="562">
        <v>0.4</v>
      </c>
      <c r="CA4" s="570"/>
      <c r="CB4" s="625">
        <v>1998</v>
      </c>
      <c r="CC4" s="563">
        <v>3.38</v>
      </c>
      <c r="CD4" s="563">
        <v>0.33</v>
      </c>
      <c r="CE4" s="563">
        <v>6.56</v>
      </c>
      <c r="CF4" s="563">
        <v>1.04</v>
      </c>
      <c r="CG4" s="563">
        <v>38.71</v>
      </c>
      <c r="CH4" s="559">
        <f t="shared" ref="CH4:CH27" si="6">CG4-CC4-CD4-CE4-CF4</f>
        <v>27.400000000000002</v>
      </c>
      <c r="CI4" s="564">
        <v>0.29899999999999999</v>
      </c>
      <c r="CJ4" s="565">
        <v>4.79</v>
      </c>
      <c r="CK4" s="565">
        <v>1.94</v>
      </c>
      <c r="CL4" s="566">
        <v>2.2000000000000002</v>
      </c>
      <c r="CM4" s="566">
        <v>0.5</v>
      </c>
      <c r="CN4" s="570"/>
    </row>
    <row r="5" spans="1:92" ht="15" x14ac:dyDescent="0.2">
      <c r="A5" s="570"/>
      <c r="B5" s="606">
        <v>1877</v>
      </c>
      <c r="C5" s="559">
        <v>0.96</v>
      </c>
      <c r="D5" s="574"/>
      <c r="E5" s="559">
        <v>2.02</v>
      </c>
      <c r="F5" s="559">
        <v>7.0000000000000007E-2</v>
      </c>
      <c r="G5" s="559">
        <v>38.909999999999997</v>
      </c>
      <c r="H5" s="559">
        <f t="shared" si="0"/>
        <v>35.859999999999992</v>
      </c>
      <c r="I5" s="575"/>
      <c r="J5" s="561">
        <v>5.67</v>
      </c>
      <c r="K5" s="561">
        <v>2.1</v>
      </c>
      <c r="L5" s="562">
        <v>2.2000000000000002</v>
      </c>
      <c r="M5" s="562">
        <v>2.4</v>
      </c>
      <c r="N5" s="570"/>
      <c r="O5" s="600">
        <v>1877</v>
      </c>
      <c r="P5" s="559">
        <v>0.96</v>
      </c>
      <c r="Q5" s="574"/>
      <c r="R5" s="559">
        <v>2.02</v>
      </c>
      <c r="S5" s="559">
        <v>7.0000000000000007E-2</v>
      </c>
      <c r="T5" s="559">
        <v>38.909999999999997</v>
      </c>
      <c r="U5" s="559">
        <f t="shared" si="1"/>
        <v>35.859999999999992</v>
      </c>
      <c r="V5" s="575"/>
      <c r="W5" s="561">
        <v>5.67</v>
      </c>
      <c r="X5" s="561">
        <v>2.1</v>
      </c>
      <c r="Y5" s="562">
        <v>2.2000000000000002</v>
      </c>
      <c r="Z5" s="562">
        <v>2.4</v>
      </c>
      <c r="AA5" s="570"/>
      <c r="AB5" s="606">
        <v>1902</v>
      </c>
      <c r="AC5" s="559">
        <v>2.44</v>
      </c>
      <c r="AD5" s="559">
        <v>0.35</v>
      </c>
      <c r="AE5" s="559">
        <v>2.98</v>
      </c>
      <c r="AF5" s="559">
        <v>0.16</v>
      </c>
      <c r="AG5" s="559">
        <v>37.020000000000003</v>
      </c>
      <c r="AH5" s="559">
        <f t="shared" si="2"/>
        <v>31.090000000000003</v>
      </c>
      <c r="AI5" s="560">
        <v>0.33900000000000002</v>
      </c>
      <c r="AJ5" s="561">
        <v>4.4400000000000004</v>
      </c>
      <c r="AK5" s="561">
        <v>1.22</v>
      </c>
      <c r="AL5" s="562">
        <v>2.8</v>
      </c>
      <c r="AM5" s="562">
        <v>0.8</v>
      </c>
      <c r="AN5" s="570"/>
      <c r="AO5" s="626">
        <v>1902</v>
      </c>
      <c r="AP5" s="559">
        <v>2.44</v>
      </c>
      <c r="AQ5" s="559">
        <v>0.35</v>
      </c>
      <c r="AR5" s="559">
        <v>2.98</v>
      </c>
      <c r="AS5" s="559">
        <v>0.16</v>
      </c>
      <c r="AT5" s="559">
        <v>37.020000000000003</v>
      </c>
      <c r="AU5" s="559">
        <f t="shared" si="3"/>
        <v>31.090000000000003</v>
      </c>
      <c r="AV5" s="560">
        <v>0.33900000000000002</v>
      </c>
      <c r="AW5" s="561">
        <v>4.4400000000000004</v>
      </c>
      <c r="AX5" s="561">
        <v>1.22</v>
      </c>
      <c r="AY5" s="562">
        <v>2.8</v>
      </c>
      <c r="AZ5" s="562">
        <v>0.8</v>
      </c>
      <c r="BA5" s="570"/>
      <c r="BB5" s="626">
        <v>1955</v>
      </c>
      <c r="BC5" s="559">
        <v>3.67</v>
      </c>
      <c r="BD5" s="559">
        <v>0.21</v>
      </c>
      <c r="BE5" s="559">
        <v>4.3899999999999997</v>
      </c>
      <c r="BF5" s="559">
        <v>0.9</v>
      </c>
      <c r="BG5" s="559">
        <v>38.5</v>
      </c>
      <c r="BH5" s="559">
        <f t="shared" si="4"/>
        <v>29.33</v>
      </c>
      <c r="BI5" s="560">
        <v>0.27200000000000002</v>
      </c>
      <c r="BJ5" s="561">
        <v>4.49</v>
      </c>
      <c r="BK5" s="561">
        <v>1.2</v>
      </c>
      <c r="BL5" s="562">
        <v>2.1</v>
      </c>
      <c r="BM5" s="562">
        <v>0.4</v>
      </c>
      <c r="BN5" s="570"/>
      <c r="BO5" s="626">
        <v>1955</v>
      </c>
      <c r="BP5" s="559">
        <v>3.67</v>
      </c>
      <c r="BQ5" s="559">
        <v>0.21</v>
      </c>
      <c r="BR5" s="559">
        <v>4.3899999999999997</v>
      </c>
      <c r="BS5" s="559">
        <v>0.9</v>
      </c>
      <c r="BT5" s="559">
        <v>38.5</v>
      </c>
      <c r="BU5" s="559">
        <f t="shared" si="5"/>
        <v>29.33</v>
      </c>
      <c r="BV5" s="560">
        <v>0.27200000000000002</v>
      </c>
      <c r="BW5" s="561">
        <v>4.49</v>
      </c>
      <c r="BX5" s="561">
        <v>1.2</v>
      </c>
      <c r="BY5" s="562">
        <v>2.1</v>
      </c>
      <c r="BZ5" s="562">
        <v>0.4</v>
      </c>
      <c r="CA5" s="570"/>
      <c r="CB5" s="625">
        <v>1999</v>
      </c>
      <c r="CC5" s="563">
        <v>3.68</v>
      </c>
      <c r="CD5" s="563">
        <v>0.33</v>
      </c>
      <c r="CE5" s="563">
        <v>6.41</v>
      </c>
      <c r="CF5" s="563">
        <v>1.1399999999999999</v>
      </c>
      <c r="CG5" s="563">
        <v>39.06</v>
      </c>
      <c r="CH5" s="559">
        <f t="shared" si="6"/>
        <v>27.500000000000004</v>
      </c>
      <c r="CI5" s="564">
        <v>0.30199999999999999</v>
      </c>
      <c r="CJ5" s="565">
        <v>5.08</v>
      </c>
      <c r="CK5" s="565">
        <v>1.74</v>
      </c>
      <c r="CL5" s="566">
        <v>1.9</v>
      </c>
      <c r="CM5" s="566">
        <v>0.6</v>
      </c>
      <c r="CN5" s="570"/>
    </row>
    <row r="6" spans="1:92" ht="15" x14ac:dyDescent="0.2">
      <c r="A6" s="570"/>
      <c r="B6" s="606">
        <v>1878</v>
      </c>
      <c r="C6" s="559">
        <v>0.99</v>
      </c>
      <c r="D6" s="574"/>
      <c r="E6" s="559">
        <v>2.94</v>
      </c>
      <c r="F6" s="559">
        <v>0.06</v>
      </c>
      <c r="G6" s="559">
        <v>38.090000000000003</v>
      </c>
      <c r="H6" s="559">
        <f t="shared" si="0"/>
        <v>34.1</v>
      </c>
      <c r="I6" s="575"/>
      <c r="J6" s="561">
        <v>5.17</v>
      </c>
      <c r="K6" s="561">
        <v>2.97</v>
      </c>
      <c r="L6" s="562">
        <v>1.9</v>
      </c>
      <c r="M6" s="562">
        <v>2.4</v>
      </c>
      <c r="N6" s="570"/>
      <c r="O6" s="600">
        <v>1878</v>
      </c>
      <c r="P6" s="559">
        <v>0.99</v>
      </c>
      <c r="Q6" s="574"/>
      <c r="R6" s="559">
        <v>2.94</v>
      </c>
      <c r="S6" s="559">
        <v>0.06</v>
      </c>
      <c r="T6" s="559">
        <v>38.090000000000003</v>
      </c>
      <c r="U6" s="559">
        <f t="shared" si="1"/>
        <v>34.1</v>
      </c>
      <c r="V6" s="575"/>
      <c r="W6" s="561">
        <v>5.17</v>
      </c>
      <c r="X6" s="561">
        <v>2.97</v>
      </c>
      <c r="Y6" s="562">
        <v>1.9</v>
      </c>
      <c r="Z6" s="562">
        <v>2.4</v>
      </c>
      <c r="AA6" s="570"/>
      <c r="AB6" s="606">
        <v>1903</v>
      </c>
      <c r="AC6" s="559">
        <v>2.44</v>
      </c>
      <c r="AD6" s="559">
        <v>0.34</v>
      </c>
      <c r="AE6" s="559">
        <v>3.58</v>
      </c>
      <c r="AF6" s="559">
        <v>0.15</v>
      </c>
      <c r="AG6" s="559">
        <v>36.64</v>
      </c>
      <c r="AH6" s="559">
        <f t="shared" si="2"/>
        <v>30.130000000000003</v>
      </c>
      <c r="AI6" s="560">
        <v>0.32</v>
      </c>
      <c r="AJ6" s="561">
        <v>4.4400000000000004</v>
      </c>
      <c r="AK6" s="561">
        <v>1.46</v>
      </c>
      <c r="AL6" s="562">
        <v>2.5</v>
      </c>
      <c r="AM6" s="562">
        <v>1</v>
      </c>
      <c r="AN6" s="570"/>
      <c r="AO6" s="626">
        <v>1903</v>
      </c>
      <c r="AP6" s="559">
        <v>2.44</v>
      </c>
      <c r="AQ6" s="559">
        <v>0.34</v>
      </c>
      <c r="AR6" s="559">
        <v>3.58</v>
      </c>
      <c r="AS6" s="559">
        <v>0.15</v>
      </c>
      <c r="AT6" s="559">
        <v>36.64</v>
      </c>
      <c r="AU6" s="559">
        <f t="shared" si="3"/>
        <v>30.130000000000003</v>
      </c>
      <c r="AV6" s="560">
        <v>0.32</v>
      </c>
      <c r="AW6" s="561">
        <v>4.4400000000000004</v>
      </c>
      <c r="AX6" s="561">
        <v>1.46</v>
      </c>
      <c r="AY6" s="562">
        <v>2.5</v>
      </c>
      <c r="AZ6" s="562">
        <v>1</v>
      </c>
      <c r="BA6" s="570"/>
      <c r="BB6" s="626">
        <v>1956</v>
      </c>
      <c r="BC6" s="559">
        <v>3.63</v>
      </c>
      <c r="BD6" s="559">
        <v>0.19</v>
      </c>
      <c r="BE6" s="559">
        <v>4.6399999999999997</v>
      </c>
      <c r="BF6" s="559">
        <v>0.93</v>
      </c>
      <c r="BG6" s="559">
        <v>38.43</v>
      </c>
      <c r="BH6" s="559">
        <f t="shared" si="4"/>
        <v>29.04</v>
      </c>
      <c r="BI6" s="560">
        <v>0.27400000000000002</v>
      </c>
      <c r="BJ6" s="561">
        <v>4.45</v>
      </c>
      <c r="BK6" s="561">
        <v>1.28</v>
      </c>
      <c r="BL6" s="562">
        <v>2.1</v>
      </c>
      <c r="BM6" s="562">
        <v>0.4</v>
      </c>
      <c r="BN6" s="570"/>
      <c r="BO6" s="626">
        <v>1956</v>
      </c>
      <c r="BP6" s="559">
        <v>3.63</v>
      </c>
      <c r="BQ6" s="559">
        <v>0.19</v>
      </c>
      <c r="BR6" s="559">
        <v>4.6399999999999997</v>
      </c>
      <c r="BS6" s="559">
        <v>0.93</v>
      </c>
      <c r="BT6" s="559">
        <v>38.43</v>
      </c>
      <c r="BU6" s="559">
        <f t="shared" si="5"/>
        <v>29.04</v>
      </c>
      <c r="BV6" s="560">
        <v>0.27400000000000002</v>
      </c>
      <c r="BW6" s="561">
        <v>4.45</v>
      </c>
      <c r="BX6" s="561">
        <v>1.28</v>
      </c>
      <c r="BY6" s="562">
        <v>2.1</v>
      </c>
      <c r="BZ6" s="562">
        <v>0.4</v>
      </c>
      <c r="CA6" s="570"/>
      <c r="CB6" s="625">
        <v>2000</v>
      </c>
      <c r="CC6" s="563">
        <v>3.75</v>
      </c>
      <c r="CD6" s="563">
        <v>0.32</v>
      </c>
      <c r="CE6" s="563">
        <v>6.45</v>
      </c>
      <c r="CF6" s="563">
        <v>1.17</v>
      </c>
      <c r="CG6" s="563">
        <v>39.159999999999997</v>
      </c>
      <c r="CH6" s="559">
        <f t="shared" si="6"/>
        <v>27.47</v>
      </c>
      <c r="CI6" s="564">
        <v>0.3</v>
      </c>
      <c r="CJ6" s="565">
        <v>5.14</v>
      </c>
      <c r="CK6" s="565">
        <v>1.72</v>
      </c>
      <c r="CL6" s="566">
        <v>1.6</v>
      </c>
      <c r="CM6" s="566">
        <v>0.4</v>
      </c>
      <c r="CN6" s="570"/>
    </row>
    <row r="7" spans="1:92" ht="15" x14ac:dyDescent="0.2">
      <c r="A7" s="570"/>
      <c r="B7" s="606">
        <v>1879</v>
      </c>
      <c r="C7" s="559">
        <v>0.79</v>
      </c>
      <c r="D7" s="574"/>
      <c r="E7" s="559">
        <v>2.87</v>
      </c>
      <c r="F7" s="559">
        <v>0.09</v>
      </c>
      <c r="G7" s="559">
        <v>38.42</v>
      </c>
      <c r="H7" s="559">
        <f t="shared" si="0"/>
        <v>34.67</v>
      </c>
      <c r="I7" s="575"/>
      <c r="J7" s="561">
        <v>5.31</v>
      </c>
      <c r="K7" s="561">
        <v>3.63</v>
      </c>
      <c r="L7" s="562">
        <v>3.3</v>
      </c>
      <c r="M7" s="562">
        <v>1.8</v>
      </c>
      <c r="N7" s="570"/>
      <c r="O7" s="600">
        <v>1879</v>
      </c>
      <c r="P7" s="559">
        <v>0.79</v>
      </c>
      <c r="Q7" s="574"/>
      <c r="R7" s="559">
        <v>2.87</v>
      </c>
      <c r="S7" s="559">
        <v>0.09</v>
      </c>
      <c r="T7" s="559">
        <v>38.42</v>
      </c>
      <c r="U7" s="559">
        <f t="shared" si="1"/>
        <v>34.67</v>
      </c>
      <c r="V7" s="575"/>
      <c r="W7" s="561">
        <v>5.31</v>
      </c>
      <c r="X7" s="561">
        <v>3.63</v>
      </c>
      <c r="Y7" s="562">
        <v>3.3</v>
      </c>
      <c r="Z7" s="562">
        <v>1.8</v>
      </c>
      <c r="AA7" s="570"/>
      <c r="AB7" s="606">
        <v>1904</v>
      </c>
      <c r="AC7" s="559">
        <v>2.2999999999999998</v>
      </c>
      <c r="AD7" s="559">
        <v>0.32</v>
      </c>
      <c r="AE7" s="559">
        <v>3.73</v>
      </c>
      <c r="AF7" s="559">
        <v>0.13</v>
      </c>
      <c r="AG7" s="559">
        <v>36.07</v>
      </c>
      <c r="AH7" s="559">
        <f t="shared" si="2"/>
        <v>29.590000000000003</v>
      </c>
      <c r="AI7" s="560">
        <v>0.29699999999999999</v>
      </c>
      <c r="AJ7" s="561">
        <v>3.73</v>
      </c>
      <c r="AK7" s="561">
        <v>1.62</v>
      </c>
      <c r="AL7" s="562">
        <v>1.9</v>
      </c>
      <c r="AM7" s="562">
        <v>1.1000000000000001</v>
      </c>
      <c r="AN7" s="570"/>
      <c r="AO7" s="626">
        <v>1904</v>
      </c>
      <c r="AP7" s="559">
        <v>2.2999999999999998</v>
      </c>
      <c r="AQ7" s="559">
        <v>0.32</v>
      </c>
      <c r="AR7" s="559">
        <v>3.73</v>
      </c>
      <c r="AS7" s="559">
        <v>0.13</v>
      </c>
      <c r="AT7" s="559">
        <v>36.07</v>
      </c>
      <c r="AU7" s="559">
        <f t="shared" si="3"/>
        <v>29.590000000000003</v>
      </c>
      <c r="AV7" s="560">
        <v>0.29699999999999999</v>
      </c>
      <c r="AW7" s="561">
        <v>3.73</v>
      </c>
      <c r="AX7" s="561">
        <v>1.62</v>
      </c>
      <c r="AY7" s="562">
        <v>1.9</v>
      </c>
      <c r="AZ7" s="562">
        <v>1.1000000000000001</v>
      </c>
      <c r="BA7" s="570"/>
      <c r="BB7" s="626">
        <v>1957</v>
      </c>
      <c r="BC7" s="559">
        <v>3.31</v>
      </c>
      <c r="BD7" s="559">
        <v>0.21</v>
      </c>
      <c r="BE7" s="559">
        <v>4.84</v>
      </c>
      <c r="BF7" s="559">
        <v>0.89</v>
      </c>
      <c r="BG7" s="559">
        <v>38.619999999999997</v>
      </c>
      <c r="BH7" s="559">
        <f t="shared" si="4"/>
        <v>29.369999999999994</v>
      </c>
      <c r="BI7" s="560">
        <v>0.27500000000000002</v>
      </c>
      <c r="BJ7" s="561">
        <v>4.3099999999999996</v>
      </c>
      <c r="BK7" s="561">
        <v>1.46</v>
      </c>
      <c r="BL7" s="562">
        <v>1.3</v>
      </c>
      <c r="BM7" s="562">
        <v>0.4</v>
      </c>
      <c r="BN7" s="570"/>
      <c r="BO7" s="626">
        <v>1957</v>
      </c>
      <c r="BP7" s="559">
        <v>3.31</v>
      </c>
      <c r="BQ7" s="559">
        <v>0.21</v>
      </c>
      <c r="BR7" s="559">
        <v>4.84</v>
      </c>
      <c r="BS7" s="559">
        <v>0.89</v>
      </c>
      <c r="BT7" s="559">
        <v>38.619999999999997</v>
      </c>
      <c r="BU7" s="559">
        <f t="shared" si="5"/>
        <v>29.369999999999994</v>
      </c>
      <c r="BV7" s="560">
        <v>0.27500000000000002</v>
      </c>
      <c r="BW7" s="561">
        <v>4.3099999999999996</v>
      </c>
      <c r="BX7" s="561">
        <v>1.46</v>
      </c>
      <c r="BY7" s="562">
        <v>1.3</v>
      </c>
      <c r="BZ7" s="562">
        <v>0.4</v>
      </c>
      <c r="CA7" s="570"/>
      <c r="CB7" s="625">
        <v>2001</v>
      </c>
      <c r="CC7" s="563">
        <v>3.25</v>
      </c>
      <c r="CD7" s="563">
        <v>0.39</v>
      </c>
      <c r="CE7" s="563">
        <v>6.67</v>
      </c>
      <c r="CF7" s="563">
        <v>1.1200000000000001</v>
      </c>
      <c r="CG7" s="563">
        <v>38.49</v>
      </c>
      <c r="CH7" s="559">
        <f t="shared" si="6"/>
        <v>27.06</v>
      </c>
      <c r="CI7" s="564">
        <v>0.29599999999999999</v>
      </c>
      <c r="CJ7" s="565">
        <v>4.78</v>
      </c>
      <c r="CK7" s="565">
        <v>2.0499999999999998</v>
      </c>
      <c r="CL7" s="566">
        <v>1.7</v>
      </c>
      <c r="CM7" s="566">
        <v>0.4</v>
      </c>
      <c r="CN7" s="570"/>
    </row>
    <row r="8" spans="1:92" ht="15" x14ac:dyDescent="0.2">
      <c r="A8" s="570"/>
      <c r="B8" s="606">
        <v>1880</v>
      </c>
      <c r="C8" s="559">
        <v>1.0900000000000001</v>
      </c>
      <c r="D8" s="574"/>
      <c r="E8" s="559">
        <v>2.92</v>
      </c>
      <c r="F8" s="559">
        <v>0.09</v>
      </c>
      <c r="G8" s="559">
        <v>36.83</v>
      </c>
      <c r="H8" s="559">
        <f t="shared" si="0"/>
        <v>32.72999999999999</v>
      </c>
      <c r="I8" s="575"/>
      <c r="J8" s="561">
        <v>4.6900000000000004</v>
      </c>
      <c r="K8" s="561">
        <v>2.69</v>
      </c>
      <c r="L8" s="562">
        <v>2.7</v>
      </c>
      <c r="M8" s="562">
        <v>1.5</v>
      </c>
      <c r="N8" s="570"/>
      <c r="O8" s="600">
        <v>1880</v>
      </c>
      <c r="P8" s="559">
        <v>1.0900000000000001</v>
      </c>
      <c r="Q8" s="574"/>
      <c r="R8" s="559">
        <v>2.92</v>
      </c>
      <c r="S8" s="559">
        <v>0.09</v>
      </c>
      <c r="T8" s="559">
        <v>36.83</v>
      </c>
      <c r="U8" s="559">
        <f t="shared" si="1"/>
        <v>32.72999999999999</v>
      </c>
      <c r="V8" s="575"/>
      <c r="W8" s="561">
        <v>4.6900000000000004</v>
      </c>
      <c r="X8" s="561">
        <v>2.69</v>
      </c>
      <c r="Y8" s="562">
        <v>2.7</v>
      </c>
      <c r="Z8" s="562">
        <v>1.5</v>
      </c>
      <c r="AA8" s="570"/>
      <c r="AB8" s="606">
        <v>1905</v>
      </c>
      <c r="AC8" s="559">
        <v>2.54</v>
      </c>
      <c r="AD8" s="559">
        <v>0.34</v>
      </c>
      <c r="AE8" s="559">
        <v>3.87</v>
      </c>
      <c r="AF8" s="559">
        <v>0.14000000000000001</v>
      </c>
      <c r="AG8" s="559">
        <v>35.96</v>
      </c>
      <c r="AH8" s="559">
        <f t="shared" si="2"/>
        <v>29.069999999999997</v>
      </c>
      <c r="AI8" s="560">
        <v>0.315</v>
      </c>
      <c r="AJ8" s="561">
        <v>3.9</v>
      </c>
      <c r="AK8" s="561">
        <v>1.53</v>
      </c>
      <c r="AL8" s="562">
        <v>2</v>
      </c>
      <c r="AM8" s="562">
        <v>1.2</v>
      </c>
      <c r="AN8" s="570"/>
      <c r="AO8" s="626">
        <v>1905</v>
      </c>
      <c r="AP8" s="559">
        <v>2.54</v>
      </c>
      <c r="AQ8" s="559">
        <v>0.34</v>
      </c>
      <c r="AR8" s="559">
        <v>3.87</v>
      </c>
      <c r="AS8" s="559">
        <v>0.14000000000000001</v>
      </c>
      <c r="AT8" s="559">
        <v>35.96</v>
      </c>
      <c r="AU8" s="559">
        <f t="shared" si="3"/>
        <v>29.069999999999997</v>
      </c>
      <c r="AV8" s="560">
        <v>0.315</v>
      </c>
      <c r="AW8" s="561">
        <v>3.9</v>
      </c>
      <c r="AX8" s="561">
        <v>1.53</v>
      </c>
      <c r="AY8" s="562">
        <v>2</v>
      </c>
      <c r="AZ8" s="562">
        <v>1.2</v>
      </c>
      <c r="BA8" s="570"/>
      <c r="BB8" s="626">
        <v>1958</v>
      </c>
      <c r="BC8" s="559">
        <v>3.29</v>
      </c>
      <c r="BD8" s="559">
        <v>0.2</v>
      </c>
      <c r="BE8" s="559">
        <v>4.95</v>
      </c>
      <c r="BF8" s="559">
        <v>0.91</v>
      </c>
      <c r="BG8" s="559">
        <v>38.119999999999997</v>
      </c>
      <c r="BH8" s="559">
        <f t="shared" si="4"/>
        <v>28.769999999999996</v>
      </c>
      <c r="BI8" s="560">
        <v>0.27700000000000002</v>
      </c>
      <c r="BJ8" s="561">
        <v>4.28</v>
      </c>
      <c r="BK8" s="561">
        <v>1.5</v>
      </c>
      <c r="BL8" s="562">
        <v>1.5</v>
      </c>
      <c r="BM8" s="562">
        <v>0.3</v>
      </c>
      <c r="BN8" s="570"/>
      <c r="BO8" s="626">
        <v>1958</v>
      </c>
      <c r="BP8" s="559">
        <v>3.29</v>
      </c>
      <c r="BQ8" s="559">
        <v>0.2</v>
      </c>
      <c r="BR8" s="559">
        <v>4.95</v>
      </c>
      <c r="BS8" s="559">
        <v>0.91</v>
      </c>
      <c r="BT8" s="559">
        <v>38.119999999999997</v>
      </c>
      <c r="BU8" s="559">
        <f t="shared" si="5"/>
        <v>28.769999999999996</v>
      </c>
      <c r="BV8" s="560">
        <v>0.27700000000000002</v>
      </c>
      <c r="BW8" s="561">
        <v>4.28</v>
      </c>
      <c r="BX8" s="561">
        <v>1.5</v>
      </c>
      <c r="BY8" s="562">
        <v>1.5</v>
      </c>
      <c r="BZ8" s="562">
        <v>0.3</v>
      </c>
      <c r="CA8" s="570"/>
      <c r="CB8" s="625">
        <v>2002</v>
      </c>
      <c r="CC8" s="563">
        <v>3.35</v>
      </c>
      <c r="CD8" s="563">
        <v>0.36</v>
      </c>
      <c r="CE8" s="563">
        <v>6.47</v>
      </c>
      <c r="CF8" s="563">
        <v>1.04</v>
      </c>
      <c r="CG8" s="563">
        <v>38.46</v>
      </c>
      <c r="CH8" s="559">
        <f t="shared" si="6"/>
        <v>27.240000000000002</v>
      </c>
      <c r="CI8" s="564">
        <v>0.29299999999999998</v>
      </c>
      <c r="CJ8" s="565">
        <v>4.62</v>
      </c>
      <c r="CK8" s="565">
        <v>1.93</v>
      </c>
      <c r="CL8" s="566">
        <v>2</v>
      </c>
      <c r="CM8" s="566">
        <v>0.4</v>
      </c>
      <c r="CN8" s="570"/>
    </row>
    <row r="9" spans="1:92" ht="15" x14ac:dyDescent="0.2">
      <c r="A9" s="570"/>
      <c r="B9" s="606">
        <v>1881</v>
      </c>
      <c r="C9" s="559">
        <v>1.54</v>
      </c>
      <c r="D9" s="574"/>
      <c r="E9" s="559">
        <v>2.65</v>
      </c>
      <c r="F9" s="559">
        <v>0.11</v>
      </c>
      <c r="G9" s="559">
        <v>37.81</v>
      </c>
      <c r="H9" s="559">
        <f t="shared" si="0"/>
        <v>33.510000000000005</v>
      </c>
      <c r="I9" s="575"/>
      <c r="J9" s="561">
        <v>5.0999999999999996</v>
      </c>
      <c r="K9" s="561">
        <v>1.72</v>
      </c>
      <c r="L9" s="562">
        <v>2.2999999999999998</v>
      </c>
      <c r="M9" s="562">
        <v>1.2</v>
      </c>
      <c r="N9" s="570"/>
      <c r="O9" s="600">
        <v>1881</v>
      </c>
      <c r="P9" s="559">
        <v>1.54</v>
      </c>
      <c r="Q9" s="574"/>
      <c r="R9" s="559">
        <v>2.65</v>
      </c>
      <c r="S9" s="559">
        <v>0.11</v>
      </c>
      <c r="T9" s="559">
        <v>37.81</v>
      </c>
      <c r="U9" s="559">
        <f t="shared" si="1"/>
        <v>33.510000000000005</v>
      </c>
      <c r="V9" s="575"/>
      <c r="W9" s="561">
        <v>5.0999999999999996</v>
      </c>
      <c r="X9" s="561">
        <v>1.72</v>
      </c>
      <c r="Y9" s="562">
        <v>2.2999999999999998</v>
      </c>
      <c r="Z9" s="562">
        <v>1.2</v>
      </c>
      <c r="AA9" s="570"/>
      <c r="AB9" s="606">
        <v>1906</v>
      </c>
      <c r="AC9" s="559">
        <v>2.5499999999999998</v>
      </c>
      <c r="AD9" s="559">
        <v>0.31</v>
      </c>
      <c r="AE9" s="559">
        <v>3.71</v>
      </c>
      <c r="AF9" s="559">
        <v>0.11</v>
      </c>
      <c r="AG9" s="559">
        <v>35.5</v>
      </c>
      <c r="AH9" s="559">
        <f t="shared" si="2"/>
        <v>28.82</v>
      </c>
      <c r="AI9" s="560">
        <v>0.316</v>
      </c>
      <c r="AJ9" s="561">
        <v>3.62</v>
      </c>
      <c r="AK9" s="561">
        <v>1.45</v>
      </c>
      <c r="AL9" s="562">
        <v>1.9</v>
      </c>
      <c r="AM9" s="562">
        <v>0.8</v>
      </c>
      <c r="AN9" s="570"/>
      <c r="AO9" s="626">
        <v>1906</v>
      </c>
      <c r="AP9" s="559">
        <v>2.5499999999999998</v>
      </c>
      <c r="AQ9" s="559">
        <v>0.31</v>
      </c>
      <c r="AR9" s="559">
        <v>3.71</v>
      </c>
      <c r="AS9" s="559">
        <v>0.11</v>
      </c>
      <c r="AT9" s="559">
        <v>35.5</v>
      </c>
      <c r="AU9" s="559">
        <f t="shared" si="3"/>
        <v>28.82</v>
      </c>
      <c r="AV9" s="560">
        <v>0.316</v>
      </c>
      <c r="AW9" s="561">
        <v>3.62</v>
      </c>
      <c r="AX9" s="561">
        <v>1.45</v>
      </c>
      <c r="AY9" s="562">
        <v>1.9</v>
      </c>
      <c r="AZ9" s="562">
        <v>0.8</v>
      </c>
      <c r="BA9" s="570"/>
      <c r="BB9" s="626">
        <v>1959</v>
      </c>
      <c r="BC9" s="559">
        <v>3.31</v>
      </c>
      <c r="BD9" s="559">
        <v>0.2</v>
      </c>
      <c r="BE9" s="559">
        <v>5.09</v>
      </c>
      <c r="BF9" s="559">
        <v>0.91</v>
      </c>
      <c r="BG9" s="559">
        <v>38.26</v>
      </c>
      <c r="BH9" s="559">
        <f t="shared" si="4"/>
        <v>28.749999999999993</v>
      </c>
      <c r="BI9" s="560">
        <v>0.27500000000000002</v>
      </c>
      <c r="BJ9" s="561">
        <v>4.38</v>
      </c>
      <c r="BK9" s="561">
        <v>1.54</v>
      </c>
      <c r="BL9" s="562">
        <v>1.4</v>
      </c>
      <c r="BM9" s="562">
        <v>0.3</v>
      </c>
      <c r="BN9" s="570"/>
      <c r="BO9" s="626">
        <v>1959</v>
      </c>
      <c r="BP9" s="559">
        <v>3.31</v>
      </c>
      <c r="BQ9" s="559">
        <v>0.2</v>
      </c>
      <c r="BR9" s="559">
        <v>5.09</v>
      </c>
      <c r="BS9" s="559">
        <v>0.91</v>
      </c>
      <c r="BT9" s="559">
        <v>38.26</v>
      </c>
      <c r="BU9" s="559">
        <f t="shared" si="5"/>
        <v>28.749999999999993</v>
      </c>
      <c r="BV9" s="560">
        <v>0.27500000000000002</v>
      </c>
      <c r="BW9" s="561">
        <v>4.38</v>
      </c>
      <c r="BX9" s="561">
        <v>1.54</v>
      </c>
      <c r="BY9" s="562">
        <v>1.4</v>
      </c>
      <c r="BZ9" s="562">
        <v>0.3</v>
      </c>
      <c r="CA9" s="570"/>
      <c r="CB9" s="625">
        <v>2003</v>
      </c>
      <c r="CC9" s="563">
        <v>3.27</v>
      </c>
      <c r="CD9" s="563">
        <v>0.38</v>
      </c>
      <c r="CE9" s="563">
        <v>6.34</v>
      </c>
      <c r="CF9" s="563">
        <v>1.07</v>
      </c>
      <c r="CG9" s="563">
        <v>38.57</v>
      </c>
      <c r="CH9" s="559">
        <f t="shared" si="6"/>
        <v>27.509999999999994</v>
      </c>
      <c r="CI9" s="564">
        <v>0.29399999999999998</v>
      </c>
      <c r="CJ9" s="565">
        <v>4.7300000000000004</v>
      </c>
      <c r="CK9" s="565">
        <v>1.94</v>
      </c>
      <c r="CL9" s="566">
        <v>2.4</v>
      </c>
      <c r="CM9" s="566">
        <v>0.5</v>
      </c>
      <c r="CN9" s="570"/>
    </row>
    <row r="10" spans="1:92" ht="15" x14ac:dyDescent="0.2">
      <c r="A10" s="570"/>
      <c r="B10" s="606">
        <v>1882</v>
      </c>
      <c r="C10" s="559">
        <v>1.39</v>
      </c>
      <c r="D10" s="574"/>
      <c r="E10" s="559">
        <v>2.93</v>
      </c>
      <c r="F10" s="559">
        <v>0.16</v>
      </c>
      <c r="G10" s="559">
        <v>37.94</v>
      </c>
      <c r="H10" s="559">
        <f t="shared" si="0"/>
        <v>33.46</v>
      </c>
      <c r="I10" s="575"/>
      <c r="J10" s="561">
        <v>5.33</v>
      </c>
      <c r="K10" s="561">
        <v>2.1</v>
      </c>
      <c r="L10" s="562">
        <v>3.5</v>
      </c>
      <c r="M10" s="562">
        <v>2.9</v>
      </c>
      <c r="N10" s="570"/>
      <c r="O10" s="600">
        <v>1882</v>
      </c>
      <c r="P10" s="559">
        <v>1.39</v>
      </c>
      <c r="Q10" s="574"/>
      <c r="R10" s="559">
        <v>2.93</v>
      </c>
      <c r="S10" s="559">
        <v>0.16</v>
      </c>
      <c r="T10" s="559">
        <v>37.94</v>
      </c>
      <c r="U10" s="559">
        <f t="shared" si="1"/>
        <v>33.46</v>
      </c>
      <c r="V10" s="575"/>
      <c r="W10" s="561">
        <v>5.33</v>
      </c>
      <c r="X10" s="561">
        <v>2.1</v>
      </c>
      <c r="Y10" s="562">
        <v>3.5</v>
      </c>
      <c r="Z10" s="562">
        <v>2.9</v>
      </c>
      <c r="AA10" s="570"/>
      <c r="AB10" s="606">
        <v>1907</v>
      </c>
      <c r="AC10" s="559">
        <v>2.56</v>
      </c>
      <c r="AD10" s="559">
        <v>0.31</v>
      </c>
      <c r="AE10" s="559">
        <v>3.53</v>
      </c>
      <c r="AF10" s="559">
        <v>0.1</v>
      </c>
      <c r="AG10" s="559">
        <v>35.479999999999997</v>
      </c>
      <c r="AH10" s="559">
        <f t="shared" si="2"/>
        <v>28.97999999999999</v>
      </c>
      <c r="AI10" s="560">
        <v>0.32600000000000001</v>
      </c>
      <c r="AJ10" s="561">
        <v>3.53</v>
      </c>
      <c r="AK10" s="561">
        <v>1.38</v>
      </c>
      <c r="AL10" s="562">
        <v>1.8</v>
      </c>
      <c r="AM10" s="562">
        <v>0.9</v>
      </c>
      <c r="AN10" s="570"/>
      <c r="AO10" s="626">
        <v>1907</v>
      </c>
      <c r="AP10" s="559">
        <v>2.56</v>
      </c>
      <c r="AQ10" s="559">
        <v>0.31</v>
      </c>
      <c r="AR10" s="559">
        <v>3.53</v>
      </c>
      <c r="AS10" s="559">
        <v>0.1</v>
      </c>
      <c r="AT10" s="559">
        <v>35.479999999999997</v>
      </c>
      <c r="AU10" s="559">
        <f t="shared" si="3"/>
        <v>28.97999999999999</v>
      </c>
      <c r="AV10" s="560">
        <v>0.32600000000000001</v>
      </c>
      <c r="AW10" s="561">
        <v>3.53</v>
      </c>
      <c r="AX10" s="561">
        <v>1.38</v>
      </c>
      <c r="AY10" s="562">
        <v>1.8</v>
      </c>
      <c r="AZ10" s="562">
        <v>0.9</v>
      </c>
      <c r="BA10" s="570"/>
      <c r="BB10" s="626">
        <v>1960</v>
      </c>
      <c r="BC10" s="559">
        <v>3.39</v>
      </c>
      <c r="BD10" s="559">
        <v>0.2</v>
      </c>
      <c r="BE10" s="559">
        <v>5.18</v>
      </c>
      <c r="BF10" s="559">
        <v>0.86</v>
      </c>
      <c r="BG10" s="559">
        <v>38.340000000000003</v>
      </c>
      <c r="BH10" s="559">
        <f t="shared" si="4"/>
        <v>28.71</v>
      </c>
      <c r="BI10" s="560">
        <v>0.27700000000000002</v>
      </c>
      <c r="BJ10" s="561">
        <v>4.3099999999999996</v>
      </c>
      <c r="BK10" s="561">
        <v>1.53</v>
      </c>
      <c r="BL10" s="562">
        <v>1.3</v>
      </c>
      <c r="BM10" s="562">
        <v>0.4</v>
      </c>
      <c r="BN10" s="570"/>
      <c r="BO10" s="626">
        <v>1960</v>
      </c>
      <c r="BP10" s="559">
        <v>3.39</v>
      </c>
      <c r="BQ10" s="559">
        <v>0.2</v>
      </c>
      <c r="BR10" s="559">
        <v>5.18</v>
      </c>
      <c r="BS10" s="559">
        <v>0.86</v>
      </c>
      <c r="BT10" s="559">
        <v>38.340000000000003</v>
      </c>
      <c r="BU10" s="559">
        <f t="shared" si="5"/>
        <v>28.71</v>
      </c>
      <c r="BV10" s="560">
        <v>0.27700000000000002</v>
      </c>
      <c r="BW10" s="561">
        <v>4.3099999999999996</v>
      </c>
      <c r="BX10" s="561">
        <v>1.53</v>
      </c>
      <c r="BY10" s="562">
        <v>1.3</v>
      </c>
      <c r="BZ10" s="562">
        <v>0.4</v>
      </c>
      <c r="CA10" s="570"/>
      <c r="CB10" s="625">
        <v>2004</v>
      </c>
      <c r="CC10" s="563">
        <v>3.34</v>
      </c>
      <c r="CD10" s="563">
        <v>0.38</v>
      </c>
      <c r="CE10" s="563">
        <v>6.55</v>
      </c>
      <c r="CF10" s="563">
        <v>1.1200000000000001</v>
      </c>
      <c r="CG10" s="563">
        <v>38.83</v>
      </c>
      <c r="CH10" s="559">
        <f t="shared" si="6"/>
        <v>27.439999999999991</v>
      </c>
      <c r="CI10" s="564">
        <v>0.29699999999999999</v>
      </c>
      <c r="CJ10" s="565">
        <v>4.8099999999999996</v>
      </c>
      <c r="CK10" s="565">
        <v>1.96</v>
      </c>
      <c r="CL10" s="566">
        <v>2.1</v>
      </c>
      <c r="CM10" s="566">
        <v>0.4</v>
      </c>
      <c r="CN10" s="570"/>
    </row>
    <row r="11" spans="1:92" ht="15" x14ac:dyDescent="0.2">
      <c r="A11" s="570"/>
      <c r="B11" s="607">
        <v>1883</v>
      </c>
      <c r="C11" s="608">
        <v>1.48</v>
      </c>
      <c r="D11" s="574"/>
      <c r="E11" s="608">
        <v>3.37</v>
      </c>
      <c r="F11" s="608">
        <v>0.15</v>
      </c>
      <c r="G11" s="608">
        <v>38.24</v>
      </c>
      <c r="H11" s="608">
        <f t="shared" si="0"/>
        <v>33.240000000000009</v>
      </c>
      <c r="I11" s="575"/>
      <c r="J11" s="561">
        <v>5.75</v>
      </c>
      <c r="K11" s="561">
        <v>2.27</v>
      </c>
      <c r="L11" s="562">
        <v>2.9</v>
      </c>
      <c r="M11" s="562">
        <v>2.6</v>
      </c>
      <c r="N11" s="570"/>
      <c r="O11" s="618">
        <v>1883</v>
      </c>
      <c r="P11" s="608">
        <v>1.48</v>
      </c>
      <c r="Q11" s="574"/>
      <c r="R11" s="608">
        <v>3.37</v>
      </c>
      <c r="S11" s="608">
        <v>0.15</v>
      </c>
      <c r="T11" s="608">
        <v>38.24</v>
      </c>
      <c r="U11" s="608">
        <f t="shared" si="1"/>
        <v>33.240000000000009</v>
      </c>
      <c r="V11" s="575"/>
      <c r="W11" s="561">
        <v>5.75</v>
      </c>
      <c r="X11" s="561">
        <v>2.27</v>
      </c>
      <c r="Y11" s="562">
        <v>2.9</v>
      </c>
      <c r="Z11" s="562">
        <v>2.6</v>
      </c>
      <c r="AA11" s="570"/>
      <c r="AB11" s="606">
        <v>1908</v>
      </c>
      <c r="AC11" s="559">
        <v>2.46</v>
      </c>
      <c r="AD11" s="559">
        <v>0.31</v>
      </c>
      <c r="AE11" s="559">
        <v>3.66</v>
      </c>
      <c r="AF11" s="559">
        <v>0.11</v>
      </c>
      <c r="AG11" s="559">
        <v>35.71</v>
      </c>
      <c r="AH11" s="559">
        <f t="shared" si="2"/>
        <v>29.169999999999998</v>
      </c>
      <c r="AI11" s="560">
        <v>0.26700000000000002</v>
      </c>
      <c r="AJ11" s="561">
        <v>3.38</v>
      </c>
      <c r="AK11" s="561">
        <v>1.49</v>
      </c>
      <c r="AL11" s="562">
        <v>1.8</v>
      </c>
      <c r="AM11" s="562">
        <v>1</v>
      </c>
      <c r="AN11" s="570"/>
      <c r="AO11" s="626">
        <v>1908</v>
      </c>
      <c r="AP11" s="559">
        <v>2.46</v>
      </c>
      <c r="AQ11" s="559">
        <v>0.31</v>
      </c>
      <c r="AR11" s="559">
        <v>3.66</v>
      </c>
      <c r="AS11" s="559">
        <v>0.11</v>
      </c>
      <c r="AT11" s="559">
        <v>35.71</v>
      </c>
      <c r="AU11" s="559">
        <f t="shared" si="3"/>
        <v>29.169999999999998</v>
      </c>
      <c r="AV11" s="560">
        <v>0.26700000000000002</v>
      </c>
      <c r="AW11" s="561">
        <v>3.38</v>
      </c>
      <c r="AX11" s="561">
        <v>1.49</v>
      </c>
      <c r="AY11" s="562">
        <v>1.8</v>
      </c>
      <c r="AZ11" s="562">
        <v>1</v>
      </c>
      <c r="BA11" s="570"/>
      <c r="BB11" s="626">
        <v>1961</v>
      </c>
      <c r="BC11" s="559">
        <v>3.46</v>
      </c>
      <c r="BD11" s="559">
        <v>0.2</v>
      </c>
      <c r="BE11" s="559">
        <v>5.23</v>
      </c>
      <c r="BF11" s="559">
        <v>0.95</v>
      </c>
      <c r="BG11" s="559">
        <v>38.31</v>
      </c>
      <c r="BH11" s="559">
        <f t="shared" si="4"/>
        <v>28.47</v>
      </c>
      <c r="BI11" s="560">
        <v>0.27900000000000003</v>
      </c>
      <c r="BJ11" s="561">
        <v>4.53</v>
      </c>
      <c r="BK11" s="561">
        <v>1.51</v>
      </c>
      <c r="BL11" s="562">
        <v>1.4</v>
      </c>
      <c r="BM11" s="562">
        <v>0.5</v>
      </c>
      <c r="BN11" s="570"/>
      <c r="BO11" s="626">
        <v>1961</v>
      </c>
      <c r="BP11" s="559">
        <v>3.46</v>
      </c>
      <c r="BQ11" s="559">
        <v>0.2</v>
      </c>
      <c r="BR11" s="559">
        <v>5.23</v>
      </c>
      <c r="BS11" s="559">
        <v>0.95</v>
      </c>
      <c r="BT11" s="559">
        <v>38.31</v>
      </c>
      <c r="BU11" s="559">
        <f t="shared" si="5"/>
        <v>28.47</v>
      </c>
      <c r="BV11" s="560">
        <v>0.27900000000000003</v>
      </c>
      <c r="BW11" s="561">
        <v>4.53</v>
      </c>
      <c r="BX11" s="561">
        <v>1.51</v>
      </c>
      <c r="BY11" s="562">
        <v>1.4</v>
      </c>
      <c r="BZ11" s="562">
        <v>0.5</v>
      </c>
      <c r="CA11" s="570"/>
      <c r="CB11" s="625">
        <v>2005</v>
      </c>
      <c r="CC11" s="563">
        <v>3.13</v>
      </c>
      <c r="CD11" s="563">
        <v>0.37</v>
      </c>
      <c r="CE11" s="563">
        <v>6.3</v>
      </c>
      <c r="CF11" s="563">
        <v>1.03</v>
      </c>
      <c r="CG11" s="563">
        <v>38.32</v>
      </c>
      <c r="CH11" s="559">
        <f t="shared" si="6"/>
        <v>27.49</v>
      </c>
      <c r="CI11" s="564">
        <v>0.29499999999999998</v>
      </c>
      <c r="CJ11" s="565">
        <v>4.59</v>
      </c>
      <c r="CK11" s="565">
        <v>2.02</v>
      </c>
      <c r="CL11" s="566">
        <v>1.7</v>
      </c>
      <c r="CM11" s="566">
        <v>0.2</v>
      </c>
      <c r="CN11" s="570"/>
    </row>
    <row r="12" spans="1:92" ht="15" x14ac:dyDescent="0.2">
      <c r="A12" s="570"/>
      <c r="B12" s="606">
        <v>1884</v>
      </c>
      <c r="C12" s="559">
        <v>1.61</v>
      </c>
      <c r="D12" s="559">
        <v>0.15</v>
      </c>
      <c r="E12" s="559">
        <v>4.83</v>
      </c>
      <c r="F12" s="559">
        <v>0.22</v>
      </c>
      <c r="G12" s="559">
        <v>37.54</v>
      </c>
      <c r="H12" s="559">
        <f t="shared" si="0"/>
        <v>30.730000000000004</v>
      </c>
      <c r="I12" s="575"/>
      <c r="J12" s="561">
        <v>5.45</v>
      </c>
      <c r="K12" s="561">
        <v>3</v>
      </c>
      <c r="L12" s="562">
        <v>4.0999999999999996</v>
      </c>
      <c r="M12" s="562">
        <v>2.4</v>
      </c>
      <c r="N12" s="570"/>
      <c r="O12" s="600">
        <v>1884</v>
      </c>
      <c r="P12" s="559">
        <v>1.61</v>
      </c>
      <c r="Q12" s="559">
        <v>0.15</v>
      </c>
      <c r="R12" s="559">
        <v>4.83</v>
      </c>
      <c r="S12" s="559">
        <v>0.22</v>
      </c>
      <c r="T12" s="559">
        <v>37.54</v>
      </c>
      <c r="U12" s="559">
        <f t="shared" si="1"/>
        <v>30.730000000000004</v>
      </c>
      <c r="V12" s="575"/>
      <c r="W12" s="561">
        <v>5.45</v>
      </c>
      <c r="X12" s="561">
        <v>3</v>
      </c>
      <c r="Y12" s="562">
        <v>4.0999999999999996</v>
      </c>
      <c r="Z12" s="562">
        <v>2.4</v>
      </c>
      <c r="AA12" s="570"/>
      <c r="AB12" s="606">
        <v>1909</v>
      </c>
      <c r="AC12" s="559">
        <v>2.68</v>
      </c>
      <c r="AD12" s="559">
        <v>0.31</v>
      </c>
      <c r="AE12" s="559">
        <v>3.77</v>
      </c>
      <c r="AF12" s="559">
        <v>0.1</v>
      </c>
      <c r="AG12" s="559">
        <v>35.69</v>
      </c>
      <c r="AH12" s="559">
        <f t="shared" si="2"/>
        <v>28.829999999999995</v>
      </c>
      <c r="AI12" s="560">
        <v>0.27200000000000002</v>
      </c>
      <c r="AJ12" s="561">
        <v>3.55</v>
      </c>
      <c r="AK12" s="561">
        <v>1.4</v>
      </c>
      <c r="AL12" s="562">
        <v>2.1</v>
      </c>
      <c r="AM12" s="562">
        <v>0.7</v>
      </c>
      <c r="AN12" s="570"/>
      <c r="AO12" s="626">
        <v>1909</v>
      </c>
      <c r="AP12" s="559">
        <v>2.68</v>
      </c>
      <c r="AQ12" s="559">
        <v>0.31</v>
      </c>
      <c r="AR12" s="559">
        <v>3.77</v>
      </c>
      <c r="AS12" s="559">
        <v>0.1</v>
      </c>
      <c r="AT12" s="559">
        <v>35.69</v>
      </c>
      <c r="AU12" s="559">
        <f t="shared" si="3"/>
        <v>28.829999999999995</v>
      </c>
      <c r="AV12" s="560">
        <v>0.27200000000000002</v>
      </c>
      <c r="AW12" s="561">
        <v>3.55</v>
      </c>
      <c r="AX12" s="561">
        <v>1.4</v>
      </c>
      <c r="AY12" s="562">
        <v>2.1</v>
      </c>
      <c r="AZ12" s="562">
        <v>0.7</v>
      </c>
      <c r="BA12" s="570"/>
      <c r="BB12" s="626">
        <v>1962</v>
      </c>
      <c r="BC12" s="559">
        <v>3.37</v>
      </c>
      <c r="BD12" s="559">
        <v>0.22</v>
      </c>
      <c r="BE12" s="559">
        <v>5.42</v>
      </c>
      <c r="BF12" s="559">
        <v>0.93</v>
      </c>
      <c r="BG12" s="559">
        <v>38.42</v>
      </c>
      <c r="BH12" s="559">
        <f t="shared" si="4"/>
        <v>28.480000000000004</v>
      </c>
      <c r="BI12" s="560">
        <v>0.28100000000000003</v>
      </c>
      <c r="BJ12" s="561">
        <v>4.46</v>
      </c>
      <c r="BK12" s="561">
        <v>1.61</v>
      </c>
      <c r="BL12" s="562">
        <v>1.6</v>
      </c>
      <c r="BM12" s="562">
        <v>0.4</v>
      </c>
      <c r="BN12" s="570"/>
      <c r="BO12" s="626">
        <v>1962</v>
      </c>
      <c r="BP12" s="559">
        <v>3.37</v>
      </c>
      <c r="BQ12" s="559">
        <v>0.22</v>
      </c>
      <c r="BR12" s="559">
        <v>5.42</v>
      </c>
      <c r="BS12" s="559">
        <v>0.93</v>
      </c>
      <c r="BT12" s="559">
        <v>38.42</v>
      </c>
      <c r="BU12" s="559">
        <f t="shared" si="5"/>
        <v>28.480000000000004</v>
      </c>
      <c r="BV12" s="560">
        <v>0.28100000000000003</v>
      </c>
      <c r="BW12" s="561">
        <v>4.46</v>
      </c>
      <c r="BX12" s="561">
        <v>1.61</v>
      </c>
      <c r="BY12" s="562">
        <v>1.6</v>
      </c>
      <c r="BZ12" s="562">
        <v>0.4</v>
      </c>
      <c r="CA12" s="570"/>
      <c r="CB12" s="625">
        <v>2006</v>
      </c>
      <c r="CC12" s="563">
        <v>3.26</v>
      </c>
      <c r="CD12" s="563">
        <v>0.37</v>
      </c>
      <c r="CE12" s="563">
        <v>6.52</v>
      </c>
      <c r="CF12" s="563">
        <v>1.1100000000000001</v>
      </c>
      <c r="CG12" s="563">
        <v>38.71</v>
      </c>
      <c r="CH12" s="559">
        <f t="shared" si="6"/>
        <v>27.450000000000006</v>
      </c>
      <c r="CI12" s="564">
        <v>0.30099999999999999</v>
      </c>
      <c r="CJ12" s="565">
        <v>4.8600000000000003</v>
      </c>
      <c r="CK12" s="565">
        <v>2</v>
      </c>
      <c r="CL12" s="566">
        <v>1.4</v>
      </c>
      <c r="CM12" s="566">
        <v>0.4</v>
      </c>
      <c r="CN12" s="570"/>
    </row>
    <row r="13" spans="1:92" ht="15" x14ac:dyDescent="0.2">
      <c r="A13" s="570"/>
      <c r="B13" s="606">
        <v>1885</v>
      </c>
      <c r="C13" s="559">
        <v>1.98</v>
      </c>
      <c r="D13" s="559">
        <v>0.19</v>
      </c>
      <c r="E13" s="559">
        <v>3.77</v>
      </c>
      <c r="F13" s="559">
        <v>0.18</v>
      </c>
      <c r="G13" s="559">
        <v>37.42</v>
      </c>
      <c r="H13" s="559">
        <f t="shared" si="0"/>
        <v>31.300000000000008</v>
      </c>
      <c r="I13" s="575"/>
      <c r="J13" s="561">
        <v>5.22</v>
      </c>
      <c r="K13" s="561">
        <v>1.9</v>
      </c>
      <c r="L13" s="562">
        <v>3.9</v>
      </c>
      <c r="M13" s="562">
        <v>1.2</v>
      </c>
      <c r="N13" s="570"/>
      <c r="O13" s="600">
        <v>1885</v>
      </c>
      <c r="P13" s="559">
        <v>1.98</v>
      </c>
      <c r="Q13" s="559">
        <v>0.19</v>
      </c>
      <c r="R13" s="559">
        <v>3.77</v>
      </c>
      <c r="S13" s="559">
        <v>0.18</v>
      </c>
      <c r="T13" s="559">
        <v>37.42</v>
      </c>
      <c r="U13" s="559">
        <f t="shared" si="1"/>
        <v>31.300000000000008</v>
      </c>
      <c r="V13" s="575"/>
      <c r="W13" s="561">
        <v>5.22</v>
      </c>
      <c r="X13" s="561">
        <v>1.9</v>
      </c>
      <c r="Y13" s="562">
        <v>3.9</v>
      </c>
      <c r="Z13" s="562">
        <v>1.2</v>
      </c>
      <c r="AA13" s="570"/>
      <c r="AB13" s="606">
        <v>1910</v>
      </c>
      <c r="AC13" s="559">
        <v>3</v>
      </c>
      <c r="AD13" s="559">
        <v>0.32</v>
      </c>
      <c r="AE13" s="559">
        <v>3.88</v>
      </c>
      <c r="AF13" s="559">
        <v>0.14000000000000001</v>
      </c>
      <c r="AG13" s="559">
        <v>35.97</v>
      </c>
      <c r="AH13" s="559">
        <f t="shared" si="2"/>
        <v>28.63</v>
      </c>
      <c r="AI13" s="560">
        <v>0.27900000000000003</v>
      </c>
      <c r="AJ13" s="561">
        <v>3.84</v>
      </c>
      <c r="AK13" s="561">
        <v>1.3</v>
      </c>
      <c r="AL13" s="562">
        <v>1.7</v>
      </c>
      <c r="AM13" s="562">
        <v>0.9</v>
      </c>
      <c r="AN13" s="570"/>
      <c r="AO13" s="626">
        <v>1910</v>
      </c>
      <c r="AP13" s="559">
        <v>3</v>
      </c>
      <c r="AQ13" s="559">
        <v>0.32</v>
      </c>
      <c r="AR13" s="559">
        <v>3.88</v>
      </c>
      <c r="AS13" s="559">
        <v>0.14000000000000001</v>
      </c>
      <c r="AT13" s="559">
        <v>35.97</v>
      </c>
      <c r="AU13" s="559">
        <f t="shared" si="3"/>
        <v>28.63</v>
      </c>
      <c r="AV13" s="560">
        <v>0.27900000000000003</v>
      </c>
      <c r="AW13" s="561">
        <v>3.84</v>
      </c>
      <c r="AX13" s="561">
        <v>1.3</v>
      </c>
      <c r="AY13" s="562">
        <v>1.7</v>
      </c>
      <c r="AZ13" s="562">
        <v>0.9</v>
      </c>
      <c r="BA13" s="570"/>
      <c r="BB13" s="626">
        <v>1963</v>
      </c>
      <c r="BC13" s="559">
        <v>2.96</v>
      </c>
      <c r="BD13" s="559">
        <v>0.22</v>
      </c>
      <c r="BE13" s="559">
        <v>5.8</v>
      </c>
      <c r="BF13" s="559">
        <v>0.84</v>
      </c>
      <c r="BG13" s="559">
        <v>37.79</v>
      </c>
      <c r="BH13" s="559">
        <f t="shared" si="4"/>
        <v>27.97</v>
      </c>
      <c r="BI13" s="560">
        <v>0.27300000000000002</v>
      </c>
      <c r="BJ13" s="561">
        <v>3.95</v>
      </c>
      <c r="BK13" s="561">
        <v>1.96</v>
      </c>
      <c r="BL13" s="562">
        <v>1.9</v>
      </c>
      <c r="BM13" s="562">
        <v>0.7</v>
      </c>
      <c r="BN13" s="570"/>
      <c r="BO13" s="626">
        <v>1963</v>
      </c>
      <c r="BP13" s="559">
        <v>2.96</v>
      </c>
      <c r="BQ13" s="559">
        <v>0.22</v>
      </c>
      <c r="BR13" s="559">
        <v>5.8</v>
      </c>
      <c r="BS13" s="559">
        <v>0.84</v>
      </c>
      <c r="BT13" s="559">
        <v>37.79</v>
      </c>
      <c r="BU13" s="559">
        <f t="shared" si="5"/>
        <v>27.97</v>
      </c>
      <c r="BV13" s="560">
        <v>0.27300000000000002</v>
      </c>
      <c r="BW13" s="561">
        <v>3.95</v>
      </c>
      <c r="BX13" s="561">
        <v>1.96</v>
      </c>
      <c r="BY13" s="562">
        <v>1.9</v>
      </c>
      <c r="BZ13" s="562">
        <v>0.7</v>
      </c>
      <c r="CA13" s="570"/>
      <c r="CB13" s="625">
        <v>2007</v>
      </c>
      <c r="CC13" s="563">
        <v>3.31</v>
      </c>
      <c r="CD13" s="563">
        <v>0.36</v>
      </c>
      <c r="CE13" s="563">
        <v>6.62</v>
      </c>
      <c r="CF13" s="563">
        <v>1.02</v>
      </c>
      <c r="CG13" s="563">
        <v>38.799999999999997</v>
      </c>
      <c r="CH13" s="559">
        <f t="shared" si="6"/>
        <v>27.489999999999995</v>
      </c>
      <c r="CI13" s="564">
        <v>0.30199999999999999</v>
      </c>
      <c r="CJ13" s="565">
        <v>4.8</v>
      </c>
      <c r="CK13" s="565">
        <v>2</v>
      </c>
      <c r="CL13" s="566">
        <v>1.8</v>
      </c>
      <c r="CM13" s="566">
        <v>0.4</v>
      </c>
      <c r="CN13" s="570"/>
    </row>
    <row r="14" spans="1:92" ht="15" x14ac:dyDescent="0.2">
      <c r="A14" s="570"/>
      <c r="B14" s="606">
        <v>1886</v>
      </c>
      <c r="C14" s="559">
        <v>2.66</v>
      </c>
      <c r="D14" s="559">
        <v>0.15</v>
      </c>
      <c r="E14" s="559">
        <v>4.3099999999999996</v>
      </c>
      <c r="F14" s="559">
        <v>0.2</v>
      </c>
      <c r="G14" s="559">
        <v>37.64</v>
      </c>
      <c r="H14" s="559">
        <f t="shared" si="0"/>
        <v>30.320000000000007</v>
      </c>
      <c r="I14" s="575"/>
      <c r="J14" s="561">
        <v>5.49</v>
      </c>
      <c r="K14" s="561">
        <v>1.62</v>
      </c>
      <c r="L14" s="562">
        <v>3.5</v>
      </c>
      <c r="M14" s="562">
        <v>1.7</v>
      </c>
      <c r="N14" s="570"/>
      <c r="O14" s="600">
        <v>1886</v>
      </c>
      <c r="P14" s="559">
        <v>2.66</v>
      </c>
      <c r="Q14" s="559">
        <v>0.15</v>
      </c>
      <c r="R14" s="559">
        <v>4.3099999999999996</v>
      </c>
      <c r="S14" s="559">
        <v>0.2</v>
      </c>
      <c r="T14" s="559">
        <v>37.64</v>
      </c>
      <c r="U14" s="559">
        <f t="shared" si="1"/>
        <v>30.320000000000007</v>
      </c>
      <c r="V14" s="575"/>
      <c r="W14" s="561">
        <v>5.49</v>
      </c>
      <c r="X14" s="561">
        <v>1.62</v>
      </c>
      <c r="Y14" s="562">
        <v>3.5</v>
      </c>
      <c r="Z14" s="562">
        <v>1.7</v>
      </c>
      <c r="AA14" s="570"/>
      <c r="AB14" s="606">
        <v>1911</v>
      </c>
      <c r="AC14" s="559">
        <v>3.2</v>
      </c>
      <c r="AD14" s="559">
        <v>0.34</v>
      </c>
      <c r="AE14" s="559">
        <v>4</v>
      </c>
      <c r="AF14" s="559">
        <v>0.21</v>
      </c>
      <c r="AG14" s="559">
        <v>37</v>
      </c>
      <c r="AH14" s="559">
        <f t="shared" si="2"/>
        <v>29.249999999999993</v>
      </c>
      <c r="AI14" s="560">
        <v>0.29699999999999999</v>
      </c>
      <c r="AJ14" s="561">
        <v>4.51</v>
      </c>
      <c r="AK14" s="561">
        <v>1.25</v>
      </c>
      <c r="AL14" s="562">
        <v>2.2000000000000002</v>
      </c>
      <c r="AM14" s="562">
        <v>0.9</v>
      </c>
      <c r="AN14" s="570"/>
      <c r="AO14" s="626">
        <v>1911</v>
      </c>
      <c r="AP14" s="559">
        <v>3.2</v>
      </c>
      <c r="AQ14" s="559">
        <v>0.34</v>
      </c>
      <c r="AR14" s="559">
        <v>4</v>
      </c>
      <c r="AS14" s="559">
        <v>0.21</v>
      </c>
      <c r="AT14" s="559">
        <v>37</v>
      </c>
      <c r="AU14" s="559">
        <f t="shared" si="3"/>
        <v>29.249999999999993</v>
      </c>
      <c r="AV14" s="560">
        <v>0.29699999999999999</v>
      </c>
      <c r="AW14" s="561">
        <v>4.51</v>
      </c>
      <c r="AX14" s="561">
        <v>1.25</v>
      </c>
      <c r="AY14" s="562">
        <v>2.2000000000000002</v>
      </c>
      <c r="AZ14" s="562">
        <v>0.9</v>
      </c>
      <c r="BA14" s="570"/>
      <c r="BB14" s="626">
        <v>1964</v>
      </c>
      <c r="BC14" s="559">
        <v>2.96</v>
      </c>
      <c r="BD14" s="559">
        <v>0.21</v>
      </c>
      <c r="BE14" s="559">
        <v>5.91</v>
      </c>
      <c r="BF14" s="559">
        <v>0.85</v>
      </c>
      <c r="BG14" s="559">
        <v>37.82</v>
      </c>
      <c r="BH14" s="559">
        <f t="shared" si="4"/>
        <v>27.889999999999997</v>
      </c>
      <c r="BI14" s="560">
        <v>0.27900000000000003</v>
      </c>
      <c r="BJ14" s="561">
        <v>4.04</v>
      </c>
      <c r="BK14" s="561">
        <v>2</v>
      </c>
      <c r="BL14" s="562">
        <v>1.9</v>
      </c>
      <c r="BM14" s="562">
        <v>0.5</v>
      </c>
      <c r="BN14" s="570"/>
      <c r="BO14" s="626">
        <v>1964</v>
      </c>
      <c r="BP14" s="559">
        <v>2.96</v>
      </c>
      <c r="BQ14" s="559">
        <v>0.21</v>
      </c>
      <c r="BR14" s="559">
        <v>5.91</v>
      </c>
      <c r="BS14" s="559">
        <v>0.85</v>
      </c>
      <c r="BT14" s="559">
        <v>37.82</v>
      </c>
      <c r="BU14" s="559">
        <f t="shared" si="5"/>
        <v>27.889999999999997</v>
      </c>
      <c r="BV14" s="560">
        <v>0.27900000000000003</v>
      </c>
      <c r="BW14" s="561">
        <v>4.04</v>
      </c>
      <c r="BX14" s="561">
        <v>2</v>
      </c>
      <c r="BY14" s="562">
        <v>1.9</v>
      </c>
      <c r="BZ14" s="562">
        <v>0.5</v>
      </c>
      <c r="CA14" s="570"/>
      <c r="CB14" s="625">
        <v>2008</v>
      </c>
      <c r="CC14" s="563">
        <v>3.36</v>
      </c>
      <c r="CD14" s="563">
        <v>0.34</v>
      </c>
      <c r="CE14" s="563">
        <v>6.77</v>
      </c>
      <c r="CF14" s="563">
        <v>1</v>
      </c>
      <c r="CG14" s="563">
        <v>38.64</v>
      </c>
      <c r="CH14" s="559">
        <f t="shared" si="6"/>
        <v>27.169999999999998</v>
      </c>
      <c r="CI14" s="564">
        <v>0.3</v>
      </c>
      <c r="CJ14" s="565">
        <v>4.6500000000000004</v>
      </c>
      <c r="CK14" s="565">
        <v>2.0099999999999998</v>
      </c>
      <c r="CL14" s="566">
        <v>1.7</v>
      </c>
      <c r="CM14" s="566">
        <v>0.4</v>
      </c>
      <c r="CN14" s="570"/>
    </row>
    <row r="15" spans="1:92" ht="15" x14ac:dyDescent="0.2">
      <c r="A15" s="570"/>
      <c r="B15" s="606">
        <v>1887</v>
      </c>
      <c r="C15" s="559">
        <v>2.87</v>
      </c>
      <c r="D15" s="559">
        <v>0.36</v>
      </c>
      <c r="E15" s="559">
        <v>2.8</v>
      </c>
      <c r="F15" s="559">
        <v>0.28999999999999998</v>
      </c>
      <c r="G15" s="559">
        <v>38.549999999999997</v>
      </c>
      <c r="H15" s="559">
        <f t="shared" si="0"/>
        <v>32.230000000000004</v>
      </c>
      <c r="I15" s="575"/>
      <c r="J15" s="561">
        <v>6.35</v>
      </c>
      <c r="K15" s="561">
        <v>0.98</v>
      </c>
      <c r="L15" s="562">
        <v>3.5</v>
      </c>
      <c r="M15" s="562">
        <v>1.5</v>
      </c>
      <c r="N15" s="570"/>
      <c r="O15" s="600">
        <v>1887</v>
      </c>
      <c r="P15" s="559">
        <v>2.87</v>
      </c>
      <c r="Q15" s="559">
        <v>0.36</v>
      </c>
      <c r="R15" s="559">
        <v>2.8</v>
      </c>
      <c r="S15" s="559">
        <v>0.28999999999999998</v>
      </c>
      <c r="T15" s="559">
        <v>38.549999999999997</v>
      </c>
      <c r="U15" s="559">
        <f t="shared" si="1"/>
        <v>32.230000000000004</v>
      </c>
      <c r="V15" s="575"/>
      <c r="W15" s="561">
        <v>6.35</v>
      </c>
      <c r="X15" s="561">
        <v>0.98</v>
      </c>
      <c r="Y15" s="562">
        <v>3.5</v>
      </c>
      <c r="Z15" s="562">
        <v>1.5</v>
      </c>
      <c r="AA15" s="570"/>
      <c r="AB15" s="606">
        <v>1912</v>
      </c>
      <c r="AC15" s="559">
        <v>3.11</v>
      </c>
      <c r="AD15" s="559">
        <v>0.28999999999999998</v>
      </c>
      <c r="AE15" s="559">
        <v>3.97</v>
      </c>
      <c r="AF15" s="559">
        <v>0.18</v>
      </c>
      <c r="AG15" s="559">
        <v>37.22</v>
      </c>
      <c r="AH15" s="559">
        <f t="shared" si="2"/>
        <v>29.67</v>
      </c>
      <c r="AI15" s="560">
        <v>0.3</v>
      </c>
      <c r="AJ15" s="561">
        <v>4.5199999999999996</v>
      </c>
      <c r="AK15" s="561">
        <v>1.28</v>
      </c>
      <c r="AL15" s="562">
        <v>1.8</v>
      </c>
      <c r="AM15" s="562">
        <v>1.4</v>
      </c>
      <c r="AN15" s="570"/>
      <c r="AO15" s="626">
        <v>1912</v>
      </c>
      <c r="AP15" s="559">
        <v>3.11</v>
      </c>
      <c r="AQ15" s="559">
        <v>0.28999999999999998</v>
      </c>
      <c r="AR15" s="559">
        <v>3.97</v>
      </c>
      <c r="AS15" s="559">
        <v>0.18</v>
      </c>
      <c r="AT15" s="559">
        <v>37.22</v>
      </c>
      <c r="AU15" s="559">
        <f t="shared" si="3"/>
        <v>29.67</v>
      </c>
      <c r="AV15" s="560">
        <v>0.3</v>
      </c>
      <c r="AW15" s="561">
        <v>4.5199999999999996</v>
      </c>
      <c r="AX15" s="561">
        <v>1.28</v>
      </c>
      <c r="AY15" s="562">
        <v>1.8</v>
      </c>
      <c r="AZ15" s="562">
        <v>1.4</v>
      </c>
      <c r="BA15" s="570"/>
      <c r="BB15" s="626">
        <v>1965</v>
      </c>
      <c r="BC15" s="559">
        <v>3.09</v>
      </c>
      <c r="BD15" s="559">
        <v>0.22</v>
      </c>
      <c r="BE15" s="559">
        <v>5.94</v>
      </c>
      <c r="BF15" s="559">
        <v>0.83</v>
      </c>
      <c r="BG15" s="559">
        <v>37.82</v>
      </c>
      <c r="BH15" s="559">
        <f t="shared" si="4"/>
        <v>27.740000000000006</v>
      </c>
      <c r="BI15" s="560">
        <v>0.27400000000000002</v>
      </c>
      <c r="BJ15" s="561">
        <v>3.99</v>
      </c>
      <c r="BK15" s="561">
        <v>1.92</v>
      </c>
      <c r="BL15" s="562">
        <v>2.1</v>
      </c>
      <c r="BM15" s="562">
        <v>0.4</v>
      </c>
      <c r="BN15" s="570"/>
      <c r="BO15" s="626">
        <v>1965</v>
      </c>
      <c r="BP15" s="559">
        <v>3.09</v>
      </c>
      <c r="BQ15" s="559">
        <v>0.22</v>
      </c>
      <c r="BR15" s="559">
        <v>5.94</v>
      </c>
      <c r="BS15" s="559">
        <v>0.83</v>
      </c>
      <c r="BT15" s="559">
        <v>37.82</v>
      </c>
      <c r="BU15" s="559">
        <f t="shared" si="5"/>
        <v>27.740000000000006</v>
      </c>
      <c r="BV15" s="560">
        <v>0.27400000000000002</v>
      </c>
      <c r="BW15" s="561">
        <v>3.99</v>
      </c>
      <c r="BX15" s="561">
        <v>1.92</v>
      </c>
      <c r="BY15" s="562">
        <v>2.1</v>
      </c>
      <c r="BZ15" s="562">
        <v>0.4</v>
      </c>
      <c r="CA15" s="570"/>
      <c r="CB15" s="625">
        <v>2009</v>
      </c>
      <c r="CC15" s="563">
        <v>3.42</v>
      </c>
      <c r="CD15" s="563">
        <v>0.33</v>
      </c>
      <c r="CE15" s="563">
        <v>6.91</v>
      </c>
      <c r="CF15" s="563">
        <v>1.04</v>
      </c>
      <c r="CG15" s="563">
        <v>38.49</v>
      </c>
      <c r="CH15" s="559">
        <f t="shared" si="6"/>
        <v>26.790000000000003</v>
      </c>
      <c r="CI15" s="564">
        <v>0.29899999999999999</v>
      </c>
      <c r="CJ15" s="565">
        <v>4.6100000000000003</v>
      </c>
      <c r="CK15" s="565">
        <v>2.02</v>
      </c>
      <c r="CL15" s="566">
        <v>1.7</v>
      </c>
      <c r="CM15" s="566">
        <v>0.5</v>
      </c>
      <c r="CN15" s="570"/>
    </row>
    <row r="16" spans="1:92" ht="15" x14ac:dyDescent="0.2">
      <c r="A16" s="570"/>
      <c r="B16" s="606">
        <v>1888</v>
      </c>
      <c r="C16" s="559">
        <v>2.17</v>
      </c>
      <c r="D16" s="559">
        <v>0.38</v>
      </c>
      <c r="E16" s="559">
        <v>3.78</v>
      </c>
      <c r="F16" s="559">
        <v>0.24</v>
      </c>
      <c r="G16" s="559">
        <v>37.18</v>
      </c>
      <c r="H16" s="559">
        <f t="shared" si="0"/>
        <v>30.609999999999996</v>
      </c>
      <c r="I16" s="575"/>
      <c r="J16" s="561">
        <v>4.88</v>
      </c>
      <c r="K16" s="561">
        <v>1.74</v>
      </c>
      <c r="L16" s="562">
        <v>2.6</v>
      </c>
      <c r="M16" s="562">
        <v>1.4</v>
      </c>
      <c r="N16" s="570"/>
      <c r="O16" s="600">
        <v>1888</v>
      </c>
      <c r="P16" s="559">
        <v>2.17</v>
      </c>
      <c r="Q16" s="559">
        <v>0.38</v>
      </c>
      <c r="R16" s="559">
        <v>3.78</v>
      </c>
      <c r="S16" s="559">
        <v>0.24</v>
      </c>
      <c r="T16" s="559">
        <v>37.18</v>
      </c>
      <c r="U16" s="559">
        <f t="shared" si="1"/>
        <v>30.609999999999996</v>
      </c>
      <c r="V16" s="575"/>
      <c r="W16" s="561">
        <v>4.88</v>
      </c>
      <c r="X16" s="561">
        <v>1.74</v>
      </c>
      <c r="Y16" s="562">
        <v>2.6</v>
      </c>
      <c r="Z16" s="562">
        <v>1.4</v>
      </c>
      <c r="AA16" s="570"/>
      <c r="AB16" s="606">
        <v>1913</v>
      </c>
      <c r="AC16" s="559">
        <v>2.97</v>
      </c>
      <c r="AD16" s="559">
        <v>0.28000000000000003</v>
      </c>
      <c r="AE16" s="559">
        <v>3.83</v>
      </c>
      <c r="AF16" s="559">
        <v>0.19</v>
      </c>
      <c r="AG16" s="559">
        <v>37.119999999999997</v>
      </c>
      <c r="AH16" s="559">
        <f t="shared" si="2"/>
        <v>29.849999999999998</v>
      </c>
      <c r="AI16" s="560">
        <v>0.28399999999999997</v>
      </c>
      <c r="AJ16" s="561">
        <v>4.04</v>
      </c>
      <c r="AK16" s="561">
        <v>1.29</v>
      </c>
      <c r="AL16" s="562">
        <v>2</v>
      </c>
      <c r="AM16" s="562">
        <v>0.7</v>
      </c>
      <c r="AN16" s="570"/>
      <c r="AO16" s="626">
        <v>1913</v>
      </c>
      <c r="AP16" s="559">
        <v>2.97</v>
      </c>
      <c r="AQ16" s="559">
        <v>0.28000000000000003</v>
      </c>
      <c r="AR16" s="559">
        <v>3.83</v>
      </c>
      <c r="AS16" s="559">
        <v>0.19</v>
      </c>
      <c r="AT16" s="559">
        <v>37.119999999999997</v>
      </c>
      <c r="AU16" s="559">
        <f t="shared" si="3"/>
        <v>29.849999999999998</v>
      </c>
      <c r="AV16" s="560">
        <v>0.28399999999999997</v>
      </c>
      <c r="AW16" s="561">
        <v>4.04</v>
      </c>
      <c r="AX16" s="561">
        <v>1.29</v>
      </c>
      <c r="AY16" s="562">
        <v>2</v>
      </c>
      <c r="AZ16" s="562">
        <v>0.7</v>
      </c>
      <c r="BA16" s="570"/>
      <c r="BB16" s="626">
        <v>1966</v>
      </c>
      <c r="BC16" s="559">
        <v>2.89</v>
      </c>
      <c r="BD16" s="559">
        <v>0.21</v>
      </c>
      <c r="BE16" s="559">
        <v>5.82</v>
      </c>
      <c r="BF16" s="559">
        <v>0.85</v>
      </c>
      <c r="BG16" s="559">
        <v>37.67</v>
      </c>
      <c r="BH16" s="559">
        <f t="shared" si="4"/>
        <v>27.9</v>
      </c>
      <c r="BI16" s="560">
        <v>0.27600000000000002</v>
      </c>
      <c r="BJ16" s="561">
        <v>3.99</v>
      </c>
      <c r="BK16" s="561">
        <v>2.02</v>
      </c>
      <c r="BL16" s="562">
        <v>1.3</v>
      </c>
      <c r="BM16" s="562">
        <v>0.4</v>
      </c>
      <c r="BN16" s="570"/>
      <c r="BO16" s="626">
        <v>1966</v>
      </c>
      <c r="BP16" s="559">
        <v>2.89</v>
      </c>
      <c r="BQ16" s="559">
        <v>0.21</v>
      </c>
      <c r="BR16" s="559">
        <v>5.82</v>
      </c>
      <c r="BS16" s="559">
        <v>0.85</v>
      </c>
      <c r="BT16" s="559">
        <v>37.67</v>
      </c>
      <c r="BU16" s="559">
        <f t="shared" si="5"/>
        <v>27.9</v>
      </c>
      <c r="BV16" s="560">
        <v>0.27600000000000002</v>
      </c>
      <c r="BW16" s="561">
        <v>3.99</v>
      </c>
      <c r="BX16" s="561">
        <v>2.02</v>
      </c>
      <c r="BY16" s="562">
        <v>1.3</v>
      </c>
      <c r="BZ16" s="562">
        <v>0.4</v>
      </c>
      <c r="CA16" s="570"/>
      <c r="CB16" s="625">
        <v>2010</v>
      </c>
      <c r="CC16" s="563">
        <v>3.25</v>
      </c>
      <c r="CD16" s="563">
        <v>0.32</v>
      </c>
      <c r="CE16" s="563">
        <v>7.06</v>
      </c>
      <c r="CF16" s="563">
        <v>0.95</v>
      </c>
      <c r="CG16" s="563">
        <v>38.18</v>
      </c>
      <c r="CH16" s="559">
        <f t="shared" si="6"/>
        <v>26.6</v>
      </c>
      <c r="CI16" s="564">
        <v>0.29699999999999999</v>
      </c>
      <c r="CJ16" s="565">
        <v>4.38</v>
      </c>
      <c r="CK16" s="565">
        <v>2.17</v>
      </c>
      <c r="CL16" s="566">
        <v>2.1</v>
      </c>
      <c r="CM16" s="566">
        <v>0.4</v>
      </c>
      <c r="CN16" s="570"/>
    </row>
    <row r="17" spans="1:92" ht="15" x14ac:dyDescent="0.2">
      <c r="A17" s="570"/>
      <c r="B17" s="606">
        <v>1889</v>
      </c>
      <c r="C17" s="559">
        <v>3.36</v>
      </c>
      <c r="D17" s="559">
        <v>0.36</v>
      </c>
      <c r="E17" s="559">
        <v>3.53</v>
      </c>
      <c r="F17" s="559">
        <v>0.31</v>
      </c>
      <c r="G17" s="559">
        <v>38.840000000000003</v>
      </c>
      <c r="H17" s="559">
        <f t="shared" si="0"/>
        <v>31.280000000000005</v>
      </c>
      <c r="I17" s="575"/>
      <c r="J17" s="561">
        <v>5.97</v>
      </c>
      <c r="K17" s="561">
        <v>1.05</v>
      </c>
      <c r="L17" s="562">
        <v>2.7</v>
      </c>
      <c r="M17" s="562">
        <v>1.7</v>
      </c>
      <c r="N17" s="570"/>
      <c r="O17" s="600">
        <v>1889</v>
      </c>
      <c r="P17" s="559">
        <v>3.36</v>
      </c>
      <c r="Q17" s="559">
        <v>0.36</v>
      </c>
      <c r="R17" s="559">
        <v>3.53</v>
      </c>
      <c r="S17" s="559">
        <v>0.31</v>
      </c>
      <c r="T17" s="559">
        <v>38.840000000000003</v>
      </c>
      <c r="U17" s="559">
        <f t="shared" si="1"/>
        <v>31.280000000000005</v>
      </c>
      <c r="V17" s="575"/>
      <c r="W17" s="561">
        <v>5.97</v>
      </c>
      <c r="X17" s="561">
        <v>1.05</v>
      </c>
      <c r="Y17" s="562">
        <v>2.7</v>
      </c>
      <c r="Z17" s="562">
        <v>1.7</v>
      </c>
      <c r="AA17" s="570"/>
      <c r="AB17" s="606">
        <v>1914</v>
      </c>
      <c r="AC17" s="559">
        <v>2.97</v>
      </c>
      <c r="AD17" s="559">
        <v>0.27</v>
      </c>
      <c r="AE17" s="559">
        <v>3.98</v>
      </c>
      <c r="AF17" s="559">
        <v>0.19</v>
      </c>
      <c r="AG17" s="559">
        <v>36.4</v>
      </c>
      <c r="AH17" s="559">
        <f t="shared" si="2"/>
        <v>28.989999999999995</v>
      </c>
      <c r="AI17" s="560">
        <v>0.27900000000000003</v>
      </c>
      <c r="AJ17" s="561">
        <v>3.87</v>
      </c>
      <c r="AK17" s="561">
        <v>1.34</v>
      </c>
      <c r="AL17" s="562">
        <v>1.8</v>
      </c>
      <c r="AM17" s="562">
        <v>0.8</v>
      </c>
      <c r="AN17" s="570"/>
      <c r="AO17" s="626">
        <v>1914</v>
      </c>
      <c r="AP17" s="559">
        <v>2.97</v>
      </c>
      <c r="AQ17" s="559">
        <v>0.27</v>
      </c>
      <c r="AR17" s="559">
        <v>3.98</v>
      </c>
      <c r="AS17" s="559">
        <v>0.19</v>
      </c>
      <c r="AT17" s="559">
        <v>36.4</v>
      </c>
      <c r="AU17" s="559">
        <f t="shared" si="3"/>
        <v>28.989999999999995</v>
      </c>
      <c r="AV17" s="560">
        <v>0.27900000000000003</v>
      </c>
      <c r="AW17" s="561">
        <v>3.87</v>
      </c>
      <c r="AX17" s="561">
        <v>1.34</v>
      </c>
      <c r="AY17" s="562">
        <v>1.8</v>
      </c>
      <c r="AZ17" s="562">
        <v>0.8</v>
      </c>
      <c r="BA17" s="570"/>
      <c r="BB17" s="626">
        <v>1967</v>
      </c>
      <c r="BC17" s="559">
        <v>2.98</v>
      </c>
      <c r="BD17" s="559">
        <v>0.23</v>
      </c>
      <c r="BE17" s="559">
        <v>5.99</v>
      </c>
      <c r="BF17" s="559">
        <v>0.71</v>
      </c>
      <c r="BG17" s="559">
        <v>37.61</v>
      </c>
      <c r="BH17" s="559">
        <f t="shared" si="4"/>
        <v>27.700000000000003</v>
      </c>
      <c r="BI17" s="560">
        <v>0.27400000000000002</v>
      </c>
      <c r="BJ17" s="561">
        <v>3.77</v>
      </c>
      <c r="BK17" s="561">
        <v>2.0099999999999998</v>
      </c>
      <c r="BL17" s="562">
        <v>1.4</v>
      </c>
      <c r="BM17" s="562">
        <v>0.3</v>
      </c>
      <c r="BN17" s="570"/>
      <c r="BO17" s="626">
        <v>1967</v>
      </c>
      <c r="BP17" s="559">
        <v>2.98</v>
      </c>
      <c r="BQ17" s="559">
        <v>0.23</v>
      </c>
      <c r="BR17" s="559">
        <v>5.99</v>
      </c>
      <c r="BS17" s="559">
        <v>0.71</v>
      </c>
      <c r="BT17" s="559">
        <v>37.61</v>
      </c>
      <c r="BU17" s="559">
        <f t="shared" si="5"/>
        <v>27.700000000000003</v>
      </c>
      <c r="BV17" s="560">
        <v>0.27400000000000002</v>
      </c>
      <c r="BW17" s="561">
        <v>3.77</v>
      </c>
      <c r="BX17" s="561">
        <v>2.0099999999999998</v>
      </c>
      <c r="BY17" s="562">
        <v>1.4</v>
      </c>
      <c r="BZ17" s="562">
        <v>0.3</v>
      </c>
      <c r="CA17" s="570"/>
      <c r="CB17" s="625">
        <v>2011</v>
      </c>
      <c r="CC17" s="563">
        <v>3.09</v>
      </c>
      <c r="CD17" s="563">
        <v>0.32</v>
      </c>
      <c r="CE17" s="563">
        <v>7.1</v>
      </c>
      <c r="CF17" s="563">
        <v>0.94</v>
      </c>
      <c r="CG17" s="563">
        <v>38.130000000000003</v>
      </c>
      <c r="CH17" s="559">
        <f t="shared" si="6"/>
        <v>26.680000000000003</v>
      </c>
      <c r="CI17" s="564">
        <v>0.29499999999999998</v>
      </c>
      <c r="CJ17" s="565">
        <v>4.28</v>
      </c>
      <c r="CK17" s="565">
        <v>2.2999999999999998</v>
      </c>
      <c r="CL17" s="566">
        <v>2</v>
      </c>
      <c r="CM17" s="566">
        <v>0.4</v>
      </c>
      <c r="CN17" s="570"/>
    </row>
    <row r="18" spans="1:92" ht="15" x14ac:dyDescent="0.2">
      <c r="A18" s="570"/>
      <c r="B18" s="606">
        <v>1890</v>
      </c>
      <c r="C18" s="559">
        <v>3.64</v>
      </c>
      <c r="D18" s="559">
        <v>0.42</v>
      </c>
      <c r="E18" s="559">
        <v>3.4</v>
      </c>
      <c r="F18" s="559">
        <v>0.24</v>
      </c>
      <c r="G18" s="559">
        <v>39.31</v>
      </c>
      <c r="H18" s="559">
        <f t="shared" si="0"/>
        <v>31.610000000000003</v>
      </c>
      <c r="I18" s="575"/>
      <c r="J18" s="561">
        <v>6.02</v>
      </c>
      <c r="K18" s="561">
        <v>0.93</v>
      </c>
      <c r="L18" s="562">
        <v>3.5</v>
      </c>
      <c r="M18" s="562">
        <v>1.9</v>
      </c>
      <c r="N18" s="570"/>
      <c r="O18" s="600">
        <v>1890</v>
      </c>
      <c r="P18" s="559">
        <v>3.64</v>
      </c>
      <c r="Q18" s="559">
        <v>0.42</v>
      </c>
      <c r="R18" s="559">
        <v>3.4</v>
      </c>
      <c r="S18" s="559">
        <v>0.24</v>
      </c>
      <c r="T18" s="559">
        <v>39.31</v>
      </c>
      <c r="U18" s="559">
        <f t="shared" si="1"/>
        <v>31.610000000000003</v>
      </c>
      <c r="V18" s="575"/>
      <c r="W18" s="561">
        <v>6.02</v>
      </c>
      <c r="X18" s="561">
        <v>0.93</v>
      </c>
      <c r="Y18" s="562">
        <v>3.5</v>
      </c>
      <c r="Z18" s="562">
        <v>1.9</v>
      </c>
      <c r="AA18" s="570"/>
      <c r="AB18" s="606">
        <v>1915</v>
      </c>
      <c r="AC18" s="559">
        <v>2.98</v>
      </c>
      <c r="AD18" s="559">
        <v>0.27</v>
      </c>
      <c r="AE18" s="559">
        <v>3.79</v>
      </c>
      <c r="AF18" s="559">
        <v>0.17</v>
      </c>
      <c r="AG18" s="559">
        <v>36.340000000000003</v>
      </c>
      <c r="AH18" s="559">
        <f t="shared" si="2"/>
        <v>29.130000000000003</v>
      </c>
      <c r="AI18" s="560">
        <v>0.27700000000000002</v>
      </c>
      <c r="AJ18" s="561">
        <v>3.81</v>
      </c>
      <c r="AK18" s="561">
        <v>1.27</v>
      </c>
      <c r="AL18" s="562">
        <v>1.8</v>
      </c>
      <c r="AM18" s="562">
        <v>1</v>
      </c>
      <c r="AN18" s="570"/>
      <c r="AO18" s="626">
        <v>1915</v>
      </c>
      <c r="AP18" s="559">
        <v>2.98</v>
      </c>
      <c r="AQ18" s="559">
        <v>0.27</v>
      </c>
      <c r="AR18" s="559">
        <v>3.79</v>
      </c>
      <c r="AS18" s="559">
        <v>0.17</v>
      </c>
      <c r="AT18" s="559">
        <v>36.340000000000003</v>
      </c>
      <c r="AU18" s="559">
        <f t="shared" si="3"/>
        <v>29.130000000000003</v>
      </c>
      <c r="AV18" s="560">
        <v>0.27700000000000002</v>
      </c>
      <c r="AW18" s="561">
        <v>3.81</v>
      </c>
      <c r="AX18" s="561">
        <v>1.27</v>
      </c>
      <c r="AY18" s="562">
        <v>1.8</v>
      </c>
      <c r="AZ18" s="562">
        <v>1</v>
      </c>
      <c r="BA18" s="570"/>
      <c r="BB18" s="626">
        <v>1968</v>
      </c>
      <c r="BC18" s="559">
        <v>2.82</v>
      </c>
      <c r="BD18" s="559">
        <v>0.24</v>
      </c>
      <c r="BE18" s="559">
        <v>5.89</v>
      </c>
      <c r="BF18" s="559">
        <v>0.61</v>
      </c>
      <c r="BG18" s="559">
        <v>37.18</v>
      </c>
      <c r="BH18" s="559">
        <f t="shared" si="4"/>
        <v>27.619999999999997</v>
      </c>
      <c r="BI18" s="560">
        <v>0.26900000000000002</v>
      </c>
      <c r="BJ18" s="561">
        <v>3.42</v>
      </c>
      <c r="BK18" s="561">
        <v>2.09</v>
      </c>
      <c r="BL18" s="562">
        <v>1.3</v>
      </c>
      <c r="BM18" s="562">
        <v>0.4</v>
      </c>
      <c r="BN18" s="570"/>
      <c r="BO18" s="626">
        <v>1968</v>
      </c>
      <c r="BP18" s="559">
        <v>2.82</v>
      </c>
      <c r="BQ18" s="559">
        <v>0.24</v>
      </c>
      <c r="BR18" s="559">
        <v>5.89</v>
      </c>
      <c r="BS18" s="559">
        <v>0.61</v>
      </c>
      <c r="BT18" s="559">
        <v>37.18</v>
      </c>
      <c r="BU18" s="559">
        <f t="shared" si="5"/>
        <v>27.619999999999997</v>
      </c>
      <c r="BV18" s="560">
        <v>0.26900000000000002</v>
      </c>
      <c r="BW18" s="561">
        <v>3.42</v>
      </c>
      <c r="BX18" s="561">
        <v>2.09</v>
      </c>
      <c r="BY18" s="562">
        <v>1.3</v>
      </c>
      <c r="BZ18" s="562">
        <v>0.4</v>
      </c>
      <c r="CA18" s="570"/>
      <c r="CB18" s="625">
        <v>2012</v>
      </c>
      <c r="CC18" s="563">
        <v>3.03</v>
      </c>
      <c r="CD18" s="563">
        <v>0.31</v>
      </c>
      <c r="CE18" s="563">
        <v>7.5</v>
      </c>
      <c r="CF18" s="563">
        <v>1.02</v>
      </c>
      <c r="CG18" s="563">
        <v>37.9</v>
      </c>
      <c r="CH18" s="559">
        <f t="shared" si="6"/>
        <v>26.039999999999996</v>
      </c>
      <c r="CI18" s="564">
        <v>0.29699999999999999</v>
      </c>
      <c r="CJ18" s="565">
        <v>4.32</v>
      </c>
      <c r="CK18" s="565">
        <v>2.48</v>
      </c>
      <c r="CL18" s="566">
        <v>1.4</v>
      </c>
      <c r="CM18" s="566">
        <v>0.3</v>
      </c>
      <c r="CN18" s="570"/>
    </row>
    <row r="19" spans="1:92" ht="15" x14ac:dyDescent="0.2">
      <c r="A19" s="570"/>
      <c r="B19" s="606">
        <v>1891</v>
      </c>
      <c r="C19" s="559">
        <v>3.63</v>
      </c>
      <c r="D19" s="559">
        <v>0.44</v>
      </c>
      <c r="E19" s="559">
        <v>3.45</v>
      </c>
      <c r="F19" s="559">
        <v>0.26</v>
      </c>
      <c r="G19" s="559">
        <v>39.15</v>
      </c>
      <c r="H19" s="559">
        <f t="shared" si="0"/>
        <v>31.369999999999997</v>
      </c>
      <c r="I19" s="575"/>
      <c r="J19" s="561">
        <v>5.7</v>
      </c>
      <c r="K19" s="561">
        <v>0.95</v>
      </c>
      <c r="L19" s="562">
        <v>2.7</v>
      </c>
      <c r="M19" s="562">
        <v>1.6</v>
      </c>
      <c r="N19" s="570"/>
      <c r="O19" s="600">
        <v>1891</v>
      </c>
      <c r="P19" s="559">
        <v>3.63</v>
      </c>
      <c r="Q19" s="559">
        <v>0.44</v>
      </c>
      <c r="R19" s="559">
        <v>3.45</v>
      </c>
      <c r="S19" s="559">
        <v>0.26</v>
      </c>
      <c r="T19" s="559">
        <v>39.15</v>
      </c>
      <c r="U19" s="559">
        <f t="shared" si="1"/>
        <v>31.369999999999997</v>
      </c>
      <c r="V19" s="575"/>
      <c r="W19" s="561">
        <v>5.7</v>
      </c>
      <c r="X19" s="561">
        <v>0.95</v>
      </c>
      <c r="Y19" s="562">
        <v>2.7</v>
      </c>
      <c r="Z19" s="562">
        <v>1.6</v>
      </c>
      <c r="AA19" s="570"/>
      <c r="AB19" s="606">
        <v>1916</v>
      </c>
      <c r="AC19" s="559">
        <v>2.84</v>
      </c>
      <c r="AD19" s="559">
        <v>0.25</v>
      </c>
      <c r="AE19" s="559">
        <v>3.82</v>
      </c>
      <c r="AF19" s="559">
        <v>0.15</v>
      </c>
      <c r="AG19" s="559">
        <v>36.479999999999997</v>
      </c>
      <c r="AH19" s="559">
        <f t="shared" si="2"/>
        <v>29.42</v>
      </c>
      <c r="AI19" s="560">
        <v>0.27400000000000002</v>
      </c>
      <c r="AJ19" s="561">
        <v>3.56</v>
      </c>
      <c r="AK19" s="561">
        <v>1.34</v>
      </c>
      <c r="AL19" s="562">
        <v>1.4</v>
      </c>
      <c r="AM19" s="562">
        <v>0.8</v>
      </c>
      <c r="AN19" s="570"/>
      <c r="AO19" s="626">
        <v>1916</v>
      </c>
      <c r="AP19" s="559">
        <v>2.84</v>
      </c>
      <c r="AQ19" s="559">
        <v>0.25</v>
      </c>
      <c r="AR19" s="559">
        <v>3.82</v>
      </c>
      <c r="AS19" s="559">
        <v>0.15</v>
      </c>
      <c r="AT19" s="559">
        <v>36.479999999999997</v>
      </c>
      <c r="AU19" s="559">
        <f t="shared" si="3"/>
        <v>29.42</v>
      </c>
      <c r="AV19" s="560">
        <v>0.27400000000000002</v>
      </c>
      <c r="AW19" s="561">
        <v>3.56</v>
      </c>
      <c r="AX19" s="561">
        <v>1.34</v>
      </c>
      <c r="AY19" s="562">
        <v>1.4</v>
      </c>
      <c r="AZ19" s="562">
        <v>0.8</v>
      </c>
      <c r="BA19" s="570"/>
      <c r="BB19" s="626">
        <v>1969</v>
      </c>
      <c r="BC19" s="559">
        <v>3.45</v>
      </c>
      <c r="BD19" s="559">
        <v>0.23</v>
      </c>
      <c r="BE19" s="559">
        <v>5.77</v>
      </c>
      <c r="BF19" s="559">
        <v>0.8</v>
      </c>
      <c r="BG19" s="559">
        <v>38.08</v>
      </c>
      <c r="BH19" s="559">
        <f t="shared" si="4"/>
        <v>27.83</v>
      </c>
      <c r="BI19" s="560">
        <v>0.27600000000000002</v>
      </c>
      <c r="BJ19" s="561">
        <v>4.07</v>
      </c>
      <c r="BK19" s="561">
        <v>1.67</v>
      </c>
      <c r="BL19" s="562">
        <v>2</v>
      </c>
      <c r="BM19" s="562">
        <v>0.5</v>
      </c>
      <c r="BN19" s="570"/>
      <c r="BO19" s="626">
        <v>1969</v>
      </c>
      <c r="BP19" s="559">
        <v>3.45</v>
      </c>
      <c r="BQ19" s="559">
        <v>0.23</v>
      </c>
      <c r="BR19" s="559">
        <v>5.77</v>
      </c>
      <c r="BS19" s="559">
        <v>0.8</v>
      </c>
      <c r="BT19" s="559">
        <v>38.08</v>
      </c>
      <c r="BU19" s="559">
        <f t="shared" si="5"/>
        <v>27.83</v>
      </c>
      <c r="BV19" s="560">
        <v>0.27600000000000002</v>
      </c>
      <c r="BW19" s="561">
        <v>4.07</v>
      </c>
      <c r="BX19" s="561">
        <v>1.67</v>
      </c>
      <c r="BY19" s="562">
        <v>2</v>
      </c>
      <c r="BZ19" s="562">
        <v>0.5</v>
      </c>
      <c r="CA19" s="570"/>
      <c r="CB19" s="625">
        <v>2013</v>
      </c>
      <c r="CC19" s="563">
        <v>3.01</v>
      </c>
      <c r="CD19" s="563">
        <v>0.32</v>
      </c>
      <c r="CE19" s="563">
        <v>7.55</v>
      </c>
      <c r="CF19" s="563">
        <v>0.96</v>
      </c>
      <c r="CG19" s="563">
        <v>38.020000000000003</v>
      </c>
      <c r="CH19" s="559">
        <f t="shared" si="6"/>
        <v>26.180000000000003</v>
      </c>
      <c r="CI19" s="564">
        <v>0.29699999999999999</v>
      </c>
      <c r="CJ19" s="565">
        <v>4.17</v>
      </c>
      <c r="CK19" s="565">
        <v>2.5099999999999998</v>
      </c>
      <c r="CL19" s="562">
        <v>2.1</v>
      </c>
      <c r="CM19" s="562">
        <v>0.4</v>
      </c>
      <c r="CN19" s="570"/>
    </row>
    <row r="20" spans="1:92" ht="15" x14ac:dyDescent="0.2">
      <c r="A20" s="570"/>
      <c r="B20" s="606">
        <v>1892</v>
      </c>
      <c r="C20" s="559">
        <v>3.36</v>
      </c>
      <c r="D20" s="559">
        <v>0.31</v>
      </c>
      <c r="E20" s="559">
        <v>3.26</v>
      </c>
      <c r="F20" s="559">
        <v>0.23</v>
      </c>
      <c r="G20" s="559">
        <v>38.5</v>
      </c>
      <c r="H20" s="559">
        <f t="shared" si="0"/>
        <v>31.34</v>
      </c>
      <c r="I20" s="575"/>
      <c r="J20" s="561">
        <v>5.1100000000000003</v>
      </c>
      <c r="K20" s="561">
        <v>0.97</v>
      </c>
      <c r="L20" s="562">
        <v>1.7</v>
      </c>
      <c r="M20" s="562">
        <v>1.3</v>
      </c>
      <c r="N20" s="570"/>
      <c r="O20" s="600">
        <v>1892</v>
      </c>
      <c r="P20" s="559">
        <v>3.36</v>
      </c>
      <c r="Q20" s="559">
        <v>0.31</v>
      </c>
      <c r="R20" s="559">
        <v>3.26</v>
      </c>
      <c r="S20" s="559">
        <v>0.23</v>
      </c>
      <c r="T20" s="559">
        <v>38.5</v>
      </c>
      <c r="U20" s="559">
        <f t="shared" si="1"/>
        <v>31.34</v>
      </c>
      <c r="V20" s="575"/>
      <c r="W20" s="561">
        <v>5.1100000000000003</v>
      </c>
      <c r="X20" s="561">
        <v>0.97</v>
      </c>
      <c r="Y20" s="562">
        <v>1.7</v>
      </c>
      <c r="Z20" s="562">
        <v>1.3</v>
      </c>
      <c r="AA20" s="570"/>
      <c r="AB20" s="606">
        <v>1917</v>
      </c>
      <c r="AC20" s="559">
        <v>2.76</v>
      </c>
      <c r="AD20" s="559">
        <v>0.23</v>
      </c>
      <c r="AE20" s="559">
        <v>3.46</v>
      </c>
      <c r="AF20" s="559">
        <v>0.13</v>
      </c>
      <c r="AG20" s="559">
        <v>36.53</v>
      </c>
      <c r="AH20" s="559">
        <f t="shared" si="2"/>
        <v>29.950000000000006</v>
      </c>
      <c r="AI20" s="560">
        <v>0.27200000000000002</v>
      </c>
      <c r="AJ20" s="561">
        <v>3.58</v>
      </c>
      <c r="AK20" s="561">
        <v>1.25</v>
      </c>
      <c r="AL20" s="562">
        <v>1.2</v>
      </c>
      <c r="AM20" s="562">
        <v>0.6</v>
      </c>
      <c r="AN20" s="570"/>
      <c r="AO20" s="626">
        <v>1917</v>
      </c>
      <c r="AP20" s="559">
        <v>2.76</v>
      </c>
      <c r="AQ20" s="559">
        <v>0.23</v>
      </c>
      <c r="AR20" s="559">
        <v>3.46</v>
      </c>
      <c r="AS20" s="559">
        <v>0.13</v>
      </c>
      <c r="AT20" s="559">
        <v>36.53</v>
      </c>
      <c r="AU20" s="559">
        <f t="shared" si="3"/>
        <v>29.950000000000006</v>
      </c>
      <c r="AV20" s="560">
        <v>0.27200000000000002</v>
      </c>
      <c r="AW20" s="561">
        <v>3.58</v>
      </c>
      <c r="AX20" s="561">
        <v>1.25</v>
      </c>
      <c r="AY20" s="562">
        <v>1.2</v>
      </c>
      <c r="AZ20" s="562">
        <v>0.6</v>
      </c>
      <c r="BA20" s="570"/>
      <c r="BB20" s="626">
        <v>1970</v>
      </c>
      <c r="BC20" s="559">
        <v>3.53</v>
      </c>
      <c r="BD20" s="559">
        <v>0.21</v>
      </c>
      <c r="BE20" s="559">
        <v>5.75</v>
      </c>
      <c r="BF20" s="559">
        <v>0.88</v>
      </c>
      <c r="BG20" s="559">
        <v>38.409999999999997</v>
      </c>
      <c r="BH20" s="559">
        <f t="shared" si="4"/>
        <v>28.039999999999996</v>
      </c>
      <c r="BI20" s="560">
        <v>0.28100000000000003</v>
      </c>
      <c r="BJ20" s="561">
        <v>4.34</v>
      </c>
      <c r="BK20" s="561">
        <v>1.63</v>
      </c>
      <c r="BL20" s="562">
        <v>1.4</v>
      </c>
      <c r="BM20" s="562">
        <v>0.3</v>
      </c>
      <c r="BN20" s="570"/>
      <c r="BO20" s="626">
        <v>1970</v>
      </c>
      <c r="BP20" s="559">
        <v>3.53</v>
      </c>
      <c r="BQ20" s="559">
        <v>0.21</v>
      </c>
      <c r="BR20" s="559">
        <v>5.75</v>
      </c>
      <c r="BS20" s="559">
        <v>0.88</v>
      </c>
      <c r="BT20" s="559">
        <v>38.409999999999997</v>
      </c>
      <c r="BU20" s="559">
        <f t="shared" si="5"/>
        <v>28.039999999999996</v>
      </c>
      <c r="BV20" s="560">
        <v>0.28100000000000003</v>
      </c>
      <c r="BW20" s="561">
        <v>4.34</v>
      </c>
      <c r="BX20" s="561">
        <v>1.63</v>
      </c>
      <c r="BY20" s="562">
        <v>1.4</v>
      </c>
      <c r="BZ20" s="562">
        <v>0.3</v>
      </c>
      <c r="CA20" s="570"/>
      <c r="CB20" s="625">
        <v>2014</v>
      </c>
      <c r="CC20" s="563">
        <v>2.88</v>
      </c>
      <c r="CD20" s="563">
        <v>0.34</v>
      </c>
      <c r="CE20" s="563">
        <v>7.7</v>
      </c>
      <c r="CF20" s="563">
        <v>0.86</v>
      </c>
      <c r="CG20" s="563">
        <v>37.85</v>
      </c>
      <c r="CH20" s="559">
        <f t="shared" si="6"/>
        <v>26.069999999999997</v>
      </c>
      <c r="CI20" s="564">
        <v>0.29799999999999999</v>
      </c>
      <c r="CJ20" s="565">
        <v>4.07</v>
      </c>
      <c r="CK20" s="565">
        <v>2.67</v>
      </c>
      <c r="CL20" s="566">
        <v>1.5</v>
      </c>
      <c r="CM20" s="566">
        <v>0.3</v>
      </c>
      <c r="CN20" s="570"/>
    </row>
    <row r="21" spans="1:92" ht="15" x14ac:dyDescent="0.2">
      <c r="A21" s="570"/>
      <c r="B21" s="606">
        <v>1893</v>
      </c>
      <c r="C21" s="559">
        <v>3.91</v>
      </c>
      <c r="D21" s="559">
        <v>0.41</v>
      </c>
      <c r="E21" s="559">
        <v>2.13</v>
      </c>
      <c r="F21" s="559">
        <v>0.28999999999999998</v>
      </c>
      <c r="G21" s="559">
        <v>40.590000000000003</v>
      </c>
      <c r="H21" s="559">
        <f t="shared" si="0"/>
        <v>33.850000000000009</v>
      </c>
      <c r="I21" s="575"/>
      <c r="J21" s="561">
        <v>6.57</v>
      </c>
      <c r="K21" s="561">
        <v>0.54</v>
      </c>
      <c r="L21" s="562">
        <v>2.2000000000000002</v>
      </c>
      <c r="M21" s="562">
        <v>1.4</v>
      </c>
      <c r="N21" s="570"/>
      <c r="O21" s="600">
        <v>1893</v>
      </c>
      <c r="P21" s="559">
        <v>3.91</v>
      </c>
      <c r="Q21" s="559">
        <v>0.41</v>
      </c>
      <c r="R21" s="559">
        <v>2.13</v>
      </c>
      <c r="S21" s="559">
        <v>0.28999999999999998</v>
      </c>
      <c r="T21" s="559">
        <v>40.590000000000003</v>
      </c>
      <c r="U21" s="559">
        <f t="shared" si="1"/>
        <v>33.850000000000009</v>
      </c>
      <c r="V21" s="575"/>
      <c r="W21" s="561">
        <v>6.57</v>
      </c>
      <c r="X21" s="561">
        <v>0.54</v>
      </c>
      <c r="Y21" s="562">
        <v>2.2000000000000002</v>
      </c>
      <c r="Z21" s="562">
        <v>1.4</v>
      </c>
      <c r="AA21" s="570"/>
      <c r="AB21" s="606">
        <v>1918</v>
      </c>
      <c r="AC21" s="559">
        <v>2.82</v>
      </c>
      <c r="AD21" s="559">
        <v>0.23</v>
      </c>
      <c r="AE21" s="559">
        <v>2.89</v>
      </c>
      <c r="AF21" s="559">
        <v>0.12</v>
      </c>
      <c r="AG21" s="559">
        <v>37.270000000000003</v>
      </c>
      <c r="AH21" s="559">
        <f t="shared" si="2"/>
        <v>31.210000000000004</v>
      </c>
      <c r="AI21" s="560">
        <v>0.27300000000000002</v>
      </c>
      <c r="AJ21" s="561">
        <v>3.63</v>
      </c>
      <c r="AK21" s="561">
        <v>1.03</v>
      </c>
      <c r="AL21" s="562">
        <v>1.2</v>
      </c>
      <c r="AM21" s="562">
        <v>0.6</v>
      </c>
      <c r="AN21" s="570"/>
      <c r="AO21" s="626">
        <v>1918</v>
      </c>
      <c r="AP21" s="559">
        <v>2.82</v>
      </c>
      <c r="AQ21" s="559">
        <v>0.23</v>
      </c>
      <c r="AR21" s="559">
        <v>2.89</v>
      </c>
      <c r="AS21" s="559">
        <v>0.12</v>
      </c>
      <c r="AT21" s="559">
        <v>37.270000000000003</v>
      </c>
      <c r="AU21" s="559">
        <f t="shared" si="3"/>
        <v>31.210000000000004</v>
      </c>
      <c r="AV21" s="560">
        <v>0.27300000000000002</v>
      </c>
      <c r="AW21" s="561">
        <v>3.63</v>
      </c>
      <c r="AX21" s="561">
        <v>1.03</v>
      </c>
      <c r="AY21" s="562">
        <v>1.2</v>
      </c>
      <c r="AZ21" s="562">
        <v>0.6</v>
      </c>
      <c r="BA21" s="570"/>
      <c r="BB21" s="626">
        <v>1971</v>
      </c>
      <c r="BC21" s="559">
        <v>3.23</v>
      </c>
      <c r="BD21" s="559">
        <v>0.21</v>
      </c>
      <c r="BE21" s="559">
        <v>5.41</v>
      </c>
      <c r="BF21" s="559">
        <v>0.74</v>
      </c>
      <c r="BG21" s="559">
        <v>37.85</v>
      </c>
      <c r="BH21" s="559">
        <f t="shared" si="4"/>
        <v>28.260000000000005</v>
      </c>
      <c r="BI21" s="560">
        <v>0.27600000000000002</v>
      </c>
      <c r="BJ21" s="561">
        <v>3.89</v>
      </c>
      <c r="BK21" s="561">
        <v>1.67</v>
      </c>
      <c r="BL21" s="562">
        <v>1.9</v>
      </c>
      <c r="BM21" s="562">
        <v>0.5</v>
      </c>
      <c r="BN21" s="570"/>
      <c r="BO21" s="626">
        <v>1971</v>
      </c>
      <c r="BP21" s="559">
        <v>3.23</v>
      </c>
      <c r="BQ21" s="559">
        <v>0.21</v>
      </c>
      <c r="BR21" s="559">
        <v>5.41</v>
      </c>
      <c r="BS21" s="559">
        <v>0.74</v>
      </c>
      <c r="BT21" s="559">
        <v>37.85</v>
      </c>
      <c r="BU21" s="559">
        <f t="shared" si="5"/>
        <v>28.260000000000005</v>
      </c>
      <c r="BV21" s="560">
        <v>0.27600000000000002</v>
      </c>
      <c r="BW21" s="561">
        <v>3.89</v>
      </c>
      <c r="BX21" s="561">
        <v>1.67</v>
      </c>
      <c r="BY21" s="562">
        <v>1.9</v>
      </c>
      <c r="BZ21" s="562">
        <v>0.5</v>
      </c>
      <c r="CA21" s="570"/>
      <c r="CB21" s="625">
        <v>2015</v>
      </c>
      <c r="CC21" s="563">
        <v>2.9</v>
      </c>
      <c r="CD21" s="563">
        <v>0.33</v>
      </c>
      <c r="CE21" s="563">
        <v>7.71</v>
      </c>
      <c r="CF21" s="563">
        <v>1.01</v>
      </c>
      <c r="CG21" s="563">
        <v>37.799999999999997</v>
      </c>
      <c r="CH21" s="559">
        <f t="shared" si="6"/>
        <v>25.849999999999998</v>
      </c>
      <c r="CI21" s="564">
        <v>0.29899999999999999</v>
      </c>
      <c r="CJ21" s="565">
        <v>4.25</v>
      </c>
      <c r="CK21" s="565">
        <v>2.66</v>
      </c>
      <c r="CL21" s="566">
        <v>2</v>
      </c>
      <c r="CM21" s="566">
        <v>0.3</v>
      </c>
      <c r="CN21" s="570"/>
    </row>
    <row r="22" spans="1:92" ht="15" x14ac:dyDescent="0.2">
      <c r="A22" s="570"/>
      <c r="B22" s="606">
        <v>1894</v>
      </c>
      <c r="C22" s="559">
        <v>3.68</v>
      </c>
      <c r="D22" s="559">
        <v>0.38</v>
      </c>
      <c r="E22" s="559">
        <v>2.09</v>
      </c>
      <c r="F22" s="559">
        <v>0.39</v>
      </c>
      <c r="G22" s="559">
        <v>40.17</v>
      </c>
      <c r="H22" s="559">
        <f t="shared" si="0"/>
        <v>33.629999999999995</v>
      </c>
      <c r="I22" s="575"/>
      <c r="J22" s="561">
        <v>7.39</v>
      </c>
      <c r="K22" s="561">
        <v>0.56999999999999995</v>
      </c>
      <c r="L22" s="562">
        <v>3.8</v>
      </c>
      <c r="M22" s="562">
        <v>1.5</v>
      </c>
      <c r="N22" s="570"/>
      <c r="O22" s="600">
        <v>1894</v>
      </c>
      <c r="P22" s="559">
        <v>3.68</v>
      </c>
      <c r="Q22" s="559">
        <v>0.38</v>
      </c>
      <c r="R22" s="559">
        <v>2.09</v>
      </c>
      <c r="S22" s="559">
        <v>0.39</v>
      </c>
      <c r="T22" s="559">
        <v>40.17</v>
      </c>
      <c r="U22" s="559">
        <f t="shared" si="1"/>
        <v>33.629999999999995</v>
      </c>
      <c r="V22" s="575"/>
      <c r="W22" s="561">
        <v>7.39</v>
      </c>
      <c r="X22" s="561">
        <v>0.56999999999999995</v>
      </c>
      <c r="Y22" s="562">
        <v>3.8</v>
      </c>
      <c r="Z22" s="562">
        <v>1.5</v>
      </c>
      <c r="AA22" s="570"/>
      <c r="AB22" s="606">
        <v>1919</v>
      </c>
      <c r="AC22" s="559">
        <v>2.67</v>
      </c>
      <c r="AD22" s="559">
        <v>0.24</v>
      </c>
      <c r="AE22" s="559">
        <v>3.07</v>
      </c>
      <c r="AF22" s="559">
        <v>0.2</v>
      </c>
      <c r="AG22" s="559">
        <v>37</v>
      </c>
      <c r="AH22" s="559">
        <f t="shared" si="2"/>
        <v>30.819999999999997</v>
      </c>
      <c r="AI22" s="560">
        <v>0.28199999999999997</v>
      </c>
      <c r="AJ22" s="561">
        <v>3.87</v>
      </c>
      <c r="AK22" s="561">
        <v>1.1499999999999999</v>
      </c>
      <c r="AL22" s="562">
        <v>1.6</v>
      </c>
      <c r="AM22" s="562">
        <v>0.8</v>
      </c>
      <c r="AN22" s="570"/>
      <c r="AO22" s="626">
        <v>1919</v>
      </c>
      <c r="AP22" s="559">
        <v>2.67</v>
      </c>
      <c r="AQ22" s="559">
        <v>0.24</v>
      </c>
      <c r="AR22" s="559">
        <v>3.07</v>
      </c>
      <c r="AS22" s="559">
        <v>0.2</v>
      </c>
      <c r="AT22" s="559">
        <v>37</v>
      </c>
      <c r="AU22" s="559">
        <f t="shared" si="3"/>
        <v>30.819999999999997</v>
      </c>
      <c r="AV22" s="560">
        <v>0.28199999999999997</v>
      </c>
      <c r="AW22" s="561">
        <v>3.87</v>
      </c>
      <c r="AX22" s="561">
        <v>1.1499999999999999</v>
      </c>
      <c r="AY22" s="562">
        <v>1.6</v>
      </c>
      <c r="AZ22" s="562">
        <v>0.8</v>
      </c>
      <c r="BA22" s="570"/>
      <c r="BB22" s="626">
        <v>1972</v>
      </c>
      <c r="BC22" s="559">
        <v>3.15</v>
      </c>
      <c r="BD22" s="559">
        <v>0.2</v>
      </c>
      <c r="BE22" s="559">
        <v>5.57</v>
      </c>
      <c r="BF22" s="559">
        <v>0.68</v>
      </c>
      <c r="BG22" s="559">
        <v>37.64</v>
      </c>
      <c r="BH22" s="559">
        <f t="shared" si="4"/>
        <v>28.04</v>
      </c>
      <c r="BI22" s="560">
        <v>0.27200000000000002</v>
      </c>
      <c r="BJ22" s="561">
        <v>3.69</v>
      </c>
      <c r="BK22" s="561">
        <v>1.77</v>
      </c>
      <c r="BL22" s="562">
        <v>1.7</v>
      </c>
      <c r="BM22" s="562">
        <v>0.4</v>
      </c>
      <c r="BN22" s="570"/>
      <c r="BO22" s="626">
        <v>1972</v>
      </c>
      <c r="BP22" s="559">
        <v>3.15</v>
      </c>
      <c r="BQ22" s="559">
        <v>0.2</v>
      </c>
      <c r="BR22" s="559">
        <v>5.57</v>
      </c>
      <c r="BS22" s="559">
        <v>0.68</v>
      </c>
      <c r="BT22" s="559">
        <v>37.64</v>
      </c>
      <c r="BU22" s="559">
        <f t="shared" si="5"/>
        <v>28.04</v>
      </c>
      <c r="BV22" s="560">
        <v>0.27200000000000002</v>
      </c>
      <c r="BW22" s="561">
        <v>3.69</v>
      </c>
      <c r="BX22" s="561">
        <v>1.77</v>
      </c>
      <c r="BY22" s="562">
        <v>1.7</v>
      </c>
      <c r="BZ22" s="562">
        <v>0.4</v>
      </c>
      <c r="CA22" s="570"/>
      <c r="CB22" s="625">
        <v>2016</v>
      </c>
      <c r="CC22" s="563">
        <v>3.11</v>
      </c>
      <c r="CD22" s="563">
        <v>0.34</v>
      </c>
      <c r="CE22" s="563">
        <v>8.0299999999999994</v>
      </c>
      <c r="CF22" s="563">
        <v>1.1599999999999999</v>
      </c>
      <c r="CG22" s="563">
        <v>38.01</v>
      </c>
      <c r="CH22" s="559">
        <f t="shared" si="6"/>
        <v>25.369999999999994</v>
      </c>
      <c r="CI22" s="564">
        <v>0.3</v>
      </c>
      <c r="CJ22" s="565">
        <v>4.4800000000000004</v>
      </c>
      <c r="CK22" s="565">
        <v>2.58</v>
      </c>
      <c r="CL22" s="566">
        <v>1.6</v>
      </c>
      <c r="CM22" s="566">
        <v>0.4</v>
      </c>
      <c r="CN22" s="570"/>
    </row>
    <row r="23" spans="1:92" ht="15" x14ac:dyDescent="0.2">
      <c r="A23" s="570"/>
      <c r="B23" s="606">
        <v>1895</v>
      </c>
      <c r="C23" s="559">
        <v>3.21</v>
      </c>
      <c r="D23" s="559">
        <v>0.42</v>
      </c>
      <c r="E23" s="559">
        <v>2.27</v>
      </c>
      <c r="F23" s="559">
        <v>0.31</v>
      </c>
      <c r="G23" s="559">
        <v>39.29</v>
      </c>
      <c r="H23" s="559">
        <f t="shared" si="0"/>
        <v>33.079999999999991</v>
      </c>
      <c r="I23" s="575"/>
      <c r="J23" s="561">
        <v>6.6</v>
      </c>
      <c r="K23" s="561">
        <v>0.71</v>
      </c>
      <c r="L23" s="562">
        <v>2.7</v>
      </c>
      <c r="M23" s="562">
        <v>1.4</v>
      </c>
      <c r="N23" s="570"/>
      <c r="O23" s="600">
        <v>1895</v>
      </c>
      <c r="P23" s="559">
        <v>3.21</v>
      </c>
      <c r="Q23" s="559">
        <v>0.42</v>
      </c>
      <c r="R23" s="559">
        <v>2.27</v>
      </c>
      <c r="S23" s="559">
        <v>0.31</v>
      </c>
      <c r="T23" s="559">
        <v>39.29</v>
      </c>
      <c r="U23" s="559">
        <f t="shared" si="1"/>
        <v>33.079999999999991</v>
      </c>
      <c r="V23" s="575"/>
      <c r="W23" s="561">
        <v>6.6</v>
      </c>
      <c r="X23" s="561">
        <v>0.71</v>
      </c>
      <c r="Y23" s="562">
        <v>2.7</v>
      </c>
      <c r="Z23" s="562">
        <v>1.4</v>
      </c>
      <c r="AA23" s="570"/>
      <c r="AB23" s="606">
        <v>1920</v>
      </c>
      <c r="AC23" s="559">
        <v>2.82</v>
      </c>
      <c r="AD23" s="559">
        <v>0.24</v>
      </c>
      <c r="AE23" s="559">
        <v>3.16</v>
      </c>
      <c r="AF23" s="559">
        <v>0.24</v>
      </c>
      <c r="AG23" s="559">
        <v>37.729999999999997</v>
      </c>
      <c r="AH23" s="559">
        <f t="shared" si="2"/>
        <v>31.269999999999996</v>
      </c>
      <c r="AI23" s="560">
        <v>0.34799999999999998</v>
      </c>
      <c r="AJ23" s="561">
        <v>4.4000000000000004</v>
      </c>
      <c r="AK23" s="561">
        <v>1.1200000000000001</v>
      </c>
      <c r="AL23" s="562">
        <v>2.2000000000000002</v>
      </c>
      <c r="AM23" s="562">
        <v>0.5</v>
      </c>
      <c r="AN23" s="570"/>
      <c r="AO23" s="626">
        <v>1920</v>
      </c>
      <c r="AP23" s="559">
        <v>2.82</v>
      </c>
      <c r="AQ23" s="559">
        <v>0.24</v>
      </c>
      <c r="AR23" s="559">
        <v>3.16</v>
      </c>
      <c r="AS23" s="559">
        <v>0.24</v>
      </c>
      <c r="AT23" s="559">
        <v>37.729999999999997</v>
      </c>
      <c r="AU23" s="559">
        <f t="shared" si="3"/>
        <v>31.269999999999996</v>
      </c>
      <c r="AV23" s="560">
        <v>0.34799999999999998</v>
      </c>
      <c r="AW23" s="561">
        <v>4.4000000000000004</v>
      </c>
      <c r="AX23" s="561">
        <v>1.1200000000000001</v>
      </c>
      <c r="AY23" s="562">
        <v>2.2000000000000002</v>
      </c>
      <c r="AZ23" s="562">
        <v>0.5</v>
      </c>
      <c r="BA23" s="570"/>
      <c r="BB23" s="626">
        <v>1973</v>
      </c>
      <c r="BC23" s="559">
        <v>3.37</v>
      </c>
      <c r="BD23" s="559">
        <v>0.19</v>
      </c>
      <c r="BE23" s="559">
        <v>5.24</v>
      </c>
      <c r="BF23" s="559">
        <v>0.8</v>
      </c>
      <c r="BG23" s="559">
        <v>38.29</v>
      </c>
      <c r="BH23" s="559">
        <f t="shared" si="4"/>
        <v>28.69</v>
      </c>
      <c r="BI23" s="560">
        <v>0.28100000000000003</v>
      </c>
      <c r="BJ23" s="561">
        <v>4.21</v>
      </c>
      <c r="BK23" s="561">
        <v>1.55</v>
      </c>
      <c r="BL23" s="562">
        <v>1.5</v>
      </c>
      <c r="BM23" s="562">
        <v>0.3</v>
      </c>
      <c r="BN23" s="570"/>
      <c r="BO23" s="626">
        <v>1973</v>
      </c>
      <c r="BP23" s="559">
        <v>3.37</v>
      </c>
      <c r="BQ23" s="559">
        <v>0.19</v>
      </c>
      <c r="BR23" s="559">
        <v>5.24</v>
      </c>
      <c r="BS23" s="559">
        <v>0.8</v>
      </c>
      <c r="BT23" s="559">
        <v>38.29</v>
      </c>
      <c r="BU23" s="559">
        <f t="shared" si="5"/>
        <v>28.69</v>
      </c>
      <c r="BV23" s="560">
        <v>0.28100000000000003</v>
      </c>
      <c r="BW23" s="561">
        <v>4.21</v>
      </c>
      <c r="BX23" s="561">
        <v>1.55</v>
      </c>
      <c r="BY23" s="562">
        <v>1.5</v>
      </c>
      <c r="BZ23" s="562">
        <v>0.3</v>
      </c>
      <c r="CA23" s="570"/>
      <c r="CB23" s="625">
        <v>2017</v>
      </c>
      <c r="CC23" s="563">
        <v>3.26</v>
      </c>
      <c r="CD23" s="563">
        <v>0.36</v>
      </c>
      <c r="CE23" s="563">
        <v>8.25</v>
      </c>
      <c r="CF23" s="563">
        <v>1.26</v>
      </c>
      <c r="CG23" s="563">
        <v>38.130000000000003</v>
      </c>
      <c r="CH23" s="559">
        <f t="shared" si="6"/>
        <v>25.000000000000004</v>
      </c>
      <c r="CI23" s="564">
        <v>0.3</v>
      </c>
      <c r="CJ23" s="565">
        <v>4.6500000000000004</v>
      </c>
      <c r="CK23" s="565">
        <v>2.5299999999999998</v>
      </c>
      <c r="CL23" s="566">
        <v>1.8</v>
      </c>
      <c r="CM23" s="566">
        <v>0.3</v>
      </c>
      <c r="CN23" s="570"/>
    </row>
    <row r="24" spans="1:92" ht="15" x14ac:dyDescent="0.2">
      <c r="A24" s="570"/>
      <c r="B24" s="606">
        <v>1896</v>
      </c>
      <c r="C24" s="559">
        <v>3.06</v>
      </c>
      <c r="D24" s="559">
        <v>0.4</v>
      </c>
      <c r="E24" s="559">
        <v>2.2200000000000002</v>
      </c>
      <c r="F24" s="559">
        <v>0.26</v>
      </c>
      <c r="G24" s="559">
        <v>38.6</v>
      </c>
      <c r="H24" s="559">
        <f t="shared" si="0"/>
        <v>32.660000000000004</v>
      </c>
      <c r="I24" s="575"/>
      <c r="J24" s="561">
        <v>6.04</v>
      </c>
      <c r="K24" s="561">
        <v>0.73</v>
      </c>
      <c r="L24" s="562">
        <v>3</v>
      </c>
      <c r="M24" s="562">
        <v>1.5</v>
      </c>
      <c r="N24" s="570"/>
      <c r="O24" s="600">
        <v>1896</v>
      </c>
      <c r="P24" s="559">
        <v>3.06</v>
      </c>
      <c r="Q24" s="559">
        <v>0.4</v>
      </c>
      <c r="R24" s="559">
        <v>2.2200000000000002</v>
      </c>
      <c r="S24" s="559">
        <v>0.26</v>
      </c>
      <c r="T24" s="559">
        <v>38.6</v>
      </c>
      <c r="U24" s="559">
        <f t="shared" si="1"/>
        <v>32.660000000000004</v>
      </c>
      <c r="V24" s="575"/>
      <c r="W24" s="561">
        <v>6.04</v>
      </c>
      <c r="X24" s="561">
        <v>0.73</v>
      </c>
      <c r="Y24" s="562">
        <v>3</v>
      </c>
      <c r="Z24" s="562">
        <v>1.5</v>
      </c>
      <c r="AA24" s="570"/>
      <c r="AB24" s="606">
        <v>1921</v>
      </c>
      <c r="AC24" s="559">
        <v>2.76</v>
      </c>
      <c r="AD24" s="559">
        <v>0.27</v>
      </c>
      <c r="AE24" s="559">
        <v>3.1</v>
      </c>
      <c r="AF24" s="559">
        <v>0.36</v>
      </c>
      <c r="AG24" s="559">
        <v>38.61</v>
      </c>
      <c r="AH24" s="559">
        <f t="shared" si="2"/>
        <v>32.119999999999997</v>
      </c>
      <c r="AI24" s="560">
        <v>0.378</v>
      </c>
      <c r="AJ24" s="561">
        <v>4.88</v>
      </c>
      <c r="AK24" s="561">
        <v>1.1200000000000001</v>
      </c>
      <c r="AL24" s="562">
        <v>2.2000000000000002</v>
      </c>
      <c r="AM24" s="562">
        <v>0.9</v>
      </c>
      <c r="AN24" s="570"/>
      <c r="AO24" s="626">
        <v>1921</v>
      </c>
      <c r="AP24" s="559">
        <v>2.76</v>
      </c>
      <c r="AQ24" s="559">
        <v>0.27</v>
      </c>
      <c r="AR24" s="559">
        <v>3.1</v>
      </c>
      <c r="AS24" s="559">
        <v>0.36</v>
      </c>
      <c r="AT24" s="559">
        <v>38.61</v>
      </c>
      <c r="AU24" s="559">
        <f t="shared" si="3"/>
        <v>32.119999999999997</v>
      </c>
      <c r="AV24" s="560">
        <v>0.378</v>
      </c>
      <c r="AW24" s="561">
        <v>4.88</v>
      </c>
      <c r="AX24" s="561">
        <v>1.1200000000000001</v>
      </c>
      <c r="AY24" s="562">
        <v>2.2000000000000002</v>
      </c>
      <c r="AZ24" s="562">
        <v>0.9</v>
      </c>
      <c r="BA24" s="570"/>
      <c r="BB24" s="626">
        <v>1974</v>
      </c>
      <c r="BC24" s="559">
        <v>3.33</v>
      </c>
      <c r="BD24" s="559">
        <v>0.2</v>
      </c>
      <c r="BE24" s="559">
        <v>5.01</v>
      </c>
      <c r="BF24" s="559">
        <v>0.68</v>
      </c>
      <c r="BG24" s="559">
        <v>38.270000000000003</v>
      </c>
      <c r="BH24" s="559">
        <f t="shared" si="4"/>
        <v>29.050000000000004</v>
      </c>
      <c r="BI24" s="560">
        <v>0.28199999999999997</v>
      </c>
      <c r="BJ24" s="561">
        <v>4.12</v>
      </c>
      <c r="BK24" s="561">
        <v>1.5</v>
      </c>
      <c r="BL24" s="562">
        <v>1.6</v>
      </c>
      <c r="BM24" s="562">
        <v>0.5</v>
      </c>
      <c r="BN24" s="570"/>
      <c r="BO24" s="626">
        <v>1974</v>
      </c>
      <c r="BP24" s="559">
        <v>3.33</v>
      </c>
      <c r="BQ24" s="559">
        <v>0.2</v>
      </c>
      <c r="BR24" s="559">
        <v>5.01</v>
      </c>
      <c r="BS24" s="559">
        <v>0.68</v>
      </c>
      <c r="BT24" s="559">
        <v>38.270000000000003</v>
      </c>
      <c r="BU24" s="559">
        <f t="shared" si="5"/>
        <v>29.050000000000004</v>
      </c>
      <c r="BV24" s="560">
        <v>0.28199999999999997</v>
      </c>
      <c r="BW24" s="561">
        <v>4.12</v>
      </c>
      <c r="BX24" s="561">
        <v>1.5</v>
      </c>
      <c r="BY24" s="562">
        <v>1.6</v>
      </c>
      <c r="BZ24" s="562">
        <v>0.5</v>
      </c>
      <c r="CA24" s="570"/>
      <c r="CB24" s="625">
        <v>2018</v>
      </c>
      <c r="CC24" s="563">
        <v>3.23</v>
      </c>
      <c r="CD24" s="563">
        <v>0.4</v>
      </c>
      <c r="CE24" s="563">
        <v>8.48</v>
      </c>
      <c r="CF24" s="563">
        <v>1.1499999999999999</v>
      </c>
      <c r="CG24" s="563">
        <v>38.08</v>
      </c>
      <c r="CH24" s="559">
        <f t="shared" si="6"/>
        <v>24.820000000000004</v>
      </c>
      <c r="CI24" s="564">
        <v>0.29499999999999998</v>
      </c>
      <c r="CJ24" s="565">
        <v>4.45</v>
      </c>
      <c r="CK24" s="565">
        <v>2.63</v>
      </c>
      <c r="CL24" s="566">
        <v>1.7</v>
      </c>
      <c r="CM24" s="566">
        <v>0.4</v>
      </c>
      <c r="CN24" s="570"/>
    </row>
    <row r="25" spans="1:92" ht="15" x14ac:dyDescent="0.2">
      <c r="A25" s="570"/>
      <c r="B25" s="606">
        <v>1897</v>
      </c>
      <c r="C25" s="559">
        <v>2.93</v>
      </c>
      <c r="D25" s="559">
        <v>0.46</v>
      </c>
      <c r="E25" s="559">
        <v>2.31</v>
      </c>
      <c r="F25" s="559">
        <v>0.23</v>
      </c>
      <c r="G25" s="559">
        <v>38.54</v>
      </c>
      <c r="H25" s="559">
        <f t="shared" si="0"/>
        <v>32.61</v>
      </c>
      <c r="I25" s="575"/>
      <c r="J25" s="561">
        <v>5.91</v>
      </c>
      <c r="K25" s="561">
        <v>0.79</v>
      </c>
      <c r="L25" s="562">
        <v>3.1</v>
      </c>
      <c r="M25" s="562">
        <v>0.9</v>
      </c>
      <c r="N25" s="570"/>
      <c r="O25" s="600">
        <v>1897</v>
      </c>
      <c r="P25" s="559">
        <v>2.93</v>
      </c>
      <c r="Q25" s="559">
        <v>0.46</v>
      </c>
      <c r="R25" s="559">
        <v>2.31</v>
      </c>
      <c r="S25" s="559">
        <v>0.23</v>
      </c>
      <c r="T25" s="559">
        <v>38.54</v>
      </c>
      <c r="U25" s="559">
        <f t="shared" si="1"/>
        <v>32.61</v>
      </c>
      <c r="V25" s="575"/>
      <c r="W25" s="561">
        <v>5.91</v>
      </c>
      <c r="X25" s="561">
        <v>0.79</v>
      </c>
      <c r="Y25" s="562">
        <v>3.1</v>
      </c>
      <c r="Z25" s="562">
        <v>0.9</v>
      </c>
      <c r="AA25" s="570"/>
      <c r="AB25" s="606">
        <v>1922</v>
      </c>
      <c r="AC25" s="559">
        <v>2.9</v>
      </c>
      <c r="AD25" s="559">
        <v>0.26</v>
      </c>
      <c r="AE25" s="559">
        <v>3.07</v>
      </c>
      <c r="AF25" s="559">
        <v>0.42</v>
      </c>
      <c r="AG25" s="559">
        <v>38.770000000000003</v>
      </c>
      <c r="AH25" s="559">
        <f t="shared" si="2"/>
        <v>32.120000000000005</v>
      </c>
      <c r="AI25" s="560">
        <v>0.36599999999999999</v>
      </c>
      <c r="AJ25" s="561">
        <v>4.99</v>
      </c>
      <c r="AK25" s="561">
        <v>1.06</v>
      </c>
      <c r="AL25" s="562">
        <v>1.7</v>
      </c>
      <c r="AM25" s="562">
        <v>0.6</v>
      </c>
      <c r="AN25" s="570"/>
      <c r="AO25" s="626">
        <v>1922</v>
      </c>
      <c r="AP25" s="559">
        <v>2.9</v>
      </c>
      <c r="AQ25" s="559">
        <v>0.26</v>
      </c>
      <c r="AR25" s="559">
        <v>3.07</v>
      </c>
      <c r="AS25" s="559">
        <v>0.42</v>
      </c>
      <c r="AT25" s="559">
        <v>38.770000000000003</v>
      </c>
      <c r="AU25" s="559">
        <f t="shared" si="3"/>
        <v>32.120000000000005</v>
      </c>
      <c r="AV25" s="560">
        <v>0.36599999999999999</v>
      </c>
      <c r="AW25" s="561">
        <v>4.99</v>
      </c>
      <c r="AX25" s="561">
        <v>1.06</v>
      </c>
      <c r="AY25" s="562">
        <v>1.7</v>
      </c>
      <c r="AZ25" s="562">
        <v>0.6</v>
      </c>
      <c r="BA25" s="570"/>
      <c r="BB25" s="626">
        <v>1975</v>
      </c>
      <c r="BC25" s="559">
        <v>3.46</v>
      </c>
      <c r="BD25" s="559">
        <v>0.2</v>
      </c>
      <c r="BE25" s="559">
        <v>4.9800000000000004</v>
      </c>
      <c r="BF25" s="559">
        <v>0.7</v>
      </c>
      <c r="BG25" s="559">
        <v>38.42</v>
      </c>
      <c r="BH25" s="559">
        <f t="shared" si="4"/>
        <v>29.08</v>
      </c>
      <c r="BI25" s="560">
        <v>0.28199999999999997</v>
      </c>
      <c r="BJ25" s="561">
        <v>4.21</v>
      </c>
      <c r="BK25" s="561">
        <v>1.44</v>
      </c>
      <c r="BL25" s="562">
        <v>1.8</v>
      </c>
      <c r="BM25" s="562">
        <v>0.5</v>
      </c>
      <c r="BN25" s="570"/>
      <c r="BO25" s="626">
        <v>1975</v>
      </c>
      <c r="BP25" s="559">
        <v>3.46</v>
      </c>
      <c r="BQ25" s="559">
        <v>0.2</v>
      </c>
      <c r="BR25" s="559">
        <v>4.9800000000000004</v>
      </c>
      <c r="BS25" s="559">
        <v>0.7</v>
      </c>
      <c r="BT25" s="559">
        <v>38.42</v>
      </c>
      <c r="BU25" s="559">
        <f t="shared" si="5"/>
        <v>29.08</v>
      </c>
      <c r="BV25" s="560">
        <v>0.28199999999999997</v>
      </c>
      <c r="BW25" s="561">
        <v>4.21</v>
      </c>
      <c r="BX25" s="561">
        <v>1.44</v>
      </c>
      <c r="BY25" s="562">
        <v>1.8</v>
      </c>
      <c r="BZ25" s="562">
        <v>0.5</v>
      </c>
      <c r="CA25" s="570"/>
      <c r="CB25" s="625">
        <v>2019</v>
      </c>
      <c r="CC25" s="563">
        <v>3.27</v>
      </c>
      <c r="CD25" s="563">
        <v>0.41</v>
      </c>
      <c r="CE25" s="563">
        <v>8.81</v>
      </c>
      <c r="CF25" s="559">
        <v>1.39</v>
      </c>
      <c r="CG25" s="563">
        <v>38.39</v>
      </c>
      <c r="CH25" s="559">
        <f t="shared" si="6"/>
        <v>24.509999999999998</v>
      </c>
      <c r="CI25" s="564">
        <v>0.29799999999999999</v>
      </c>
      <c r="CJ25" s="565">
        <v>4.83</v>
      </c>
      <c r="CK25" s="565">
        <v>2.69</v>
      </c>
      <c r="CL25" s="566">
        <v>2.2000000000000002</v>
      </c>
      <c r="CM25" s="566">
        <v>0.4</v>
      </c>
      <c r="CN25" s="570"/>
    </row>
    <row r="26" spans="1:92" ht="15" x14ac:dyDescent="0.2">
      <c r="A26" s="570"/>
      <c r="B26" s="606">
        <v>1898</v>
      </c>
      <c r="C26" s="559">
        <v>2.77</v>
      </c>
      <c r="D26" s="559">
        <v>0.48</v>
      </c>
      <c r="E26" s="559">
        <v>2.31</v>
      </c>
      <c r="F26" s="559">
        <v>0.16</v>
      </c>
      <c r="G26" s="559">
        <v>37.340000000000003</v>
      </c>
      <c r="H26" s="559">
        <f t="shared" si="0"/>
        <v>31.620000000000005</v>
      </c>
      <c r="I26" s="575"/>
      <c r="J26" s="561">
        <v>4.96</v>
      </c>
      <c r="K26" s="561">
        <v>0.83</v>
      </c>
      <c r="L26" s="562">
        <v>2.4</v>
      </c>
      <c r="M26" s="562">
        <v>0.9</v>
      </c>
      <c r="N26" s="570"/>
      <c r="O26" s="600">
        <v>1898</v>
      </c>
      <c r="P26" s="559">
        <v>2.77</v>
      </c>
      <c r="Q26" s="559">
        <v>0.48</v>
      </c>
      <c r="R26" s="559">
        <v>2.31</v>
      </c>
      <c r="S26" s="559">
        <v>0.16</v>
      </c>
      <c r="T26" s="559">
        <v>37.340000000000003</v>
      </c>
      <c r="U26" s="559">
        <f t="shared" si="1"/>
        <v>31.620000000000005</v>
      </c>
      <c r="V26" s="575"/>
      <c r="W26" s="561">
        <v>4.96</v>
      </c>
      <c r="X26" s="561">
        <v>0.83</v>
      </c>
      <c r="Y26" s="562">
        <v>2.4</v>
      </c>
      <c r="Z26" s="562">
        <v>0.9</v>
      </c>
      <c r="AA26" s="570"/>
      <c r="AB26" s="606">
        <v>1923</v>
      </c>
      <c r="AC26" s="559">
        <v>3.01</v>
      </c>
      <c r="AD26" s="559">
        <v>0.25</v>
      </c>
      <c r="AE26" s="559">
        <v>3.04</v>
      </c>
      <c r="AF26" s="559">
        <v>0.41</v>
      </c>
      <c r="AG26" s="559">
        <v>38.799999999999997</v>
      </c>
      <c r="AH26" s="559">
        <f t="shared" si="2"/>
        <v>32.090000000000003</v>
      </c>
      <c r="AI26" s="560">
        <v>0.39400000000000002</v>
      </c>
      <c r="AJ26" s="561">
        <v>4.99</v>
      </c>
      <c r="AK26" s="561">
        <v>1.01</v>
      </c>
      <c r="AL26" s="562">
        <v>2</v>
      </c>
      <c r="AM26" s="562">
        <v>1</v>
      </c>
      <c r="AN26" s="570"/>
      <c r="AO26" s="626">
        <v>1923</v>
      </c>
      <c r="AP26" s="559">
        <v>3.01</v>
      </c>
      <c r="AQ26" s="559">
        <v>0.25</v>
      </c>
      <c r="AR26" s="559">
        <v>3.04</v>
      </c>
      <c r="AS26" s="559">
        <v>0.41</v>
      </c>
      <c r="AT26" s="559">
        <v>38.799999999999997</v>
      </c>
      <c r="AU26" s="559">
        <f t="shared" si="3"/>
        <v>32.090000000000003</v>
      </c>
      <c r="AV26" s="560">
        <v>0.39400000000000002</v>
      </c>
      <c r="AW26" s="561">
        <v>4.99</v>
      </c>
      <c r="AX26" s="561">
        <v>1.01</v>
      </c>
      <c r="AY26" s="562">
        <v>2</v>
      </c>
      <c r="AZ26" s="562">
        <v>1</v>
      </c>
      <c r="BA26" s="570"/>
      <c r="BB26" s="626">
        <v>1976</v>
      </c>
      <c r="BC26" s="559">
        <v>3.2</v>
      </c>
      <c r="BD26" s="559">
        <v>0.18</v>
      </c>
      <c r="BE26" s="559">
        <v>4.83</v>
      </c>
      <c r="BF26" s="559">
        <v>0.57999999999999996</v>
      </c>
      <c r="BG26" s="559">
        <v>38.06</v>
      </c>
      <c r="BH26" s="559">
        <f t="shared" si="4"/>
        <v>29.270000000000003</v>
      </c>
      <c r="BI26" s="560">
        <v>0.28100000000000003</v>
      </c>
      <c r="BJ26" s="561">
        <v>3.99</v>
      </c>
      <c r="BK26" s="561">
        <v>1.51</v>
      </c>
      <c r="BL26" s="562">
        <v>2</v>
      </c>
      <c r="BM26" s="562">
        <v>0.5</v>
      </c>
      <c r="BN26" s="570"/>
      <c r="BO26" s="626">
        <v>1976</v>
      </c>
      <c r="BP26" s="559">
        <v>3.2</v>
      </c>
      <c r="BQ26" s="559">
        <v>0.18</v>
      </c>
      <c r="BR26" s="559">
        <v>4.83</v>
      </c>
      <c r="BS26" s="559">
        <v>0.57999999999999996</v>
      </c>
      <c r="BT26" s="559">
        <v>38.06</v>
      </c>
      <c r="BU26" s="559">
        <f t="shared" si="5"/>
        <v>29.270000000000003</v>
      </c>
      <c r="BV26" s="560">
        <v>0.28100000000000003</v>
      </c>
      <c r="BW26" s="561">
        <v>3.99</v>
      </c>
      <c r="BX26" s="561">
        <v>1.51</v>
      </c>
      <c r="BY26" s="562">
        <v>2</v>
      </c>
      <c r="BZ26" s="562">
        <v>0.5</v>
      </c>
      <c r="CA26" s="570"/>
      <c r="CB26" s="625">
        <v>2020</v>
      </c>
      <c r="CC26" s="563">
        <v>3.39</v>
      </c>
      <c r="CD26" s="563">
        <v>0.46</v>
      </c>
      <c r="CE26" s="563">
        <v>8.68</v>
      </c>
      <c r="CF26" s="563">
        <v>1.28</v>
      </c>
      <c r="CG26" s="563">
        <v>37.03</v>
      </c>
      <c r="CH26" s="559">
        <f t="shared" si="6"/>
        <v>23.22</v>
      </c>
      <c r="CI26" s="564">
        <v>0.29199999999999998</v>
      </c>
      <c r="CJ26" s="565">
        <v>4.6500000000000004</v>
      </c>
      <c r="CK26" s="565">
        <v>2.56</v>
      </c>
      <c r="CL26" s="566">
        <v>2.1</v>
      </c>
      <c r="CM26" s="566">
        <v>0.5</v>
      </c>
      <c r="CN26" s="570"/>
    </row>
    <row r="27" spans="1:92" ht="15" x14ac:dyDescent="0.2">
      <c r="A27" s="570"/>
      <c r="B27" s="606">
        <v>1899</v>
      </c>
      <c r="C27" s="559">
        <v>2.7</v>
      </c>
      <c r="D27" s="559">
        <v>0.49</v>
      </c>
      <c r="E27" s="559">
        <v>2.1</v>
      </c>
      <c r="F27" s="559">
        <v>0.19</v>
      </c>
      <c r="G27" s="559">
        <v>37.36</v>
      </c>
      <c r="H27" s="559">
        <f t="shared" si="0"/>
        <v>31.879999999999992</v>
      </c>
      <c r="I27" s="575"/>
      <c r="J27" s="561">
        <v>5.25</v>
      </c>
      <c r="K27" s="561">
        <v>0.78</v>
      </c>
      <c r="L27" s="562">
        <v>2.6</v>
      </c>
      <c r="M27" s="562">
        <v>0.9</v>
      </c>
      <c r="N27" s="570"/>
      <c r="O27" s="600">
        <v>1899</v>
      </c>
      <c r="P27" s="559">
        <v>2.7</v>
      </c>
      <c r="Q27" s="559">
        <v>0.49</v>
      </c>
      <c r="R27" s="559">
        <v>2.1</v>
      </c>
      <c r="S27" s="559">
        <v>0.19</v>
      </c>
      <c r="T27" s="559">
        <v>37.36</v>
      </c>
      <c r="U27" s="559">
        <f t="shared" si="1"/>
        <v>31.879999999999992</v>
      </c>
      <c r="V27" s="575"/>
      <c r="W27" s="561">
        <v>5.25</v>
      </c>
      <c r="X27" s="561">
        <v>0.78</v>
      </c>
      <c r="Y27" s="562">
        <v>2.6</v>
      </c>
      <c r="Z27" s="562">
        <v>0.9</v>
      </c>
      <c r="AA27" s="570"/>
      <c r="AB27" s="606">
        <v>1924</v>
      </c>
      <c r="AC27" s="559">
        <v>2.9</v>
      </c>
      <c r="AD27" s="559">
        <v>0.25</v>
      </c>
      <c r="AE27" s="559">
        <v>3.06</v>
      </c>
      <c r="AF27" s="559">
        <v>0.31</v>
      </c>
      <c r="AG27" s="559">
        <v>33.65</v>
      </c>
      <c r="AH27" s="559">
        <f t="shared" si="2"/>
        <v>27.130000000000003</v>
      </c>
      <c r="AI27" s="560">
        <v>0.35899999999999999</v>
      </c>
      <c r="AJ27" s="561">
        <v>4.9000000000000004</v>
      </c>
      <c r="AK27" s="561">
        <v>1.05</v>
      </c>
      <c r="AL27" s="562">
        <v>2.2000000000000002</v>
      </c>
      <c r="AM27" s="562">
        <v>0.5</v>
      </c>
      <c r="AN27" s="570"/>
      <c r="AO27" s="626">
        <v>1924</v>
      </c>
      <c r="AP27" s="559">
        <v>2.9</v>
      </c>
      <c r="AQ27" s="559">
        <v>0.25</v>
      </c>
      <c r="AR27" s="559">
        <v>3.06</v>
      </c>
      <c r="AS27" s="559">
        <v>0.31</v>
      </c>
      <c r="AT27" s="559">
        <v>33.65</v>
      </c>
      <c r="AU27" s="559">
        <f t="shared" si="3"/>
        <v>27.130000000000003</v>
      </c>
      <c r="AV27" s="560">
        <v>0.35899999999999999</v>
      </c>
      <c r="AW27" s="561">
        <v>4.9000000000000004</v>
      </c>
      <c r="AX27" s="561">
        <v>1.05</v>
      </c>
      <c r="AY27" s="562">
        <v>2.2000000000000002</v>
      </c>
      <c r="AZ27" s="562">
        <v>0.5</v>
      </c>
      <c r="BA27" s="570"/>
      <c r="BB27" s="626">
        <v>1977</v>
      </c>
      <c r="BC27" s="559">
        <v>3.27</v>
      </c>
      <c r="BD27" s="559">
        <v>0.19</v>
      </c>
      <c r="BE27" s="559">
        <v>5.16</v>
      </c>
      <c r="BF27" s="559">
        <v>0.87</v>
      </c>
      <c r="BG27" s="559">
        <v>38.409999999999997</v>
      </c>
      <c r="BH27" s="559">
        <f t="shared" si="4"/>
        <v>28.919999999999995</v>
      </c>
      <c r="BI27" s="560">
        <v>0.28699999999999998</v>
      </c>
      <c r="BJ27" s="561">
        <v>4.47</v>
      </c>
      <c r="BK27" s="561">
        <v>1.58</v>
      </c>
      <c r="BL27" s="562">
        <v>1.8</v>
      </c>
      <c r="BM27" s="562">
        <v>0.6</v>
      </c>
      <c r="BN27" s="570"/>
      <c r="BO27" s="626">
        <v>1977</v>
      </c>
      <c r="BP27" s="559">
        <v>3.27</v>
      </c>
      <c r="BQ27" s="559">
        <v>0.19</v>
      </c>
      <c r="BR27" s="559">
        <v>5.16</v>
      </c>
      <c r="BS27" s="559">
        <v>0.87</v>
      </c>
      <c r="BT27" s="559">
        <v>38.409999999999997</v>
      </c>
      <c r="BU27" s="559">
        <f t="shared" si="5"/>
        <v>28.919999999999995</v>
      </c>
      <c r="BV27" s="560">
        <v>0.28699999999999998</v>
      </c>
      <c r="BW27" s="561">
        <v>4.47</v>
      </c>
      <c r="BX27" s="561">
        <v>1.58</v>
      </c>
      <c r="BY27" s="562">
        <v>1.8</v>
      </c>
      <c r="BZ27" s="562">
        <v>0.6</v>
      </c>
      <c r="CA27" s="570"/>
      <c r="CB27" s="625">
        <v>2021</v>
      </c>
      <c r="CC27" s="563">
        <v>3.28</v>
      </c>
      <c r="CD27" s="563">
        <v>0.43</v>
      </c>
      <c r="CE27" s="559">
        <v>8.93</v>
      </c>
      <c r="CF27" s="563">
        <v>1.17</v>
      </c>
      <c r="CG27" s="563">
        <v>37.22</v>
      </c>
      <c r="CH27" s="559">
        <f t="shared" si="6"/>
        <v>23.409999999999997</v>
      </c>
      <c r="CI27" s="564">
        <v>0.28899999999999998</v>
      </c>
      <c r="CJ27" s="565">
        <v>4.41</v>
      </c>
      <c r="CK27" s="565">
        <v>2.72</v>
      </c>
      <c r="CL27" s="566">
        <v>2.1</v>
      </c>
      <c r="CM27" s="566">
        <v>0.3</v>
      </c>
      <c r="CN27" s="570"/>
    </row>
    <row r="28" spans="1:92" ht="15" x14ac:dyDescent="0.2">
      <c r="A28" s="570"/>
      <c r="B28" s="607">
        <v>1900</v>
      </c>
      <c r="C28" s="608">
        <v>2.67</v>
      </c>
      <c r="D28" s="608">
        <v>0.47</v>
      </c>
      <c r="E28" s="608">
        <v>2.37</v>
      </c>
      <c r="F28" s="608">
        <v>0.22</v>
      </c>
      <c r="G28" s="608">
        <v>37.61</v>
      </c>
      <c r="H28" s="608">
        <f t="shared" si="0"/>
        <v>31.880000000000003</v>
      </c>
      <c r="I28" s="575"/>
      <c r="J28" s="609">
        <v>5.22</v>
      </c>
      <c r="K28" s="609">
        <v>0.89</v>
      </c>
      <c r="L28" s="610">
        <v>1.5</v>
      </c>
      <c r="M28" s="610">
        <v>1.2</v>
      </c>
      <c r="N28" s="570"/>
      <c r="O28" s="600">
        <v>1900</v>
      </c>
      <c r="P28" s="559">
        <v>2.67</v>
      </c>
      <c r="Q28" s="559">
        <v>0.47</v>
      </c>
      <c r="R28" s="559">
        <v>2.37</v>
      </c>
      <c r="S28" s="559">
        <v>0.22</v>
      </c>
      <c r="T28" s="559">
        <v>37.61</v>
      </c>
      <c r="U28" s="559">
        <f t="shared" si="1"/>
        <v>31.880000000000003</v>
      </c>
      <c r="V28" s="575"/>
      <c r="W28" s="561">
        <v>5.22</v>
      </c>
      <c r="X28" s="561">
        <v>0.89</v>
      </c>
      <c r="Y28" s="562">
        <v>1.5</v>
      </c>
      <c r="Z28" s="562">
        <v>1.2</v>
      </c>
      <c r="AA28" s="570"/>
      <c r="AB28" s="606">
        <v>1925</v>
      </c>
      <c r="AC28" s="559">
        <v>3.09</v>
      </c>
      <c r="AD28" s="559">
        <v>0.19</v>
      </c>
      <c r="AE28" s="559">
        <v>2.96</v>
      </c>
      <c r="AF28" s="559">
        <v>0.33</v>
      </c>
      <c r="AG28" s="559">
        <v>38.89</v>
      </c>
      <c r="AH28" s="559">
        <f t="shared" si="2"/>
        <v>32.32</v>
      </c>
      <c r="AI28" s="560">
        <v>0.30299999999999999</v>
      </c>
      <c r="AJ28" s="561">
        <v>5.24</v>
      </c>
      <c r="AK28" s="561">
        <v>0.96</v>
      </c>
      <c r="AL28" s="562">
        <v>1.8</v>
      </c>
      <c r="AM28" s="562">
        <v>0.8</v>
      </c>
      <c r="AN28" s="570"/>
      <c r="AO28" s="626">
        <v>1925</v>
      </c>
      <c r="AP28" s="559">
        <v>3.09</v>
      </c>
      <c r="AQ28" s="559">
        <v>0.19</v>
      </c>
      <c r="AR28" s="559">
        <v>2.96</v>
      </c>
      <c r="AS28" s="559">
        <v>0.33</v>
      </c>
      <c r="AT28" s="559">
        <v>38.89</v>
      </c>
      <c r="AU28" s="559">
        <f t="shared" si="3"/>
        <v>32.32</v>
      </c>
      <c r="AV28" s="560">
        <v>0.30299999999999999</v>
      </c>
      <c r="AW28" s="561">
        <v>5.24</v>
      </c>
      <c r="AX28" s="561">
        <v>0.96</v>
      </c>
      <c r="AY28" s="562">
        <v>1.8</v>
      </c>
      <c r="AZ28" s="562">
        <v>0.8</v>
      </c>
      <c r="BA28" s="570"/>
      <c r="BB28" s="626">
        <v>1978</v>
      </c>
      <c r="BC28" s="559">
        <v>3.23</v>
      </c>
      <c r="BD28" s="559">
        <v>0.18</v>
      </c>
      <c r="BE28" s="559">
        <v>4.7699999999999996</v>
      </c>
      <c r="BF28" s="559">
        <v>0.7</v>
      </c>
      <c r="BG28" s="559">
        <v>37.869999999999997</v>
      </c>
      <c r="BH28" s="559">
        <f t="shared" si="4"/>
        <v>28.990000000000002</v>
      </c>
      <c r="BI28" s="560">
        <v>0.28000000000000003</v>
      </c>
      <c r="BJ28" s="561">
        <v>4.0999999999999996</v>
      </c>
      <c r="BK28" s="561">
        <v>1.48</v>
      </c>
      <c r="BL28" s="562">
        <v>1.7</v>
      </c>
      <c r="BM28" s="562">
        <v>0.5</v>
      </c>
      <c r="BN28" s="570"/>
      <c r="BO28" s="626">
        <v>1978</v>
      </c>
      <c r="BP28" s="559">
        <v>3.23</v>
      </c>
      <c r="BQ28" s="559">
        <v>0.18</v>
      </c>
      <c r="BR28" s="559">
        <v>4.7699999999999996</v>
      </c>
      <c r="BS28" s="559">
        <v>0.7</v>
      </c>
      <c r="BT28" s="559">
        <v>37.869999999999997</v>
      </c>
      <c r="BU28" s="559">
        <f t="shared" si="5"/>
        <v>28.990000000000002</v>
      </c>
      <c r="BV28" s="560">
        <v>0.28000000000000003</v>
      </c>
      <c r="BW28" s="561">
        <v>4.0999999999999996</v>
      </c>
      <c r="BX28" s="561">
        <v>1.48</v>
      </c>
      <c r="BY28" s="562">
        <v>1.7</v>
      </c>
      <c r="BZ28" s="562">
        <v>0.5</v>
      </c>
      <c r="CA28" s="570"/>
      <c r="CB28" s="576"/>
      <c r="CC28" s="577"/>
      <c r="CD28" s="577"/>
      <c r="CE28" s="577"/>
      <c r="CF28" s="577"/>
      <c r="CG28" s="577"/>
      <c r="CH28" s="577"/>
      <c r="CI28" s="578"/>
      <c r="CJ28" s="577"/>
      <c r="CK28" s="577"/>
      <c r="CL28" s="579"/>
      <c r="CM28" s="579"/>
      <c r="CN28" s="570"/>
    </row>
    <row r="29" spans="1:92" ht="15" x14ac:dyDescent="0.2">
      <c r="A29" s="570"/>
      <c r="B29" s="606">
        <v>1901</v>
      </c>
      <c r="C29" s="559">
        <v>2.46</v>
      </c>
      <c r="D29" s="559">
        <v>0.39</v>
      </c>
      <c r="E29" s="559">
        <v>3.15</v>
      </c>
      <c r="F29" s="559">
        <v>0.21</v>
      </c>
      <c r="G29" s="559">
        <v>37.65</v>
      </c>
      <c r="H29" s="559">
        <f t="shared" si="0"/>
        <v>31.439999999999998</v>
      </c>
      <c r="I29" s="560">
        <v>0.35199999999999998</v>
      </c>
      <c r="J29" s="561">
        <v>4.99</v>
      </c>
      <c r="K29" s="561">
        <v>1.28</v>
      </c>
      <c r="L29" s="562">
        <v>2.2000000000000002</v>
      </c>
      <c r="M29" s="562">
        <v>1.1000000000000001</v>
      </c>
      <c r="N29" s="570"/>
      <c r="O29" s="46"/>
      <c r="P29" s="570"/>
      <c r="Q29" s="570"/>
      <c r="R29" s="570"/>
      <c r="S29" s="570"/>
      <c r="T29" s="570"/>
      <c r="U29" s="570"/>
      <c r="V29" s="570"/>
      <c r="W29" s="570"/>
      <c r="X29" s="570"/>
      <c r="Y29" s="570"/>
      <c r="Z29" s="570"/>
      <c r="AA29" s="570"/>
      <c r="AB29" s="606">
        <v>1926</v>
      </c>
      <c r="AC29" s="559">
        <v>3.15</v>
      </c>
      <c r="AD29" s="559">
        <v>0.25</v>
      </c>
      <c r="AE29" s="559">
        <v>3.06</v>
      </c>
      <c r="AF29" s="559">
        <v>0.39</v>
      </c>
      <c r="AG29" s="559">
        <v>38.340000000000003</v>
      </c>
      <c r="AH29" s="559">
        <f t="shared" si="2"/>
        <v>31.490000000000006</v>
      </c>
      <c r="AI29" s="560">
        <v>0.4</v>
      </c>
      <c r="AJ29" s="561">
        <v>4.83</v>
      </c>
      <c r="AK29" s="561">
        <v>0.97</v>
      </c>
      <c r="AL29" s="562">
        <v>1.9</v>
      </c>
      <c r="AM29" s="562">
        <v>0.5</v>
      </c>
      <c r="AN29" s="570"/>
      <c r="AO29" s="626">
        <v>1926</v>
      </c>
      <c r="AP29" s="559">
        <v>3.15</v>
      </c>
      <c r="AQ29" s="559">
        <v>0.25</v>
      </c>
      <c r="AR29" s="559">
        <v>3.06</v>
      </c>
      <c r="AS29" s="559">
        <v>0.39</v>
      </c>
      <c r="AT29" s="559">
        <v>38.340000000000003</v>
      </c>
      <c r="AU29" s="559">
        <f t="shared" si="3"/>
        <v>31.490000000000006</v>
      </c>
      <c r="AV29" s="560">
        <v>0.4</v>
      </c>
      <c r="AW29" s="561">
        <v>4.83</v>
      </c>
      <c r="AX29" s="561">
        <v>0.97</v>
      </c>
      <c r="AY29" s="562">
        <v>1.9</v>
      </c>
      <c r="AZ29" s="562">
        <v>0.5</v>
      </c>
      <c r="BA29" s="570"/>
      <c r="BB29" s="626">
        <v>1979</v>
      </c>
      <c r="BC29" s="559">
        <v>3.24</v>
      </c>
      <c r="BD29" s="559">
        <v>0.18</v>
      </c>
      <c r="BE29" s="559">
        <v>4.7699999999999996</v>
      </c>
      <c r="BF29" s="559">
        <v>0.82</v>
      </c>
      <c r="BG29" s="559">
        <v>38.22</v>
      </c>
      <c r="BH29" s="559">
        <f t="shared" si="4"/>
        <v>29.209999999999997</v>
      </c>
      <c r="BI29" s="560">
        <v>0.28599999999999998</v>
      </c>
      <c r="BJ29" s="561">
        <v>4.46</v>
      </c>
      <c r="BK29" s="561">
        <v>1.47</v>
      </c>
      <c r="BL29" s="562">
        <v>1.8</v>
      </c>
      <c r="BM29" s="562">
        <v>0.5</v>
      </c>
      <c r="BN29" s="570"/>
      <c r="BO29" s="626">
        <v>1979</v>
      </c>
      <c r="BP29" s="559">
        <v>3.24</v>
      </c>
      <c r="BQ29" s="559">
        <v>0.18</v>
      </c>
      <c r="BR29" s="559">
        <v>4.7699999999999996</v>
      </c>
      <c r="BS29" s="559">
        <v>0.82</v>
      </c>
      <c r="BT29" s="559">
        <v>38.22</v>
      </c>
      <c r="BU29" s="559">
        <f t="shared" si="5"/>
        <v>29.209999999999997</v>
      </c>
      <c r="BV29" s="560">
        <v>0.28599999999999998</v>
      </c>
      <c r="BW29" s="561">
        <v>4.46</v>
      </c>
      <c r="BX29" s="561">
        <v>1.47</v>
      </c>
      <c r="BY29" s="562">
        <v>1.8</v>
      </c>
      <c r="BZ29" s="562">
        <v>0.5</v>
      </c>
      <c r="CA29" s="570"/>
      <c r="CB29" s="627" t="s">
        <v>92</v>
      </c>
      <c r="CC29" s="567">
        <f>AVERAGE(CC4:CC27)</f>
        <v>3.2583333333333333</v>
      </c>
      <c r="CD29" s="567">
        <v>0.31</v>
      </c>
      <c r="CE29" s="567">
        <f t="shared" ref="CE29:CK29" si="7">AVERAGE(CE4:CE27)</f>
        <v>7.265416666666666</v>
      </c>
      <c r="CF29" s="567">
        <f t="shared" si="7"/>
        <v>1.0854166666666665</v>
      </c>
      <c r="CG29" s="567">
        <f t="shared" si="7"/>
        <v>38.290833333333332</v>
      </c>
      <c r="CH29" s="567">
        <f t="shared" si="7"/>
        <v>26.323333333333341</v>
      </c>
      <c r="CI29" s="568">
        <f t="shared" si="7"/>
        <v>0.29729166666666662</v>
      </c>
      <c r="CJ29" s="569">
        <f t="shared" si="7"/>
        <v>4.6000000000000005</v>
      </c>
      <c r="CK29" s="569">
        <f t="shared" si="7"/>
        <v>2.2429166666666664</v>
      </c>
      <c r="CL29" s="569">
        <f>AVERAGE(CL2:CL27)</f>
        <v>1.8666666666666669</v>
      </c>
      <c r="CM29" s="569">
        <f>AVERAGE(CM2:CM27)</f>
        <v>0.39583333333333343</v>
      </c>
      <c r="CN29" s="570"/>
    </row>
    <row r="30" spans="1:92" ht="15" x14ac:dyDescent="0.2">
      <c r="A30" s="570"/>
      <c r="B30" s="606">
        <v>1902</v>
      </c>
      <c r="C30" s="559">
        <v>2.44</v>
      </c>
      <c r="D30" s="559">
        <v>0.35</v>
      </c>
      <c r="E30" s="559">
        <v>2.98</v>
      </c>
      <c r="F30" s="559">
        <v>0.16</v>
      </c>
      <c r="G30" s="559">
        <v>37.020000000000003</v>
      </c>
      <c r="H30" s="559">
        <f t="shared" si="0"/>
        <v>31.090000000000003</v>
      </c>
      <c r="I30" s="560">
        <v>0.33900000000000002</v>
      </c>
      <c r="J30" s="561">
        <v>4.4400000000000004</v>
      </c>
      <c r="K30" s="561">
        <v>1.22</v>
      </c>
      <c r="L30" s="562">
        <v>2.8</v>
      </c>
      <c r="M30" s="562">
        <v>0.8</v>
      </c>
      <c r="N30" s="570"/>
      <c r="O30" s="613" t="s">
        <v>92</v>
      </c>
      <c r="P30" s="567">
        <f t="shared" ref="P30:U30" si="8">AVERAGE(P4:P28)</f>
        <v>2.3640000000000003</v>
      </c>
      <c r="Q30" s="567">
        <f t="shared" si="8"/>
        <v>0.36882352941176472</v>
      </c>
      <c r="R30" s="567">
        <f t="shared" si="8"/>
        <v>2.8704000000000001</v>
      </c>
      <c r="S30" s="567">
        <f t="shared" si="8"/>
        <v>0.20120000000000005</v>
      </c>
      <c r="T30" s="567">
        <f t="shared" si="8"/>
        <v>38.374400000000001</v>
      </c>
      <c r="U30" s="567">
        <f t="shared" si="8"/>
        <v>32.688000000000009</v>
      </c>
      <c r="V30" s="578"/>
      <c r="W30" s="569">
        <f>AVERAGE(W4:W28)</f>
        <v>5.6420000000000003</v>
      </c>
      <c r="X30" s="569">
        <f>AVERAGE(X4:X28)</f>
        <v>1.5283999999999998</v>
      </c>
      <c r="Y30" s="569">
        <f>AVERAGE(Y4:Y28)</f>
        <v>2.964</v>
      </c>
      <c r="Z30" s="569">
        <f>AVERAGE(Z4:Z28)</f>
        <v>1.7319999999999995</v>
      </c>
      <c r="AA30" s="570"/>
      <c r="AB30" s="606">
        <v>1927</v>
      </c>
      <c r="AC30" s="559">
        <v>2.98</v>
      </c>
      <c r="AD30" s="559">
        <v>0.21</v>
      </c>
      <c r="AE30" s="559">
        <v>3.04</v>
      </c>
      <c r="AF30" s="559">
        <v>0.32</v>
      </c>
      <c r="AG30" s="559">
        <v>31.49</v>
      </c>
      <c r="AH30" s="559">
        <f t="shared" si="2"/>
        <v>24.939999999999998</v>
      </c>
      <c r="AI30" s="560">
        <v>0.34499999999999997</v>
      </c>
      <c r="AJ30" s="561">
        <v>4.84</v>
      </c>
      <c r="AK30" s="561">
        <v>1.02</v>
      </c>
      <c r="AL30" s="562">
        <v>2.8</v>
      </c>
      <c r="AM30" s="562">
        <v>0.5</v>
      </c>
      <c r="AN30" s="570"/>
      <c r="AO30" s="626">
        <v>1927</v>
      </c>
      <c r="AP30" s="559">
        <v>2.98</v>
      </c>
      <c r="AQ30" s="559">
        <v>0.21</v>
      </c>
      <c r="AR30" s="559">
        <v>3.04</v>
      </c>
      <c r="AS30" s="559">
        <v>0.32</v>
      </c>
      <c r="AT30" s="559">
        <v>31.49</v>
      </c>
      <c r="AU30" s="559">
        <f t="shared" si="3"/>
        <v>24.939999999999998</v>
      </c>
      <c r="AV30" s="560">
        <v>0.34499999999999997</v>
      </c>
      <c r="AW30" s="561">
        <v>4.84</v>
      </c>
      <c r="AX30" s="561">
        <v>1.02</v>
      </c>
      <c r="AY30" s="562">
        <v>2.8</v>
      </c>
      <c r="AZ30" s="562">
        <v>0.5</v>
      </c>
      <c r="BA30" s="570"/>
      <c r="BB30" s="626">
        <v>1980</v>
      </c>
      <c r="BC30" s="559">
        <v>3.13</v>
      </c>
      <c r="BD30" s="559">
        <v>0.16</v>
      </c>
      <c r="BE30" s="559">
        <v>4.8</v>
      </c>
      <c r="BF30" s="559">
        <v>0.73</v>
      </c>
      <c r="BG30" s="559">
        <v>38.29</v>
      </c>
      <c r="BH30" s="559">
        <f t="shared" si="4"/>
        <v>29.47</v>
      </c>
      <c r="BI30" s="560">
        <v>0.28699999999999998</v>
      </c>
      <c r="BJ30" s="561">
        <v>4.29</v>
      </c>
      <c r="BK30" s="561">
        <v>1.53</v>
      </c>
      <c r="BL30" s="562">
        <v>1.5</v>
      </c>
      <c r="BM30" s="562">
        <v>0.5</v>
      </c>
      <c r="BN30" s="570"/>
      <c r="BO30" s="626">
        <v>1980</v>
      </c>
      <c r="BP30" s="559">
        <v>3.13</v>
      </c>
      <c r="BQ30" s="559">
        <v>0.16</v>
      </c>
      <c r="BR30" s="559">
        <v>4.8</v>
      </c>
      <c r="BS30" s="559">
        <v>0.73</v>
      </c>
      <c r="BT30" s="559">
        <v>38.29</v>
      </c>
      <c r="BU30" s="559">
        <f t="shared" si="5"/>
        <v>29.47</v>
      </c>
      <c r="BV30" s="560">
        <v>0.28699999999999998</v>
      </c>
      <c r="BW30" s="561">
        <v>4.29</v>
      </c>
      <c r="BX30" s="561">
        <v>1.53</v>
      </c>
      <c r="BY30" s="562">
        <v>1.5</v>
      </c>
      <c r="BZ30" s="562">
        <v>0.5</v>
      </c>
      <c r="CA30" s="570"/>
      <c r="CB30" s="627" t="s">
        <v>179</v>
      </c>
      <c r="CC30" s="567">
        <v>2.88</v>
      </c>
      <c r="CD30" s="567">
        <v>0.15</v>
      </c>
      <c r="CE30" s="567">
        <v>6.3</v>
      </c>
      <c r="CF30" s="567">
        <v>0.86</v>
      </c>
      <c r="CG30" s="567">
        <v>37.18</v>
      </c>
      <c r="CH30" s="567">
        <v>23.22</v>
      </c>
      <c r="CI30" s="568">
        <v>0.28899999999999998</v>
      </c>
      <c r="CJ30" s="569">
        <v>4.07</v>
      </c>
      <c r="CK30" s="569">
        <v>1.72</v>
      </c>
      <c r="CL30" s="569">
        <v>1.4</v>
      </c>
      <c r="CM30" s="569">
        <v>0.2</v>
      </c>
      <c r="CN30" s="570"/>
    </row>
    <row r="31" spans="1:92" ht="15" x14ac:dyDescent="0.2">
      <c r="A31" s="570"/>
      <c r="B31" s="606">
        <v>1903</v>
      </c>
      <c r="C31" s="559">
        <v>2.44</v>
      </c>
      <c r="D31" s="559">
        <v>0.34</v>
      </c>
      <c r="E31" s="559">
        <v>3.58</v>
      </c>
      <c r="F31" s="559">
        <v>0.15</v>
      </c>
      <c r="G31" s="559">
        <v>36.64</v>
      </c>
      <c r="H31" s="559">
        <f t="shared" si="0"/>
        <v>30.130000000000003</v>
      </c>
      <c r="I31" s="560">
        <v>0.32</v>
      </c>
      <c r="J31" s="561">
        <v>4.4400000000000004</v>
      </c>
      <c r="K31" s="561">
        <v>1.46</v>
      </c>
      <c r="L31" s="562">
        <v>2.5</v>
      </c>
      <c r="M31" s="562">
        <v>1</v>
      </c>
      <c r="N31" s="570"/>
      <c r="O31" s="613" t="s">
        <v>179</v>
      </c>
      <c r="P31" s="567">
        <v>0.65</v>
      </c>
      <c r="Q31" s="567">
        <v>0.15</v>
      </c>
      <c r="R31" s="567">
        <v>1.1299999999999999</v>
      </c>
      <c r="S31" s="567">
        <v>0.06</v>
      </c>
      <c r="T31" s="567">
        <v>36.83</v>
      </c>
      <c r="U31" s="567">
        <v>30.32</v>
      </c>
      <c r="V31" s="578"/>
      <c r="W31" s="569">
        <v>4.6900000000000004</v>
      </c>
      <c r="X31" s="569">
        <v>0.54</v>
      </c>
      <c r="Y31" s="569">
        <v>1.5</v>
      </c>
      <c r="Z31" s="569">
        <v>0.9</v>
      </c>
      <c r="AA31" s="570"/>
      <c r="AB31" s="606">
        <v>1928</v>
      </c>
      <c r="AC31" s="559">
        <v>2.98</v>
      </c>
      <c r="AD31" s="559">
        <v>0.23</v>
      </c>
      <c r="AE31" s="559">
        <v>3.08</v>
      </c>
      <c r="AF31" s="559">
        <v>0.44</v>
      </c>
      <c r="AG31" s="559">
        <v>38.57</v>
      </c>
      <c r="AH31" s="559">
        <f t="shared" si="2"/>
        <v>31.840000000000007</v>
      </c>
      <c r="AI31" s="560">
        <v>0.38100000000000001</v>
      </c>
      <c r="AJ31" s="561">
        <v>4.83</v>
      </c>
      <c r="AK31" s="561">
        <v>1.03</v>
      </c>
      <c r="AL31" s="562">
        <v>2</v>
      </c>
      <c r="AM31" s="562">
        <v>0.4</v>
      </c>
      <c r="AN31" s="570"/>
      <c r="AO31" s="626">
        <v>1928</v>
      </c>
      <c r="AP31" s="559">
        <v>2.98</v>
      </c>
      <c r="AQ31" s="559">
        <v>0.23</v>
      </c>
      <c r="AR31" s="559">
        <v>3.08</v>
      </c>
      <c r="AS31" s="559">
        <v>0.44</v>
      </c>
      <c r="AT31" s="559">
        <v>38.57</v>
      </c>
      <c r="AU31" s="559">
        <f t="shared" si="3"/>
        <v>31.840000000000007</v>
      </c>
      <c r="AV31" s="560">
        <v>0.38100000000000001</v>
      </c>
      <c r="AW31" s="561">
        <v>4.83</v>
      </c>
      <c r="AX31" s="561">
        <v>1.03</v>
      </c>
      <c r="AY31" s="562">
        <v>2</v>
      </c>
      <c r="AZ31" s="562">
        <v>0.4</v>
      </c>
      <c r="BA31" s="570"/>
      <c r="BB31" s="626">
        <v>1981</v>
      </c>
      <c r="BC31" s="559">
        <v>3.18</v>
      </c>
      <c r="BD31" s="559">
        <v>0.17</v>
      </c>
      <c r="BE31" s="559">
        <v>4.75</v>
      </c>
      <c r="BF31" s="559">
        <v>0.64</v>
      </c>
      <c r="BG31" s="559">
        <v>37.979999999999997</v>
      </c>
      <c r="BH31" s="559">
        <f t="shared" si="4"/>
        <v>29.239999999999995</v>
      </c>
      <c r="BI31" s="560">
        <v>0.27900000000000003</v>
      </c>
      <c r="BJ31" s="561">
        <v>4</v>
      </c>
      <c r="BK31" s="561">
        <v>1.49</v>
      </c>
      <c r="BL31" s="562">
        <v>1.7</v>
      </c>
      <c r="BM31" s="562">
        <v>0.6</v>
      </c>
      <c r="BN31" s="570"/>
      <c r="BO31" s="626">
        <v>1981</v>
      </c>
      <c r="BP31" s="559">
        <v>3.18</v>
      </c>
      <c r="BQ31" s="559">
        <v>0.17</v>
      </c>
      <c r="BR31" s="559">
        <v>4.75</v>
      </c>
      <c r="BS31" s="559">
        <v>0.64</v>
      </c>
      <c r="BT31" s="559">
        <v>37.979999999999997</v>
      </c>
      <c r="BU31" s="559">
        <f t="shared" si="5"/>
        <v>29.239999999999995</v>
      </c>
      <c r="BV31" s="560">
        <v>0.27900000000000003</v>
      </c>
      <c r="BW31" s="561">
        <v>4</v>
      </c>
      <c r="BX31" s="561">
        <v>1.49</v>
      </c>
      <c r="BY31" s="562">
        <v>1.7</v>
      </c>
      <c r="BZ31" s="562">
        <v>0.6</v>
      </c>
      <c r="CA31" s="570"/>
      <c r="CB31" s="627" t="s">
        <v>180</v>
      </c>
      <c r="CC31" s="567">
        <v>3.75</v>
      </c>
      <c r="CD31" s="567">
        <v>0.46</v>
      </c>
      <c r="CE31" s="567">
        <v>8.93</v>
      </c>
      <c r="CF31" s="567">
        <v>1.39</v>
      </c>
      <c r="CG31" s="567">
        <v>39.159999999999997</v>
      </c>
      <c r="CH31" s="567">
        <v>27.51</v>
      </c>
      <c r="CI31" s="568">
        <v>0.30199999999999999</v>
      </c>
      <c r="CJ31" s="569">
        <v>5.14</v>
      </c>
      <c r="CK31" s="569">
        <v>2.72</v>
      </c>
      <c r="CL31" s="569">
        <v>2.4</v>
      </c>
      <c r="CM31" s="569">
        <v>0.6</v>
      </c>
      <c r="CN31" s="570"/>
    </row>
    <row r="32" spans="1:92" ht="15" x14ac:dyDescent="0.2">
      <c r="A32" s="570"/>
      <c r="B32" s="606">
        <v>1904</v>
      </c>
      <c r="C32" s="559">
        <v>2.2999999999999998</v>
      </c>
      <c r="D32" s="559">
        <v>0.32</v>
      </c>
      <c r="E32" s="559">
        <v>3.73</v>
      </c>
      <c r="F32" s="559">
        <v>0.13</v>
      </c>
      <c r="G32" s="559">
        <v>36.07</v>
      </c>
      <c r="H32" s="559">
        <f t="shared" si="0"/>
        <v>29.590000000000003</v>
      </c>
      <c r="I32" s="560">
        <v>0.29699999999999999</v>
      </c>
      <c r="J32" s="561">
        <v>3.73</v>
      </c>
      <c r="K32" s="561">
        <v>1.62</v>
      </c>
      <c r="L32" s="562">
        <v>1.9</v>
      </c>
      <c r="M32" s="562">
        <v>1.1000000000000001</v>
      </c>
      <c r="N32" s="570"/>
      <c r="O32" s="613" t="s">
        <v>180</v>
      </c>
      <c r="P32" s="567">
        <v>3.91</v>
      </c>
      <c r="Q32" s="567">
        <v>0.49</v>
      </c>
      <c r="R32" s="567">
        <v>4.3099999999999996</v>
      </c>
      <c r="S32" s="567">
        <v>0.39</v>
      </c>
      <c r="T32" s="567">
        <v>40.590000000000003</v>
      </c>
      <c r="U32" s="567">
        <v>37.630000000000003</v>
      </c>
      <c r="V32" s="578"/>
      <c r="W32" s="569">
        <v>7.39</v>
      </c>
      <c r="X32" s="569">
        <v>3.63</v>
      </c>
      <c r="Y32" s="569">
        <v>5.8</v>
      </c>
      <c r="Z32" s="569">
        <v>4.0999999999999996</v>
      </c>
      <c r="AA32" s="570"/>
      <c r="AB32" s="606">
        <v>1929</v>
      </c>
      <c r="AC32" s="559">
        <v>3.22</v>
      </c>
      <c r="AD32" s="559">
        <v>0.18</v>
      </c>
      <c r="AE32" s="559">
        <v>3.08</v>
      </c>
      <c r="AF32" s="559">
        <v>0.46</v>
      </c>
      <c r="AG32" s="559">
        <v>33.21</v>
      </c>
      <c r="AH32" s="559">
        <f t="shared" si="2"/>
        <v>26.270000000000003</v>
      </c>
      <c r="AI32" s="560">
        <v>0.34899999999999998</v>
      </c>
      <c r="AJ32" s="561">
        <v>5.31</v>
      </c>
      <c r="AK32" s="561">
        <v>0.96</v>
      </c>
      <c r="AL32" s="562">
        <v>2.4</v>
      </c>
      <c r="AM32" s="562">
        <v>0.6</v>
      </c>
      <c r="AN32" s="570"/>
      <c r="AO32" s="626">
        <v>1929</v>
      </c>
      <c r="AP32" s="559">
        <v>3.22</v>
      </c>
      <c r="AQ32" s="559">
        <v>0.18</v>
      </c>
      <c r="AR32" s="559">
        <v>3.08</v>
      </c>
      <c r="AS32" s="559">
        <v>0.46</v>
      </c>
      <c r="AT32" s="559">
        <v>33.21</v>
      </c>
      <c r="AU32" s="559">
        <f t="shared" si="3"/>
        <v>26.270000000000003</v>
      </c>
      <c r="AV32" s="560">
        <v>0.34899999999999998</v>
      </c>
      <c r="AW32" s="561">
        <v>5.31</v>
      </c>
      <c r="AX32" s="561">
        <v>0.96</v>
      </c>
      <c r="AY32" s="562">
        <v>2.4</v>
      </c>
      <c r="AZ32" s="562">
        <v>0.6</v>
      </c>
      <c r="BA32" s="570"/>
      <c r="BB32" s="626">
        <v>1982</v>
      </c>
      <c r="BC32" s="559">
        <v>3.16</v>
      </c>
      <c r="BD32" s="559">
        <v>0.16</v>
      </c>
      <c r="BE32" s="559">
        <v>5.04</v>
      </c>
      <c r="BF32" s="559">
        <v>0.8</v>
      </c>
      <c r="BG32" s="559">
        <v>38.229999999999997</v>
      </c>
      <c r="BH32" s="559">
        <f t="shared" si="4"/>
        <v>29.069999999999997</v>
      </c>
      <c r="BI32" s="560">
        <v>0.28399999999999997</v>
      </c>
      <c r="BJ32" s="561">
        <v>4.3</v>
      </c>
      <c r="BK32" s="561">
        <v>1.6</v>
      </c>
      <c r="BL32" s="562">
        <v>2.1</v>
      </c>
      <c r="BM32" s="562">
        <v>0.5</v>
      </c>
      <c r="BN32" s="570"/>
      <c r="BO32" s="626">
        <v>1982</v>
      </c>
      <c r="BP32" s="559">
        <v>3.16</v>
      </c>
      <c r="BQ32" s="559">
        <v>0.16</v>
      </c>
      <c r="BR32" s="559">
        <v>5.04</v>
      </c>
      <c r="BS32" s="559">
        <v>0.8</v>
      </c>
      <c r="BT32" s="559">
        <v>38.229999999999997</v>
      </c>
      <c r="BU32" s="559">
        <f t="shared" si="5"/>
        <v>29.069999999999997</v>
      </c>
      <c r="BV32" s="560">
        <v>0.28399999999999997</v>
      </c>
      <c r="BW32" s="561">
        <v>4.3</v>
      </c>
      <c r="BX32" s="561">
        <v>1.6</v>
      </c>
      <c r="BY32" s="562">
        <v>2.1</v>
      </c>
      <c r="BZ32" s="562">
        <v>0.5</v>
      </c>
      <c r="CA32" s="570"/>
      <c r="CB32" s="628" t="s">
        <v>181</v>
      </c>
      <c r="CC32" s="615">
        <f t="shared" ref="CC32:CK32" si="9">STDEV(CC4:CC27)</f>
        <v>0.2042731901936328</v>
      </c>
      <c r="CD32" s="615">
        <f t="shared" si="9"/>
        <v>3.8748539009390903E-2</v>
      </c>
      <c r="CE32" s="615">
        <f t="shared" si="9"/>
        <v>0.86739479585945356</v>
      </c>
      <c r="CF32" s="615">
        <f t="shared" si="9"/>
        <v>0.11945452715561314</v>
      </c>
      <c r="CG32" s="615">
        <f t="shared" si="9"/>
        <v>0.51718230463917081</v>
      </c>
      <c r="CH32" s="615">
        <f t="shared" si="9"/>
        <v>1.3145032676184987</v>
      </c>
      <c r="CI32" s="615">
        <f t="shared" si="9"/>
        <v>3.2367343535363441E-3</v>
      </c>
      <c r="CJ32" s="616">
        <f t="shared" si="9"/>
        <v>0.27271581003579204</v>
      </c>
      <c r="CK32" s="616">
        <f t="shared" si="9"/>
        <v>0.33382472837607824</v>
      </c>
      <c r="CL32" s="616">
        <f>STDEV(CL2:CL27)</f>
        <v>0.27133593275826345</v>
      </c>
      <c r="CM32" s="616">
        <f>STDEV(CM2:CM27)</f>
        <v>8.5867272029551966E-2</v>
      </c>
      <c r="CN32" s="570"/>
    </row>
    <row r="33" spans="1:92" ht="15" x14ac:dyDescent="0.2">
      <c r="A33" s="570"/>
      <c r="B33" s="606">
        <v>1905</v>
      </c>
      <c r="C33" s="559">
        <v>2.54</v>
      </c>
      <c r="D33" s="559">
        <v>0.34</v>
      </c>
      <c r="E33" s="559">
        <v>3.87</v>
      </c>
      <c r="F33" s="559">
        <v>0.14000000000000001</v>
      </c>
      <c r="G33" s="559">
        <v>35.96</v>
      </c>
      <c r="H33" s="559">
        <f t="shared" si="0"/>
        <v>29.069999999999997</v>
      </c>
      <c r="I33" s="560">
        <v>0.315</v>
      </c>
      <c r="J33" s="561">
        <v>3.9</v>
      </c>
      <c r="K33" s="561">
        <v>1.53</v>
      </c>
      <c r="L33" s="562">
        <v>2</v>
      </c>
      <c r="M33" s="562">
        <v>1.2</v>
      </c>
      <c r="N33" s="570"/>
      <c r="O33" s="614" t="s">
        <v>181</v>
      </c>
      <c r="P33" s="615">
        <f t="shared" ref="P33:U33" si="10">STDEV(P4:P28)</f>
        <v>1.0334529500659415</v>
      </c>
      <c r="Q33" s="615">
        <f t="shared" si="10"/>
        <v>0.10902306825513888</v>
      </c>
      <c r="R33" s="615">
        <f t="shared" si="10"/>
        <v>0.82237704248112264</v>
      </c>
      <c r="S33" s="615">
        <f t="shared" si="10"/>
        <v>8.6328828711309619E-2</v>
      </c>
      <c r="T33" s="615">
        <f t="shared" si="10"/>
        <v>0.94805098315790359</v>
      </c>
      <c r="U33" s="615">
        <f t="shared" si="10"/>
        <v>1.7007841328830255</v>
      </c>
      <c r="V33" s="580"/>
      <c r="W33" s="616">
        <f>STDEV(W4:W28)</f>
        <v>0.62675752887379266</v>
      </c>
      <c r="X33" s="616">
        <f>STDEV(X4:X28)</f>
        <v>0.87148666082734827</v>
      </c>
      <c r="Y33" s="616">
        <f>STDEV(Y4:Y28)</f>
        <v>0.90225643065963534</v>
      </c>
      <c r="Z33" s="616">
        <f>STDEV(Z4:Z28)</f>
        <v>0.72956608108290455</v>
      </c>
      <c r="AA33" s="570"/>
      <c r="AB33" s="606">
        <v>1930</v>
      </c>
      <c r="AC33" s="559">
        <v>3.04</v>
      </c>
      <c r="AD33" s="559">
        <v>0.16</v>
      </c>
      <c r="AE33" s="559">
        <v>3.38</v>
      </c>
      <c r="AF33" s="559">
        <v>0.51</v>
      </c>
      <c r="AG33" s="559">
        <v>31.95</v>
      </c>
      <c r="AH33" s="559">
        <f t="shared" si="2"/>
        <v>24.86</v>
      </c>
      <c r="AI33" s="560">
        <v>0.30599999999999999</v>
      </c>
      <c r="AJ33" s="561">
        <v>5.51</v>
      </c>
      <c r="AK33" s="561">
        <v>1.1100000000000001</v>
      </c>
      <c r="AL33" s="562">
        <v>2.9</v>
      </c>
      <c r="AM33" s="562">
        <v>0.6</v>
      </c>
      <c r="AN33" s="570"/>
      <c r="AO33" s="626">
        <v>1930</v>
      </c>
      <c r="AP33" s="559">
        <v>3.04</v>
      </c>
      <c r="AQ33" s="559">
        <v>0.16</v>
      </c>
      <c r="AR33" s="559">
        <v>3.38</v>
      </c>
      <c r="AS33" s="559">
        <v>0.51</v>
      </c>
      <c r="AT33" s="559">
        <v>31.95</v>
      </c>
      <c r="AU33" s="559">
        <f t="shared" si="3"/>
        <v>24.86</v>
      </c>
      <c r="AV33" s="560">
        <v>0.30599999999999999</v>
      </c>
      <c r="AW33" s="561">
        <v>5.51</v>
      </c>
      <c r="AX33" s="561">
        <v>1.1100000000000001</v>
      </c>
      <c r="AY33" s="562">
        <v>2.9</v>
      </c>
      <c r="AZ33" s="562">
        <v>0.6</v>
      </c>
      <c r="BA33" s="570"/>
      <c r="BB33" s="626">
        <v>1983</v>
      </c>
      <c r="BC33" s="559">
        <v>3.2</v>
      </c>
      <c r="BD33" s="559">
        <v>0.17</v>
      </c>
      <c r="BE33" s="559">
        <v>5.15</v>
      </c>
      <c r="BF33" s="559">
        <v>0.78</v>
      </c>
      <c r="BG33" s="559">
        <v>38.08</v>
      </c>
      <c r="BH33" s="559">
        <f t="shared" si="4"/>
        <v>28.779999999999994</v>
      </c>
      <c r="BI33" s="560">
        <v>0.28499999999999998</v>
      </c>
      <c r="BJ33" s="561">
        <v>4.3099999999999996</v>
      </c>
      <c r="BK33" s="561">
        <v>1.61</v>
      </c>
      <c r="BL33" s="562">
        <v>1.5</v>
      </c>
      <c r="BM33" s="562">
        <v>0.4</v>
      </c>
      <c r="BN33" s="570"/>
      <c r="BO33" s="626">
        <v>1983</v>
      </c>
      <c r="BP33" s="559">
        <v>3.2</v>
      </c>
      <c r="BQ33" s="559">
        <v>0.17</v>
      </c>
      <c r="BR33" s="559">
        <v>5.15</v>
      </c>
      <c r="BS33" s="559">
        <v>0.78</v>
      </c>
      <c r="BT33" s="559">
        <v>38.08</v>
      </c>
      <c r="BU33" s="559">
        <f t="shared" si="5"/>
        <v>28.779999999999994</v>
      </c>
      <c r="BV33" s="560">
        <v>0.28499999999999998</v>
      </c>
      <c r="BW33" s="561">
        <v>4.3099999999999996</v>
      </c>
      <c r="BX33" s="561">
        <v>1.61</v>
      </c>
      <c r="BY33" s="562">
        <v>1.5</v>
      </c>
      <c r="BZ33" s="562">
        <v>0.4</v>
      </c>
      <c r="CA33" s="570"/>
      <c r="CB33" s="628" t="s">
        <v>182</v>
      </c>
      <c r="CC33" s="578"/>
      <c r="CD33" s="578"/>
      <c r="CE33" s="578"/>
      <c r="CF33" s="578"/>
      <c r="CG33" s="578"/>
      <c r="CH33" s="578"/>
      <c r="CI33" s="578"/>
      <c r="CJ33" s="578"/>
      <c r="CK33" s="619">
        <f>CORREL(CJ2:CJ27,CK2:CK27)</f>
        <v>-0.69554304789626176</v>
      </c>
      <c r="CL33" s="616">
        <f>CORREL(CJ2:CJ27,CL2:CL27)</f>
        <v>3.8191603597960658E-2</v>
      </c>
      <c r="CM33" s="616">
        <f>CORREL(CJ2:CJ27,CM2:CM27)</f>
        <v>0.49387360846696765</v>
      </c>
      <c r="CN33" s="570"/>
    </row>
    <row r="34" spans="1:92" x14ac:dyDescent="0.2">
      <c r="A34" s="570"/>
      <c r="B34" s="606">
        <v>1906</v>
      </c>
      <c r="C34" s="559">
        <v>2.5499999999999998</v>
      </c>
      <c r="D34" s="559">
        <v>0.31</v>
      </c>
      <c r="E34" s="559">
        <v>3.71</v>
      </c>
      <c r="F34" s="559">
        <v>0.11</v>
      </c>
      <c r="G34" s="559">
        <v>35.5</v>
      </c>
      <c r="H34" s="559">
        <f t="shared" si="0"/>
        <v>28.82</v>
      </c>
      <c r="I34" s="560">
        <v>0.316</v>
      </c>
      <c r="J34" s="561">
        <v>3.62</v>
      </c>
      <c r="K34" s="561">
        <v>1.45</v>
      </c>
      <c r="L34" s="562">
        <v>1.9</v>
      </c>
      <c r="M34" s="562">
        <v>0.8</v>
      </c>
      <c r="N34" s="570"/>
      <c r="O34" s="617" t="s">
        <v>182</v>
      </c>
      <c r="P34" s="577"/>
      <c r="Q34" s="577"/>
      <c r="R34" s="577"/>
      <c r="S34" s="577"/>
      <c r="T34" s="577"/>
      <c r="U34" s="577"/>
      <c r="V34" s="577"/>
      <c r="W34" s="578"/>
      <c r="X34" s="620">
        <f>CORREL(W4:W28,X4:X28)</f>
        <v>-0.50258524170430485</v>
      </c>
      <c r="Y34" s="621">
        <f>CORREL(W4:W28,Y4:Y28)</f>
        <v>0.29242764490273138</v>
      </c>
      <c r="Z34" s="621">
        <f>CORREL(W4:W28,Z4:Z28)</f>
        <v>6.9836113182296392E-2</v>
      </c>
      <c r="AA34" s="570"/>
      <c r="AB34" s="606">
        <v>1931</v>
      </c>
      <c r="AC34" s="559">
        <v>3.11</v>
      </c>
      <c r="AD34" s="559">
        <v>0.16</v>
      </c>
      <c r="AE34" s="559">
        <v>3.29</v>
      </c>
      <c r="AF34" s="559">
        <v>0.43</v>
      </c>
      <c r="AG34" s="559">
        <v>38.840000000000003</v>
      </c>
      <c r="AH34" s="559">
        <f t="shared" si="2"/>
        <v>31.850000000000009</v>
      </c>
      <c r="AI34" s="560">
        <v>0.31900000000000001</v>
      </c>
      <c r="AJ34" s="561">
        <v>4.84</v>
      </c>
      <c r="AK34" s="561">
        <v>1.06</v>
      </c>
      <c r="AL34" s="562">
        <v>3.5</v>
      </c>
      <c r="AM34" s="562">
        <v>0.7</v>
      </c>
      <c r="AN34" s="570"/>
      <c r="AO34" s="626">
        <v>1931</v>
      </c>
      <c r="AP34" s="559">
        <v>3.11</v>
      </c>
      <c r="AQ34" s="559">
        <v>0.16</v>
      </c>
      <c r="AR34" s="559">
        <v>3.29</v>
      </c>
      <c r="AS34" s="559">
        <v>0.43</v>
      </c>
      <c r="AT34" s="559">
        <v>38.840000000000003</v>
      </c>
      <c r="AU34" s="559">
        <f t="shared" si="3"/>
        <v>31.850000000000009</v>
      </c>
      <c r="AV34" s="560">
        <v>0.31900000000000001</v>
      </c>
      <c r="AW34" s="561">
        <v>4.84</v>
      </c>
      <c r="AX34" s="561">
        <v>1.06</v>
      </c>
      <c r="AY34" s="562">
        <v>3.5</v>
      </c>
      <c r="AZ34" s="562">
        <v>0.7</v>
      </c>
      <c r="BA34" s="570"/>
      <c r="BB34" s="626">
        <v>1984</v>
      </c>
      <c r="BC34" s="559">
        <v>3.16</v>
      </c>
      <c r="BD34" s="559">
        <v>0.16</v>
      </c>
      <c r="BE34" s="559">
        <v>5.34</v>
      </c>
      <c r="BF34" s="559">
        <v>0.77</v>
      </c>
      <c r="BG34" s="559">
        <v>38.14</v>
      </c>
      <c r="BH34" s="559">
        <f t="shared" si="4"/>
        <v>28.710000000000008</v>
      </c>
      <c r="BI34" s="560">
        <v>0.28599999999999998</v>
      </c>
      <c r="BJ34" s="561">
        <v>4.26</v>
      </c>
      <c r="BK34" s="561">
        <v>1.69</v>
      </c>
      <c r="BL34" s="562">
        <v>1.5</v>
      </c>
      <c r="BM34" s="562">
        <v>0.3</v>
      </c>
      <c r="BN34" s="570"/>
      <c r="BO34" s="626">
        <v>1984</v>
      </c>
      <c r="BP34" s="559">
        <v>3.16</v>
      </c>
      <c r="BQ34" s="559">
        <v>0.16</v>
      </c>
      <c r="BR34" s="559">
        <v>5.34</v>
      </c>
      <c r="BS34" s="559">
        <v>0.77</v>
      </c>
      <c r="BT34" s="559">
        <v>38.14</v>
      </c>
      <c r="BU34" s="559">
        <f t="shared" si="5"/>
        <v>28.710000000000008</v>
      </c>
      <c r="BV34" s="560">
        <v>0.28599999999999998</v>
      </c>
      <c r="BW34" s="561">
        <v>4.26</v>
      </c>
      <c r="BX34" s="561">
        <v>1.69</v>
      </c>
      <c r="BY34" s="562">
        <v>1.5</v>
      </c>
      <c r="BZ34" s="562">
        <v>0.3</v>
      </c>
      <c r="CA34" s="570"/>
      <c r="CB34" s="581"/>
      <c r="CC34" s="582"/>
      <c r="CD34" s="582"/>
      <c r="CE34" s="582"/>
      <c r="CF34" s="582"/>
      <c r="CG34" s="582"/>
      <c r="CH34" s="582"/>
      <c r="CI34" s="582"/>
      <c r="CJ34" s="582"/>
      <c r="CK34" s="583"/>
      <c r="CL34" s="583"/>
      <c r="CM34" s="583"/>
      <c r="CN34" s="570"/>
    </row>
    <row r="35" spans="1:92" x14ac:dyDescent="0.2">
      <c r="A35" s="570"/>
      <c r="B35" s="606">
        <v>1907</v>
      </c>
      <c r="C35" s="559">
        <v>2.56</v>
      </c>
      <c r="D35" s="559">
        <v>0.31</v>
      </c>
      <c r="E35" s="559">
        <v>3.53</v>
      </c>
      <c r="F35" s="559">
        <v>0.1</v>
      </c>
      <c r="G35" s="559">
        <v>35.479999999999997</v>
      </c>
      <c r="H35" s="559">
        <f t="shared" si="0"/>
        <v>28.97999999999999</v>
      </c>
      <c r="I35" s="560">
        <v>0.32600000000000001</v>
      </c>
      <c r="J35" s="561">
        <v>3.53</v>
      </c>
      <c r="K35" s="561">
        <v>1.38</v>
      </c>
      <c r="L35" s="562">
        <v>1.8</v>
      </c>
      <c r="M35" s="562">
        <v>0.9</v>
      </c>
      <c r="N35" s="570"/>
      <c r="O35" s="1210" t="s">
        <v>183</v>
      </c>
      <c r="P35" s="1210"/>
      <c r="Q35" s="1210"/>
      <c r="R35" s="1210"/>
      <c r="S35" s="1210"/>
      <c r="T35" s="1210"/>
      <c r="U35" s="1210"/>
      <c r="V35" s="1210"/>
      <c r="W35" s="1210"/>
      <c r="X35" s="1210"/>
      <c r="Y35" s="1210"/>
      <c r="Z35" s="1210"/>
      <c r="AA35" s="570"/>
      <c r="AB35" s="606">
        <v>1932</v>
      </c>
      <c r="AC35" s="559">
        <v>2.97</v>
      </c>
      <c r="AD35" s="559">
        <v>0.16</v>
      </c>
      <c r="AE35" s="559">
        <v>3.33</v>
      </c>
      <c r="AF35" s="559">
        <v>0.47</v>
      </c>
      <c r="AG35" s="559">
        <v>35.24</v>
      </c>
      <c r="AH35" s="559">
        <f t="shared" si="2"/>
        <v>28.310000000000009</v>
      </c>
      <c r="AI35" s="560">
        <v>0.32400000000000001</v>
      </c>
      <c r="AJ35" s="561">
        <v>4.88</v>
      </c>
      <c r="AK35" s="561">
        <v>1.1200000000000001</v>
      </c>
      <c r="AL35" s="562">
        <v>2.7</v>
      </c>
      <c r="AM35" s="562">
        <v>1</v>
      </c>
      <c r="AN35" s="570"/>
      <c r="AO35" s="626">
        <v>1932</v>
      </c>
      <c r="AP35" s="559">
        <v>2.97</v>
      </c>
      <c r="AQ35" s="559">
        <v>0.16</v>
      </c>
      <c r="AR35" s="559">
        <v>3.33</v>
      </c>
      <c r="AS35" s="559">
        <v>0.47</v>
      </c>
      <c r="AT35" s="559">
        <v>35.24</v>
      </c>
      <c r="AU35" s="559">
        <f t="shared" si="3"/>
        <v>28.310000000000009</v>
      </c>
      <c r="AV35" s="560">
        <v>0.32400000000000001</v>
      </c>
      <c r="AW35" s="561">
        <v>4.88</v>
      </c>
      <c r="AX35" s="561">
        <v>1.1200000000000001</v>
      </c>
      <c r="AY35" s="562">
        <v>2.7</v>
      </c>
      <c r="AZ35" s="562">
        <v>1</v>
      </c>
      <c r="BA35" s="570"/>
      <c r="BB35" s="626">
        <v>1985</v>
      </c>
      <c r="BC35" s="559">
        <v>3.29</v>
      </c>
      <c r="BD35" s="559">
        <v>0.17</v>
      </c>
      <c r="BE35" s="559">
        <v>5.34</v>
      </c>
      <c r="BF35" s="559">
        <v>0.86</v>
      </c>
      <c r="BG35" s="559">
        <v>38.119999999999997</v>
      </c>
      <c r="BH35" s="559">
        <f t="shared" si="4"/>
        <v>28.459999999999997</v>
      </c>
      <c r="BI35" s="560">
        <v>0.28100000000000003</v>
      </c>
      <c r="BJ35" s="561">
        <v>4.33</v>
      </c>
      <c r="BK35" s="561">
        <v>1.62</v>
      </c>
      <c r="BL35" s="562">
        <v>1.8</v>
      </c>
      <c r="BM35" s="562">
        <v>0.4</v>
      </c>
      <c r="BN35" s="570"/>
      <c r="BO35" s="626">
        <v>1985</v>
      </c>
      <c r="BP35" s="559">
        <v>3.29</v>
      </c>
      <c r="BQ35" s="559">
        <v>0.17</v>
      </c>
      <c r="BR35" s="559">
        <v>5.34</v>
      </c>
      <c r="BS35" s="559">
        <v>0.86</v>
      </c>
      <c r="BT35" s="559">
        <v>38.119999999999997</v>
      </c>
      <c r="BU35" s="559">
        <f t="shared" si="5"/>
        <v>28.459999999999997</v>
      </c>
      <c r="BV35" s="560">
        <v>0.28100000000000003</v>
      </c>
      <c r="BW35" s="561">
        <v>4.33</v>
      </c>
      <c r="BX35" s="561">
        <v>1.62</v>
      </c>
      <c r="BY35" s="562">
        <v>1.8</v>
      </c>
      <c r="BZ35" s="562">
        <v>0.4</v>
      </c>
      <c r="CA35" s="570"/>
      <c r="CB35" s="1211" t="s">
        <v>184</v>
      </c>
      <c r="CC35" s="1211"/>
      <c r="CD35" s="1211"/>
      <c r="CE35" s="1211"/>
      <c r="CF35" s="1211"/>
      <c r="CG35" s="1211"/>
      <c r="CH35" s="1211"/>
      <c r="CI35" s="1211"/>
      <c r="CJ35" s="1211"/>
      <c r="CK35" s="1211"/>
      <c r="CL35" s="1211"/>
      <c r="CM35" s="1211"/>
      <c r="CN35" s="570"/>
    </row>
    <row r="36" spans="1:92" x14ac:dyDescent="0.2">
      <c r="A36" s="570"/>
      <c r="B36" s="606">
        <v>1908</v>
      </c>
      <c r="C36" s="559">
        <v>2.46</v>
      </c>
      <c r="D36" s="559">
        <v>0.31</v>
      </c>
      <c r="E36" s="559">
        <v>3.66</v>
      </c>
      <c r="F36" s="559">
        <v>0.11</v>
      </c>
      <c r="G36" s="559">
        <v>35.71</v>
      </c>
      <c r="H36" s="559">
        <f t="shared" si="0"/>
        <v>29.169999999999998</v>
      </c>
      <c r="I36" s="560">
        <v>0.26700000000000002</v>
      </c>
      <c r="J36" s="561">
        <v>3.38</v>
      </c>
      <c r="K36" s="561">
        <v>1.49</v>
      </c>
      <c r="L36" s="562">
        <v>1.8</v>
      </c>
      <c r="M36" s="562">
        <v>1</v>
      </c>
      <c r="N36" s="570"/>
      <c r="O36" s="1211" t="s">
        <v>184</v>
      </c>
      <c r="P36" s="1211"/>
      <c r="Q36" s="1211"/>
      <c r="R36" s="1211"/>
      <c r="S36" s="1211"/>
      <c r="T36" s="1211"/>
      <c r="U36" s="1211"/>
      <c r="V36" s="1211"/>
      <c r="W36" s="1211"/>
      <c r="X36" s="1211"/>
      <c r="Y36" s="1211"/>
      <c r="Z36" s="1211"/>
      <c r="AA36" s="570"/>
      <c r="AB36" s="606">
        <v>1933</v>
      </c>
      <c r="AC36" s="559">
        <v>2.94</v>
      </c>
      <c r="AD36" s="559">
        <v>0.16</v>
      </c>
      <c r="AE36" s="559">
        <v>3.19</v>
      </c>
      <c r="AF36" s="559">
        <v>0.43</v>
      </c>
      <c r="AG36" s="559">
        <v>38.5</v>
      </c>
      <c r="AH36" s="559">
        <f t="shared" si="2"/>
        <v>31.780000000000008</v>
      </c>
      <c r="AI36" s="560">
        <v>0.318</v>
      </c>
      <c r="AJ36" s="561">
        <v>4.55</v>
      </c>
      <c r="AK36" s="561">
        <v>1.0900000000000001</v>
      </c>
      <c r="AL36" s="562">
        <v>2.9</v>
      </c>
      <c r="AM36" s="562">
        <v>0.5</v>
      </c>
      <c r="AN36" s="570"/>
      <c r="AO36" s="626">
        <v>1933</v>
      </c>
      <c r="AP36" s="559">
        <v>2.94</v>
      </c>
      <c r="AQ36" s="559">
        <v>0.16</v>
      </c>
      <c r="AR36" s="559">
        <v>3.19</v>
      </c>
      <c r="AS36" s="559">
        <v>0.43</v>
      </c>
      <c r="AT36" s="559">
        <v>38.5</v>
      </c>
      <c r="AU36" s="559">
        <f t="shared" si="3"/>
        <v>31.780000000000008</v>
      </c>
      <c r="AV36" s="560">
        <v>0.318</v>
      </c>
      <c r="AW36" s="561">
        <v>4.55</v>
      </c>
      <c r="AX36" s="561">
        <v>1.0900000000000001</v>
      </c>
      <c r="AY36" s="562">
        <v>2.9</v>
      </c>
      <c r="AZ36" s="562">
        <v>0.5</v>
      </c>
      <c r="BA36" s="570"/>
      <c r="BB36" s="626">
        <v>1986</v>
      </c>
      <c r="BC36" s="559">
        <v>3.38</v>
      </c>
      <c r="BD36" s="559">
        <v>0.19</v>
      </c>
      <c r="BE36" s="559">
        <v>5.87</v>
      </c>
      <c r="BF36" s="559">
        <v>0.91</v>
      </c>
      <c r="BG36" s="559">
        <v>38.24</v>
      </c>
      <c r="BH36" s="559">
        <f t="shared" si="4"/>
        <v>27.89</v>
      </c>
      <c r="BI36" s="560">
        <v>0.28599999999999998</v>
      </c>
      <c r="BJ36" s="561">
        <v>4.41</v>
      </c>
      <c r="BK36" s="561">
        <v>1.74</v>
      </c>
      <c r="BL36" s="562">
        <v>1.4</v>
      </c>
      <c r="BM36" s="562">
        <v>0.5</v>
      </c>
      <c r="BN36" s="570"/>
      <c r="BO36" s="626">
        <v>1986</v>
      </c>
      <c r="BP36" s="559">
        <v>3.38</v>
      </c>
      <c r="BQ36" s="559">
        <v>0.19</v>
      </c>
      <c r="BR36" s="559">
        <v>5.87</v>
      </c>
      <c r="BS36" s="559">
        <v>0.91</v>
      </c>
      <c r="BT36" s="559">
        <v>38.24</v>
      </c>
      <c r="BU36" s="559">
        <f t="shared" si="5"/>
        <v>27.89</v>
      </c>
      <c r="BV36" s="560">
        <v>0.28599999999999998</v>
      </c>
      <c r="BW36" s="561">
        <v>4.41</v>
      </c>
      <c r="BX36" s="561">
        <v>1.74</v>
      </c>
      <c r="BY36" s="562">
        <v>1.4</v>
      </c>
      <c r="BZ36" s="562">
        <v>0.5</v>
      </c>
      <c r="CA36" s="570"/>
      <c r="CB36" s="1212" t="s">
        <v>185</v>
      </c>
      <c r="CC36" s="1212"/>
      <c r="CD36" s="1212"/>
      <c r="CE36" s="1212"/>
      <c r="CF36" s="1212"/>
      <c r="CG36" s="1212"/>
      <c r="CH36" s="1212"/>
      <c r="CI36" s="1212"/>
      <c r="CJ36" s="1212"/>
      <c r="CK36" s="1212"/>
      <c r="CL36" s="1212"/>
      <c r="CM36" s="1212"/>
      <c r="CN36" s="570"/>
    </row>
    <row r="37" spans="1:92" x14ac:dyDescent="0.2">
      <c r="A37" s="570"/>
      <c r="B37" s="606">
        <v>1909</v>
      </c>
      <c r="C37" s="559">
        <v>2.68</v>
      </c>
      <c r="D37" s="559">
        <v>0.31</v>
      </c>
      <c r="E37" s="559">
        <v>3.77</v>
      </c>
      <c r="F37" s="559">
        <v>0.1</v>
      </c>
      <c r="G37" s="559">
        <v>35.69</v>
      </c>
      <c r="H37" s="559">
        <f t="shared" si="0"/>
        <v>28.829999999999995</v>
      </c>
      <c r="I37" s="560">
        <v>0.27200000000000002</v>
      </c>
      <c r="J37" s="561">
        <v>3.55</v>
      </c>
      <c r="K37" s="561">
        <v>1.4</v>
      </c>
      <c r="L37" s="562">
        <v>2.1</v>
      </c>
      <c r="M37" s="562">
        <v>0.7</v>
      </c>
      <c r="N37" s="570"/>
      <c r="O37" s="1212" t="s">
        <v>185</v>
      </c>
      <c r="P37" s="1212"/>
      <c r="Q37" s="1212"/>
      <c r="R37" s="1212"/>
      <c r="S37" s="1212"/>
      <c r="T37" s="1212"/>
      <c r="U37" s="1212"/>
      <c r="V37" s="1212"/>
      <c r="W37" s="1212"/>
      <c r="X37" s="1212"/>
      <c r="Y37" s="1212"/>
      <c r="Z37" s="1212"/>
      <c r="AA37" s="570"/>
      <c r="AB37" s="606">
        <v>1934</v>
      </c>
      <c r="AC37" s="559">
        <v>3.16</v>
      </c>
      <c r="AD37" s="559">
        <v>0.14000000000000001</v>
      </c>
      <c r="AE37" s="559">
        <v>3.57</v>
      </c>
      <c r="AF37" s="559">
        <v>0.52</v>
      </c>
      <c r="AG37" s="559">
        <v>38.75</v>
      </c>
      <c r="AH37" s="559">
        <f t="shared" si="2"/>
        <v>31.360000000000003</v>
      </c>
      <c r="AI37" s="560">
        <v>0.33</v>
      </c>
      <c r="AJ37" s="561">
        <v>4.8899999999999997</v>
      </c>
      <c r="AK37" s="561">
        <v>1.1299999999999999</v>
      </c>
      <c r="AL37" s="562">
        <v>2.2999999999999998</v>
      </c>
      <c r="AM37" s="562">
        <v>0.5</v>
      </c>
      <c r="AN37" s="570"/>
      <c r="AO37" s="626">
        <v>1934</v>
      </c>
      <c r="AP37" s="559">
        <v>3.16</v>
      </c>
      <c r="AQ37" s="559">
        <v>0.14000000000000001</v>
      </c>
      <c r="AR37" s="559">
        <v>3.57</v>
      </c>
      <c r="AS37" s="559">
        <v>0.52</v>
      </c>
      <c r="AT37" s="559">
        <v>38.75</v>
      </c>
      <c r="AU37" s="559">
        <f t="shared" si="3"/>
        <v>31.360000000000003</v>
      </c>
      <c r="AV37" s="560">
        <v>0.33</v>
      </c>
      <c r="AW37" s="561">
        <v>4.8899999999999997</v>
      </c>
      <c r="AX37" s="561">
        <v>1.1299999999999999</v>
      </c>
      <c r="AY37" s="562">
        <v>2.2999999999999998</v>
      </c>
      <c r="AZ37" s="562">
        <v>0.5</v>
      </c>
      <c r="BA37" s="570"/>
      <c r="BB37" s="626">
        <v>1987</v>
      </c>
      <c r="BC37" s="559">
        <v>3.42</v>
      </c>
      <c r="BD37" s="559">
        <v>0.2</v>
      </c>
      <c r="BE37" s="559">
        <v>5.96</v>
      </c>
      <c r="BF37" s="559">
        <v>1.06</v>
      </c>
      <c r="BG37" s="559">
        <v>38.46</v>
      </c>
      <c r="BH37" s="559">
        <f t="shared" si="4"/>
        <v>27.819999999999997</v>
      </c>
      <c r="BI37" s="560">
        <v>0.28899999999999998</v>
      </c>
      <c r="BJ37" s="561">
        <v>4.72</v>
      </c>
      <c r="BK37" s="561">
        <v>1.74</v>
      </c>
      <c r="BL37" s="562">
        <v>1.6</v>
      </c>
      <c r="BM37" s="562">
        <v>0.3</v>
      </c>
      <c r="BN37" s="570"/>
      <c r="BO37" s="626">
        <v>1987</v>
      </c>
      <c r="BP37" s="559">
        <v>3.42</v>
      </c>
      <c r="BQ37" s="559">
        <v>0.2</v>
      </c>
      <c r="BR37" s="559">
        <v>5.96</v>
      </c>
      <c r="BS37" s="559">
        <v>1.06</v>
      </c>
      <c r="BT37" s="559">
        <v>38.46</v>
      </c>
      <c r="BU37" s="559">
        <f t="shared" si="5"/>
        <v>27.819999999999997</v>
      </c>
      <c r="BV37" s="560">
        <v>0.28899999999999998</v>
      </c>
      <c r="BW37" s="561">
        <v>4.72</v>
      </c>
      <c r="BX37" s="561">
        <v>1.74</v>
      </c>
      <c r="BY37" s="562">
        <v>1.6</v>
      </c>
      <c r="BZ37" s="562">
        <v>0.3</v>
      </c>
      <c r="CA37" s="570"/>
      <c r="CB37" s="1212" t="s">
        <v>186</v>
      </c>
      <c r="CC37" s="1212"/>
      <c r="CD37" s="1212"/>
      <c r="CE37" s="1212"/>
      <c r="CF37" s="1212"/>
      <c r="CG37" s="1212"/>
      <c r="CH37" s="1212"/>
      <c r="CI37" s="1212"/>
      <c r="CJ37" s="1212"/>
      <c r="CK37" s="1212"/>
      <c r="CL37" s="1212"/>
      <c r="CM37" s="1212"/>
      <c r="CN37" s="570"/>
    </row>
    <row r="38" spans="1:92" x14ac:dyDescent="0.2">
      <c r="A38" s="570"/>
      <c r="B38" s="606">
        <v>1910</v>
      </c>
      <c r="C38" s="559">
        <v>3</v>
      </c>
      <c r="D38" s="559">
        <v>0.32</v>
      </c>
      <c r="E38" s="559">
        <v>3.88</v>
      </c>
      <c r="F38" s="559">
        <v>0.14000000000000001</v>
      </c>
      <c r="G38" s="559">
        <v>35.97</v>
      </c>
      <c r="H38" s="559">
        <f t="shared" si="0"/>
        <v>28.63</v>
      </c>
      <c r="I38" s="560">
        <v>0.27900000000000003</v>
      </c>
      <c r="J38" s="561">
        <v>3.84</v>
      </c>
      <c r="K38" s="561">
        <v>1.3</v>
      </c>
      <c r="L38" s="562">
        <v>1.7</v>
      </c>
      <c r="M38" s="562">
        <v>0.9</v>
      </c>
      <c r="N38" s="570"/>
      <c r="O38" s="1212" t="s">
        <v>186</v>
      </c>
      <c r="P38" s="1212"/>
      <c r="Q38" s="1212"/>
      <c r="R38" s="1212"/>
      <c r="S38" s="1212"/>
      <c r="T38" s="1212"/>
      <c r="U38" s="1212"/>
      <c r="V38" s="1212"/>
      <c r="W38" s="1212"/>
      <c r="X38" s="1212"/>
      <c r="Y38" s="1212"/>
      <c r="Z38" s="1212"/>
      <c r="AA38" s="570"/>
      <c r="AB38" s="606">
        <v>1935</v>
      </c>
      <c r="AC38" s="559">
        <v>3.2</v>
      </c>
      <c r="AD38" s="559">
        <v>0.16</v>
      </c>
      <c r="AE38" s="559">
        <v>3.4</v>
      </c>
      <c r="AF38" s="559">
        <v>0.54</v>
      </c>
      <c r="AG38" s="559">
        <v>39.049999999999997</v>
      </c>
      <c r="AH38" s="559">
        <f t="shared" si="2"/>
        <v>31.75</v>
      </c>
      <c r="AI38" s="560">
        <v>0.34</v>
      </c>
      <c r="AJ38" s="561">
        <v>5.04</v>
      </c>
      <c r="AK38" s="561">
        <v>1.06</v>
      </c>
      <c r="AL38" s="562">
        <v>2.2000000000000002</v>
      </c>
      <c r="AM38" s="562">
        <v>0.7</v>
      </c>
      <c r="AN38" s="570"/>
      <c r="AO38" s="626">
        <v>1935</v>
      </c>
      <c r="AP38" s="559">
        <v>3.2</v>
      </c>
      <c r="AQ38" s="559">
        <v>0.16</v>
      </c>
      <c r="AR38" s="559">
        <v>3.4</v>
      </c>
      <c r="AS38" s="559">
        <v>0.54</v>
      </c>
      <c r="AT38" s="559">
        <v>39.049999999999997</v>
      </c>
      <c r="AU38" s="559">
        <f t="shared" si="3"/>
        <v>31.75</v>
      </c>
      <c r="AV38" s="560">
        <v>0.34</v>
      </c>
      <c r="AW38" s="561">
        <v>5.04</v>
      </c>
      <c r="AX38" s="561">
        <v>1.06</v>
      </c>
      <c r="AY38" s="562">
        <v>2.2000000000000002</v>
      </c>
      <c r="AZ38" s="562">
        <v>0.7</v>
      </c>
      <c r="BA38" s="570"/>
      <c r="BB38" s="626">
        <v>1988</v>
      </c>
      <c r="BC38" s="559">
        <v>3.09</v>
      </c>
      <c r="BD38" s="559">
        <v>0.22</v>
      </c>
      <c r="BE38" s="559">
        <v>5.56</v>
      </c>
      <c r="BF38" s="559">
        <v>0.76</v>
      </c>
      <c r="BG38" s="559">
        <v>37.950000000000003</v>
      </c>
      <c r="BH38" s="559">
        <f t="shared" si="4"/>
        <v>28.32</v>
      </c>
      <c r="BI38" s="560">
        <v>0.28199999999999997</v>
      </c>
      <c r="BJ38" s="561">
        <v>4.1399999999999997</v>
      </c>
      <c r="BK38" s="561">
        <v>1.8</v>
      </c>
      <c r="BL38" s="562">
        <v>1.6</v>
      </c>
      <c r="BM38" s="562">
        <v>0.4</v>
      </c>
      <c r="BN38" s="570"/>
      <c r="BO38" s="626">
        <v>1988</v>
      </c>
      <c r="BP38" s="559">
        <v>3.09</v>
      </c>
      <c r="BQ38" s="559">
        <v>0.22</v>
      </c>
      <c r="BR38" s="559">
        <v>5.56</v>
      </c>
      <c r="BS38" s="559">
        <v>0.76</v>
      </c>
      <c r="BT38" s="559">
        <v>37.950000000000003</v>
      </c>
      <c r="BU38" s="559">
        <f t="shared" si="5"/>
        <v>28.32</v>
      </c>
      <c r="BV38" s="560">
        <v>0.28199999999999997</v>
      </c>
      <c r="BW38" s="561">
        <v>4.1399999999999997</v>
      </c>
      <c r="BX38" s="561">
        <v>1.8</v>
      </c>
      <c r="BY38" s="562">
        <v>1.6</v>
      </c>
      <c r="BZ38" s="562">
        <v>0.4</v>
      </c>
      <c r="CA38" s="570"/>
      <c r="CB38" s="1212" t="s">
        <v>187</v>
      </c>
      <c r="CC38" s="1212"/>
      <c r="CD38" s="1212"/>
      <c r="CE38" s="1212"/>
      <c r="CF38" s="1212"/>
      <c r="CG38" s="1212"/>
      <c r="CH38" s="1212"/>
      <c r="CI38" s="1212"/>
      <c r="CJ38" s="1212"/>
      <c r="CK38" s="1212"/>
      <c r="CL38" s="1212"/>
      <c r="CM38" s="1212"/>
      <c r="CN38" s="570"/>
    </row>
    <row r="39" spans="1:92" x14ac:dyDescent="0.2">
      <c r="A39" s="570"/>
      <c r="B39" s="606">
        <v>1911</v>
      </c>
      <c r="C39" s="559">
        <v>3.2</v>
      </c>
      <c r="D39" s="559">
        <v>0.34</v>
      </c>
      <c r="E39" s="559">
        <v>4</v>
      </c>
      <c r="F39" s="559">
        <v>0.21</v>
      </c>
      <c r="G39" s="559">
        <v>37</v>
      </c>
      <c r="H39" s="559">
        <f t="shared" si="0"/>
        <v>29.249999999999993</v>
      </c>
      <c r="I39" s="560">
        <v>0.29699999999999999</v>
      </c>
      <c r="J39" s="561">
        <v>4.51</v>
      </c>
      <c r="K39" s="561">
        <v>1.25</v>
      </c>
      <c r="L39" s="562">
        <v>2.2000000000000002</v>
      </c>
      <c r="M39" s="562">
        <v>0.9</v>
      </c>
      <c r="N39" s="570"/>
      <c r="O39" s="1212" t="s">
        <v>187</v>
      </c>
      <c r="P39" s="1212"/>
      <c r="Q39" s="1212"/>
      <c r="R39" s="1212"/>
      <c r="S39" s="1212"/>
      <c r="T39" s="1212"/>
      <c r="U39" s="1212"/>
      <c r="V39" s="1212"/>
      <c r="W39" s="1212"/>
      <c r="X39" s="1212"/>
      <c r="Y39" s="1212"/>
      <c r="Z39" s="1212"/>
      <c r="AA39" s="570"/>
      <c r="AB39" s="606">
        <v>1936</v>
      </c>
      <c r="AC39" s="559">
        <v>3.38</v>
      </c>
      <c r="AD39" s="559">
        <v>0.17</v>
      </c>
      <c r="AE39" s="559">
        <v>3.43</v>
      </c>
      <c r="AF39" s="559">
        <v>0.55000000000000004</v>
      </c>
      <c r="AG39" s="559">
        <v>39.380000000000003</v>
      </c>
      <c r="AH39" s="559">
        <f t="shared" si="2"/>
        <v>31.849999999999998</v>
      </c>
      <c r="AI39" s="560">
        <v>0.33700000000000002</v>
      </c>
      <c r="AJ39" s="561">
        <v>5.24</v>
      </c>
      <c r="AK39" s="561">
        <v>1.01</v>
      </c>
      <c r="AL39" s="562">
        <v>2.9</v>
      </c>
      <c r="AM39" s="562">
        <v>0.7</v>
      </c>
      <c r="AN39" s="570"/>
      <c r="AO39" s="626">
        <v>1936</v>
      </c>
      <c r="AP39" s="559">
        <v>3.38</v>
      </c>
      <c r="AQ39" s="559">
        <v>0.17</v>
      </c>
      <c r="AR39" s="559">
        <v>3.43</v>
      </c>
      <c r="AS39" s="559">
        <v>0.55000000000000004</v>
      </c>
      <c r="AT39" s="559">
        <v>39.380000000000003</v>
      </c>
      <c r="AU39" s="559">
        <f t="shared" si="3"/>
        <v>31.849999999999998</v>
      </c>
      <c r="AV39" s="560">
        <v>0.33700000000000002</v>
      </c>
      <c r="AW39" s="561">
        <v>5.24</v>
      </c>
      <c r="AX39" s="561">
        <v>1.01</v>
      </c>
      <c r="AY39" s="562">
        <v>2.9</v>
      </c>
      <c r="AZ39" s="562">
        <v>0.7</v>
      </c>
      <c r="BA39" s="570"/>
      <c r="BB39" s="626">
        <v>1989</v>
      </c>
      <c r="BC39" s="559">
        <v>3.21</v>
      </c>
      <c r="BD39" s="559">
        <v>0.19</v>
      </c>
      <c r="BE39" s="559">
        <v>5.61</v>
      </c>
      <c r="BF39" s="559">
        <v>0.73</v>
      </c>
      <c r="BG39" s="559">
        <v>37.99</v>
      </c>
      <c r="BH39" s="559">
        <f t="shared" si="4"/>
        <v>28.250000000000004</v>
      </c>
      <c r="BI39" s="560">
        <v>0.28299999999999997</v>
      </c>
      <c r="BJ39" s="561">
        <v>4.13</v>
      </c>
      <c r="BK39" s="561">
        <v>1.75</v>
      </c>
      <c r="BL39" s="562">
        <v>1.3</v>
      </c>
      <c r="BM39" s="562">
        <v>0.5</v>
      </c>
      <c r="BN39" s="570"/>
      <c r="BO39" s="626">
        <v>1989</v>
      </c>
      <c r="BP39" s="559">
        <v>3.21</v>
      </c>
      <c r="BQ39" s="559">
        <v>0.19</v>
      </c>
      <c r="BR39" s="559">
        <v>5.61</v>
      </c>
      <c r="BS39" s="559">
        <v>0.73</v>
      </c>
      <c r="BT39" s="559">
        <v>37.99</v>
      </c>
      <c r="BU39" s="559">
        <f t="shared" si="5"/>
        <v>28.250000000000004</v>
      </c>
      <c r="BV39" s="560">
        <v>0.28299999999999997</v>
      </c>
      <c r="BW39" s="561">
        <v>4.13</v>
      </c>
      <c r="BX39" s="561">
        <v>1.75</v>
      </c>
      <c r="BY39" s="562">
        <v>1.3</v>
      </c>
      <c r="BZ39" s="562">
        <v>0.5</v>
      </c>
      <c r="CA39" s="570"/>
      <c r="CB39" s="1212" t="s">
        <v>188</v>
      </c>
      <c r="CC39" s="1212"/>
      <c r="CD39" s="1212"/>
      <c r="CE39" s="1212"/>
      <c r="CF39" s="1212"/>
      <c r="CG39" s="1212"/>
      <c r="CH39" s="1212"/>
      <c r="CI39" s="1212"/>
      <c r="CJ39" s="1212"/>
      <c r="CK39" s="1212"/>
      <c r="CL39" s="1212"/>
      <c r="CM39" s="1212"/>
      <c r="CN39" s="570"/>
    </row>
    <row r="40" spans="1:92" x14ac:dyDescent="0.2">
      <c r="A40" s="570"/>
      <c r="B40" s="606">
        <v>1912</v>
      </c>
      <c r="C40" s="559">
        <v>3.11</v>
      </c>
      <c r="D40" s="559">
        <v>0.28999999999999998</v>
      </c>
      <c r="E40" s="559">
        <v>3.97</v>
      </c>
      <c r="F40" s="559">
        <v>0.18</v>
      </c>
      <c r="G40" s="559">
        <v>37.22</v>
      </c>
      <c r="H40" s="559">
        <f t="shared" si="0"/>
        <v>29.67</v>
      </c>
      <c r="I40" s="560">
        <v>0.3</v>
      </c>
      <c r="J40" s="561">
        <v>4.5199999999999996</v>
      </c>
      <c r="K40" s="561">
        <v>1.28</v>
      </c>
      <c r="L40" s="562">
        <v>1.8</v>
      </c>
      <c r="M40" s="562">
        <v>1.4</v>
      </c>
      <c r="N40" s="570"/>
      <c r="O40" s="1212" t="s">
        <v>188</v>
      </c>
      <c r="P40" s="1212"/>
      <c r="Q40" s="1212"/>
      <c r="R40" s="1212"/>
      <c r="S40" s="1212"/>
      <c r="T40" s="1212"/>
      <c r="U40" s="1212"/>
      <c r="V40" s="1212"/>
      <c r="W40" s="1212"/>
      <c r="X40" s="1212"/>
      <c r="Y40" s="1212"/>
      <c r="Z40" s="1212"/>
      <c r="AA40" s="570"/>
      <c r="AB40" s="606">
        <v>1937</v>
      </c>
      <c r="AC40" s="559">
        <v>3.32</v>
      </c>
      <c r="AD40" s="559">
        <v>0.14000000000000001</v>
      </c>
      <c r="AE40" s="559">
        <v>3.81</v>
      </c>
      <c r="AF40" s="559">
        <v>0.55000000000000004</v>
      </c>
      <c r="AG40" s="559">
        <v>38.57</v>
      </c>
      <c r="AH40" s="559">
        <f t="shared" si="2"/>
        <v>30.75</v>
      </c>
      <c r="AI40" s="560">
        <v>0.35299999999999998</v>
      </c>
      <c r="AJ40" s="561">
        <v>4.99</v>
      </c>
      <c r="AK40" s="561">
        <v>1.1499999999999999</v>
      </c>
      <c r="AL40" s="562">
        <v>2.4</v>
      </c>
      <c r="AM40" s="562">
        <v>0.5</v>
      </c>
      <c r="AN40" s="570"/>
      <c r="AO40" s="626">
        <v>1937</v>
      </c>
      <c r="AP40" s="559">
        <v>3.32</v>
      </c>
      <c r="AQ40" s="559">
        <v>0.14000000000000001</v>
      </c>
      <c r="AR40" s="559">
        <v>3.81</v>
      </c>
      <c r="AS40" s="559">
        <v>0.55000000000000004</v>
      </c>
      <c r="AT40" s="559">
        <v>38.57</v>
      </c>
      <c r="AU40" s="559">
        <f t="shared" si="3"/>
        <v>30.75</v>
      </c>
      <c r="AV40" s="560">
        <v>0.35299999999999998</v>
      </c>
      <c r="AW40" s="561">
        <v>4.99</v>
      </c>
      <c r="AX40" s="561">
        <v>1.1499999999999999</v>
      </c>
      <c r="AY40" s="562">
        <v>2.4</v>
      </c>
      <c r="AZ40" s="562">
        <v>0.5</v>
      </c>
      <c r="BA40" s="570"/>
      <c r="BB40" s="626">
        <v>1990</v>
      </c>
      <c r="BC40" s="559">
        <v>3.29</v>
      </c>
      <c r="BD40" s="559">
        <v>0.2</v>
      </c>
      <c r="BE40" s="559">
        <v>5.67</v>
      </c>
      <c r="BF40" s="559">
        <v>0.79</v>
      </c>
      <c r="BG40" s="559">
        <v>38.08</v>
      </c>
      <c r="BH40" s="559">
        <f t="shared" si="4"/>
        <v>28.129999999999995</v>
      </c>
      <c r="BI40" s="560">
        <v>0.28699999999999998</v>
      </c>
      <c r="BJ40" s="561">
        <v>4.26</v>
      </c>
      <c r="BK40" s="561">
        <v>1.72</v>
      </c>
      <c r="BL40" s="562">
        <v>1.3</v>
      </c>
      <c r="BM40" s="562">
        <v>0.4</v>
      </c>
      <c r="BN40" s="570"/>
      <c r="BO40" s="626">
        <v>1990</v>
      </c>
      <c r="BP40" s="559">
        <v>3.29</v>
      </c>
      <c r="BQ40" s="559">
        <v>0.2</v>
      </c>
      <c r="BR40" s="559">
        <v>5.67</v>
      </c>
      <c r="BS40" s="559">
        <v>0.79</v>
      </c>
      <c r="BT40" s="559">
        <v>38.08</v>
      </c>
      <c r="BU40" s="559">
        <f t="shared" si="5"/>
        <v>28.129999999999995</v>
      </c>
      <c r="BV40" s="560">
        <v>0.28699999999999998</v>
      </c>
      <c r="BW40" s="561">
        <v>4.26</v>
      </c>
      <c r="BX40" s="561">
        <v>1.72</v>
      </c>
      <c r="BY40" s="562">
        <v>1.3</v>
      </c>
      <c r="BZ40" s="562">
        <v>0.4</v>
      </c>
      <c r="CA40" s="570"/>
      <c r="CB40" s="1212" t="s">
        <v>189</v>
      </c>
      <c r="CC40" s="1212"/>
      <c r="CD40" s="1212"/>
      <c r="CE40" s="1212"/>
      <c r="CF40" s="1212"/>
      <c r="CG40" s="1212"/>
      <c r="CH40" s="1212"/>
      <c r="CI40" s="1212"/>
      <c r="CJ40" s="1212"/>
      <c r="CK40" s="1212"/>
      <c r="CL40" s="1212"/>
      <c r="CM40" s="1212"/>
      <c r="CN40" s="570"/>
    </row>
    <row r="41" spans="1:92" x14ac:dyDescent="0.2">
      <c r="A41" s="570"/>
      <c r="B41" s="606">
        <v>1913</v>
      </c>
      <c r="C41" s="559">
        <v>2.97</v>
      </c>
      <c r="D41" s="559">
        <v>0.28000000000000003</v>
      </c>
      <c r="E41" s="559">
        <v>3.83</v>
      </c>
      <c r="F41" s="559">
        <v>0.19</v>
      </c>
      <c r="G41" s="559">
        <v>37.119999999999997</v>
      </c>
      <c r="H41" s="559">
        <f t="shared" si="0"/>
        <v>29.849999999999998</v>
      </c>
      <c r="I41" s="560">
        <v>0.28399999999999997</v>
      </c>
      <c r="J41" s="561">
        <v>4.04</v>
      </c>
      <c r="K41" s="561">
        <v>1.29</v>
      </c>
      <c r="L41" s="562">
        <v>2</v>
      </c>
      <c r="M41" s="562">
        <v>0.7</v>
      </c>
      <c r="N41" s="570"/>
      <c r="O41" s="1212" t="s">
        <v>189</v>
      </c>
      <c r="P41" s="1212"/>
      <c r="Q41" s="1212"/>
      <c r="R41" s="1212"/>
      <c r="S41" s="1212"/>
      <c r="T41" s="1212"/>
      <c r="U41" s="1212"/>
      <c r="V41" s="1212"/>
      <c r="W41" s="1212"/>
      <c r="X41" s="1212"/>
      <c r="Y41" s="1212"/>
      <c r="Z41" s="1212"/>
      <c r="AA41" s="570"/>
      <c r="AB41" s="606">
        <v>1938</v>
      </c>
      <c r="AC41" s="559">
        <v>3.45</v>
      </c>
      <c r="AD41" s="559">
        <v>0.15</v>
      </c>
      <c r="AE41" s="559">
        <v>3.61</v>
      </c>
      <c r="AF41" s="559">
        <v>0.56999999999999995</v>
      </c>
      <c r="AG41" s="559">
        <v>38.630000000000003</v>
      </c>
      <c r="AH41" s="559">
        <f t="shared" si="2"/>
        <v>30.85</v>
      </c>
      <c r="AI41" s="560">
        <v>0.34300000000000003</v>
      </c>
      <c r="AJ41" s="561">
        <v>4.96</v>
      </c>
      <c r="AK41" s="561">
        <v>1.05</v>
      </c>
      <c r="AL41" s="562">
        <v>2.6</v>
      </c>
      <c r="AM41" s="562">
        <v>0.5</v>
      </c>
      <c r="AN41" s="570"/>
      <c r="AO41" s="626">
        <v>1938</v>
      </c>
      <c r="AP41" s="559">
        <v>3.45</v>
      </c>
      <c r="AQ41" s="559">
        <v>0.15</v>
      </c>
      <c r="AR41" s="559">
        <v>3.61</v>
      </c>
      <c r="AS41" s="559">
        <v>0.56999999999999995</v>
      </c>
      <c r="AT41" s="559">
        <v>38.630000000000003</v>
      </c>
      <c r="AU41" s="559">
        <f t="shared" si="3"/>
        <v>30.85</v>
      </c>
      <c r="AV41" s="560">
        <v>0.34300000000000003</v>
      </c>
      <c r="AW41" s="561">
        <v>4.96</v>
      </c>
      <c r="AX41" s="561">
        <v>1.05</v>
      </c>
      <c r="AY41" s="562">
        <v>2.6</v>
      </c>
      <c r="AZ41" s="562">
        <v>0.5</v>
      </c>
      <c r="BA41" s="570"/>
      <c r="BB41" s="626">
        <v>1991</v>
      </c>
      <c r="BC41" s="559">
        <v>3.32</v>
      </c>
      <c r="BD41" s="559">
        <v>0.22</v>
      </c>
      <c r="BE41" s="559">
        <v>5.8</v>
      </c>
      <c r="BF41" s="559">
        <v>0.8</v>
      </c>
      <c r="BG41" s="559">
        <v>38.200000000000003</v>
      </c>
      <c r="BH41" s="559">
        <f t="shared" si="4"/>
        <v>28.060000000000002</v>
      </c>
      <c r="BI41" s="560">
        <v>0.28499999999999998</v>
      </c>
      <c r="BJ41" s="561">
        <v>4.3099999999999996</v>
      </c>
      <c r="BK41" s="561">
        <v>1.74</v>
      </c>
      <c r="BL41" s="562">
        <v>1.5</v>
      </c>
      <c r="BM41" s="562">
        <v>0.4</v>
      </c>
      <c r="BN41" s="570"/>
      <c r="BO41" s="626">
        <v>1991</v>
      </c>
      <c r="BP41" s="559">
        <v>3.32</v>
      </c>
      <c r="BQ41" s="559">
        <v>0.22</v>
      </c>
      <c r="BR41" s="559">
        <v>5.8</v>
      </c>
      <c r="BS41" s="559">
        <v>0.8</v>
      </c>
      <c r="BT41" s="559">
        <v>38.200000000000003</v>
      </c>
      <c r="BU41" s="559">
        <f t="shared" si="5"/>
        <v>28.060000000000002</v>
      </c>
      <c r="BV41" s="560">
        <v>0.28499999999999998</v>
      </c>
      <c r="BW41" s="561">
        <v>4.3099999999999996</v>
      </c>
      <c r="BX41" s="561">
        <v>1.74</v>
      </c>
      <c r="BY41" s="562">
        <v>1.5</v>
      </c>
      <c r="BZ41" s="562">
        <v>0.4</v>
      </c>
      <c r="CA41" s="570"/>
      <c r="CB41" s="1212" t="s">
        <v>190</v>
      </c>
      <c r="CC41" s="1212"/>
      <c r="CD41" s="1212"/>
      <c r="CE41" s="1212"/>
      <c r="CF41" s="1212"/>
      <c r="CG41" s="1212"/>
      <c r="CH41" s="1212"/>
      <c r="CI41" s="1212"/>
      <c r="CJ41" s="1212"/>
      <c r="CK41" s="1212"/>
      <c r="CL41" s="1212"/>
      <c r="CM41" s="1212"/>
      <c r="CN41" s="570"/>
    </row>
    <row r="42" spans="1:92" s="585" customFormat="1" x14ac:dyDescent="0.2">
      <c r="A42" s="584"/>
      <c r="B42" s="606">
        <v>1914</v>
      </c>
      <c r="C42" s="559">
        <v>2.97</v>
      </c>
      <c r="D42" s="559">
        <v>0.27</v>
      </c>
      <c r="E42" s="559">
        <v>3.98</v>
      </c>
      <c r="F42" s="559">
        <v>0.19</v>
      </c>
      <c r="G42" s="559">
        <v>36.4</v>
      </c>
      <c r="H42" s="559">
        <f t="shared" si="0"/>
        <v>28.989999999999995</v>
      </c>
      <c r="I42" s="560">
        <v>0.27900000000000003</v>
      </c>
      <c r="J42" s="561">
        <v>3.87</v>
      </c>
      <c r="K42" s="561">
        <v>1.34</v>
      </c>
      <c r="L42" s="562">
        <v>1.8</v>
      </c>
      <c r="M42" s="562">
        <v>0.8</v>
      </c>
      <c r="N42" s="584"/>
      <c r="O42" s="1212" t="s">
        <v>190</v>
      </c>
      <c r="P42" s="1212"/>
      <c r="Q42" s="1212"/>
      <c r="R42" s="1212"/>
      <c r="S42" s="1212"/>
      <c r="T42" s="1212"/>
      <c r="U42" s="1212"/>
      <c r="V42" s="1212"/>
      <c r="W42" s="1212"/>
      <c r="X42" s="1212"/>
      <c r="Y42" s="1212"/>
      <c r="Z42" s="1212"/>
      <c r="AA42" s="584"/>
      <c r="AB42" s="606">
        <v>1939</v>
      </c>
      <c r="AC42" s="559">
        <v>3.37</v>
      </c>
      <c r="AD42" s="559">
        <v>0.15</v>
      </c>
      <c r="AE42" s="559">
        <v>3.56</v>
      </c>
      <c r="AF42" s="559">
        <v>0.51</v>
      </c>
      <c r="AG42" s="559">
        <v>33.76</v>
      </c>
      <c r="AH42" s="559">
        <f t="shared" si="2"/>
        <v>26.169999999999998</v>
      </c>
      <c r="AI42" s="560">
        <v>0.28999999999999998</v>
      </c>
      <c r="AJ42" s="561">
        <v>4.8600000000000003</v>
      </c>
      <c r="AK42" s="561">
        <v>1.06</v>
      </c>
      <c r="AL42" s="562">
        <v>2.8</v>
      </c>
      <c r="AM42" s="562">
        <v>0.5</v>
      </c>
      <c r="AN42" s="584"/>
      <c r="AO42" s="626">
        <v>1939</v>
      </c>
      <c r="AP42" s="559">
        <v>3.37</v>
      </c>
      <c r="AQ42" s="559">
        <v>0.15</v>
      </c>
      <c r="AR42" s="559">
        <v>3.56</v>
      </c>
      <c r="AS42" s="559">
        <v>0.51</v>
      </c>
      <c r="AT42" s="559">
        <v>33.76</v>
      </c>
      <c r="AU42" s="559">
        <f t="shared" si="3"/>
        <v>26.169999999999998</v>
      </c>
      <c r="AV42" s="560">
        <v>0.28999999999999998</v>
      </c>
      <c r="AW42" s="561">
        <v>4.8600000000000003</v>
      </c>
      <c r="AX42" s="561">
        <v>1.06</v>
      </c>
      <c r="AY42" s="562">
        <v>2.8</v>
      </c>
      <c r="AZ42" s="562">
        <v>0.5</v>
      </c>
      <c r="BA42" s="584"/>
      <c r="BB42" s="626">
        <v>1992</v>
      </c>
      <c r="BC42" s="559">
        <v>3.25</v>
      </c>
      <c r="BD42" s="559">
        <v>0.23</v>
      </c>
      <c r="BE42" s="559">
        <v>5.59</v>
      </c>
      <c r="BF42" s="559">
        <v>0.72</v>
      </c>
      <c r="BG42" s="559">
        <v>38.119999999999997</v>
      </c>
      <c r="BH42" s="559">
        <f t="shared" si="4"/>
        <v>28.330000000000002</v>
      </c>
      <c r="BI42" s="560">
        <v>0.28499999999999998</v>
      </c>
      <c r="BJ42" s="561">
        <v>4.12</v>
      </c>
      <c r="BK42" s="561">
        <v>1.72</v>
      </c>
      <c r="BL42" s="562">
        <v>1.5</v>
      </c>
      <c r="BM42" s="562">
        <v>0.5</v>
      </c>
      <c r="BN42" s="584"/>
      <c r="BO42" s="626">
        <v>1992</v>
      </c>
      <c r="BP42" s="559">
        <v>3.25</v>
      </c>
      <c r="BQ42" s="559">
        <v>0.23</v>
      </c>
      <c r="BR42" s="559">
        <v>5.59</v>
      </c>
      <c r="BS42" s="559">
        <v>0.72</v>
      </c>
      <c r="BT42" s="559">
        <v>38.119999999999997</v>
      </c>
      <c r="BU42" s="559">
        <f t="shared" si="5"/>
        <v>28.330000000000002</v>
      </c>
      <c r="BV42" s="560">
        <v>0.28499999999999998</v>
      </c>
      <c r="BW42" s="561">
        <v>4.12</v>
      </c>
      <c r="BX42" s="561">
        <v>1.72</v>
      </c>
      <c r="BY42" s="562">
        <v>1.5</v>
      </c>
      <c r="BZ42" s="562">
        <v>0.5</v>
      </c>
      <c r="CA42" s="584"/>
      <c r="CB42" s="1212" t="s">
        <v>191</v>
      </c>
      <c r="CC42" s="1212"/>
      <c r="CD42" s="1212"/>
      <c r="CE42" s="1212"/>
      <c r="CF42" s="1212"/>
      <c r="CG42" s="1212"/>
      <c r="CH42" s="1212"/>
      <c r="CI42" s="1212"/>
      <c r="CJ42" s="1212"/>
      <c r="CK42" s="1212"/>
      <c r="CL42" s="1212"/>
      <c r="CM42" s="1212"/>
      <c r="CN42" s="584"/>
    </row>
    <row r="43" spans="1:92" x14ac:dyDescent="0.2">
      <c r="A43" s="570"/>
      <c r="B43" s="606">
        <v>1915</v>
      </c>
      <c r="C43" s="559">
        <v>2.98</v>
      </c>
      <c r="D43" s="559">
        <v>0.27</v>
      </c>
      <c r="E43" s="559">
        <v>3.79</v>
      </c>
      <c r="F43" s="559">
        <v>0.17</v>
      </c>
      <c r="G43" s="559">
        <v>36.340000000000003</v>
      </c>
      <c r="H43" s="559">
        <f t="shared" si="0"/>
        <v>29.130000000000003</v>
      </c>
      <c r="I43" s="560">
        <v>0.27700000000000002</v>
      </c>
      <c r="J43" s="561">
        <v>3.81</v>
      </c>
      <c r="K43" s="561">
        <v>1.27</v>
      </c>
      <c r="L43" s="562">
        <v>1.8</v>
      </c>
      <c r="M43" s="562">
        <v>1</v>
      </c>
      <c r="N43" s="570"/>
      <c r="O43" s="1212" t="s">
        <v>192</v>
      </c>
      <c r="P43" s="1212"/>
      <c r="Q43" s="1212"/>
      <c r="R43" s="1212"/>
      <c r="S43" s="1212"/>
      <c r="T43" s="1212"/>
      <c r="U43" s="1212"/>
      <c r="V43" s="1212"/>
      <c r="W43" s="1212"/>
      <c r="X43" s="1212"/>
      <c r="Y43" s="1212"/>
      <c r="Z43" s="1212"/>
      <c r="AA43" s="570"/>
      <c r="AB43" s="606">
        <v>1940</v>
      </c>
      <c r="AC43" s="559">
        <v>3.31</v>
      </c>
      <c r="AD43" s="559">
        <v>0.15</v>
      </c>
      <c r="AE43" s="559">
        <v>3.77</v>
      </c>
      <c r="AF43" s="559">
        <v>0.54</v>
      </c>
      <c r="AG43" s="559">
        <v>33.119999999999997</v>
      </c>
      <c r="AH43" s="559">
        <f t="shared" si="2"/>
        <v>25.35</v>
      </c>
      <c r="AI43" s="560">
        <v>0.28399999999999997</v>
      </c>
      <c r="AJ43" s="561">
        <v>4.75</v>
      </c>
      <c r="AK43" s="561">
        <v>1.1399999999999999</v>
      </c>
      <c r="AL43" s="562">
        <v>2.5</v>
      </c>
      <c r="AM43" s="562">
        <v>0.8</v>
      </c>
      <c r="AN43" s="570"/>
      <c r="AO43" s="626">
        <v>1940</v>
      </c>
      <c r="AP43" s="559">
        <v>3.31</v>
      </c>
      <c r="AQ43" s="559">
        <v>0.15</v>
      </c>
      <c r="AR43" s="559">
        <v>3.77</v>
      </c>
      <c r="AS43" s="559">
        <v>0.54</v>
      </c>
      <c r="AT43" s="559">
        <v>33.119999999999997</v>
      </c>
      <c r="AU43" s="559">
        <f t="shared" si="3"/>
        <v>25.35</v>
      </c>
      <c r="AV43" s="560">
        <v>0.28399999999999997</v>
      </c>
      <c r="AW43" s="561">
        <v>4.75</v>
      </c>
      <c r="AX43" s="561">
        <v>1.1399999999999999</v>
      </c>
      <c r="AY43" s="562">
        <v>2.5</v>
      </c>
      <c r="AZ43" s="562">
        <v>0.8</v>
      </c>
      <c r="BA43" s="570"/>
      <c r="BB43" s="626">
        <v>1993</v>
      </c>
      <c r="BC43" s="559">
        <v>3.33</v>
      </c>
      <c r="BD43" s="559">
        <v>0.26</v>
      </c>
      <c r="BE43" s="559">
        <v>5.8</v>
      </c>
      <c r="BF43" s="559">
        <v>0.89</v>
      </c>
      <c r="BG43" s="559">
        <v>38.47</v>
      </c>
      <c r="BH43" s="559">
        <f t="shared" si="4"/>
        <v>28.19</v>
      </c>
      <c r="BI43" s="560">
        <v>0.29399999999999998</v>
      </c>
      <c r="BJ43" s="561">
        <v>4.5999999999999996</v>
      </c>
      <c r="BK43" s="561">
        <v>1.74</v>
      </c>
      <c r="BL43" s="562">
        <v>1.9</v>
      </c>
      <c r="BM43" s="562">
        <v>0.5</v>
      </c>
      <c r="BN43" s="570"/>
      <c r="BO43" s="626">
        <v>1993</v>
      </c>
      <c r="BP43" s="559">
        <v>3.33</v>
      </c>
      <c r="BQ43" s="559">
        <v>0.26</v>
      </c>
      <c r="BR43" s="559">
        <v>5.8</v>
      </c>
      <c r="BS43" s="559">
        <v>0.89</v>
      </c>
      <c r="BT43" s="559">
        <v>38.47</v>
      </c>
      <c r="BU43" s="559">
        <f t="shared" si="5"/>
        <v>28.19</v>
      </c>
      <c r="BV43" s="560">
        <v>0.29399999999999998</v>
      </c>
      <c r="BW43" s="561">
        <v>4.5999999999999996</v>
      </c>
      <c r="BX43" s="561">
        <v>1.74</v>
      </c>
      <c r="BY43" s="562">
        <v>1.9</v>
      </c>
      <c r="BZ43" s="562">
        <v>0.5</v>
      </c>
      <c r="CA43" s="570"/>
      <c r="CB43" s="1212" t="s">
        <v>192</v>
      </c>
      <c r="CC43" s="1212"/>
      <c r="CD43" s="1212"/>
      <c r="CE43" s="1212"/>
      <c r="CF43" s="1212"/>
      <c r="CG43" s="1212"/>
      <c r="CH43" s="1212"/>
      <c r="CI43" s="1212"/>
      <c r="CJ43" s="1212"/>
      <c r="CK43" s="1212"/>
      <c r="CL43" s="1212"/>
      <c r="CM43" s="1212"/>
      <c r="CN43" s="570"/>
    </row>
    <row r="44" spans="1:92" x14ac:dyDescent="0.2">
      <c r="A44" s="570"/>
      <c r="B44" s="606">
        <v>1916</v>
      </c>
      <c r="C44" s="559">
        <v>2.84</v>
      </c>
      <c r="D44" s="559">
        <v>0.25</v>
      </c>
      <c r="E44" s="559">
        <v>3.82</v>
      </c>
      <c r="F44" s="559">
        <v>0.15</v>
      </c>
      <c r="G44" s="559">
        <v>36.479999999999997</v>
      </c>
      <c r="H44" s="559">
        <f t="shared" si="0"/>
        <v>29.42</v>
      </c>
      <c r="I44" s="560">
        <v>0.27400000000000002</v>
      </c>
      <c r="J44" s="561">
        <v>3.56</v>
      </c>
      <c r="K44" s="561">
        <v>1.34</v>
      </c>
      <c r="L44" s="562">
        <v>1.4</v>
      </c>
      <c r="M44" s="562">
        <v>0.8</v>
      </c>
      <c r="N44" s="570"/>
      <c r="O44" s="1212" t="s">
        <v>193</v>
      </c>
      <c r="P44" s="1212"/>
      <c r="Q44" s="1212"/>
      <c r="R44" s="1212"/>
      <c r="S44" s="1212"/>
      <c r="T44" s="1212"/>
      <c r="U44" s="1212"/>
      <c r="V44" s="1212"/>
      <c r="W44" s="1212"/>
      <c r="X44" s="1212"/>
      <c r="Y44" s="1212"/>
      <c r="Z44" s="1212"/>
      <c r="AA44" s="570"/>
      <c r="AB44" s="606">
        <v>1941</v>
      </c>
      <c r="AC44" s="559">
        <v>3.45</v>
      </c>
      <c r="AD44" s="559">
        <v>0.13</v>
      </c>
      <c r="AE44" s="559">
        <v>3.61</v>
      </c>
      <c r="AF44" s="559">
        <v>0.46</v>
      </c>
      <c r="AG44" s="559">
        <v>33.64</v>
      </c>
      <c r="AH44" s="559">
        <f t="shared" si="2"/>
        <v>25.990000000000002</v>
      </c>
      <c r="AI44" s="560">
        <v>0.28000000000000003</v>
      </c>
      <c r="AJ44" s="561">
        <v>4.5199999999999996</v>
      </c>
      <c r="AK44" s="561">
        <v>1.05</v>
      </c>
      <c r="AL44" s="562">
        <v>2.4</v>
      </c>
      <c r="AM44" s="562">
        <v>0.4</v>
      </c>
      <c r="AN44" s="570"/>
      <c r="AO44" s="626">
        <v>1941</v>
      </c>
      <c r="AP44" s="559">
        <v>3.45</v>
      </c>
      <c r="AQ44" s="559">
        <v>0.13</v>
      </c>
      <c r="AR44" s="559">
        <v>3.61</v>
      </c>
      <c r="AS44" s="559">
        <v>0.46</v>
      </c>
      <c r="AT44" s="559">
        <v>33.64</v>
      </c>
      <c r="AU44" s="559">
        <f t="shared" si="3"/>
        <v>25.990000000000002</v>
      </c>
      <c r="AV44" s="560">
        <v>0.28000000000000003</v>
      </c>
      <c r="AW44" s="561">
        <v>4.5199999999999996</v>
      </c>
      <c r="AX44" s="561">
        <v>1.05</v>
      </c>
      <c r="AY44" s="562">
        <v>2.4</v>
      </c>
      <c r="AZ44" s="562">
        <v>0.4</v>
      </c>
      <c r="BA44" s="570"/>
      <c r="BB44" s="626">
        <v>1994</v>
      </c>
      <c r="BC44" s="559">
        <v>3.48</v>
      </c>
      <c r="BD44" s="559">
        <v>0.27</v>
      </c>
      <c r="BE44" s="559">
        <v>6.18</v>
      </c>
      <c r="BF44" s="559">
        <v>1.03</v>
      </c>
      <c r="BG44" s="559">
        <v>38.9</v>
      </c>
      <c r="BH44" s="559">
        <f t="shared" si="4"/>
        <v>27.939999999999998</v>
      </c>
      <c r="BI44" s="560">
        <v>0.3</v>
      </c>
      <c r="BJ44" s="561">
        <v>4.92</v>
      </c>
      <c r="BK44" s="561">
        <v>1.78</v>
      </c>
      <c r="BL44" s="562">
        <v>1.9</v>
      </c>
      <c r="BM44" s="562">
        <v>0.4</v>
      </c>
      <c r="BN44" s="570"/>
      <c r="BO44" s="626">
        <v>1994</v>
      </c>
      <c r="BP44" s="559">
        <v>3.48</v>
      </c>
      <c r="BQ44" s="559">
        <v>0.27</v>
      </c>
      <c r="BR44" s="559">
        <v>6.18</v>
      </c>
      <c r="BS44" s="559">
        <v>1.03</v>
      </c>
      <c r="BT44" s="559">
        <v>38.9</v>
      </c>
      <c r="BU44" s="559">
        <f t="shared" si="5"/>
        <v>27.939999999999998</v>
      </c>
      <c r="BV44" s="560">
        <v>0.3</v>
      </c>
      <c r="BW44" s="561">
        <v>4.92</v>
      </c>
      <c r="BX44" s="561">
        <v>1.78</v>
      </c>
      <c r="BY44" s="562">
        <v>1.9</v>
      </c>
      <c r="BZ44" s="562">
        <v>0.4</v>
      </c>
      <c r="CA44" s="570"/>
      <c r="CB44" s="1212" t="s">
        <v>193</v>
      </c>
      <c r="CC44" s="1212"/>
      <c r="CD44" s="1212"/>
      <c r="CE44" s="1212"/>
      <c r="CF44" s="1212"/>
      <c r="CG44" s="1212"/>
      <c r="CH44" s="1212"/>
      <c r="CI44" s="1212"/>
      <c r="CJ44" s="1212"/>
      <c r="CK44" s="1212"/>
      <c r="CL44" s="1212"/>
      <c r="CM44" s="1212"/>
      <c r="CN44" s="570"/>
    </row>
    <row r="45" spans="1:92" x14ac:dyDescent="0.2">
      <c r="A45" s="570"/>
      <c r="B45" s="606">
        <v>1917</v>
      </c>
      <c r="C45" s="559">
        <v>2.76</v>
      </c>
      <c r="D45" s="559">
        <v>0.23</v>
      </c>
      <c r="E45" s="559">
        <v>3.46</v>
      </c>
      <c r="F45" s="559">
        <v>0.13</v>
      </c>
      <c r="G45" s="559">
        <v>36.53</v>
      </c>
      <c r="H45" s="559">
        <f t="shared" si="0"/>
        <v>29.950000000000006</v>
      </c>
      <c r="I45" s="560">
        <v>0.27200000000000002</v>
      </c>
      <c r="J45" s="561">
        <v>3.58</v>
      </c>
      <c r="K45" s="561">
        <v>1.25</v>
      </c>
      <c r="L45" s="562">
        <v>1.2</v>
      </c>
      <c r="M45" s="562">
        <v>0.6</v>
      </c>
      <c r="N45" s="570"/>
      <c r="O45" s="1212" t="s">
        <v>194</v>
      </c>
      <c r="P45" s="1212"/>
      <c r="Q45" s="1212"/>
      <c r="R45" s="1212"/>
      <c r="S45" s="1212"/>
      <c r="T45" s="1212"/>
      <c r="U45" s="1212"/>
      <c r="V45" s="1212"/>
      <c r="W45" s="1212"/>
      <c r="X45" s="1212"/>
      <c r="Y45" s="1212"/>
      <c r="Z45" s="1212"/>
      <c r="AA45" s="570"/>
      <c r="AB45" s="606">
        <v>1942</v>
      </c>
      <c r="AC45" s="559">
        <v>3.34</v>
      </c>
      <c r="AD45" s="559">
        <v>0.14000000000000001</v>
      </c>
      <c r="AE45" s="559">
        <v>3.54</v>
      </c>
      <c r="AF45" s="559">
        <v>0.37</v>
      </c>
      <c r="AG45" s="559">
        <v>32.58</v>
      </c>
      <c r="AH45" s="559">
        <f t="shared" si="2"/>
        <v>25.189999999999998</v>
      </c>
      <c r="AI45" s="560">
        <v>0.27</v>
      </c>
      <c r="AJ45" s="561">
        <v>4.17</v>
      </c>
      <c r="AK45" s="561">
        <v>1.06</v>
      </c>
      <c r="AL45" s="562">
        <v>2.6</v>
      </c>
      <c r="AM45" s="562">
        <v>0.6</v>
      </c>
      <c r="AN45" s="570"/>
      <c r="AO45" s="626">
        <v>1942</v>
      </c>
      <c r="AP45" s="559">
        <v>3.34</v>
      </c>
      <c r="AQ45" s="559">
        <v>0.14000000000000001</v>
      </c>
      <c r="AR45" s="559">
        <v>3.54</v>
      </c>
      <c r="AS45" s="559">
        <v>0.37</v>
      </c>
      <c r="AT45" s="559">
        <v>32.58</v>
      </c>
      <c r="AU45" s="559">
        <f t="shared" si="3"/>
        <v>25.189999999999998</v>
      </c>
      <c r="AV45" s="560">
        <v>0.27</v>
      </c>
      <c r="AW45" s="561">
        <v>4.17</v>
      </c>
      <c r="AX45" s="561">
        <v>1.06</v>
      </c>
      <c r="AY45" s="562">
        <v>2.6</v>
      </c>
      <c r="AZ45" s="562">
        <v>0.6</v>
      </c>
      <c r="BA45" s="570"/>
      <c r="BB45" s="626">
        <v>1995</v>
      </c>
      <c r="BC45" s="559">
        <v>3.53</v>
      </c>
      <c r="BD45" s="559">
        <v>0.3</v>
      </c>
      <c r="BE45" s="559">
        <v>6.3</v>
      </c>
      <c r="BF45" s="559">
        <v>1.01</v>
      </c>
      <c r="BG45" s="559">
        <v>38.85</v>
      </c>
      <c r="BH45" s="559">
        <f t="shared" si="4"/>
        <v>27.71</v>
      </c>
      <c r="BI45" s="560">
        <v>0.29799999999999999</v>
      </c>
      <c r="BJ45" s="561">
        <v>4.8499999999999996</v>
      </c>
      <c r="BK45" s="561">
        <v>1.79</v>
      </c>
      <c r="BL45" s="562">
        <v>1.9</v>
      </c>
      <c r="BM45" s="562">
        <v>0.4</v>
      </c>
      <c r="BN45" s="570"/>
      <c r="BO45" s="626">
        <v>1995</v>
      </c>
      <c r="BP45" s="559">
        <v>3.53</v>
      </c>
      <c r="BQ45" s="559">
        <v>0.3</v>
      </c>
      <c r="BR45" s="559">
        <v>6.3</v>
      </c>
      <c r="BS45" s="559">
        <v>1.01</v>
      </c>
      <c r="BT45" s="559">
        <v>38.85</v>
      </c>
      <c r="BU45" s="559">
        <f t="shared" si="5"/>
        <v>27.71</v>
      </c>
      <c r="BV45" s="560">
        <v>0.29799999999999999</v>
      </c>
      <c r="BW45" s="561">
        <v>4.8499999999999996</v>
      </c>
      <c r="BX45" s="561">
        <v>1.79</v>
      </c>
      <c r="BY45" s="562">
        <v>1.9</v>
      </c>
      <c r="BZ45" s="562">
        <v>0.4</v>
      </c>
      <c r="CA45" s="570"/>
      <c r="CB45" s="1212" t="s">
        <v>194</v>
      </c>
      <c r="CC45" s="1212"/>
      <c r="CD45" s="1212"/>
      <c r="CE45" s="1212"/>
      <c r="CF45" s="1212"/>
      <c r="CG45" s="1212"/>
      <c r="CH45" s="1212"/>
      <c r="CI45" s="1212"/>
      <c r="CJ45" s="1212"/>
      <c r="CK45" s="1212"/>
      <c r="CL45" s="1212"/>
      <c r="CM45" s="1212"/>
      <c r="CN45" s="570"/>
    </row>
    <row r="46" spans="1:92" x14ac:dyDescent="0.2">
      <c r="A46" s="570"/>
      <c r="B46" s="606">
        <v>1918</v>
      </c>
      <c r="C46" s="559">
        <v>2.82</v>
      </c>
      <c r="D46" s="559">
        <v>0.23</v>
      </c>
      <c r="E46" s="559">
        <v>2.89</v>
      </c>
      <c r="F46" s="559">
        <v>0.12</v>
      </c>
      <c r="G46" s="559">
        <v>37.270000000000003</v>
      </c>
      <c r="H46" s="559">
        <f t="shared" si="0"/>
        <v>31.210000000000004</v>
      </c>
      <c r="I46" s="560">
        <v>0.27300000000000002</v>
      </c>
      <c r="J46" s="561">
        <v>3.63</v>
      </c>
      <c r="K46" s="561">
        <v>1.03</v>
      </c>
      <c r="L46" s="562">
        <v>1.2</v>
      </c>
      <c r="M46" s="562">
        <v>0.6</v>
      </c>
      <c r="N46" s="570"/>
      <c r="O46" s="1212" t="s">
        <v>195</v>
      </c>
      <c r="P46" s="1212"/>
      <c r="Q46" s="1212"/>
      <c r="R46" s="1212"/>
      <c r="S46" s="1212"/>
      <c r="T46" s="1212"/>
      <c r="U46" s="1212"/>
      <c r="V46" s="1212"/>
      <c r="W46" s="1212"/>
      <c r="X46" s="1212"/>
      <c r="Y46" s="1212"/>
      <c r="Z46" s="1212"/>
      <c r="AA46" s="570"/>
      <c r="AB46" s="606">
        <v>1943</v>
      </c>
      <c r="AC46" s="559">
        <v>3.32</v>
      </c>
      <c r="AD46" s="559">
        <v>0.14000000000000001</v>
      </c>
      <c r="AE46" s="559">
        <v>3.6</v>
      </c>
      <c r="AF46" s="559">
        <v>0.34</v>
      </c>
      <c r="AG46" s="559">
        <v>38.21</v>
      </c>
      <c r="AH46" s="559">
        <f t="shared" si="2"/>
        <v>30.81</v>
      </c>
      <c r="AI46" s="560">
        <v>0.33100000000000002</v>
      </c>
      <c r="AJ46" s="561">
        <v>4.1100000000000003</v>
      </c>
      <c r="AK46" s="561">
        <v>1.08</v>
      </c>
      <c r="AL46" s="562">
        <v>1.7</v>
      </c>
      <c r="AM46" s="562">
        <v>0.4</v>
      </c>
      <c r="AN46" s="570"/>
      <c r="AO46" s="626">
        <v>1943</v>
      </c>
      <c r="AP46" s="559">
        <v>3.32</v>
      </c>
      <c r="AQ46" s="559">
        <v>0.14000000000000001</v>
      </c>
      <c r="AR46" s="559">
        <v>3.6</v>
      </c>
      <c r="AS46" s="559">
        <v>0.34</v>
      </c>
      <c r="AT46" s="559">
        <v>38.21</v>
      </c>
      <c r="AU46" s="559">
        <f t="shared" si="3"/>
        <v>30.81</v>
      </c>
      <c r="AV46" s="560">
        <v>0.33100000000000002</v>
      </c>
      <c r="AW46" s="561">
        <v>4.1100000000000003</v>
      </c>
      <c r="AX46" s="561">
        <v>1.08</v>
      </c>
      <c r="AY46" s="562">
        <v>1.7</v>
      </c>
      <c r="AZ46" s="562">
        <v>0.4</v>
      </c>
      <c r="BA46" s="570"/>
      <c r="BB46" s="626">
        <v>1996</v>
      </c>
      <c r="BC46" s="559">
        <v>3.55</v>
      </c>
      <c r="BD46" s="559">
        <v>0.31</v>
      </c>
      <c r="BE46" s="559">
        <v>6.46</v>
      </c>
      <c r="BF46" s="559">
        <v>1.0900000000000001</v>
      </c>
      <c r="BG46" s="559">
        <v>39.1</v>
      </c>
      <c r="BH46" s="559">
        <f t="shared" si="4"/>
        <v>27.69</v>
      </c>
      <c r="BI46" s="560">
        <v>0.30099999999999999</v>
      </c>
      <c r="BJ46" s="561">
        <v>5.04</v>
      </c>
      <c r="BK46" s="561">
        <v>1.82</v>
      </c>
      <c r="BL46" s="562">
        <v>2.2000000000000002</v>
      </c>
      <c r="BM46" s="562">
        <v>0.4</v>
      </c>
      <c r="BN46" s="570"/>
      <c r="BO46" s="626">
        <v>1996</v>
      </c>
      <c r="BP46" s="559">
        <v>3.55</v>
      </c>
      <c r="BQ46" s="559">
        <v>0.31</v>
      </c>
      <c r="BR46" s="559">
        <v>6.46</v>
      </c>
      <c r="BS46" s="559">
        <v>1.0900000000000001</v>
      </c>
      <c r="BT46" s="559">
        <v>39.1</v>
      </c>
      <c r="BU46" s="559">
        <f t="shared" si="5"/>
        <v>27.69</v>
      </c>
      <c r="BV46" s="560">
        <v>0.30099999999999999</v>
      </c>
      <c r="BW46" s="561">
        <v>5.04</v>
      </c>
      <c r="BX46" s="561">
        <v>1.82</v>
      </c>
      <c r="BY46" s="562">
        <v>2.2000000000000002</v>
      </c>
      <c r="BZ46" s="562">
        <v>0.4</v>
      </c>
      <c r="CA46" s="570"/>
      <c r="CB46" s="1212" t="s">
        <v>195</v>
      </c>
      <c r="CC46" s="1212"/>
      <c r="CD46" s="1212"/>
      <c r="CE46" s="1212"/>
      <c r="CF46" s="1212"/>
      <c r="CG46" s="1212"/>
      <c r="CH46" s="1212"/>
      <c r="CI46" s="1212"/>
      <c r="CJ46" s="1212"/>
      <c r="CK46" s="1212"/>
      <c r="CL46" s="1212"/>
      <c r="CM46" s="1212"/>
      <c r="CN46" s="570"/>
    </row>
    <row r="47" spans="1:92" x14ac:dyDescent="0.2">
      <c r="A47" s="570"/>
      <c r="B47" s="606">
        <v>1919</v>
      </c>
      <c r="C47" s="559">
        <v>2.67</v>
      </c>
      <c r="D47" s="559">
        <v>0.24</v>
      </c>
      <c r="E47" s="559">
        <v>3.07</v>
      </c>
      <c r="F47" s="559">
        <v>0.2</v>
      </c>
      <c r="G47" s="559">
        <v>37</v>
      </c>
      <c r="H47" s="559">
        <f t="shared" si="0"/>
        <v>30.819999999999997</v>
      </c>
      <c r="I47" s="560">
        <v>0.28199999999999997</v>
      </c>
      <c r="J47" s="561">
        <v>3.87</v>
      </c>
      <c r="K47" s="561">
        <v>1.1499999999999999</v>
      </c>
      <c r="L47" s="562">
        <v>1.6</v>
      </c>
      <c r="M47" s="562">
        <v>0.8</v>
      </c>
      <c r="N47" s="570"/>
      <c r="O47" s="46"/>
      <c r="P47" s="570"/>
      <c r="Q47" s="570"/>
      <c r="R47" s="570"/>
      <c r="S47" s="570"/>
      <c r="T47" s="570"/>
      <c r="U47" s="570"/>
      <c r="V47" s="570"/>
      <c r="W47" s="570"/>
      <c r="X47" s="570"/>
      <c r="Y47" s="570"/>
      <c r="Z47" s="586"/>
      <c r="AA47" s="570"/>
      <c r="AB47" s="606">
        <v>1944</v>
      </c>
      <c r="AC47" s="559">
        <v>3.12</v>
      </c>
      <c r="AD47" s="559">
        <v>0.14000000000000001</v>
      </c>
      <c r="AE47" s="559">
        <v>3.36</v>
      </c>
      <c r="AF47" s="559">
        <v>0.36</v>
      </c>
      <c r="AG47" s="559">
        <v>33.64</v>
      </c>
      <c r="AH47" s="559">
        <f t="shared" si="2"/>
        <v>26.66</v>
      </c>
      <c r="AI47" s="560">
        <v>0.27800000000000002</v>
      </c>
      <c r="AJ47" s="561">
        <v>4.2300000000000004</v>
      </c>
      <c r="AK47" s="561">
        <v>1.08</v>
      </c>
      <c r="AL47" s="562">
        <v>1.5</v>
      </c>
      <c r="AM47" s="562">
        <v>0.7</v>
      </c>
      <c r="AN47" s="570"/>
      <c r="AO47" s="626">
        <v>1944</v>
      </c>
      <c r="AP47" s="559">
        <v>3.12</v>
      </c>
      <c r="AQ47" s="559">
        <v>0.14000000000000001</v>
      </c>
      <c r="AR47" s="559">
        <v>3.36</v>
      </c>
      <c r="AS47" s="559">
        <v>0.36</v>
      </c>
      <c r="AT47" s="559">
        <v>33.64</v>
      </c>
      <c r="AU47" s="559">
        <f t="shared" si="3"/>
        <v>26.66</v>
      </c>
      <c r="AV47" s="560">
        <v>0.27800000000000002</v>
      </c>
      <c r="AW47" s="561">
        <v>4.2300000000000004</v>
      </c>
      <c r="AX47" s="561">
        <v>1.08</v>
      </c>
      <c r="AY47" s="562">
        <v>1.5</v>
      </c>
      <c r="AZ47" s="562">
        <v>0.7</v>
      </c>
      <c r="BA47" s="570"/>
      <c r="BB47" s="626">
        <v>1997</v>
      </c>
      <c r="BC47" s="559">
        <v>3.46</v>
      </c>
      <c r="BD47" s="559">
        <v>0.32</v>
      </c>
      <c r="BE47" s="559">
        <v>6.61</v>
      </c>
      <c r="BF47" s="559">
        <v>1.02</v>
      </c>
      <c r="BG47" s="559">
        <v>38.729999999999997</v>
      </c>
      <c r="BH47" s="559">
        <f t="shared" si="4"/>
        <v>27.319999999999997</v>
      </c>
      <c r="BI47" s="560">
        <v>0.30099999999999999</v>
      </c>
      <c r="BJ47" s="561">
        <v>4.7699999999999996</v>
      </c>
      <c r="BK47" s="561">
        <v>1.91</v>
      </c>
      <c r="BL47" s="562">
        <v>1.7</v>
      </c>
      <c r="BM47" s="562">
        <v>0.3</v>
      </c>
      <c r="BN47" s="570"/>
      <c r="BO47" s="626">
        <v>1997</v>
      </c>
      <c r="BP47" s="559">
        <v>3.46</v>
      </c>
      <c r="BQ47" s="559">
        <v>0.32</v>
      </c>
      <c r="BR47" s="559">
        <v>6.61</v>
      </c>
      <c r="BS47" s="559">
        <v>1.02</v>
      </c>
      <c r="BT47" s="559">
        <v>38.729999999999997</v>
      </c>
      <c r="BU47" s="559">
        <f t="shared" si="5"/>
        <v>27.319999999999997</v>
      </c>
      <c r="BV47" s="560">
        <v>0.30099999999999999</v>
      </c>
      <c r="BW47" s="561">
        <v>4.7699999999999996</v>
      </c>
      <c r="BX47" s="561">
        <v>1.91</v>
      </c>
      <c r="BY47" s="562">
        <v>1.7</v>
      </c>
      <c r="BZ47" s="562">
        <v>0.3</v>
      </c>
      <c r="CA47" s="570"/>
      <c r="CB47" s="570"/>
      <c r="CC47" s="570"/>
      <c r="CD47" s="570"/>
      <c r="CE47" s="570"/>
      <c r="CF47" s="570"/>
      <c r="CG47" s="570"/>
      <c r="CH47" s="570"/>
      <c r="CI47" s="570"/>
      <c r="CJ47" s="570"/>
      <c r="CK47" s="570"/>
      <c r="CL47" s="570"/>
      <c r="CM47" s="570"/>
      <c r="CN47" s="570"/>
    </row>
    <row r="48" spans="1:92" x14ac:dyDescent="0.2">
      <c r="A48" s="570"/>
      <c r="B48" s="606">
        <v>1920</v>
      </c>
      <c r="C48" s="559">
        <v>2.82</v>
      </c>
      <c r="D48" s="559">
        <v>0.24</v>
      </c>
      <c r="E48" s="559">
        <v>3.16</v>
      </c>
      <c r="F48" s="559">
        <v>0.24</v>
      </c>
      <c r="G48" s="559">
        <v>37.729999999999997</v>
      </c>
      <c r="H48" s="559">
        <f t="shared" si="0"/>
        <v>31.269999999999996</v>
      </c>
      <c r="I48" s="560">
        <v>0.34799999999999998</v>
      </c>
      <c r="J48" s="561">
        <v>4.4000000000000004</v>
      </c>
      <c r="K48" s="561">
        <v>1.1200000000000001</v>
      </c>
      <c r="L48" s="562">
        <v>2.2000000000000002</v>
      </c>
      <c r="M48" s="562">
        <v>0.5</v>
      </c>
      <c r="N48" s="570"/>
      <c r="O48" s="46"/>
      <c r="P48" s="570"/>
      <c r="Q48" s="570"/>
      <c r="R48" s="570"/>
      <c r="S48" s="570"/>
      <c r="T48" s="570"/>
      <c r="U48" s="570"/>
      <c r="V48" s="570"/>
      <c r="W48" s="570"/>
      <c r="X48" s="570"/>
      <c r="Y48" s="570"/>
      <c r="Z48" s="570"/>
      <c r="AA48" s="570"/>
      <c r="AB48" s="606">
        <v>1945</v>
      </c>
      <c r="AC48" s="559">
        <v>3.31</v>
      </c>
      <c r="AD48" s="559">
        <v>0.15</v>
      </c>
      <c r="AE48" s="559">
        <v>3.48</v>
      </c>
      <c r="AF48" s="559">
        <v>0.39</v>
      </c>
      <c r="AG48" s="559">
        <v>38.4</v>
      </c>
      <c r="AH48" s="559">
        <f t="shared" si="2"/>
        <v>31.069999999999997</v>
      </c>
      <c r="AI48" s="560">
        <v>0.32400000000000001</v>
      </c>
      <c r="AJ48" s="561">
        <v>4.28</v>
      </c>
      <c r="AK48" s="561">
        <v>1.05</v>
      </c>
      <c r="AL48" s="562">
        <v>1.9</v>
      </c>
      <c r="AM48" s="562">
        <v>0.7</v>
      </c>
      <c r="AN48" s="570"/>
      <c r="AO48" s="626">
        <v>1945</v>
      </c>
      <c r="AP48" s="559">
        <v>3.31</v>
      </c>
      <c r="AQ48" s="559">
        <v>0.15</v>
      </c>
      <c r="AR48" s="559">
        <v>3.48</v>
      </c>
      <c r="AS48" s="559">
        <v>0.39</v>
      </c>
      <c r="AT48" s="559">
        <v>38.4</v>
      </c>
      <c r="AU48" s="559">
        <f t="shared" si="3"/>
        <v>31.069999999999997</v>
      </c>
      <c r="AV48" s="560">
        <v>0.32400000000000001</v>
      </c>
      <c r="AW48" s="561">
        <v>4.28</v>
      </c>
      <c r="AX48" s="561">
        <v>1.05</v>
      </c>
      <c r="AY48" s="562">
        <v>1.9</v>
      </c>
      <c r="AZ48" s="562">
        <v>0.7</v>
      </c>
      <c r="BA48" s="570"/>
      <c r="BB48" s="626">
        <v>1998</v>
      </c>
      <c r="BC48" s="559">
        <v>3.38</v>
      </c>
      <c r="BD48" s="559">
        <v>0.33</v>
      </c>
      <c r="BE48" s="559">
        <v>6.56</v>
      </c>
      <c r="BF48" s="559">
        <v>1.04</v>
      </c>
      <c r="BG48" s="559">
        <v>38.71</v>
      </c>
      <c r="BH48" s="559">
        <f t="shared" si="4"/>
        <v>27.400000000000002</v>
      </c>
      <c r="BI48" s="560">
        <v>0.29899999999999999</v>
      </c>
      <c r="BJ48" s="561">
        <v>4.79</v>
      </c>
      <c r="BK48" s="561">
        <v>1.94</v>
      </c>
      <c r="BL48" s="562">
        <v>2.2000000000000002</v>
      </c>
      <c r="BM48" s="562">
        <v>0.5</v>
      </c>
      <c r="BN48" s="570"/>
      <c r="BO48" s="576"/>
      <c r="BP48" s="577"/>
      <c r="BQ48" s="577"/>
      <c r="BR48" s="577"/>
      <c r="BS48" s="577"/>
      <c r="BT48" s="577"/>
      <c r="BU48" s="577"/>
      <c r="BV48" s="578"/>
      <c r="BW48" s="577"/>
      <c r="BX48" s="577"/>
      <c r="BY48" s="579"/>
      <c r="BZ48" s="579"/>
      <c r="CA48" s="570"/>
      <c r="CB48" s="570"/>
      <c r="CC48" s="570"/>
      <c r="CD48" s="570"/>
      <c r="CE48" s="570"/>
      <c r="CF48" s="570"/>
      <c r="CG48" s="570"/>
      <c r="CH48" s="570"/>
      <c r="CI48" s="570"/>
      <c r="CJ48" s="570"/>
      <c r="CK48" s="570"/>
      <c r="CL48" s="570"/>
      <c r="CM48" s="570"/>
      <c r="CN48" s="570"/>
    </row>
    <row r="49" spans="1:92" x14ac:dyDescent="0.2">
      <c r="A49" s="570"/>
      <c r="B49" s="606">
        <v>1921</v>
      </c>
      <c r="C49" s="559">
        <v>2.76</v>
      </c>
      <c r="D49" s="559">
        <v>0.27</v>
      </c>
      <c r="E49" s="559">
        <v>3.1</v>
      </c>
      <c r="F49" s="559">
        <v>0.36</v>
      </c>
      <c r="G49" s="559">
        <v>38.61</v>
      </c>
      <c r="H49" s="559">
        <f t="shared" si="0"/>
        <v>32.119999999999997</v>
      </c>
      <c r="I49" s="560">
        <v>0.378</v>
      </c>
      <c r="J49" s="561">
        <v>4.88</v>
      </c>
      <c r="K49" s="561">
        <v>1.1200000000000001</v>
      </c>
      <c r="L49" s="562">
        <v>2.2000000000000002</v>
      </c>
      <c r="M49" s="562">
        <v>0.9</v>
      </c>
      <c r="N49" s="570"/>
      <c r="O49" s="46"/>
      <c r="P49" s="570"/>
      <c r="Q49" s="570"/>
      <c r="R49" s="570"/>
      <c r="S49" s="570"/>
      <c r="T49" s="570"/>
      <c r="U49" s="570"/>
      <c r="V49" s="570"/>
      <c r="W49" s="570"/>
      <c r="X49" s="570"/>
      <c r="Y49" s="570"/>
      <c r="Z49" s="570"/>
      <c r="AA49" s="570"/>
      <c r="AB49" s="606">
        <v>1946</v>
      </c>
      <c r="AC49" s="559">
        <v>3.46</v>
      </c>
      <c r="AD49" s="559">
        <v>0.13</v>
      </c>
      <c r="AE49" s="559">
        <v>3.98</v>
      </c>
      <c r="AF49" s="559">
        <v>0.42</v>
      </c>
      <c r="AG49" s="559">
        <v>32.56</v>
      </c>
      <c r="AH49" s="559">
        <f t="shared" si="2"/>
        <v>24.57</v>
      </c>
      <c r="AI49" s="560">
        <v>0.27700000000000002</v>
      </c>
      <c r="AJ49" s="561">
        <v>4.17</v>
      </c>
      <c r="AK49" s="561">
        <v>1.1499999999999999</v>
      </c>
      <c r="AL49" s="562">
        <v>1.7</v>
      </c>
      <c r="AM49" s="562">
        <v>0.6</v>
      </c>
      <c r="AN49" s="570"/>
      <c r="AO49" s="626">
        <v>1946</v>
      </c>
      <c r="AP49" s="559">
        <v>3.46</v>
      </c>
      <c r="AQ49" s="559">
        <v>0.13</v>
      </c>
      <c r="AR49" s="559">
        <v>3.98</v>
      </c>
      <c r="AS49" s="559">
        <v>0.42</v>
      </c>
      <c r="AT49" s="559">
        <v>32.56</v>
      </c>
      <c r="AU49" s="559">
        <f t="shared" si="3"/>
        <v>24.57</v>
      </c>
      <c r="AV49" s="560">
        <v>0.27700000000000002</v>
      </c>
      <c r="AW49" s="561">
        <v>4.17</v>
      </c>
      <c r="AX49" s="561">
        <v>1.1499999999999999</v>
      </c>
      <c r="AY49" s="562">
        <v>1.7</v>
      </c>
      <c r="AZ49" s="562">
        <v>0.6</v>
      </c>
      <c r="BA49" s="570"/>
      <c r="BB49" s="626">
        <v>1999</v>
      </c>
      <c r="BC49" s="559">
        <v>3.68</v>
      </c>
      <c r="BD49" s="559">
        <v>0.33</v>
      </c>
      <c r="BE49" s="559">
        <v>6.41</v>
      </c>
      <c r="BF49" s="559">
        <v>1.1399999999999999</v>
      </c>
      <c r="BG49" s="559">
        <v>39.06</v>
      </c>
      <c r="BH49" s="559">
        <f t="shared" si="4"/>
        <v>27.500000000000004</v>
      </c>
      <c r="BI49" s="560">
        <v>0.30199999999999999</v>
      </c>
      <c r="BJ49" s="561">
        <v>5.08</v>
      </c>
      <c r="BK49" s="561">
        <v>1.74</v>
      </c>
      <c r="BL49" s="562">
        <v>1.9</v>
      </c>
      <c r="BM49" s="562">
        <v>0.6</v>
      </c>
      <c r="BN49" s="570"/>
      <c r="BO49" s="627" t="s">
        <v>92</v>
      </c>
      <c r="BP49" s="567">
        <f t="shared" ref="BP49:BX49" si="11">AVERAGE(BP4:BP47)</f>
        <v>3.287954545454546</v>
      </c>
      <c r="BQ49" s="567">
        <f t="shared" si="11"/>
        <v>0.20931818181818188</v>
      </c>
      <c r="BR49" s="567">
        <f t="shared" si="11"/>
        <v>5.4161363636363662</v>
      </c>
      <c r="BS49" s="567">
        <f t="shared" si="11"/>
        <v>0.82704545454545475</v>
      </c>
      <c r="BT49" s="567">
        <f t="shared" si="11"/>
        <v>38.204318181818174</v>
      </c>
      <c r="BU49" s="567">
        <f t="shared" si="11"/>
        <v>28.463863636363637</v>
      </c>
      <c r="BV49" s="568">
        <f t="shared" si="11"/>
        <v>0.28197727272727274</v>
      </c>
      <c r="BW49" s="569">
        <f t="shared" si="11"/>
        <v>4.2740909090909076</v>
      </c>
      <c r="BX49" s="569">
        <f t="shared" si="11"/>
        <v>1.6549999999999996</v>
      </c>
      <c r="BY49" s="569">
        <f>AVERAGE(BY2:BY47)</f>
        <v>1.6772727272727275</v>
      </c>
      <c r="BZ49" s="569">
        <f>AVERAGE(BZ2:BZ47)</f>
        <v>0.43181818181818171</v>
      </c>
      <c r="CA49" s="570"/>
      <c r="CB49" s="570"/>
      <c r="CC49" s="570"/>
      <c r="CD49" s="570"/>
      <c r="CE49" s="570"/>
      <c r="CF49" s="570"/>
      <c r="CG49" s="570"/>
      <c r="CH49" s="570"/>
      <c r="CI49" s="570"/>
      <c r="CJ49" s="570"/>
      <c r="CK49" s="570"/>
      <c r="CL49" s="570"/>
      <c r="CM49" s="570"/>
      <c r="CN49" s="570"/>
    </row>
    <row r="50" spans="1:92" x14ac:dyDescent="0.2">
      <c r="A50" s="570"/>
      <c r="B50" s="606">
        <v>1922</v>
      </c>
      <c r="C50" s="559">
        <v>2.9</v>
      </c>
      <c r="D50" s="559">
        <v>0.26</v>
      </c>
      <c r="E50" s="559">
        <v>3.07</v>
      </c>
      <c r="F50" s="559">
        <v>0.42</v>
      </c>
      <c r="G50" s="559">
        <v>38.770000000000003</v>
      </c>
      <c r="H50" s="559">
        <f t="shared" si="0"/>
        <v>32.120000000000005</v>
      </c>
      <c r="I50" s="560">
        <v>0.36599999999999999</v>
      </c>
      <c r="J50" s="561">
        <v>4.99</v>
      </c>
      <c r="K50" s="561">
        <v>1.06</v>
      </c>
      <c r="L50" s="562">
        <v>1.7</v>
      </c>
      <c r="M50" s="562">
        <v>0.6</v>
      </c>
      <c r="N50" s="570"/>
      <c r="O50" s="46"/>
      <c r="P50" s="570"/>
      <c r="Q50" s="570"/>
      <c r="R50" s="570"/>
      <c r="S50" s="570"/>
      <c r="T50" s="570"/>
      <c r="U50" s="570"/>
      <c r="V50" s="570"/>
      <c r="W50" s="570"/>
      <c r="X50" s="570"/>
      <c r="Y50" s="570"/>
      <c r="Z50" s="570"/>
      <c r="AA50" s="570"/>
      <c r="AB50" s="606">
        <v>1947</v>
      </c>
      <c r="AC50" s="559">
        <v>3.64</v>
      </c>
      <c r="AD50" s="559">
        <v>0.15</v>
      </c>
      <c r="AE50" s="559">
        <v>3.84</v>
      </c>
      <c r="AF50" s="559">
        <v>0.57999999999999996</v>
      </c>
      <c r="AG50" s="559">
        <v>38.119999999999997</v>
      </c>
      <c r="AH50" s="559">
        <f t="shared" si="2"/>
        <v>29.91</v>
      </c>
      <c r="AI50" s="560">
        <v>0.32900000000000001</v>
      </c>
      <c r="AJ50" s="561">
        <v>4.47</v>
      </c>
      <c r="AK50" s="561">
        <v>1.06</v>
      </c>
      <c r="AL50" s="562">
        <v>2.2000000000000002</v>
      </c>
      <c r="AM50" s="562">
        <v>0.3</v>
      </c>
      <c r="AN50" s="570"/>
      <c r="AO50" s="626">
        <v>1947</v>
      </c>
      <c r="AP50" s="559">
        <v>3.64</v>
      </c>
      <c r="AQ50" s="559">
        <v>0.15</v>
      </c>
      <c r="AR50" s="559">
        <v>3.84</v>
      </c>
      <c r="AS50" s="559">
        <v>0.57999999999999996</v>
      </c>
      <c r="AT50" s="559">
        <v>38.119999999999997</v>
      </c>
      <c r="AU50" s="559">
        <f t="shared" si="3"/>
        <v>29.91</v>
      </c>
      <c r="AV50" s="560">
        <v>0.32900000000000001</v>
      </c>
      <c r="AW50" s="561">
        <v>4.47</v>
      </c>
      <c r="AX50" s="561">
        <v>1.06</v>
      </c>
      <c r="AY50" s="562">
        <v>2.2000000000000002</v>
      </c>
      <c r="AZ50" s="562">
        <v>0.3</v>
      </c>
      <c r="BA50" s="570"/>
      <c r="BB50" s="626">
        <v>2000</v>
      </c>
      <c r="BC50" s="559">
        <v>3.75</v>
      </c>
      <c r="BD50" s="559">
        <v>0.32</v>
      </c>
      <c r="BE50" s="559">
        <v>6.45</v>
      </c>
      <c r="BF50" s="559">
        <v>1.17</v>
      </c>
      <c r="BG50" s="559">
        <v>39.159999999999997</v>
      </c>
      <c r="BH50" s="559">
        <f t="shared" si="4"/>
        <v>27.47</v>
      </c>
      <c r="BI50" s="560">
        <v>0.3</v>
      </c>
      <c r="BJ50" s="561">
        <v>5.14</v>
      </c>
      <c r="BK50" s="561">
        <v>1.72</v>
      </c>
      <c r="BL50" s="562">
        <v>1.6</v>
      </c>
      <c r="BM50" s="562">
        <v>0.4</v>
      </c>
      <c r="BN50" s="570"/>
      <c r="BO50" s="627" t="s">
        <v>179</v>
      </c>
      <c r="BP50" s="567">
        <v>2.89</v>
      </c>
      <c r="BQ50" s="567">
        <v>0.15</v>
      </c>
      <c r="BR50" s="567">
        <v>3.61</v>
      </c>
      <c r="BS50" s="567">
        <v>0.57999999999999996</v>
      </c>
      <c r="BT50" s="567">
        <v>37.18</v>
      </c>
      <c r="BU50" s="567">
        <v>27.32</v>
      </c>
      <c r="BV50" s="568">
        <v>0.26900000000000002</v>
      </c>
      <c r="BW50" s="569">
        <v>3.42</v>
      </c>
      <c r="BX50" s="569">
        <v>0.89</v>
      </c>
      <c r="BY50" s="569">
        <v>1.3</v>
      </c>
      <c r="BZ50" s="569">
        <v>0.3</v>
      </c>
      <c r="CA50" s="570"/>
      <c r="CB50" s="570"/>
      <c r="CC50" s="570"/>
      <c r="CD50" s="570"/>
      <c r="CE50" s="570"/>
      <c r="CF50" s="570"/>
      <c r="CG50" s="570"/>
      <c r="CH50" s="570"/>
      <c r="CI50" s="570"/>
      <c r="CJ50" s="570"/>
      <c r="CK50" s="570"/>
      <c r="CL50" s="570"/>
      <c r="CM50" s="570"/>
      <c r="CN50" s="570"/>
    </row>
    <row r="51" spans="1:92" x14ac:dyDescent="0.2">
      <c r="A51" s="570"/>
      <c r="B51" s="606">
        <v>1923</v>
      </c>
      <c r="C51" s="559">
        <v>3.01</v>
      </c>
      <c r="D51" s="559">
        <v>0.25</v>
      </c>
      <c r="E51" s="559">
        <v>3.04</v>
      </c>
      <c r="F51" s="559">
        <v>0.41</v>
      </c>
      <c r="G51" s="559">
        <v>38.799999999999997</v>
      </c>
      <c r="H51" s="559">
        <f t="shared" si="0"/>
        <v>32.090000000000003</v>
      </c>
      <c r="I51" s="560">
        <v>0.39400000000000002</v>
      </c>
      <c r="J51" s="561">
        <v>4.99</v>
      </c>
      <c r="K51" s="561">
        <v>1.01</v>
      </c>
      <c r="L51" s="562">
        <v>2</v>
      </c>
      <c r="M51" s="562">
        <v>1</v>
      </c>
      <c r="N51" s="570"/>
      <c r="O51" s="46"/>
      <c r="P51" s="570"/>
      <c r="Q51" s="570"/>
      <c r="R51" s="570"/>
      <c r="S51" s="570"/>
      <c r="T51" s="570"/>
      <c r="U51" s="570"/>
      <c r="V51" s="570"/>
      <c r="W51" s="570"/>
      <c r="X51" s="570"/>
      <c r="Y51" s="570"/>
      <c r="Z51" s="570"/>
      <c r="AA51" s="570"/>
      <c r="AB51" s="606">
        <v>1948</v>
      </c>
      <c r="AC51" s="559">
        <v>3.8</v>
      </c>
      <c r="AD51" s="559">
        <v>0.15</v>
      </c>
      <c r="AE51" s="559">
        <v>3.84</v>
      </c>
      <c r="AF51" s="559">
        <v>0.57999999999999996</v>
      </c>
      <c r="AG51" s="559">
        <v>38.44</v>
      </c>
      <c r="AH51" s="559">
        <f t="shared" si="2"/>
        <v>30.070000000000004</v>
      </c>
      <c r="AI51" s="560">
        <v>0.32700000000000001</v>
      </c>
      <c r="AJ51" s="561">
        <v>4.62</v>
      </c>
      <c r="AK51" s="561">
        <v>1.01</v>
      </c>
      <c r="AL51" s="562">
        <v>2.2999999999999998</v>
      </c>
      <c r="AM51" s="562">
        <v>0.6</v>
      </c>
      <c r="AN51" s="570"/>
      <c r="AO51" s="626">
        <v>1948</v>
      </c>
      <c r="AP51" s="559">
        <v>3.8</v>
      </c>
      <c r="AQ51" s="559">
        <v>0.15</v>
      </c>
      <c r="AR51" s="559">
        <v>3.84</v>
      </c>
      <c r="AS51" s="559">
        <v>0.57999999999999996</v>
      </c>
      <c r="AT51" s="559">
        <v>38.44</v>
      </c>
      <c r="AU51" s="559">
        <f t="shared" si="3"/>
        <v>30.070000000000004</v>
      </c>
      <c r="AV51" s="560">
        <v>0.32700000000000001</v>
      </c>
      <c r="AW51" s="561">
        <v>4.62</v>
      </c>
      <c r="AX51" s="561">
        <v>1.01</v>
      </c>
      <c r="AY51" s="562">
        <v>2.2999999999999998</v>
      </c>
      <c r="AZ51" s="562">
        <v>0.6</v>
      </c>
      <c r="BA51" s="570"/>
      <c r="BB51" s="626">
        <v>2001</v>
      </c>
      <c r="BC51" s="559">
        <v>3.25</v>
      </c>
      <c r="BD51" s="559">
        <v>0.39</v>
      </c>
      <c r="BE51" s="559">
        <v>6.67</v>
      </c>
      <c r="BF51" s="559">
        <v>1.1200000000000001</v>
      </c>
      <c r="BG51" s="559">
        <v>38.49</v>
      </c>
      <c r="BH51" s="559">
        <f t="shared" si="4"/>
        <v>27.06</v>
      </c>
      <c r="BI51" s="560">
        <v>0.29599999999999999</v>
      </c>
      <c r="BJ51" s="561">
        <v>4.78</v>
      </c>
      <c r="BK51" s="561">
        <v>2.0499999999999998</v>
      </c>
      <c r="BL51" s="562">
        <v>1.7</v>
      </c>
      <c r="BM51" s="562">
        <v>0.4</v>
      </c>
      <c r="BN51" s="570"/>
      <c r="BO51" s="627" t="s">
        <v>180</v>
      </c>
      <c r="BP51" s="567">
        <v>4.04</v>
      </c>
      <c r="BQ51" s="567">
        <v>0.32</v>
      </c>
      <c r="BR51" s="567">
        <v>6.61</v>
      </c>
      <c r="BS51" s="567">
        <v>1.0900000000000001</v>
      </c>
      <c r="BT51" s="567">
        <v>39.1</v>
      </c>
      <c r="BU51" s="567">
        <v>30.3</v>
      </c>
      <c r="BV51" s="568">
        <v>0.30099999999999999</v>
      </c>
      <c r="BW51" s="569">
        <v>5.04</v>
      </c>
      <c r="BX51" s="569">
        <v>2.09</v>
      </c>
      <c r="BY51" s="569">
        <v>2.7</v>
      </c>
      <c r="BZ51" s="569">
        <v>0.7</v>
      </c>
      <c r="CA51" s="570"/>
      <c r="CB51" s="570"/>
      <c r="CC51" s="570"/>
      <c r="CD51" s="570"/>
      <c r="CE51" s="570"/>
      <c r="CF51" s="570"/>
      <c r="CG51" s="570"/>
      <c r="CH51" s="570"/>
      <c r="CI51" s="570"/>
      <c r="CJ51" s="570"/>
      <c r="CK51" s="570"/>
      <c r="CL51" s="570"/>
      <c r="CM51" s="570"/>
      <c r="CN51" s="570"/>
    </row>
    <row r="52" spans="1:92" x14ac:dyDescent="0.2">
      <c r="A52" s="570"/>
      <c r="B52" s="606">
        <v>1924</v>
      </c>
      <c r="C52" s="559">
        <v>2.9</v>
      </c>
      <c r="D52" s="559">
        <v>0.25</v>
      </c>
      <c r="E52" s="559">
        <v>3.06</v>
      </c>
      <c r="F52" s="559">
        <v>0.31</v>
      </c>
      <c r="G52" s="559">
        <v>33.65</v>
      </c>
      <c r="H52" s="559">
        <f t="shared" si="0"/>
        <v>27.130000000000003</v>
      </c>
      <c r="I52" s="560">
        <v>0.35899999999999999</v>
      </c>
      <c r="J52" s="561">
        <v>4.9000000000000004</v>
      </c>
      <c r="K52" s="561">
        <v>1.05</v>
      </c>
      <c r="L52" s="562">
        <v>2.2000000000000002</v>
      </c>
      <c r="M52" s="562">
        <v>0.5</v>
      </c>
      <c r="N52" s="570"/>
      <c r="O52" s="46"/>
      <c r="P52" s="570"/>
      <c r="Q52" s="570"/>
      <c r="R52" s="570"/>
      <c r="S52" s="570"/>
      <c r="T52" s="570"/>
      <c r="U52" s="570"/>
      <c r="V52" s="570"/>
      <c r="W52" s="570"/>
      <c r="X52" s="570"/>
      <c r="Y52" s="570"/>
      <c r="Z52" s="570"/>
      <c r="AA52" s="570"/>
      <c r="AB52" s="606">
        <v>1949</v>
      </c>
      <c r="AC52" s="559">
        <v>4.04</v>
      </c>
      <c r="AD52" s="559">
        <v>0.15</v>
      </c>
      <c r="AE52" s="559">
        <v>3.61</v>
      </c>
      <c r="AF52" s="559">
        <v>0.69</v>
      </c>
      <c r="AG52" s="559">
        <v>38.65</v>
      </c>
      <c r="AH52" s="559">
        <f t="shared" si="2"/>
        <v>30.16</v>
      </c>
      <c r="AI52" s="560">
        <v>0.27700000000000002</v>
      </c>
      <c r="AJ52" s="561">
        <v>4.6100000000000003</v>
      </c>
      <c r="AK52" s="561">
        <v>0.89</v>
      </c>
      <c r="AL52" s="562">
        <v>2</v>
      </c>
      <c r="AM52" s="562">
        <v>0.5</v>
      </c>
      <c r="AN52" s="570"/>
      <c r="AO52" s="626">
        <v>1949</v>
      </c>
      <c r="AP52" s="559">
        <v>4.04</v>
      </c>
      <c r="AQ52" s="559">
        <v>0.15</v>
      </c>
      <c r="AR52" s="559">
        <v>3.61</v>
      </c>
      <c r="AS52" s="559">
        <v>0.69</v>
      </c>
      <c r="AT52" s="559">
        <v>38.65</v>
      </c>
      <c r="AU52" s="559">
        <f>AT52-AP52-AQ52-AR52-AS52</f>
        <v>30.16</v>
      </c>
      <c r="AV52" s="560">
        <v>0.27700000000000002</v>
      </c>
      <c r="AW52" s="561">
        <v>4.6100000000000003</v>
      </c>
      <c r="AX52" s="561">
        <v>0.89</v>
      </c>
      <c r="AY52" s="562">
        <v>2</v>
      </c>
      <c r="AZ52" s="562">
        <v>0.5</v>
      </c>
      <c r="BA52" s="570"/>
      <c r="BB52" s="626">
        <v>2002</v>
      </c>
      <c r="BC52" s="559">
        <v>3.35</v>
      </c>
      <c r="BD52" s="559">
        <v>0.36</v>
      </c>
      <c r="BE52" s="559">
        <v>6.47</v>
      </c>
      <c r="BF52" s="559">
        <v>1.04</v>
      </c>
      <c r="BG52" s="559">
        <v>38.46</v>
      </c>
      <c r="BH52" s="559">
        <f t="shared" si="4"/>
        <v>27.240000000000002</v>
      </c>
      <c r="BI52" s="560">
        <v>0.29299999999999998</v>
      </c>
      <c r="BJ52" s="561">
        <v>4.62</v>
      </c>
      <c r="BK52" s="561">
        <v>1.93</v>
      </c>
      <c r="BL52" s="562">
        <v>2</v>
      </c>
      <c r="BM52" s="562">
        <v>0.4</v>
      </c>
      <c r="BN52" s="570"/>
      <c r="BO52" s="628" t="s">
        <v>181</v>
      </c>
      <c r="BP52" s="615">
        <f t="shared" ref="BP52:BX52" si="12">STDEV(BP4:BP47)</f>
        <v>0.19727892596529695</v>
      </c>
      <c r="BQ52" s="615">
        <f t="shared" si="12"/>
        <v>3.6624920177560416E-2</v>
      </c>
      <c r="BR52" s="615">
        <f t="shared" si="12"/>
        <v>0.55416484789898113</v>
      </c>
      <c r="BS52" s="615">
        <f t="shared" si="12"/>
        <v>0.11815597782227143</v>
      </c>
      <c r="BT52" s="615">
        <f t="shared" si="12"/>
        <v>0.36793198137366034</v>
      </c>
      <c r="BU52" s="615">
        <f t="shared" si="12"/>
        <v>0.61532073659148856</v>
      </c>
      <c r="BV52" s="615">
        <f t="shared" si="12"/>
        <v>7.8250897501759339E-3</v>
      </c>
      <c r="BW52" s="616">
        <f t="shared" si="12"/>
        <v>0.31650943761834321</v>
      </c>
      <c r="BX52" s="616">
        <f t="shared" si="12"/>
        <v>0.21014391524924214</v>
      </c>
      <c r="BY52" s="616">
        <f>STDEV(BY2:BY47)</f>
        <v>0.2735329888387969</v>
      </c>
      <c r="BZ52" s="616">
        <f>STDEV(BZ2:BZ47)</f>
        <v>9.0919661119104309E-2</v>
      </c>
      <c r="CA52" s="570"/>
      <c r="CB52" s="570"/>
      <c r="CC52" s="570"/>
      <c r="CD52" s="570"/>
      <c r="CE52" s="570"/>
      <c r="CF52" s="570"/>
      <c r="CG52" s="570"/>
      <c r="CH52" s="570"/>
      <c r="CI52" s="570"/>
      <c r="CJ52" s="570"/>
      <c r="CK52" s="570"/>
      <c r="CL52" s="570"/>
      <c r="CM52" s="570"/>
      <c r="CN52" s="570"/>
    </row>
    <row r="53" spans="1:92" x14ac:dyDescent="0.2">
      <c r="A53" s="570"/>
      <c r="B53" s="606">
        <v>1925</v>
      </c>
      <c r="C53" s="559">
        <v>3.09</v>
      </c>
      <c r="D53" s="559">
        <v>0.19</v>
      </c>
      <c r="E53" s="559">
        <v>2.96</v>
      </c>
      <c r="F53" s="559">
        <v>0.33</v>
      </c>
      <c r="G53" s="559">
        <v>38.89</v>
      </c>
      <c r="H53" s="559">
        <f t="shared" si="0"/>
        <v>32.32</v>
      </c>
      <c r="I53" s="560">
        <v>0.30299999999999999</v>
      </c>
      <c r="J53" s="561">
        <v>5.24</v>
      </c>
      <c r="K53" s="561">
        <v>0.96</v>
      </c>
      <c r="L53" s="562">
        <v>1.8</v>
      </c>
      <c r="M53" s="562">
        <v>0.8</v>
      </c>
      <c r="N53" s="570"/>
      <c r="O53" s="46"/>
      <c r="P53" s="570"/>
      <c r="Q53" s="570"/>
      <c r="R53" s="570"/>
      <c r="S53" s="570"/>
      <c r="T53" s="570"/>
      <c r="U53" s="570"/>
      <c r="V53" s="570"/>
      <c r="W53" s="570"/>
      <c r="X53" s="570"/>
      <c r="Y53" s="570"/>
      <c r="Z53" s="570"/>
      <c r="AA53" s="570"/>
      <c r="AB53" s="606">
        <v>1950</v>
      </c>
      <c r="AC53" s="559">
        <v>4.0199999999999996</v>
      </c>
      <c r="AD53" s="559">
        <v>0.18</v>
      </c>
      <c r="AE53" s="559">
        <v>3.86</v>
      </c>
      <c r="AF53" s="559">
        <v>0.84</v>
      </c>
      <c r="AG53" s="559">
        <v>38.92</v>
      </c>
      <c r="AH53" s="559">
        <f t="shared" si="2"/>
        <v>30.020000000000007</v>
      </c>
      <c r="AI53" s="560">
        <v>0.28000000000000003</v>
      </c>
      <c r="AJ53" s="561">
        <v>4.8499999999999996</v>
      </c>
      <c r="AK53" s="561">
        <v>0.96</v>
      </c>
      <c r="AL53" s="562">
        <v>2.7</v>
      </c>
      <c r="AM53" s="562">
        <v>0.6</v>
      </c>
      <c r="AN53" s="570"/>
      <c r="AO53" s="626">
        <v>1950</v>
      </c>
      <c r="AP53" s="559">
        <v>4.0199999999999996</v>
      </c>
      <c r="AQ53" s="559">
        <v>0.18</v>
      </c>
      <c r="AR53" s="559">
        <v>3.86</v>
      </c>
      <c r="AS53" s="559">
        <v>0.84</v>
      </c>
      <c r="AT53" s="559">
        <v>38.92</v>
      </c>
      <c r="AU53" s="559">
        <f>AT53-AP53-AQ53-AR53-AS53</f>
        <v>30.020000000000007</v>
      </c>
      <c r="AV53" s="560">
        <v>0.28000000000000003</v>
      </c>
      <c r="AW53" s="561">
        <v>4.8499999999999996</v>
      </c>
      <c r="AX53" s="561">
        <v>0.96</v>
      </c>
      <c r="AY53" s="562">
        <v>2.7</v>
      </c>
      <c r="AZ53" s="562">
        <v>0.6</v>
      </c>
      <c r="BA53" s="570"/>
      <c r="BB53" s="626">
        <v>2003</v>
      </c>
      <c r="BC53" s="559">
        <v>3.27</v>
      </c>
      <c r="BD53" s="559">
        <v>0.38</v>
      </c>
      <c r="BE53" s="559">
        <v>6.34</v>
      </c>
      <c r="BF53" s="559">
        <v>1.07</v>
      </c>
      <c r="BG53" s="559">
        <v>38.57</v>
      </c>
      <c r="BH53" s="559">
        <f t="shared" si="4"/>
        <v>27.509999999999994</v>
      </c>
      <c r="BI53" s="560">
        <v>0.29399999999999998</v>
      </c>
      <c r="BJ53" s="561">
        <v>4.7300000000000004</v>
      </c>
      <c r="BK53" s="561">
        <v>1.94</v>
      </c>
      <c r="BL53" s="562">
        <v>2.4</v>
      </c>
      <c r="BM53" s="562">
        <v>0.5</v>
      </c>
      <c r="BN53" s="570"/>
      <c r="BO53" s="629" t="s">
        <v>182</v>
      </c>
      <c r="BP53" s="578"/>
      <c r="BQ53" s="578"/>
      <c r="BR53" s="578"/>
      <c r="BS53" s="578"/>
      <c r="BT53" s="578"/>
      <c r="BU53" s="578"/>
      <c r="BV53" s="578"/>
      <c r="BW53" s="578"/>
      <c r="BX53" s="623">
        <f>CORREL(BW2:BW47,BX2:BX47)</f>
        <v>-0.25328326875102647</v>
      </c>
      <c r="BY53" s="624">
        <f>CORREL(BW2:BW47,BY2:BY47)</f>
        <v>0.25682326210607886</v>
      </c>
      <c r="BZ53" s="623">
        <f>CORREL(BW2:BW47,BZ2:BZ47)</f>
        <v>-0.20343109765135642</v>
      </c>
      <c r="CA53" s="570"/>
      <c r="CB53" s="570"/>
      <c r="CC53" s="570"/>
      <c r="CD53" s="570"/>
      <c r="CE53" s="570"/>
      <c r="CF53" s="570"/>
      <c r="CG53" s="570"/>
      <c r="CH53" s="570"/>
      <c r="CI53" s="570"/>
      <c r="CJ53" s="570"/>
      <c r="CK53" s="570"/>
      <c r="CL53" s="570"/>
      <c r="CM53" s="570"/>
      <c r="CN53" s="570"/>
    </row>
    <row r="54" spans="1:92" x14ac:dyDescent="0.2">
      <c r="A54" s="570"/>
      <c r="B54" s="606">
        <v>1926</v>
      </c>
      <c r="C54" s="559">
        <v>3.15</v>
      </c>
      <c r="D54" s="559">
        <v>0.25</v>
      </c>
      <c r="E54" s="559">
        <v>3.06</v>
      </c>
      <c r="F54" s="559">
        <v>0.39</v>
      </c>
      <c r="G54" s="559">
        <v>38.340000000000003</v>
      </c>
      <c r="H54" s="559">
        <f t="shared" si="0"/>
        <v>31.490000000000006</v>
      </c>
      <c r="I54" s="560">
        <v>0.4</v>
      </c>
      <c r="J54" s="561">
        <v>4.83</v>
      </c>
      <c r="K54" s="561">
        <v>0.97</v>
      </c>
      <c r="L54" s="562">
        <v>1.9</v>
      </c>
      <c r="M54" s="562">
        <v>0.5</v>
      </c>
      <c r="N54" s="570"/>
      <c r="O54" s="46"/>
      <c r="P54" s="570"/>
      <c r="Q54" s="570"/>
      <c r="R54" s="570"/>
      <c r="S54" s="570"/>
      <c r="T54" s="570"/>
      <c r="U54" s="570"/>
      <c r="V54" s="570"/>
      <c r="W54" s="570"/>
      <c r="X54" s="570"/>
      <c r="Y54" s="570"/>
      <c r="Z54" s="570"/>
      <c r="AA54" s="570"/>
      <c r="AB54" s="606">
        <v>1951</v>
      </c>
      <c r="AC54" s="559">
        <v>3.74</v>
      </c>
      <c r="AD54" s="559">
        <v>0.18</v>
      </c>
      <c r="AE54" s="559">
        <v>3.77</v>
      </c>
      <c r="AF54" s="559">
        <v>0.75</v>
      </c>
      <c r="AG54" s="559">
        <v>38.74</v>
      </c>
      <c r="AH54" s="559">
        <f t="shared" si="2"/>
        <v>30.3</v>
      </c>
      <c r="AI54" s="560">
        <v>0.27500000000000002</v>
      </c>
      <c r="AJ54" s="561">
        <v>4.55</v>
      </c>
      <c r="AK54" s="561">
        <v>1.01</v>
      </c>
      <c r="AL54" s="562">
        <v>1.8</v>
      </c>
      <c r="AM54" s="562">
        <v>0.4</v>
      </c>
      <c r="AN54" s="570"/>
      <c r="AO54" s="626">
        <v>1951</v>
      </c>
      <c r="AP54" s="559">
        <v>3.74</v>
      </c>
      <c r="AQ54" s="559">
        <v>0.18</v>
      </c>
      <c r="AR54" s="559">
        <v>3.77</v>
      </c>
      <c r="AS54" s="559">
        <v>0.75</v>
      </c>
      <c r="AT54" s="559">
        <v>38.74</v>
      </c>
      <c r="AU54" s="559">
        <f>AT54-AP54-AQ54-AR54-AS54</f>
        <v>30.3</v>
      </c>
      <c r="AV54" s="560">
        <v>0.27500000000000002</v>
      </c>
      <c r="AW54" s="561">
        <v>4.55</v>
      </c>
      <c r="AX54" s="561">
        <v>1.01</v>
      </c>
      <c r="AY54" s="562">
        <v>1.8</v>
      </c>
      <c r="AZ54" s="562">
        <v>0.4</v>
      </c>
      <c r="BA54" s="570"/>
      <c r="BB54" s="626">
        <v>2004</v>
      </c>
      <c r="BC54" s="559">
        <v>3.34</v>
      </c>
      <c r="BD54" s="559">
        <v>0.38</v>
      </c>
      <c r="BE54" s="559">
        <v>6.55</v>
      </c>
      <c r="BF54" s="559">
        <v>1.1200000000000001</v>
      </c>
      <c r="BG54" s="559">
        <v>38.83</v>
      </c>
      <c r="BH54" s="559">
        <f t="shared" si="4"/>
        <v>27.439999999999991</v>
      </c>
      <c r="BI54" s="560">
        <v>0.29699999999999999</v>
      </c>
      <c r="BJ54" s="561">
        <v>4.8099999999999996</v>
      </c>
      <c r="BK54" s="561">
        <v>1.96</v>
      </c>
      <c r="BL54" s="562">
        <v>2.1</v>
      </c>
      <c r="BM54" s="562">
        <v>0.4</v>
      </c>
      <c r="BN54" s="570"/>
      <c r="BO54" s="1210" t="s">
        <v>183</v>
      </c>
      <c r="BP54" s="1210"/>
      <c r="BQ54" s="1210"/>
      <c r="BR54" s="1210"/>
      <c r="BS54" s="1210"/>
      <c r="BT54" s="1210"/>
      <c r="BU54" s="1210"/>
      <c r="BV54" s="1210"/>
      <c r="BW54" s="1210"/>
      <c r="BX54" s="1210"/>
      <c r="BY54" s="1210"/>
      <c r="BZ54" s="1210"/>
      <c r="CA54" s="570"/>
      <c r="CB54" s="570"/>
      <c r="CC54" s="570"/>
      <c r="CD54" s="570"/>
      <c r="CE54" s="570"/>
      <c r="CF54" s="570"/>
      <c r="CG54" s="570"/>
      <c r="CH54" s="570"/>
      <c r="CI54" s="570"/>
      <c r="CJ54" s="570"/>
      <c r="CK54" s="570"/>
      <c r="CL54" s="570"/>
      <c r="CM54" s="570"/>
      <c r="CN54" s="570"/>
    </row>
    <row r="55" spans="1:92" x14ac:dyDescent="0.2">
      <c r="A55" s="570"/>
      <c r="B55" s="606">
        <v>1927</v>
      </c>
      <c r="C55" s="559">
        <v>2.98</v>
      </c>
      <c r="D55" s="559">
        <v>0.21</v>
      </c>
      <c r="E55" s="559">
        <v>3.04</v>
      </c>
      <c r="F55" s="559">
        <v>0.32</v>
      </c>
      <c r="G55" s="559">
        <v>31.49</v>
      </c>
      <c r="H55" s="559">
        <f t="shared" si="0"/>
        <v>24.939999999999998</v>
      </c>
      <c r="I55" s="560">
        <v>0.34499999999999997</v>
      </c>
      <c r="J55" s="561">
        <v>4.84</v>
      </c>
      <c r="K55" s="561">
        <v>1.02</v>
      </c>
      <c r="L55" s="562">
        <v>2.8</v>
      </c>
      <c r="M55" s="562">
        <v>0.5</v>
      </c>
      <c r="N55" s="570"/>
      <c r="O55" s="46"/>
      <c r="P55" s="570"/>
      <c r="Q55" s="570"/>
      <c r="R55" s="570"/>
      <c r="S55" s="570"/>
      <c r="T55" s="570"/>
      <c r="U55" s="570"/>
      <c r="V55" s="570"/>
      <c r="W55" s="570"/>
      <c r="X55" s="570"/>
      <c r="Y55" s="570"/>
      <c r="Z55" s="570"/>
      <c r="AA55" s="570"/>
      <c r="AB55" s="606">
        <v>1952</v>
      </c>
      <c r="AC55" s="559">
        <v>3.55</v>
      </c>
      <c r="AD55" s="559">
        <v>0.19</v>
      </c>
      <c r="AE55" s="559">
        <v>4.1900000000000004</v>
      </c>
      <c r="AF55" s="559">
        <v>0.69</v>
      </c>
      <c r="AG55" s="559">
        <v>38.26</v>
      </c>
      <c r="AH55" s="559">
        <f t="shared" si="2"/>
        <v>29.64</v>
      </c>
      <c r="AI55" s="560">
        <v>0.27100000000000002</v>
      </c>
      <c r="AJ55" s="561">
        <v>4.18</v>
      </c>
      <c r="AK55" s="561">
        <v>1.18</v>
      </c>
      <c r="AL55" s="562">
        <v>1.7</v>
      </c>
      <c r="AM55" s="562">
        <v>0.5</v>
      </c>
      <c r="AN55" s="570"/>
      <c r="AO55" s="626">
        <v>1952</v>
      </c>
      <c r="AP55" s="559">
        <v>3.55</v>
      </c>
      <c r="AQ55" s="559">
        <v>0.19</v>
      </c>
      <c r="AR55" s="559">
        <v>4.1900000000000004</v>
      </c>
      <c r="AS55" s="559">
        <v>0.69</v>
      </c>
      <c r="AT55" s="559">
        <v>38.26</v>
      </c>
      <c r="AU55" s="559">
        <f>AT55-AP55-AQ55-AR55-AS55</f>
        <v>29.64</v>
      </c>
      <c r="AV55" s="560">
        <v>0.27100000000000002</v>
      </c>
      <c r="AW55" s="561">
        <v>4.18</v>
      </c>
      <c r="AX55" s="561">
        <v>1.18</v>
      </c>
      <c r="AY55" s="562">
        <v>1.7</v>
      </c>
      <c r="AZ55" s="562">
        <v>0.5</v>
      </c>
      <c r="BA55" s="570"/>
      <c r="BB55" s="626">
        <v>2005</v>
      </c>
      <c r="BC55" s="559">
        <v>3.13</v>
      </c>
      <c r="BD55" s="559">
        <v>0.37</v>
      </c>
      <c r="BE55" s="559">
        <v>6.3</v>
      </c>
      <c r="BF55" s="559">
        <v>1.03</v>
      </c>
      <c r="BG55" s="559">
        <v>38.32</v>
      </c>
      <c r="BH55" s="559">
        <f t="shared" si="4"/>
        <v>27.49</v>
      </c>
      <c r="BI55" s="560">
        <v>0.29499999999999998</v>
      </c>
      <c r="BJ55" s="561">
        <v>4.59</v>
      </c>
      <c r="BK55" s="561">
        <v>2.02</v>
      </c>
      <c r="BL55" s="562">
        <v>1.7</v>
      </c>
      <c r="BM55" s="562">
        <v>0.2</v>
      </c>
      <c r="BN55" s="570"/>
      <c r="BO55" s="1211" t="s">
        <v>184</v>
      </c>
      <c r="BP55" s="1211"/>
      <c r="BQ55" s="1211"/>
      <c r="BR55" s="1211"/>
      <c r="BS55" s="1211"/>
      <c r="BT55" s="1211"/>
      <c r="BU55" s="1211"/>
      <c r="BV55" s="1211"/>
      <c r="BW55" s="1211"/>
      <c r="BX55" s="1211"/>
      <c r="BY55" s="1211"/>
      <c r="BZ55" s="1211"/>
      <c r="CA55" s="570"/>
      <c r="CB55" s="570"/>
      <c r="CC55" s="570"/>
      <c r="CD55" s="570"/>
      <c r="CE55" s="570"/>
      <c r="CF55" s="570"/>
      <c r="CG55" s="570"/>
      <c r="CH55" s="570"/>
      <c r="CI55" s="570"/>
      <c r="CJ55" s="570"/>
      <c r="CK55" s="570"/>
      <c r="CL55" s="570"/>
      <c r="CM55" s="570"/>
      <c r="CN55" s="570"/>
    </row>
    <row r="56" spans="1:92" x14ac:dyDescent="0.2">
      <c r="A56" s="570"/>
      <c r="B56" s="606">
        <v>1928</v>
      </c>
      <c r="C56" s="559">
        <v>2.98</v>
      </c>
      <c r="D56" s="559">
        <v>0.23</v>
      </c>
      <c r="E56" s="559">
        <v>3.08</v>
      </c>
      <c r="F56" s="559">
        <v>0.44</v>
      </c>
      <c r="G56" s="559">
        <v>38.57</v>
      </c>
      <c r="H56" s="559">
        <f t="shared" si="0"/>
        <v>31.840000000000007</v>
      </c>
      <c r="I56" s="560">
        <v>0.38100000000000001</v>
      </c>
      <c r="J56" s="561">
        <v>4.83</v>
      </c>
      <c r="K56" s="561">
        <v>1.03</v>
      </c>
      <c r="L56" s="562">
        <v>2</v>
      </c>
      <c r="M56" s="562">
        <v>0.4</v>
      </c>
      <c r="N56" s="570"/>
      <c r="O56" s="46"/>
      <c r="P56" s="570"/>
      <c r="Q56" s="570"/>
      <c r="R56" s="570"/>
      <c r="S56" s="570"/>
      <c r="T56" s="570"/>
      <c r="U56" s="570"/>
      <c r="V56" s="570"/>
      <c r="W56" s="570"/>
      <c r="X56" s="570"/>
      <c r="Y56" s="570"/>
      <c r="Z56" s="570"/>
      <c r="AA56" s="570"/>
      <c r="AB56" s="606">
        <v>1953</v>
      </c>
      <c r="AC56" s="559">
        <v>3.5</v>
      </c>
      <c r="AD56" s="559">
        <v>0.2</v>
      </c>
      <c r="AE56" s="559">
        <v>4.12</v>
      </c>
      <c r="AF56" s="559">
        <v>0.84</v>
      </c>
      <c r="AG56" s="559">
        <v>38.479999999999997</v>
      </c>
      <c r="AH56" s="559">
        <f t="shared" si="2"/>
        <v>29.819999999999993</v>
      </c>
      <c r="AI56" s="560">
        <v>0.28000000000000003</v>
      </c>
      <c r="AJ56" s="561">
        <v>4.6100000000000003</v>
      </c>
      <c r="AK56" s="561">
        <v>1.18</v>
      </c>
      <c r="AL56" s="562">
        <v>2.6</v>
      </c>
      <c r="AM56" s="562">
        <v>0.5</v>
      </c>
      <c r="AN56" s="570"/>
      <c r="AO56" s="626">
        <v>1953</v>
      </c>
      <c r="AP56" s="559">
        <v>3.5</v>
      </c>
      <c r="AQ56" s="559">
        <v>0.2</v>
      </c>
      <c r="AR56" s="559">
        <v>4.12</v>
      </c>
      <c r="AS56" s="559">
        <v>0.84</v>
      </c>
      <c r="AT56" s="559">
        <v>38.479999999999997</v>
      </c>
      <c r="AU56" s="559">
        <f>AT56-AP56-AQ56-AR56-AS56</f>
        <v>29.819999999999993</v>
      </c>
      <c r="AV56" s="560">
        <v>0.28000000000000003</v>
      </c>
      <c r="AW56" s="561">
        <v>4.6100000000000003</v>
      </c>
      <c r="AX56" s="561">
        <v>1.18</v>
      </c>
      <c r="AY56" s="562">
        <v>2.6</v>
      </c>
      <c r="AZ56" s="562">
        <v>0.5</v>
      </c>
      <c r="BA56" s="570"/>
      <c r="BB56" s="626">
        <v>2006</v>
      </c>
      <c r="BC56" s="559">
        <v>3.26</v>
      </c>
      <c r="BD56" s="559">
        <v>0.37</v>
      </c>
      <c r="BE56" s="559">
        <v>6.52</v>
      </c>
      <c r="BF56" s="559">
        <v>1.1100000000000001</v>
      </c>
      <c r="BG56" s="559">
        <v>38.71</v>
      </c>
      <c r="BH56" s="559">
        <f t="shared" si="4"/>
        <v>27.450000000000006</v>
      </c>
      <c r="BI56" s="560">
        <v>0.30099999999999999</v>
      </c>
      <c r="BJ56" s="561">
        <v>4.8600000000000003</v>
      </c>
      <c r="BK56" s="561">
        <v>2</v>
      </c>
      <c r="BL56" s="562">
        <v>1.4</v>
      </c>
      <c r="BM56" s="562">
        <v>0.4</v>
      </c>
      <c r="BN56" s="570"/>
      <c r="BO56" s="1212" t="s">
        <v>185</v>
      </c>
      <c r="BP56" s="1212"/>
      <c r="BQ56" s="1212"/>
      <c r="BR56" s="1212"/>
      <c r="BS56" s="1212"/>
      <c r="BT56" s="1212"/>
      <c r="BU56" s="1212"/>
      <c r="BV56" s="1212"/>
      <c r="BW56" s="1212"/>
      <c r="BX56" s="1212"/>
      <c r="BY56" s="1212"/>
      <c r="BZ56" s="1212"/>
      <c r="CA56" s="570"/>
      <c r="CB56" s="570"/>
      <c r="CC56" s="570"/>
      <c r="CD56" s="570"/>
      <c r="CE56" s="570"/>
      <c r="CF56" s="570"/>
      <c r="CG56" s="570"/>
      <c r="CH56" s="570"/>
      <c r="CI56" s="570"/>
      <c r="CJ56" s="570"/>
      <c r="CK56" s="570"/>
      <c r="CL56" s="570"/>
      <c r="CM56" s="570"/>
      <c r="CN56" s="570"/>
    </row>
    <row r="57" spans="1:92" x14ac:dyDescent="0.2">
      <c r="A57" s="570"/>
      <c r="B57" s="606">
        <v>1929</v>
      </c>
      <c r="C57" s="559">
        <v>3.22</v>
      </c>
      <c r="D57" s="559">
        <v>0.18</v>
      </c>
      <c r="E57" s="559">
        <v>3.08</v>
      </c>
      <c r="F57" s="559">
        <v>0.46</v>
      </c>
      <c r="G57" s="559">
        <v>33.21</v>
      </c>
      <c r="H57" s="559">
        <f t="shared" si="0"/>
        <v>26.270000000000003</v>
      </c>
      <c r="I57" s="560">
        <v>0.34899999999999998</v>
      </c>
      <c r="J57" s="561">
        <v>5.31</v>
      </c>
      <c r="K57" s="561">
        <v>0.96</v>
      </c>
      <c r="L57" s="562">
        <v>2.4</v>
      </c>
      <c r="M57" s="562">
        <v>0.6</v>
      </c>
      <c r="N57" s="570"/>
      <c r="O57" s="46"/>
      <c r="P57" s="570"/>
      <c r="Q57" s="570"/>
      <c r="R57" s="570"/>
      <c r="S57" s="570"/>
      <c r="T57" s="570"/>
      <c r="U57" s="570"/>
      <c r="V57" s="570"/>
      <c r="W57" s="570"/>
      <c r="X57" s="570"/>
      <c r="Y57" s="570"/>
      <c r="Z57" s="570"/>
      <c r="AA57" s="570"/>
      <c r="AB57" s="606">
        <v>1954</v>
      </c>
      <c r="AC57" s="559">
        <v>3.65</v>
      </c>
      <c r="AD57" s="559">
        <v>0.18</v>
      </c>
      <c r="AE57" s="559">
        <v>4.13</v>
      </c>
      <c r="AF57" s="559">
        <v>0.78</v>
      </c>
      <c r="AG57" s="559">
        <v>38.65</v>
      </c>
      <c r="AH57" s="559">
        <f t="shared" si="2"/>
        <v>29.91</v>
      </c>
      <c r="AI57" s="560">
        <v>0.27500000000000002</v>
      </c>
      <c r="AJ57" s="561">
        <v>4.38</v>
      </c>
      <c r="AK57" s="561">
        <v>1.1299999999999999</v>
      </c>
      <c r="AL57" s="562">
        <v>2.1</v>
      </c>
      <c r="AM57" s="562">
        <v>0.4</v>
      </c>
      <c r="AN57" s="570"/>
      <c r="AO57" s="576"/>
      <c r="AP57" s="577"/>
      <c r="AQ57" s="577"/>
      <c r="AR57" s="577"/>
      <c r="AS57" s="577"/>
      <c r="AT57" s="577"/>
      <c r="AU57" s="577"/>
      <c r="AV57" s="578"/>
      <c r="AW57" s="577"/>
      <c r="AX57" s="577"/>
      <c r="AY57" s="579"/>
      <c r="AZ57" s="579"/>
      <c r="BA57" s="570"/>
      <c r="BB57" s="626">
        <v>2007</v>
      </c>
      <c r="BC57" s="559">
        <v>3.31</v>
      </c>
      <c r="BD57" s="559">
        <v>0.36</v>
      </c>
      <c r="BE57" s="559">
        <v>6.62</v>
      </c>
      <c r="BF57" s="559">
        <v>1.02</v>
      </c>
      <c r="BG57" s="559">
        <v>38.799999999999997</v>
      </c>
      <c r="BH57" s="559">
        <f t="shared" si="4"/>
        <v>27.489999999999995</v>
      </c>
      <c r="BI57" s="560">
        <v>0.30199999999999999</v>
      </c>
      <c r="BJ57" s="561">
        <v>4.8</v>
      </c>
      <c r="BK57" s="561">
        <v>2</v>
      </c>
      <c r="BL57" s="562">
        <v>1.8</v>
      </c>
      <c r="BM57" s="562">
        <v>0.4</v>
      </c>
      <c r="BN57" s="570"/>
      <c r="BO57" s="1212" t="s">
        <v>186</v>
      </c>
      <c r="BP57" s="1212"/>
      <c r="BQ57" s="1212"/>
      <c r="BR57" s="1212"/>
      <c r="BS57" s="1212"/>
      <c r="BT57" s="1212"/>
      <c r="BU57" s="1212"/>
      <c r="BV57" s="1212"/>
      <c r="BW57" s="1212"/>
      <c r="BX57" s="1212"/>
      <c r="BY57" s="1212"/>
      <c r="BZ57" s="1212"/>
      <c r="CA57" s="570"/>
      <c r="CB57" s="570"/>
      <c r="CC57" s="570"/>
      <c r="CD57" s="570"/>
      <c r="CE57" s="570"/>
      <c r="CF57" s="570"/>
      <c r="CG57" s="570"/>
      <c r="CH57" s="570"/>
      <c r="CI57" s="570"/>
      <c r="CJ57" s="570"/>
      <c r="CK57" s="570"/>
      <c r="CL57" s="570"/>
      <c r="CM57" s="570"/>
      <c r="CN57" s="570"/>
    </row>
    <row r="58" spans="1:92" x14ac:dyDescent="0.2">
      <c r="A58" s="570"/>
      <c r="B58" s="606">
        <v>1930</v>
      </c>
      <c r="C58" s="559">
        <v>3.04</v>
      </c>
      <c r="D58" s="559">
        <v>0.16</v>
      </c>
      <c r="E58" s="559">
        <v>3.38</v>
      </c>
      <c r="F58" s="559">
        <v>0.51</v>
      </c>
      <c r="G58" s="559">
        <v>31.95</v>
      </c>
      <c r="H58" s="559">
        <f t="shared" si="0"/>
        <v>24.86</v>
      </c>
      <c r="I58" s="560">
        <v>0.30599999999999999</v>
      </c>
      <c r="J58" s="561">
        <v>5.51</v>
      </c>
      <c r="K58" s="561">
        <v>1.1100000000000001</v>
      </c>
      <c r="L58" s="562">
        <v>2.9</v>
      </c>
      <c r="M58" s="562">
        <v>0.6</v>
      </c>
      <c r="N58" s="570"/>
      <c r="O58" s="46"/>
      <c r="P58" s="570"/>
      <c r="Q58" s="570"/>
      <c r="R58" s="570"/>
      <c r="S58" s="570"/>
      <c r="T58" s="570"/>
      <c r="U58" s="570"/>
      <c r="V58" s="570"/>
      <c r="W58" s="570"/>
      <c r="X58" s="570"/>
      <c r="Y58" s="570"/>
      <c r="Z58" s="570"/>
      <c r="AA58" s="570"/>
      <c r="AB58" s="606">
        <v>1955</v>
      </c>
      <c r="AC58" s="559">
        <v>3.67</v>
      </c>
      <c r="AD58" s="559">
        <v>0.21</v>
      </c>
      <c r="AE58" s="559">
        <v>4.3899999999999997</v>
      </c>
      <c r="AF58" s="559">
        <v>0.9</v>
      </c>
      <c r="AG58" s="559">
        <v>38.5</v>
      </c>
      <c r="AH58" s="559">
        <f t="shared" si="2"/>
        <v>29.33</v>
      </c>
      <c r="AI58" s="560">
        <v>0.27200000000000002</v>
      </c>
      <c r="AJ58" s="561">
        <v>4.49</v>
      </c>
      <c r="AK58" s="561">
        <v>1.2</v>
      </c>
      <c r="AL58" s="562">
        <v>2.1</v>
      </c>
      <c r="AM58" s="562">
        <v>0.4</v>
      </c>
      <c r="AN58" s="570"/>
      <c r="AO58" s="627" t="s">
        <v>92</v>
      </c>
      <c r="AP58" s="567">
        <f t="shared" ref="AP58:AX58" si="13">AVERAGE(AP4:AP56)</f>
        <v>3.0773584905660387</v>
      </c>
      <c r="AQ58" s="567">
        <f t="shared" si="13"/>
        <v>0.22188679245283033</v>
      </c>
      <c r="AR58" s="567">
        <f t="shared" si="13"/>
        <v>3.5181132075471706</v>
      </c>
      <c r="AS58" s="567">
        <f t="shared" si="13"/>
        <v>0.36792452830188688</v>
      </c>
      <c r="AT58" s="567">
        <f t="shared" si="13"/>
        <v>36.708301886792455</v>
      </c>
      <c r="AU58" s="567">
        <f t="shared" si="13"/>
        <v>29.523018867924534</v>
      </c>
      <c r="AV58" s="568">
        <f t="shared" si="13"/>
        <v>0.31296226415094341</v>
      </c>
      <c r="AW58" s="569">
        <f t="shared" si="13"/>
        <v>4.4509433962264167</v>
      </c>
      <c r="AX58" s="569">
        <f t="shared" si="13"/>
        <v>1.1579245283018869</v>
      </c>
      <c r="AY58" s="569">
        <f>AVERAGE(AY2:AY56)</f>
        <v>2.1452830188679251</v>
      </c>
      <c r="AZ58" s="569">
        <f>AVERAGE(AZ2:AZ56)</f>
        <v>0.70188679245283025</v>
      </c>
      <c r="BA58" s="570"/>
      <c r="BB58" s="626">
        <v>2008</v>
      </c>
      <c r="BC58" s="559">
        <v>3.36</v>
      </c>
      <c r="BD58" s="559">
        <v>0.34</v>
      </c>
      <c r="BE58" s="559">
        <v>6.77</v>
      </c>
      <c r="BF58" s="559">
        <v>1</v>
      </c>
      <c r="BG58" s="559">
        <v>38.64</v>
      </c>
      <c r="BH58" s="559">
        <f t="shared" si="4"/>
        <v>27.169999999999998</v>
      </c>
      <c r="BI58" s="560">
        <v>0.3</v>
      </c>
      <c r="BJ58" s="561">
        <v>4.6500000000000004</v>
      </c>
      <c r="BK58" s="561">
        <v>2.0099999999999998</v>
      </c>
      <c r="BL58" s="562">
        <v>1.7</v>
      </c>
      <c r="BM58" s="562">
        <v>0.4</v>
      </c>
      <c r="BN58" s="570"/>
      <c r="BO58" s="1212" t="s">
        <v>187</v>
      </c>
      <c r="BP58" s="1212"/>
      <c r="BQ58" s="1212"/>
      <c r="BR58" s="1212"/>
      <c r="BS58" s="1212"/>
      <c r="BT58" s="1212"/>
      <c r="BU58" s="1212"/>
      <c r="BV58" s="1212"/>
      <c r="BW58" s="1212"/>
      <c r="BX58" s="1212"/>
      <c r="BY58" s="1212"/>
      <c r="BZ58" s="1212"/>
      <c r="CA58" s="570"/>
      <c r="CB58" s="570"/>
      <c r="CC58" s="570"/>
      <c r="CD58" s="570"/>
      <c r="CE58" s="570"/>
      <c r="CF58" s="570"/>
      <c r="CG58" s="570"/>
      <c r="CH58" s="570"/>
      <c r="CI58" s="570"/>
      <c r="CJ58" s="570"/>
      <c r="CK58" s="570"/>
      <c r="CL58" s="570"/>
      <c r="CM58" s="570"/>
      <c r="CN58" s="570"/>
    </row>
    <row r="59" spans="1:92" x14ac:dyDescent="0.2">
      <c r="A59" s="570"/>
      <c r="B59" s="606">
        <v>1931</v>
      </c>
      <c r="C59" s="559">
        <v>3.11</v>
      </c>
      <c r="D59" s="559">
        <v>0.16</v>
      </c>
      <c r="E59" s="559">
        <v>3.29</v>
      </c>
      <c r="F59" s="559">
        <v>0.43</v>
      </c>
      <c r="G59" s="559">
        <v>38.840000000000003</v>
      </c>
      <c r="H59" s="559">
        <f t="shared" si="0"/>
        <v>31.850000000000009</v>
      </c>
      <c r="I59" s="560">
        <v>0.31900000000000001</v>
      </c>
      <c r="J59" s="561">
        <v>4.84</v>
      </c>
      <c r="K59" s="561">
        <v>1.06</v>
      </c>
      <c r="L59" s="562">
        <v>3.5</v>
      </c>
      <c r="M59" s="562">
        <v>0.7</v>
      </c>
      <c r="N59" s="570"/>
      <c r="O59" s="46"/>
      <c r="P59" s="570"/>
      <c r="Q59" s="570"/>
      <c r="R59" s="570"/>
      <c r="S59" s="570"/>
      <c r="T59" s="570"/>
      <c r="U59" s="570"/>
      <c r="V59" s="570"/>
      <c r="W59" s="570"/>
      <c r="X59" s="570"/>
      <c r="Y59" s="570"/>
      <c r="Z59" s="570"/>
      <c r="AA59" s="570"/>
      <c r="AB59" s="606">
        <v>1956</v>
      </c>
      <c r="AC59" s="559">
        <v>3.63</v>
      </c>
      <c r="AD59" s="559">
        <v>0.19</v>
      </c>
      <c r="AE59" s="559">
        <v>4.6399999999999997</v>
      </c>
      <c r="AF59" s="559">
        <v>0.93</v>
      </c>
      <c r="AG59" s="559">
        <v>38.43</v>
      </c>
      <c r="AH59" s="559">
        <f t="shared" si="2"/>
        <v>29.04</v>
      </c>
      <c r="AI59" s="560">
        <v>0.27400000000000002</v>
      </c>
      <c r="AJ59" s="561">
        <v>4.45</v>
      </c>
      <c r="AK59" s="561">
        <v>1.28</v>
      </c>
      <c r="AL59" s="562">
        <v>2.1</v>
      </c>
      <c r="AM59" s="562">
        <v>0.4</v>
      </c>
      <c r="AN59" s="570"/>
      <c r="AO59" s="627" t="s">
        <v>179</v>
      </c>
      <c r="AP59" s="567">
        <v>2.2999999999999998</v>
      </c>
      <c r="AQ59" s="567">
        <v>0.13</v>
      </c>
      <c r="AR59" s="567">
        <v>2.89</v>
      </c>
      <c r="AS59" s="567">
        <v>0.1</v>
      </c>
      <c r="AT59" s="567">
        <v>31.49</v>
      </c>
      <c r="AU59" s="567">
        <v>24.57</v>
      </c>
      <c r="AV59" s="568">
        <v>0.26700000000000002</v>
      </c>
      <c r="AW59" s="569">
        <v>3.38</v>
      </c>
      <c r="AX59" s="569">
        <v>0.96</v>
      </c>
      <c r="AY59" s="569">
        <v>1.2</v>
      </c>
      <c r="AZ59" s="569">
        <v>0.3</v>
      </c>
      <c r="BA59" s="570"/>
      <c r="BB59" s="626">
        <v>2009</v>
      </c>
      <c r="BC59" s="559">
        <v>3.42</v>
      </c>
      <c r="BD59" s="559">
        <v>0.33</v>
      </c>
      <c r="BE59" s="559">
        <v>6.91</v>
      </c>
      <c r="BF59" s="559">
        <v>1.04</v>
      </c>
      <c r="BG59" s="559">
        <v>38.49</v>
      </c>
      <c r="BH59" s="559">
        <f t="shared" si="4"/>
        <v>26.790000000000003</v>
      </c>
      <c r="BI59" s="560">
        <v>0.29899999999999999</v>
      </c>
      <c r="BJ59" s="561">
        <v>4.6100000000000003</v>
      </c>
      <c r="BK59" s="561">
        <v>2.02</v>
      </c>
      <c r="BL59" s="562">
        <v>1.7</v>
      </c>
      <c r="BM59" s="562">
        <v>0.5</v>
      </c>
      <c r="BN59" s="570"/>
      <c r="BO59" s="1212" t="s">
        <v>188</v>
      </c>
      <c r="BP59" s="1212"/>
      <c r="BQ59" s="1212"/>
      <c r="BR59" s="1212"/>
      <c r="BS59" s="1212"/>
      <c r="BT59" s="1212"/>
      <c r="BU59" s="1212"/>
      <c r="BV59" s="1212"/>
      <c r="BW59" s="1212"/>
      <c r="BX59" s="1212"/>
      <c r="BY59" s="1212"/>
      <c r="BZ59" s="1212"/>
      <c r="CA59" s="570"/>
      <c r="CB59" s="570"/>
      <c r="CC59" s="570"/>
      <c r="CD59" s="570"/>
      <c r="CE59" s="570"/>
      <c r="CF59" s="570"/>
      <c r="CG59" s="570"/>
      <c r="CH59" s="570"/>
      <c r="CI59" s="570"/>
      <c r="CJ59" s="570"/>
      <c r="CK59" s="570"/>
      <c r="CL59" s="570"/>
      <c r="CM59" s="570"/>
      <c r="CN59" s="570"/>
    </row>
    <row r="60" spans="1:92" x14ac:dyDescent="0.2">
      <c r="A60" s="570"/>
      <c r="B60" s="606">
        <v>1932</v>
      </c>
      <c r="C60" s="559">
        <v>2.97</v>
      </c>
      <c r="D60" s="559">
        <v>0.16</v>
      </c>
      <c r="E60" s="559">
        <v>3.33</v>
      </c>
      <c r="F60" s="559">
        <v>0.47</v>
      </c>
      <c r="G60" s="559">
        <v>35.24</v>
      </c>
      <c r="H60" s="559">
        <f t="shared" si="0"/>
        <v>28.310000000000009</v>
      </c>
      <c r="I60" s="560">
        <v>0.32400000000000001</v>
      </c>
      <c r="J60" s="561">
        <v>4.88</v>
      </c>
      <c r="K60" s="561">
        <v>1.1200000000000001</v>
      </c>
      <c r="L60" s="562">
        <v>2.7</v>
      </c>
      <c r="M60" s="562">
        <v>1</v>
      </c>
      <c r="N60" s="570"/>
      <c r="O60" s="46"/>
      <c r="P60" s="570"/>
      <c r="Q60" s="570"/>
      <c r="R60" s="570"/>
      <c r="S60" s="570"/>
      <c r="T60" s="570"/>
      <c r="U60" s="570"/>
      <c r="V60" s="570"/>
      <c r="W60" s="570"/>
      <c r="X60" s="570"/>
      <c r="Y60" s="570"/>
      <c r="Z60" s="570"/>
      <c r="AA60" s="570"/>
      <c r="AB60" s="606">
        <v>1957</v>
      </c>
      <c r="AC60" s="559">
        <v>3.31</v>
      </c>
      <c r="AD60" s="559">
        <v>0.21</v>
      </c>
      <c r="AE60" s="559">
        <v>4.84</v>
      </c>
      <c r="AF60" s="559">
        <v>0.89</v>
      </c>
      <c r="AG60" s="559">
        <v>38.619999999999997</v>
      </c>
      <c r="AH60" s="559">
        <f t="shared" si="2"/>
        <v>29.369999999999994</v>
      </c>
      <c r="AI60" s="560">
        <v>0.27500000000000002</v>
      </c>
      <c r="AJ60" s="561">
        <v>4.3099999999999996</v>
      </c>
      <c r="AK60" s="561">
        <v>1.46</v>
      </c>
      <c r="AL60" s="562">
        <v>1.3</v>
      </c>
      <c r="AM60" s="562">
        <v>0.4</v>
      </c>
      <c r="AN60" s="570"/>
      <c r="AO60" s="627" t="s">
        <v>180</v>
      </c>
      <c r="AP60" s="567">
        <v>3.8</v>
      </c>
      <c r="AQ60" s="567">
        <v>0.39</v>
      </c>
      <c r="AR60" s="567">
        <v>4</v>
      </c>
      <c r="AS60" s="567">
        <v>0.57999999999999996</v>
      </c>
      <c r="AT60" s="567">
        <v>39.380000000000003</v>
      </c>
      <c r="AU60" s="567">
        <v>32.32</v>
      </c>
      <c r="AV60" s="568">
        <v>0.4</v>
      </c>
      <c r="AW60" s="569">
        <v>5.51</v>
      </c>
      <c r="AX60" s="569">
        <v>1.62</v>
      </c>
      <c r="AY60" s="569">
        <v>3.5</v>
      </c>
      <c r="AZ60" s="569">
        <v>1.4</v>
      </c>
      <c r="BA60" s="570"/>
      <c r="BB60" s="626">
        <v>2010</v>
      </c>
      <c r="BC60" s="559">
        <v>3.25</v>
      </c>
      <c r="BD60" s="559">
        <v>0.32</v>
      </c>
      <c r="BE60" s="559">
        <v>7.06</v>
      </c>
      <c r="BF60" s="559">
        <v>0.95</v>
      </c>
      <c r="BG60" s="559">
        <v>38.18</v>
      </c>
      <c r="BH60" s="559">
        <f t="shared" si="4"/>
        <v>26.6</v>
      </c>
      <c r="BI60" s="560">
        <v>0.29699999999999999</v>
      </c>
      <c r="BJ60" s="561">
        <v>4.38</v>
      </c>
      <c r="BK60" s="561">
        <v>2.17</v>
      </c>
      <c r="BL60" s="562">
        <v>2.1</v>
      </c>
      <c r="BM60" s="562">
        <v>0.4</v>
      </c>
      <c r="BN60" s="570"/>
      <c r="BO60" s="1212" t="s">
        <v>189</v>
      </c>
      <c r="BP60" s="1212"/>
      <c r="BQ60" s="1212"/>
      <c r="BR60" s="1212"/>
      <c r="BS60" s="1212"/>
      <c r="BT60" s="1212"/>
      <c r="BU60" s="1212"/>
      <c r="BV60" s="1212"/>
      <c r="BW60" s="1212"/>
      <c r="BX60" s="1212"/>
      <c r="BY60" s="1212"/>
      <c r="BZ60" s="1212"/>
      <c r="CA60" s="570"/>
      <c r="CB60" s="570"/>
      <c r="CC60" s="570"/>
      <c r="CD60" s="570"/>
      <c r="CE60" s="570"/>
      <c r="CF60" s="570"/>
      <c r="CG60" s="570"/>
      <c r="CH60" s="570"/>
      <c r="CI60" s="570"/>
      <c r="CJ60" s="570"/>
      <c r="CK60" s="570"/>
      <c r="CL60" s="570"/>
      <c r="CM60" s="570"/>
      <c r="CN60" s="570"/>
    </row>
    <row r="61" spans="1:92" x14ac:dyDescent="0.2">
      <c r="A61" s="570"/>
      <c r="B61" s="606">
        <v>1933</v>
      </c>
      <c r="C61" s="559">
        <v>2.94</v>
      </c>
      <c r="D61" s="559">
        <v>0.16</v>
      </c>
      <c r="E61" s="559">
        <v>3.19</v>
      </c>
      <c r="F61" s="559">
        <v>0.43</v>
      </c>
      <c r="G61" s="559">
        <v>38.5</v>
      </c>
      <c r="H61" s="559">
        <f t="shared" si="0"/>
        <v>31.780000000000008</v>
      </c>
      <c r="I61" s="560">
        <v>0.318</v>
      </c>
      <c r="J61" s="561">
        <v>4.55</v>
      </c>
      <c r="K61" s="561">
        <v>1.0900000000000001</v>
      </c>
      <c r="L61" s="562">
        <v>2.9</v>
      </c>
      <c r="M61" s="562">
        <v>0.5</v>
      </c>
      <c r="N61" s="570"/>
      <c r="O61" s="46"/>
      <c r="P61" s="570"/>
      <c r="Q61" s="570"/>
      <c r="R61" s="570"/>
      <c r="S61" s="570"/>
      <c r="T61" s="570"/>
      <c r="U61" s="570"/>
      <c r="V61" s="570"/>
      <c r="W61" s="570"/>
      <c r="X61" s="570"/>
      <c r="Y61" s="570"/>
      <c r="Z61" s="570"/>
      <c r="AA61" s="570"/>
      <c r="AB61" s="606">
        <v>1958</v>
      </c>
      <c r="AC61" s="559">
        <v>3.29</v>
      </c>
      <c r="AD61" s="559">
        <v>0.2</v>
      </c>
      <c r="AE61" s="559">
        <v>4.95</v>
      </c>
      <c r="AF61" s="559">
        <v>0.91</v>
      </c>
      <c r="AG61" s="559">
        <v>38.119999999999997</v>
      </c>
      <c r="AH61" s="559">
        <f t="shared" si="2"/>
        <v>28.769999999999996</v>
      </c>
      <c r="AI61" s="560">
        <v>0.27700000000000002</v>
      </c>
      <c r="AJ61" s="561">
        <v>4.28</v>
      </c>
      <c r="AK61" s="561">
        <v>1.5</v>
      </c>
      <c r="AL61" s="562">
        <v>1.5</v>
      </c>
      <c r="AM61" s="562">
        <v>0.3</v>
      </c>
      <c r="AN61" s="570"/>
      <c r="AO61" s="628" t="s">
        <v>181</v>
      </c>
      <c r="AP61" s="615">
        <f t="shared" ref="AP61:AX61" si="14">STDEV(AP4:AP56)</f>
        <v>0.40053882431330645</v>
      </c>
      <c r="AQ61" s="615">
        <f t="shared" si="14"/>
        <v>7.2537963635325955E-2</v>
      </c>
      <c r="AR61" s="615">
        <f t="shared" si="14"/>
        <v>0.34803324666437346</v>
      </c>
      <c r="AS61" s="615">
        <f t="shared" si="14"/>
        <v>0.20101050958523406</v>
      </c>
      <c r="AT61" s="615">
        <f t="shared" si="14"/>
        <v>2.1542683354117962</v>
      </c>
      <c r="AU61" s="615">
        <f t="shared" si="14"/>
        <v>2.1528376487661234</v>
      </c>
      <c r="AV61" s="615">
        <f t="shared" si="14"/>
        <v>3.6002116531880048E-2</v>
      </c>
      <c r="AW61" s="616">
        <f t="shared" si="14"/>
        <v>0.54344437175844429</v>
      </c>
      <c r="AX61" s="616">
        <f t="shared" si="14"/>
        <v>0.16451979645396256</v>
      </c>
      <c r="AY61" s="616">
        <f>STDEV(AY2:AY56)</f>
        <v>0.4765928909924626</v>
      </c>
      <c r="AZ61" s="616">
        <f>STDEV(AZ2:AZ56)</f>
        <v>0.23327976439471126</v>
      </c>
      <c r="BA61" s="570"/>
      <c r="BB61" s="626">
        <v>2011</v>
      </c>
      <c r="BC61" s="559">
        <v>3.09</v>
      </c>
      <c r="BD61" s="559">
        <v>0.32</v>
      </c>
      <c r="BE61" s="559">
        <v>7.1</v>
      </c>
      <c r="BF61" s="559">
        <v>0.94</v>
      </c>
      <c r="BG61" s="559">
        <v>38.130000000000003</v>
      </c>
      <c r="BH61" s="559">
        <f t="shared" si="4"/>
        <v>26.680000000000003</v>
      </c>
      <c r="BI61" s="560">
        <v>0.29499999999999998</v>
      </c>
      <c r="BJ61" s="561">
        <v>4.28</v>
      </c>
      <c r="BK61" s="561">
        <v>2.2999999999999998</v>
      </c>
      <c r="BL61" s="562">
        <v>2</v>
      </c>
      <c r="BM61" s="562">
        <v>0.4</v>
      </c>
      <c r="BN61" s="570"/>
      <c r="BO61" s="1212" t="s">
        <v>190</v>
      </c>
      <c r="BP61" s="1212"/>
      <c r="BQ61" s="1212"/>
      <c r="BR61" s="1212"/>
      <c r="BS61" s="1212"/>
      <c r="BT61" s="1212"/>
      <c r="BU61" s="1212"/>
      <c r="BV61" s="1212"/>
      <c r="BW61" s="1212"/>
      <c r="BX61" s="1212"/>
      <c r="BY61" s="1212"/>
      <c r="BZ61" s="1212"/>
      <c r="CA61" s="570"/>
      <c r="CB61" s="570"/>
      <c r="CC61" s="570"/>
      <c r="CD61" s="570"/>
      <c r="CE61" s="570"/>
      <c r="CF61" s="570"/>
      <c r="CG61" s="570"/>
      <c r="CH61" s="570"/>
      <c r="CI61" s="570"/>
      <c r="CJ61" s="570"/>
      <c r="CK61" s="570"/>
      <c r="CL61" s="570"/>
      <c r="CM61" s="570"/>
      <c r="CN61" s="570"/>
    </row>
    <row r="62" spans="1:92" x14ac:dyDescent="0.2">
      <c r="A62" s="570"/>
      <c r="B62" s="606">
        <v>1934</v>
      </c>
      <c r="C62" s="559">
        <v>3.16</v>
      </c>
      <c r="D62" s="559">
        <v>0.14000000000000001</v>
      </c>
      <c r="E62" s="559">
        <v>3.57</v>
      </c>
      <c r="F62" s="559">
        <v>0.52</v>
      </c>
      <c r="G62" s="559">
        <v>38.75</v>
      </c>
      <c r="H62" s="559">
        <f t="shared" si="0"/>
        <v>31.360000000000003</v>
      </c>
      <c r="I62" s="560">
        <v>0.33</v>
      </c>
      <c r="J62" s="561">
        <v>4.8899999999999997</v>
      </c>
      <c r="K62" s="561">
        <v>1.1299999999999999</v>
      </c>
      <c r="L62" s="562">
        <v>2.2999999999999998</v>
      </c>
      <c r="M62" s="562">
        <v>0.5</v>
      </c>
      <c r="N62" s="570"/>
      <c r="O62" s="46"/>
      <c r="P62" s="570"/>
      <c r="Q62" s="570"/>
      <c r="R62" s="570"/>
      <c r="S62" s="570"/>
      <c r="T62" s="570"/>
      <c r="U62" s="570"/>
      <c r="V62" s="570"/>
      <c r="W62" s="570"/>
      <c r="X62" s="570"/>
      <c r="Y62" s="570"/>
      <c r="Z62" s="570"/>
      <c r="AA62" s="570"/>
      <c r="AB62" s="606">
        <v>1959</v>
      </c>
      <c r="AC62" s="559">
        <v>3.31</v>
      </c>
      <c r="AD62" s="559">
        <v>0.2</v>
      </c>
      <c r="AE62" s="559">
        <v>5.09</v>
      </c>
      <c r="AF62" s="559">
        <v>0.91</v>
      </c>
      <c r="AG62" s="559">
        <v>38.26</v>
      </c>
      <c r="AH62" s="559">
        <f t="shared" si="2"/>
        <v>28.749999999999993</v>
      </c>
      <c r="AI62" s="560">
        <v>0.27500000000000002</v>
      </c>
      <c r="AJ62" s="561">
        <v>4.38</v>
      </c>
      <c r="AK62" s="561">
        <v>1.54</v>
      </c>
      <c r="AL62" s="562">
        <v>1.4</v>
      </c>
      <c r="AM62" s="562">
        <v>0.3</v>
      </c>
      <c r="AN62" s="570"/>
      <c r="AO62" s="629" t="s">
        <v>182</v>
      </c>
      <c r="AP62" s="578"/>
      <c r="AQ62" s="578"/>
      <c r="AR62" s="578"/>
      <c r="AS62" s="578"/>
      <c r="AT62" s="578"/>
      <c r="AU62" s="578"/>
      <c r="AV62" s="578"/>
      <c r="AW62" s="578"/>
      <c r="AX62" s="623">
        <f>CORREL(AW2:AW56,AX2:AX56)</f>
        <v>-0.66979434959147732</v>
      </c>
      <c r="AY62" s="624">
        <f>CORREL(AW2:AW56,AY2:AY56)</f>
        <v>0.60244147862930397</v>
      </c>
      <c r="AZ62" s="623">
        <f>CORREL(AW2:AW56,AZ2:AZ56)</f>
        <v>-0.25849855928395743</v>
      </c>
      <c r="BA62" s="570"/>
      <c r="BB62" s="626">
        <v>2012</v>
      </c>
      <c r="BC62" s="559">
        <v>3.03</v>
      </c>
      <c r="BD62" s="559">
        <v>0.31</v>
      </c>
      <c r="BE62" s="559">
        <v>7.5</v>
      </c>
      <c r="BF62" s="559">
        <v>1.02</v>
      </c>
      <c r="BG62" s="559">
        <v>37.9</v>
      </c>
      <c r="BH62" s="559">
        <f t="shared" si="4"/>
        <v>26.039999999999996</v>
      </c>
      <c r="BI62" s="560">
        <v>0.29699999999999999</v>
      </c>
      <c r="BJ62" s="561">
        <v>4.32</v>
      </c>
      <c r="BK62" s="561">
        <v>2.48</v>
      </c>
      <c r="BL62" s="562">
        <v>1.4</v>
      </c>
      <c r="BM62" s="562">
        <v>0.3</v>
      </c>
      <c r="BN62" s="570"/>
      <c r="BO62" s="1212" t="s">
        <v>191</v>
      </c>
      <c r="BP62" s="1212"/>
      <c r="BQ62" s="1212"/>
      <c r="BR62" s="1212"/>
      <c r="BS62" s="1212"/>
      <c r="BT62" s="1212"/>
      <c r="BU62" s="1212"/>
      <c r="BV62" s="1212"/>
      <c r="BW62" s="1212"/>
      <c r="BX62" s="1212"/>
      <c r="BY62" s="1212"/>
      <c r="BZ62" s="1212"/>
      <c r="CA62" s="570"/>
      <c r="CB62" s="570"/>
      <c r="CC62" s="570"/>
      <c r="CD62" s="570"/>
      <c r="CE62" s="570"/>
      <c r="CF62" s="570"/>
      <c r="CG62" s="570"/>
      <c r="CH62" s="570"/>
      <c r="CI62" s="570"/>
      <c r="CJ62" s="570"/>
      <c r="CK62" s="570"/>
      <c r="CL62" s="570"/>
      <c r="CM62" s="570"/>
      <c r="CN62" s="570"/>
    </row>
    <row r="63" spans="1:92" x14ac:dyDescent="0.2">
      <c r="A63" s="570"/>
      <c r="B63" s="606">
        <v>1935</v>
      </c>
      <c r="C63" s="559">
        <v>3.2</v>
      </c>
      <c r="D63" s="559">
        <v>0.16</v>
      </c>
      <c r="E63" s="559">
        <v>3.4</v>
      </c>
      <c r="F63" s="559">
        <v>0.54</v>
      </c>
      <c r="G63" s="559">
        <v>39.049999999999997</v>
      </c>
      <c r="H63" s="559">
        <f t="shared" si="0"/>
        <v>31.75</v>
      </c>
      <c r="I63" s="560">
        <v>0.34</v>
      </c>
      <c r="J63" s="561">
        <v>5.04</v>
      </c>
      <c r="K63" s="561">
        <v>1.06</v>
      </c>
      <c r="L63" s="562">
        <v>2.2000000000000002</v>
      </c>
      <c r="M63" s="562">
        <v>0.7</v>
      </c>
      <c r="N63" s="570"/>
      <c r="O63" s="46"/>
      <c r="P63" s="570"/>
      <c r="Q63" s="570"/>
      <c r="R63" s="570"/>
      <c r="S63" s="570"/>
      <c r="T63" s="570"/>
      <c r="U63" s="570"/>
      <c r="V63" s="570"/>
      <c r="W63" s="570"/>
      <c r="X63" s="570"/>
      <c r="Y63" s="570"/>
      <c r="Z63" s="570"/>
      <c r="AA63" s="570"/>
      <c r="AB63" s="606">
        <v>1960</v>
      </c>
      <c r="AC63" s="559">
        <v>3.39</v>
      </c>
      <c r="AD63" s="559">
        <v>0.2</v>
      </c>
      <c r="AE63" s="559">
        <v>5.18</v>
      </c>
      <c r="AF63" s="559">
        <v>0.86</v>
      </c>
      <c r="AG63" s="559">
        <v>38.340000000000003</v>
      </c>
      <c r="AH63" s="559">
        <f t="shared" si="2"/>
        <v>28.71</v>
      </c>
      <c r="AI63" s="560">
        <v>0.27700000000000002</v>
      </c>
      <c r="AJ63" s="561">
        <v>4.3099999999999996</v>
      </c>
      <c r="AK63" s="561">
        <v>1.53</v>
      </c>
      <c r="AL63" s="562">
        <v>1.3</v>
      </c>
      <c r="AM63" s="562">
        <v>0.4</v>
      </c>
      <c r="AN63" s="570"/>
      <c r="AO63" s="1210" t="s">
        <v>183</v>
      </c>
      <c r="AP63" s="1210"/>
      <c r="AQ63" s="1210"/>
      <c r="AR63" s="1210"/>
      <c r="AS63" s="1210"/>
      <c r="AT63" s="1210"/>
      <c r="AU63" s="1210"/>
      <c r="AV63" s="1210"/>
      <c r="AW63" s="1210"/>
      <c r="AX63" s="1210"/>
      <c r="AY63" s="1210"/>
      <c r="AZ63" s="1210"/>
      <c r="BA63" s="570"/>
      <c r="BB63" s="626">
        <v>2013</v>
      </c>
      <c r="BC63" s="559">
        <v>3.01</v>
      </c>
      <c r="BD63" s="559">
        <v>0.32</v>
      </c>
      <c r="BE63" s="559">
        <v>7.55</v>
      </c>
      <c r="BF63" s="559">
        <v>0.96</v>
      </c>
      <c r="BG63" s="559">
        <v>38.020000000000003</v>
      </c>
      <c r="BH63" s="559">
        <f t="shared" si="4"/>
        <v>26.180000000000003</v>
      </c>
      <c r="BI63" s="560">
        <v>0.29699999999999999</v>
      </c>
      <c r="BJ63" s="561">
        <v>4.17</v>
      </c>
      <c r="BK63" s="561">
        <v>2.5099999999999998</v>
      </c>
      <c r="BL63" s="562">
        <v>2.1</v>
      </c>
      <c r="BM63" s="562">
        <v>0.4</v>
      </c>
      <c r="BN63" s="570"/>
      <c r="BO63" s="1212" t="s">
        <v>192</v>
      </c>
      <c r="BP63" s="1212"/>
      <c r="BQ63" s="1212"/>
      <c r="BR63" s="1212"/>
      <c r="BS63" s="1212"/>
      <c r="BT63" s="1212"/>
      <c r="BU63" s="1212"/>
      <c r="BV63" s="1212"/>
      <c r="BW63" s="1212"/>
      <c r="BX63" s="1212"/>
      <c r="BY63" s="1212"/>
      <c r="BZ63" s="1212"/>
      <c r="CA63" s="570"/>
      <c r="CB63" s="570"/>
      <c r="CC63" s="570"/>
      <c r="CD63" s="570"/>
      <c r="CE63" s="570"/>
      <c r="CF63" s="570"/>
      <c r="CG63" s="570"/>
      <c r="CH63" s="570"/>
      <c r="CI63" s="570"/>
      <c r="CJ63" s="570"/>
      <c r="CK63" s="570"/>
      <c r="CL63" s="570"/>
      <c r="CM63" s="570"/>
      <c r="CN63" s="570"/>
    </row>
    <row r="64" spans="1:92" x14ac:dyDescent="0.2">
      <c r="A64" s="570"/>
      <c r="B64" s="606">
        <v>1936</v>
      </c>
      <c r="C64" s="559">
        <v>3.38</v>
      </c>
      <c r="D64" s="559">
        <v>0.17</v>
      </c>
      <c r="E64" s="559">
        <v>3.43</v>
      </c>
      <c r="F64" s="559">
        <v>0.55000000000000004</v>
      </c>
      <c r="G64" s="559">
        <v>39.380000000000003</v>
      </c>
      <c r="H64" s="559">
        <f t="shared" si="0"/>
        <v>31.849999999999998</v>
      </c>
      <c r="I64" s="560">
        <v>0.33700000000000002</v>
      </c>
      <c r="J64" s="561">
        <v>5.24</v>
      </c>
      <c r="K64" s="561">
        <v>1.01</v>
      </c>
      <c r="L64" s="562">
        <v>2.9</v>
      </c>
      <c r="M64" s="562">
        <v>0.7</v>
      </c>
      <c r="N64" s="570"/>
      <c r="O64" s="46"/>
      <c r="P64" s="570"/>
      <c r="Q64" s="570"/>
      <c r="R64" s="570"/>
      <c r="S64" s="570"/>
      <c r="T64" s="570"/>
      <c r="U64" s="570"/>
      <c r="V64" s="570"/>
      <c r="W64" s="570"/>
      <c r="X64" s="570"/>
      <c r="Y64" s="570"/>
      <c r="Z64" s="570"/>
      <c r="AA64" s="570"/>
      <c r="AB64" s="606">
        <v>1961</v>
      </c>
      <c r="AC64" s="559">
        <v>3.46</v>
      </c>
      <c r="AD64" s="559">
        <v>0.2</v>
      </c>
      <c r="AE64" s="559">
        <v>5.23</v>
      </c>
      <c r="AF64" s="559">
        <v>0.95</v>
      </c>
      <c r="AG64" s="559">
        <v>38.31</v>
      </c>
      <c r="AH64" s="559">
        <f t="shared" si="2"/>
        <v>28.47</v>
      </c>
      <c r="AI64" s="560">
        <v>0.27900000000000003</v>
      </c>
      <c r="AJ64" s="561">
        <v>4.53</v>
      </c>
      <c r="AK64" s="561">
        <v>1.51</v>
      </c>
      <c r="AL64" s="562">
        <v>1.4</v>
      </c>
      <c r="AM64" s="562">
        <v>0.5</v>
      </c>
      <c r="AN64" s="570"/>
      <c r="AO64" s="1211" t="s">
        <v>184</v>
      </c>
      <c r="AP64" s="1211"/>
      <c r="AQ64" s="1211"/>
      <c r="AR64" s="1211"/>
      <c r="AS64" s="1211"/>
      <c r="AT64" s="1211"/>
      <c r="AU64" s="1211"/>
      <c r="AV64" s="1211"/>
      <c r="AW64" s="1211"/>
      <c r="AX64" s="1211"/>
      <c r="AY64" s="1211"/>
      <c r="AZ64" s="1211"/>
      <c r="BA64" s="570"/>
      <c r="BB64" s="626">
        <v>2014</v>
      </c>
      <c r="BC64" s="559">
        <v>2.88</v>
      </c>
      <c r="BD64" s="559">
        <v>0.34</v>
      </c>
      <c r="BE64" s="559">
        <v>7.7</v>
      </c>
      <c r="BF64" s="559">
        <v>0.86</v>
      </c>
      <c r="BG64" s="559">
        <v>37.85</v>
      </c>
      <c r="BH64" s="559">
        <f t="shared" si="4"/>
        <v>26.069999999999997</v>
      </c>
      <c r="BI64" s="560">
        <v>0.29799999999999999</v>
      </c>
      <c r="BJ64" s="561">
        <v>4.07</v>
      </c>
      <c r="BK64" s="561">
        <v>2.67</v>
      </c>
      <c r="BL64" s="562">
        <v>1.5</v>
      </c>
      <c r="BM64" s="562">
        <v>0.3</v>
      </c>
      <c r="BN64" s="570"/>
      <c r="BO64" s="1212" t="s">
        <v>193</v>
      </c>
      <c r="BP64" s="1212"/>
      <c r="BQ64" s="1212"/>
      <c r="BR64" s="1212"/>
      <c r="BS64" s="1212"/>
      <c r="BT64" s="1212"/>
      <c r="BU64" s="1212"/>
      <c r="BV64" s="1212"/>
      <c r="BW64" s="1212"/>
      <c r="BX64" s="1212"/>
      <c r="BY64" s="1212"/>
      <c r="BZ64" s="1212"/>
      <c r="CA64" s="570"/>
      <c r="CB64" s="570"/>
      <c r="CC64" s="570"/>
      <c r="CD64" s="570"/>
      <c r="CE64" s="570"/>
      <c r="CF64" s="570"/>
      <c r="CG64" s="570"/>
      <c r="CH64" s="570"/>
      <c r="CI64" s="570"/>
      <c r="CJ64" s="570"/>
      <c r="CK64" s="570"/>
      <c r="CL64" s="570"/>
      <c r="CM64" s="570"/>
      <c r="CN64" s="570"/>
    </row>
    <row r="65" spans="1:92" x14ac:dyDescent="0.2">
      <c r="A65" s="570"/>
      <c r="B65" s="606">
        <v>1937</v>
      </c>
      <c r="C65" s="559">
        <v>3.32</v>
      </c>
      <c r="D65" s="559">
        <v>0.14000000000000001</v>
      </c>
      <c r="E65" s="559">
        <v>3.81</v>
      </c>
      <c r="F65" s="559">
        <v>0.55000000000000004</v>
      </c>
      <c r="G65" s="559">
        <v>38.57</v>
      </c>
      <c r="H65" s="559">
        <f t="shared" si="0"/>
        <v>30.75</v>
      </c>
      <c r="I65" s="560">
        <v>0.35299999999999998</v>
      </c>
      <c r="J65" s="561">
        <v>4.99</v>
      </c>
      <c r="K65" s="561">
        <v>1.1499999999999999</v>
      </c>
      <c r="L65" s="562">
        <v>2.4</v>
      </c>
      <c r="M65" s="562">
        <v>0.5</v>
      </c>
      <c r="N65" s="570"/>
      <c r="O65" s="46"/>
      <c r="P65" s="570"/>
      <c r="Q65" s="570"/>
      <c r="R65" s="570"/>
      <c r="S65" s="570"/>
      <c r="T65" s="570"/>
      <c r="U65" s="570"/>
      <c r="V65" s="570"/>
      <c r="W65" s="570"/>
      <c r="X65" s="570"/>
      <c r="Y65" s="570"/>
      <c r="Z65" s="570"/>
      <c r="AA65" s="570"/>
      <c r="AB65" s="606">
        <v>1962</v>
      </c>
      <c r="AC65" s="559">
        <v>3.37</v>
      </c>
      <c r="AD65" s="559">
        <v>0.22</v>
      </c>
      <c r="AE65" s="559">
        <v>5.42</v>
      </c>
      <c r="AF65" s="559">
        <v>0.93</v>
      </c>
      <c r="AG65" s="559">
        <v>38.42</v>
      </c>
      <c r="AH65" s="559">
        <f t="shared" si="2"/>
        <v>28.480000000000004</v>
      </c>
      <c r="AI65" s="560">
        <v>0.28100000000000003</v>
      </c>
      <c r="AJ65" s="561">
        <v>4.46</v>
      </c>
      <c r="AK65" s="561">
        <v>1.61</v>
      </c>
      <c r="AL65" s="562">
        <v>1.6</v>
      </c>
      <c r="AM65" s="562">
        <v>0.4</v>
      </c>
      <c r="AN65" s="570"/>
      <c r="AO65" s="1212" t="s">
        <v>185</v>
      </c>
      <c r="AP65" s="1212"/>
      <c r="AQ65" s="1212"/>
      <c r="AR65" s="1212"/>
      <c r="AS65" s="1212"/>
      <c r="AT65" s="1212"/>
      <c r="AU65" s="1212"/>
      <c r="AV65" s="1212"/>
      <c r="AW65" s="1212"/>
      <c r="AX65" s="1212"/>
      <c r="AY65" s="1212"/>
      <c r="AZ65" s="1212"/>
      <c r="BA65" s="570"/>
      <c r="BB65" s="626">
        <v>2015</v>
      </c>
      <c r="BC65" s="559">
        <v>2.9</v>
      </c>
      <c r="BD65" s="559">
        <v>0.33</v>
      </c>
      <c r="BE65" s="559">
        <v>7.71</v>
      </c>
      <c r="BF65" s="559">
        <v>1.01</v>
      </c>
      <c r="BG65" s="559">
        <v>37.799999999999997</v>
      </c>
      <c r="BH65" s="559">
        <f t="shared" si="4"/>
        <v>25.849999999999998</v>
      </c>
      <c r="BI65" s="560">
        <v>0.29899999999999999</v>
      </c>
      <c r="BJ65" s="561">
        <v>4.25</v>
      </c>
      <c r="BK65" s="561">
        <v>2.66</v>
      </c>
      <c r="BL65" s="562">
        <v>2</v>
      </c>
      <c r="BM65" s="562">
        <v>0.3</v>
      </c>
      <c r="BN65" s="570"/>
      <c r="BO65" s="1212" t="s">
        <v>194</v>
      </c>
      <c r="BP65" s="1212"/>
      <c r="BQ65" s="1212"/>
      <c r="BR65" s="1212"/>
      <c r="BS65" s="1212"/>
      <c r="BT65" s="1212"/>
      <c r="BU65" s="1212"/>
      <c r="BV65" s="1212"/>
      <c r="BW65" s="1212"/>
      <c r="BX65" s="1212"/>
      <c r="BY65" s="1212"/>
      <c r="BZ65" s="1212"/>
      <c r="CA65" s="570"/>
      <c r="CB65" s="570"/>
      <c r="CC65" s="570"/>
      <c r="CD65" s="570"/>
      <c r="CE65" s="570"/>
      <c r="CF65" s="570"/>
      <c r="CG65" s="570"/>
      <c r="CH65" s="570"/>
      <c r="CI65" s="570"/>
      <c r="CJ65" s="570"/>
      <c r="CK65" s="570"/>
      <c r="CL65" s="570"/>
      <c r="CM65" s="570"/>
      <c r="CN65" s="570"/>
    </row>
    <row r="66" spans="1:92" x14ac:dyDescent="0.2">
      <c r="A66" s="570"/>
      <c r="B66" s="606">
        <v>1938</v>
      </c>
      <c r="C66" s="559">
        <v>3.45</v>
      </c>
      <c r="D66" s="559">
        <v>0.15</v>
      </c>
      <c r="E66" s="559">
        <v>3.61</v>
      </c>
      <c r="F66" s="559">
        <v>0.56999999999999995</v>
      </c>
      <c r="G66" s="559">
        <v>38.630000000000003</v>
      </c>
      <c r="H66" s="559">
        <f t="shared" si="0"/>
        <v>30.85</v>
      </c>
      <c r="I66" s="560">
        <v>0.34300000000000003</v>
      </c>
      <c r="J66" s="561">
        <v>4.96</v>
      </c>
      <c r="K66" s="561">
        <v>1.05</v>
      </c>
      <c r="L66" s="562">
        <v>2.6</v>
      </c>
      <c r="M66" s="562">
        <v>0.5</v>
      </c>
      <c r="N66" s="570"/>
      <c r="O66" s="46"/>
      <c r="P66" s="570"/>
      <c r="Q66" s="570"/>
      <c r="R66" s="570"/>
      <c r="S66" s="570"/>
      <c r="T66" s="570"/>
      <c r="U66" s="570"/>
      <c r="V66" s="570"/>
      <c r="W66" s="570"/>
      <c r="X66" s="570"/>
      <c r="Y66" s="570"/>
      <c r="Z66" s="570"/>
      <c r="AA66" s="570"/>
      <c r="AB66" s="606">
        <v>1963</v>
      </c>
      <c r="AC66" s="559">
        <v>2.96</v>
      </c>
      <c r="AD66" s="559">
        <v>0.22</v>
      </c>
      <c r="AE66" s="559">
        <v>5.8</v>
      </c>
      <c r="AF66" s="559">
        <v>0.84</v>
      </c>
      <c r="AG66" s="559">
        <v>37.79</v>
      </c>
      <c r="AH66" s="559">
        <f t="shared" si="2"/>
        <v>27.97</v>
      </c>
      <c r="AI66" s="560">
        <v>0.27300000000000002</v>
      </c>
      <c r="AJ66" s="561">
        <v>3.95</v>
      </c>
      <c r="AK66" s="561">
        <v>1.96</v>
      </c>
      <c r="AL66" s="562">
        <v>1.9</v>
      </c>
      <c r="AM66" s="562">
        <v>0.7</v>
      </c>
      <c r="AN66" s="570"/>
      <c r="AO66" s="1212" t="s">
        <v>186</v>
      </c>
      <c r="AP66" s="1212"/>
      <c r="AQ66" s="1212"/>
      <c r="AR66" s="1212"/>
      <c r="AS66" s="1212"/>
      <c r="AT66" s="1212"/>
      <c r="AU66" s="1212"/>
      <c r="AV66" s="1212"/>
      <c r="AW66" s="1212"/>
      <c r="AX66" s="1212"/>
      <c r="AY66" s="1212"/>
      <c r="AZ66" s="1212"/>
      <c r="BA66" s="570"/>
      <c r="BB66" s="626">
        <v>2016</v>
      </c>
      <c r="BC66" s="559">
        <v>3.11</v>
      </c>
      <c r="BD66" s="559">
        <v>0.34</v>
      </c>
      <c r="BE66" s="559">
        <v>8.0299999999999994</v>
      </c>
      <c r="BF66" s="559">
        <v>1.1599999999999999</v>
      </c>
      <c r="BG66" s="559">
        <v>38.01</v>
      </c>
      <c r="BH66" s="559">
        <f t="shared" si="4"/>
        <v>25.369999999999994</v>
      </c>
      <c r="BI66" s="560">
        <v>0.3</v>
      </c>
      <c r="BJ66" s="561">
        <v>4.4800000000000004</v>
      </c>
      <c r="BK66" s="561">
        <v>2.58</v>
      </c>
      <c r="BL66" s="562">
        <v>1.6</v>
      </c>
      <c r="BM66" s="562">
        <v>0.4</v>
      </c>
      <c r="BN66" s="570"/>
      <c r="BO66" s="1212" t="s">
        <v>195</v>
      </c>
      <c r="BP66" s="1212"/>
      <c r="BQ66" s="1212"/>
      <c r="BR66" s="1212"/>
      <c r="BS66" s="1212"/>
      <c r="BT66" s="1212"/>
      <c r="BU66" s="1212"/>
      <c r="BV66" s="1212"/>
      <c r="BW66" s="1212"/>
      <c r="BX66" s="1212"/>
      <c r="BY66" s="1212"/>
      <c r="BZ66" s="1212"/>
      <c r="CA66" s="570"/>
      <c r="CB66" s="570"/>
      <c r="CC66" s="570"/>
      <c r="CD66" s="570"/>
      <c r="CE66" s="570"/>
      <c r="CF66" s="570"/>
      <c r="CG66" s="570"/>
      <c r="CH66" s="570"/>
      <c r="CI66" s="570"/>
      <c r="CJ66" s="570"/>
      <c r="CK66" s="570"/>
      <c r="CL66" s="570"/>
      <c r="CM66" s="570"/>
      <c r="CN66" s="570"/>
    </row>
    <row r="67" spans="1:92" x14ac:dyDescent="0.2">
      <c r="A67" s="570"/>
      <c r="B67" s="606">
        <v>1939</v>
      </c>
      <c r="C67" s="559">
        <v>3.37</v>
      </c>
      <c r="D67" s="559">
        <v>0.15</v>
      </c>
      <c r="E67" s="559">
        <v>3.56</v>
      </c>
      <c r="F67" s="559">
        <v>0.51</v>
      </c>
      <c r="G67" s="559">
        <v>33.76</v>
      </c>
      <c r="H67" s="559">
        <f t="shared" si="0"/>
        <v>26.169999999999998</v>
      </c>
      <c r="I67" s="560">
        <v>0.28999999999999998</v>
      </c>
      <c r="J67" s="561">
        <v>4.8600000000000003</v>
      </c>
      <c r="K67" s="561">
        <v>1.06</v>
      </c>
      <c r="L67" s="562">
        <v>2.8</v>
      </c>
      <c r="M67" s="562">
        <v>0.5</v>
      </c>
      <c r="N67" s="570"/>
      <c r="O67" s="46"/>
      <c r="P67" s="570"/>
      <c r="Q67" s="570"/>
      <c r="R67" s="570"/>
      <c r="S67" s="570"/>
      <c r="T67" s="570"/>
      <c r="U67" s="570"/>
      <c r="V67" s="570"/>
      <c r="W67" s="570"/>
      <c r="X67" s="570"/>
      <c r="Y67" s="570"/>
      <c r="Z67" s="570"/>
      <c r="AA67" s="570"/>
      <c r="AB67" s="606">
        <v>1964</v>
      </c>
      <c r="AC67" s="559">
        <v>2.96</v>
      </c>
      <c r="AD67" s="559">
        <v>0.21</v>
      </c>
      <c r="AE67" s="559">
        <v>5.91</v>
      </c>
      <c r="AF67" s="559">
        <v>0.85</v>
      </c>
      <c r="AG67" s="559">
        <v>37.82</v>
      </c>
      <c r="AH67" s="559">
        <f t="shared" si="2"/>
        <v>27.889999999999997</v>
      </c>
      <c r="AI67" s="560">
        <v>0.27900000000000003</v>
      </c>
      <c r="AJ67" s="561">
        <v>4.04</v>
      </c>
      <c r="AK67" s="561">
        <v>2</v>
      </c>
      <c r="AL67" s="562">
        <v>1.9</v>
      </c>
      <c r="AM67" s="562">
        <v>0.5</v>
      </c>
      <c r="AN67" s="570"/>
      <c r="AO67" s="1212" t="s">
        <v>187</v>
      </c>
      <c r="AP67" s="1212"/>
      <c r="AQ67" s="1212"/>
      <c r="AR67" s="1212"/>
      <c r="AS67" s="1212"/>
      <c r="AT67" s="1212"/>
      <c r="AU67" s="1212"/>
      <c r="AV67" s="1212"/>
      <c r="AW67" s="1212"/>
      <c r="AX67" s="1212"/>
      <c r="AY67" s="1212"/>
      <c r="AZ67" s="1212"/>
      <c r="BA67" s="570"/>
      <c r="BB67" s="626">
        <v>2017</v>
      </c>
      <c r="BC67" s="559">
        <v>3.26</v>
      </c>
      <c r="BD67" s="559">
        <v>0.36</v>
      </c>
      <c r="BE67" s="559">
        <v>8.25</v>
      </c>
      <c r="BF67" s="559">
        <v>1.26</v>
      </c>
      <c r="BG67" s="559">
        <v>38.130000000000003</v>
      </c>
      <c r="BH67" s="559">
        <f t="shared" si="4"/>
        <v>25.000000000000004</v>
      </c>
      <c r="BI67" s="560">
        <v>0.3</v>
      </c>
      <c r="BJ67" s="561">
        <v>4.6500000000000004</v>
      </c>
      <c r="BK67" s="561">
        <v>2.5299999999999998</v>
      </c>
      <c r="BL67" s="562">
        <v>1.8</v>
      </c>
      <c r="BM67" s="562">
        <v>0.3</v>
      </c>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row>
    <row r="68" spans="1:92" x14ac:dyDescent="0.2">
      <c r="A68" s="570"/>
      <c r="B68" s="606">
        <v>1940</v>
      </c>
      <c r="C68" s="559">
        <v>3.31</v>
      </c>
      <c r="D68" s="559">
        <v>0.15</v>
      </c>
      <c r="E68" s="559">
        <v>3.77</v>
      </c>
      <c r="F68" s="559">
        <v>0.54</v>
      </c>
      <c r="G68" s="559">
        <v>33.119999999999997</v>
      </c>
      <c r="H68" s="559">
        <f t="shared" ref="H68:H131" si="15">G68-C68-D68-E68-F68</f>
        <v>25.35</v>
      </c>
      <c r="I68" s="560">
        <v>0.28399999999999997</v>
      </c>
      <c r="J68" s="561">
        <v>4.75</v>
      </c>
      <c r="K68" s="561">
        <v>1.1399999999999999</v>
      </c>
      <c r="L68" s="562">
        <v>2.5</v>
      </c>
      <c r="M68" s="562">
        <v>0.8</v>
      </c>
      <c r="N68" s="570"/>
      <c r="O68" s="46"/>
      <c r="P68" s="570"/>
      <c r="Q68" s="570"/>
      <c r="R68" s="570"/>
      <c r="S68" s="570"/>
      <c r="T68" s="570"/>
      <c r="U68" s="570"/>
      <c r="V68" s="570"/>
      <c r="W68" s="570"/>
      <c r="X68" s="570"/>
      <c r="Y68" s="570"/>
      <c r="Z68" s="570"/>
      <c r="AA68" s="570"/>
      <c r="AB68" s="606">
        <v>1965</v>
      </c>
      <c r="AC68" s="559">
        <v>3.09</v>
      </c>
      <c r="AD68" s="559">
        <v>0.22</v>
      </c>
      <c r="AE68" s="559">
        <v>5.94</v>
      </c>
      <c r="AF68" s="559">
        <v>0.83</v>
      </c>
      <c r="AG68" s="559">
        <v>37.82</v>
      </c>
      <c r="AH68" s="559">
        <f t="shared" ref="AH68:AH124" si="16">AG68-AC68-AD68-AE68-AF68</f>
        <v>27.740000000000006</v>
      </c>
      <c r="AI68" s="560">
        <v>0.27400000000000002</v>
      </c>
      <c r="AJ68" s="561">
        <v>3.99</v>
      </c>
      <c r="AK68" s="561">
        <v>1.92</v>
      </c>
      <c r="AL68" s="562">
        <v>2.1</v>
      </c>
      <c r="AM68" s="562">
        <v>0.4</v>
      </c>
      <c r="AN68" s="570"/>
      <c r="AO68" s="1212" t="s">
        <v>188</v>
      </c>
      <c r="AP68" s="1212"/>
      <c r="AQ68" s="1212"/>
      <c r="AR68" s="1212"/>
      <c r="AS68" s="1212"/>
      <c r="AT68" s="1212"/>
      <c r="AU68" s="1212"/>
      <c r="AV68" s="1212"/>
      <c r="AW68" s="1212"/>
      <c r="AX68" s="1212"/>
      <c r="AY68" s="1212"/>
      <c r="AZ68" s="1212"/>
      <c r="BA68" s="570"/>
      <c r="BB68" s="626">
        <v>2018</v>
      </c>
      <c r="BC68" s="559">
        <v>3.23</v>
      </c>
      <c r="BD68" s="559">
        <v>0.4</v>
      </c>
      <c r="BE68" s="559">
        <v>8.48</v>
      </c>
      <c r="BF68" s="559">
        <v>1.1499999999999999</v>
      </c>
      <c r="BG68" s="559">
        <v>38.08</v>
      </c>
      <c r="BH68" s="559">
        <f t="shared" ref="BH68:BH71" si="17">BG68-BC68-BD68-BE68-BF68</f>
        <v>24.820000000000004</v>
      </c>
      <c r="BI68" s="560">
        <v>0.29499999999999998</v>
      </c>
      <c r="BJ68" s="561">
        <v>4.45</v>
      </c>
      <c r="BK68" s="561">
        <v>2.63</v>
      </c>
      <c r="BL68" s="562">
        <v>1.7</v>
      </c>
      <c r="BM68" s="562">
        <v>0.4</v>
      </c>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row>
    <row r="69" spans="1:92" x14ac:dyDescent="0.2">
      <c r="A69" s="570"/>
      <c r="B69" s="606">
        <v>1941</v>
      </c>
      <c r="C69" s="559">
        <v>3.45</v>
      </c>
      <c r="D69" s="559">
        <v>0.13</v>
      </c>
      <c r="E69" s="559">
        <v>3.61</v>
      </c>
      <c r="F69" s="559">
        <v>0.46</v>
      </c>
      <c r="G69" s="559">
        <v>33.64</v>
      </c>
      <c r="H69" s="559">
        <f t="shared" si="15"/>
        <v>25.990000000000002</v>
      </c>
      <c r="I69" s="560">
        <v>0.28000000000000003</v>
      </c>
      <c r="J69" s="561">
        <v>4.5199999999999996</v>
      </c>
      <c r="K69" s="561">
        <v>1.05</v>
      </c>
      <c r="L69" s="562">
        <v>2.4</v>
      </c>
      <c r="M69" s="562">
        <v>0.4</v>
      </c>
      <c r="N69" s="570"/>
      <c r="O69" s="46"/>
      <c r="P69" s="570"/>
      <c r="Q69" s="570"/>
      <c r="R69" s="570"/>
      <c r="S69" s="570"/>
      <c r="T69" s="570"/>
      <c r="U69" s="570"/>
      <c r="V69" s="570"/>
      <c r="W69" s="570"/>
      <c r="X69" s="570"/>
      <c r="Y69" s="570"/>
      <c r="Z69" s="570"/>
      <c r="AA69" s="570"/>
      <c r="AB69" s="606">
        <v>1966</v>
      </c>
      <c r="AC69" s="559">
        <v>2.89</v>
      </c>
      <c r="AD69" s="559">
        <v>0.21</v>
      </c>
      <c r="AE69" s="559">
        <v>5.82</v>
      </c>
      <c r="AF69" s="559">
        <v>0.85</v>
      </c>
      <c r="AG69" s="559">
        <v>37.67</v>
      </c>
      <c r="AH69" s="559">
        <f t="shared" si="16"/>
        <v>27.9</v>
      </c>
      <c r="AI69" s="560">
        <v>0.27600000000000002</v>
      </c>
      <c r="AJ69" s="561">
        <v>3.99</v>
      </c>
      <c r="AK69" s="561">
        <v>2.02</v>
      </c>
      <c r="AL69" s="562">
        <v>1.3</v>
      </c>
      <c r="AM69" s="562">
        <v>0.4</v>
      </c>
      <c r="AN69" s="570"/>
      <c r="AO69" s="1212" t="s">
        <v>189</v>
      </c>
      <c r="AP69" s="1212"/>
      <c r="AQ69" s="1212"/>
      <c r="AR69" s="1212"/>
      <c r="AS69" s="1212"/>
      <c r="AT69" s="1212"/>
      <c r="AU69" s="1212"/>
      <c r="AV69" s="1212"/>
      <c r="AW69" s="1212"/>
      <c r="AX69" s="1212"/>
      <c r="AY69" s="1212"/>
      <c r="AZ69" s="1212"/>
      <c r="BA69" s="570"/>
      <c r="BB69" s="626">
        <v>2019</v>
      </c>
      <c r="BC69" s="559">
        <v>3.27</v>
      </c>
      <c r="BD69" s="559">
        <v>0.41</v>
      </c>
      <c r="BE69" s="559">
        <v>8.81</v>
      </c>
      <c r="BF69" s="559">
        <v>1.39</v>
      </c>
      <c r="BG69" s="559">
        <v>38.39</v>
      </c>
      <c r="BH69" s="559">
        <f t="shared" si="17"/>
        <v>24.509999999999998</v>
      </c>
      <c r="BI69" s="560">
        <v>0.29799999999999999</v>
      </c>
      <c r="BJ69" s="561">
        <v>4.83</v>
      </c>
      <c r="BK69" s="561">
        <v>2.69</v>
      </c>
      <c r="BL69" s="562">
        <v>2.2000000000000002</v>
      </c>
      <c r="BM69" s="562">
        <v>0.4</v>
      </c>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row>
    <row r="70" spans="1:92" x14ac:dyDescent="0.2">
      <c r="A70" s="570"/>
      <c r="B70" s="606">
        <v>1942</v>
      </c>
      <c r="C70" s="559">
        <v>3.34</v>
      </c>
      <c r="D70" s="559">
        <v>0.14000000000000001</v>
      </c>
      <c r="E70" s="559">
        <v>3.54</v>
      </c>
      <c r="F70" s="559">
        <v>0.37</v>
      </c>
      <c r="G70" s="559">
        <v>32.58</v>
      </c>
      <c r="H70" s="559">
        <f t="shared" si="15"/>
        <v>25.189999999999998</v>
      </c>
      <c r="I70" s="560">
        <v>0.27</v>
      </c>
      <c r="J70" s="561">
        <v>4.17</v>
      </c>
      <c r="K70" s="561">
        <v>1.06</v>
      </c>
      <c r="L70" s="562">
        <v>2.6</v>
      </c>
      <c r="M70" s="562">
        <v>0.6</v>
      </c>
      <c r="N70" s="570"/>
      <c r="O70" s="46"/>
      <c r="P70" s="570"/>
      <c r="Q70" s="570"/>
      <c r="R70" s="570"/>
      <c r="S70" s="570"/>
      <c r="T70" s="570"/>
      <c r="U70" s="570"/>
      <c r="V70" s="570"/>
      <c r="W70" s="570"/>
      <c r="X70" s="570"/>
      <c r="Y70" s="570"/>
      <c r="Z70" s="570"/>
      <c r="AA70" s="570"/>
      <c r="AB70" s="606">
        <v>1967</v>
      </c>
      <c r="AC70" s="559">
        <v>2.98</v>
      </c>
      <c r="AD70" s="559">
        <v>0.23</v>
      </c>
      <c r="AE70" s="559">
        <v>5.99</v>
      </c>
      <c r="AF70" s="559">
        <v>0.71</v>
      </c>
      <c r="AG70" s="559">
        <v>37.61</v>
      </c>
      <c r="AH70" s="559">
        <f t="shared" si="16"/>
        <v>27.700000000000003</v>
      </c>
      <c r="AI70" s="560">
        <v>0.27400000000000002</v>
      </c>
      <c r="AJ70" s="561">
        <v>3.77</v>
      </c>
      <c r="AK70" s="561">
        <v>2.0099999999999998</v>
      </c>
      <c r="AL70" s="562">
        <v>1.4</v>
      </c>
      <c r="AM70" s="562">
        <v>0.3</v>
      </c>
      <c r="AN70" s="570"/>
      <c r="AO70" s="1212" t="s">
        <v>190</v>
      </c>
      <c r="AP70" s="1212"/>
      <c r="AQ70" s="1212"/>
      <c r="AR70" s="1212"/>
      <c r="AS70" s="1212"/>
      <c r="AT70" s="1212"/>
      <c r="AU70" s="1212"/>
      <c r="AV70" s="1212"/>
      <c r="AW70" s="1212"/>
      <c r="AX70" s="1212"/>
      <c r="AY70" s="1212"/>
      <c r="AZ70" s="1212"/>
      <c r="BA70" s="570"/>
      <c r="BB70" s="626">
        <v>2020</v>
      </c>
      <c r="BC70" s="559">
        <v>3.39</v>
      </c>
      <c r="BD70" s="559">
        <v>0.46</v>
      </c>
      <c r="BE70" s="559">
        <v>8.68</v>
      </c>
      <c r="BF70" s="559">
        <v>1.28</v>
      </c>
      <c r="BG70" s="559">
        <v>37.03</v>
      </c>
      <c r="BH70" s="559">
        <f t="shared" si="17"/>
        <v>23.22</v>
      </c>
      <c r="BI70" s="560">
        <v>0.29199999999999998</v>
      </c>
      <c r="BJ70" s="561">
        <v>4.6500000000000004</v>
      </c>
      <c r="BK70" s="561">
        <v>2.56</v>
      </c>
      <c r="BL70" s="562">
        <v>2.1</v>
      </c>
      <c r="BM70" s="562">
        <v>0.5</v>
      </c>
      <c r="BN70" s="570"/>
      <c r="BO70" s="570"/>
      <c r="BP70" s="570"/>
      <c r="BQ70" s="570"/>
      <c r="BR70" s="570"/>
      <c r="BS70" s="570"/>
      <c r="BT70" s="570"/>
      <c r="BU70" s="570"/>
      <c r="BV70" s="570"/>
      <c r="BW70" s="570"/>
      <c r="BX70" s="570"/>
      <c r="BY70" s="570"/>
      <c r="BZ70" s="570"/>
      <c r="CA70" s="570"/>
      <c r="CB70" s="570"/>
      <c r="CC70" s="570"/>
      <c r="CD70" s="570"/>
      <c r="CE70" s="570"/>
      <c r="CF70" s="570"/>
      <c r="CG70" s="570"/>
      <c r="CH70" s="570"/>
      <c r="CI70" s="570"/>
      <c r="CJ70" s="570"/>
      <c r="CK70" s="570"/>
      <c r="CL70" s="570"/>
      <c r="CM70" s="570"/>
      <c r="CN70" s="570"/>
    </row>
    <row r="71" spans="1:92" x14ac:dyDescent="0.2">
      <c r="A71" s="570"/>
      <c r="B71" s="606">
        <v>1943</v>
      </c>
      <c r="C71" s="559">
        <v>3.32</v>
      </c>
      <c r="D71" s="559">
        <v>0.14000000000000001</v>
      </c>
      <c r="E71" s="559">
        <v>3.6</v>
      </c>
      <c r="F71" s="559">
        <v>0.34</v>
      </c>
      <c r="G71" s="559">
        <v>38.21</v>
      </c>
      <c r="H71" s="559">
        <f t="shared" si="15"/>
        <v>30.81</v>
      </c>
      <c r="I71" s="560">
        <v>0.33100000000000002</v>
      </c>
      <c r="J71" s="561">
        <v>4.1100000000000003</v>
      </c>
      <c r="K71" s="561">
        <v>1.08</v>
      </c>
      <c r="L71" s="562">
        <v>1.7</v>
      </c>
      <c r="M71" s="562">
        <v>0.4</v>
      </c>
      <c r="N71" s="570"/>
      <c r="O71" s="46"/>
      <c r="P71" s="570"/>
      <c r="Q71" s="570"/>
      <c r="R71" s="570"/>
      <c r="S71" s="570"/>
      <c r="T71" s="570"/>
      <c r="U71" s="570"/>
      <c r="V71" s="570"/>
      <c r="W71" s="570"/>
      <c r="X71" s="570"/>
      <c r="Y71" s="570"/>
      <c r="Z71" s="570"/>
      <c r="AA71" s="570"/>
      <c r="AB71" s="606">
        <v>1968</v>
      </c>
      <c r="AC71" s="559">
        <v>2.82</v>
      </c>
      <c r="AD71" s="559">
        <v>0.24</v>
      </c>
      <c r="AE71" s="559">
        <v>5.89</v>
      </c>
      <c r="AF71" s="559">
        <v>0.61</v>
      </c>
      <c r="AG71" s="559">
        <v>37.18</v>
      </c>
      <c r="AH71" s="559">
        <f t="shared" si="16"/>
        <v>27.619999999999997</v>
      </c>
      <c r="AI71" s="560">
        <v>0.26900000000000002</v>
      </c>
      <c r="AJ71" s="561">
        <v>3.42</v>
      </c>
      <c r="AK71" s="561">
        <v>2.09</v>
      </c>
      <c r="AL71" s="562">
        <v>1.3</v>
      </c>
      <c r="AM71" s="562">
        <v>0.4</v>
      </c>
      <c r="AN71" s="570"/>
      <c r="AO71" s="1212" t="s">
        <v>191</v>
      </c>
      <c r="AP71" s="1212"/>
      <c r="AQ71" s="1212"/>
      <c r="AR71" s="1212"/>
      <c r="AS71" s="1212"/>
      <c r="AT71" s="1212"/>
      <c r="AU71" s="1212"/>
      <c r="AV71" s="1212"/>
      <c r="AW71" s="1212"/>
      <c r="AX71" s="1212"/>
      <c r="AY71" s="1212"/>
      <c r="AZ71" s="1212"/>
      <c r="BA71" s="570"/>
      <c r="BB71" s="626">
        <v>2021</v>
      </c>
      <c r="BC71" s="559">
        <v>3.28</v>
      </c>
      <c r="BD71" s="559">
        <v>0.43</v>
      </c>
      <c r="BE71" s="559">
        <v>8.93</v>
      </c>
      <c r="BF71" s="559">
        <v>1.17</v>
      </c>
      <c r="BG71" s="559">
        <v>37.22</v>
      </c>
      <c r="BH71" s="559">
        <f t="shared" si="17"/>
        <v>23.409999999999997</v>
      </c>
      <c r="BI71" s="560">
        <v>0.28899999999999998</v>
      </c>
      <c r="BJ71" s="561">
        <v>4.41</v>
      </c>
      <c r="BK71" s="561">
        <v>2.72</v>
      </c>
      <c r="BL71" s="562">
        <v>2.1</v>
      </c>
      <c r="BM71" s="562">
        <v>0.3</v>
      </c>
      <c r="BN71" s="570"/>
      <c r="BO71" s="570"/>
      <c r="BP71" s="570"/>
      <c r="BQ71" s="570"/>
      <c r="BR71" s="570"/>
      <c r="BS71" s="570"/>
      <c r="BT71" s="570"/>
      <c r="BU71" s="570"/>
      <c r="BV71" s="570"/>
      <c r="BW71" s="570"/>
      <c r="BX71" s="570"/>
      <c r="BY71" s="570"/>
      <c r="BZ71" s="570"/>
      <c r="CA71" s="570"/>
      <c r="CB71" s="570"/>
      <c r="CC71" s="570"/>
      <c r="CD71" s="570"/>
      <c r="CE71" s="570"/>
      <c r="CF71" s="570"/>
      <c r="CG71" s="570"/>
      <c r="CH71" s="570"/>
      <c r="CI71" s="570"/>
      <c r="CJ71" s="570"/>
      <c r="CK71" s="570"/>
      <c r="CL71" s="570"/>
      <c r="CM71" s="570"/>
      <c r="CN71" s="570"/>
    </row>
    <row r="72" spans="1:92" x14ac:dyDescent="0.2">
      <c r="A72" s="570"/>
      <c r="B72" s="606">
        <v>1944</v>
      </c>
      <c r="C72" s="559">
        <v>3.12</v>
      </c>
      <c r="D72" s="559">
        <v>0.14000000000000001</v>
      </c>
      <c r="E72" s="559">
        <v>3.36</v>
      </c>
      <c r="F72" s="559">
        <v>0.36</v>
      </c>
      <c r="G72" s="559">
        <v>33.64</v>
      </c>
      <c r="H72" s="559">
        <f t="shared" si="15"/>
        <v>26.66</v>
      </c>
      <c r="I72" s="560">
        <v>0.27800000000000002</v>
      </c>
      <c r="J72" s="561">
        <v>4.2300000000000004</v>
      </c>
      <c r="K72" s="561">
        <v>1.08</v>
      </c>
      <c r="L72" s="562">
        <v>1.5</v>
      </c>
      <c r="M72" s="562">
        <v>0.7</v>
      </c>
      <c r="N72" s="570"/>
      <c r="O72" s="46"/>
      <c r="P72" s="570"/>
      <c r="Q72" s="570"/>
      <c r="R72" s="570"/>
      <c r="S72" s="570"/>
      <c r="T72" s="570"/>
      <c r="U72" s="570"/>
      <c r="V72" s="570"/>
      <c r="W72" s="570"/>
      <c r="X72" s="570"/>
      <c r="Y72" s="570"/>
      <c r="Z72" s="570"/>
      <c r="AA72" s="570"/>
      <c r="AB72" s="606">
        <v>1969</v>
      </c>
      <c r="AC72" s="559">
        <v>3.45</v>
      </c>
      <c r="AD72" s="559">
        <v>0.23</v>
      </c>
      <c r="AE72" s="559">
        <v>5.77</v>
      </c>
      <c r="AF72" s="559">
        <v>0.8</v>
      </c>
      <c r="AG72" s="559">
        <v>38.08</v>
      </c>
      <c r="AH72" s="559">
        <f t="shared" si="16"/>
        <v>27.83</v>
      </c>
      <c r="AI72" s="560">
        <v>0.27600000000000002</v>
      </c>
      <c r="AJ72" s="561">
        <v>4.07</v>
      </c>
      <c r="AK72" s="561">
        <v>1.67</v>
      </c>
      <c r="AL72" s="562">
        <v>2</v>
      </c>
      <c r="AM72" s="562">
        <v>0.5</v>
      </c>
      <c r="AN72" s="570"/>
      <c r="AO72" s="1212" t="s">
        <v>192</v>
      </c>
      <c r="AP72" s="1212"/>
      <c r="AQ72" s="1212"/>
      <c r="AR72" s="1212"/>
      <c r="AS72" s="1212"/>
      <c r="AT72" s="1212"/>
      <c r="AU72" s="1212"/>
      <c r="AV72" s="1212"/>
      <c r="AW72" s="1212"/>
      <c r="AX72" s="1212"/>
      <c r="AY72" s="1212"/>
      <c r="AZ72" s="1212"/>
      <c r="BA72" s="570"/>
      <c r="BB72" s="576"/>
      <c r="BC72" s="577"/>
      <c r="BD72" s="577"/>
      <c r="BE72" s="577"/>
      <c r="BF72" s="577"/>
      <c r="BG72" s="577"/>
      <c r="BH72" s="577"/>
      <c r="BI72" s="578"/>
      <c r="BJ72" s="577"/>
      <c r="BK72" s="577"/>
      <c r="BL72" s="579"/>
      <c r="BM72" s="579"/>
      <c r="BN72" s="570"/>
      <c r="BO72" s="570"/>
      <c r="BP72" s="570"/>
      <c r="BQ72" s="570"/>
      <c r="BR72" s="570"/>
      <c r="BS72" s="570"/>
      <c r="BT72" s="570"/>
      <c r="BU72" s="570"/>
      <c r="BV72" s="570"/>
      <c r="BW72" s="570"/>
      <c r="BX72" s="570"/>
      <c r="BY72" s="570"/>
      <c r="BZ72" s="570"/>
      <c r="CA72" s="570"/>
      <c r="CB72" s="570"/>
      <c r="CC72" s="570"/>
      <c r="CD72" s="570"/>
      <c r="CE72" s="570"/>
      <c r="CF72" s="570"/>
      <c r="CG72" s="570"/>
      <c r="CH72" s="570"/>
      <c r="CI72" s="570"/>
      <c r="CJ72" s="570"/>
      <c r="CK72" s="570"/>
      <c r="CL72" s="570"/>
      <c r="CM72" s="570"/>
      <c r="CN72" s="570"/>
    </row>
    <row r="73" spans="1:92" x14ac:dyDescent="0.2">
      <c r="A73" s="570"/>
      <c r="B73" s="606">
        <v>1945</v>
      </c>
      <c r="C73" s="559">
        <v>3.31</v>
      </c>
      <c r="D73" s="559">
        <v>0.15</v>
      </c>
      <c r="E73" s="559">
        <v>3.48</v>
      </c>
      <c r="F73" s="559">
        <v>0.39</v>
      </c>
      <c r="G73" s="559">
        <v>38.4</v>
      </c>
      <c r="H73" s="559">
        <f t="shared" si="15"/>
        <v>31.069999999999997</v>
      </c>
      <c r="I73" s="560">
        <v>0.32400000000000001</v>
      </c>
      <c r="J73" s="561">
        <v>4.28</v>
      </c>
      <c r="K73" s="561">
        <v>1.05</v>
      </c>
      <c r="L73" s="562">
        <v>1.9</v>
      </c>
      <c r="M73" s="562">
        <v>0.7</v>
      </c>
      <c r="N73" s="570"/>
      <c r="O73" s="46"/>
      <c r="P73" s="570"/>
      <c r="Q73" s="570"/>
      <c r="R73" s="570"/>
      <c r="S73" s="570"/>
      <c r="T73" s="570"/>
      <c r="U73" s="570"/>
      <c r="V73" s="570"/>
      <c r="W73" s="570"/>
      <c r="X73" s="570"/>
      <c r="Y73" s="570"/>
      <c r="Z73" s="570"/>
      <c r="AA73" s="570"/>
      <c r="AB73" s="606">
        <v>1970</v>
      </c>
      <c r="AC73" s="559">
        <v>3.53</v>
      </c>
      <c r="AD73" s="559">
        <v>0.21</v>
      </c>
      <c r="AE73" s="559">
        <v>5.75</v>
      </c>
      <c r="AF73" s="559">
        <v>0.88</v>
      </c>
      <c r="AG73" s="559">
        <v>38.409999999999997</v>
      </c>
      <c r="AH73" s="559">
        <f t="shared" si="16"/>
        <v>28.039999999999996</v>
      </c>
      <c r="AI73" s="560">
        <v>0.28100000000000003</v>
      </c>
      <c r="AJ73" s="561">
        <v>4.34</v>
      </c>
      <c r="AK73" s="561">
        <v>1.63</v>
      </c>
      <c r="AL73" s="562">
        <v>1.4</v>
      </c>
      <c r="AM73" s="562">
        <v>0.3</v>
      </c>
      <c r="AN73" s="570"/>
      <c r="AO73" s="1212" t="s">
        <v>193</v>
      </c>
      <c r="AP73" s="1212"/>
      <c r="AQ73" s="1212"/>
      <c r="AR73" s="1212"/>
      <c r="AS73" s="1212"/>
      <c r="AT73" s="1212"/>
      <c r="AU73" s="1212"/>
      <c r="AV73" s="1212"/>
      <c r="AW73" s="1212"/>
      <c r="AX73" s="1212"/>
      <c r="AY73" s="1212"/>
      <c r="AZ73" s="1212"/>
      <c r="BA73" s="570"/>
      <c r="BB73" s="627" t="s">
        <v>92</v>
      </c>
      <c r="BC73" s="567">
        <f t="shared" ref="BC73:BK73" si="18">AVERAGE(BC4:BC71)</f>
        <v>3.2774999999999999</v>
      </c>
      <c r="BD73" s="567">
        <f t="shared" si="18"/>
        <v>0.2619117647058824</v>
      </c>
      <c r="BE73" s="567">
        <f t="shared" si="18"/>
        <v>6.0688235294117669</v>
      </c>
      <c r="BF73" s="567">
        <f t="shared" si="18"/>
        <v>0.91823529411764715</v>
      </c>
      <c r="BG73" s="567">
        <f t="shared" si="18"/>
        <v>38.23485294117647</v>
      </c>
      <c r="BH73" s="567">
        <f t="shared" si="18"/>
        <v>27.708382352941179</v>
      </c>
      <c r="BI73" s="568">
        <f t="shared" si="18"/>
        <v>0.28738235294117653</v>
      </c>
      <c r="BJ73" s="569">
        <f t="shared" si="18"/>
        <v>4.3891176470588231</v>
      </c>
      <c r="BK73" s="569">
        <f t="shared" si="18"/>
        <v>1.8624999999999994</v>
      </c>
      <c r="BL73" s="569">
        <f>AVERAGE(BL2:BL71)</f>
        <v>1.7441176470588236</v>
      </c>
      <c r="BM73" s="569">
        <f>AVERAGE(BM2:BM71)</f>
        <v>0.41911764705882326</v>
      </c>
      <c r="BN73" s="570"/>
      <c r="BO73" s="570"/>
      <c r="BP73" s="570"/>
      <c r="BQ73" s="570"/>
      <c r="BR73" s="570"/>
      <c r="BS73" s="570"/>
      <c r="BT73" s="570"/>
      <c r="BU73" s="570"/>
      <c r="BV73" s="570"/>
      <c r="BW73" s="570"/>
      <c r="BX73" s="570"/>
      <c r="BY73" s="570"/>
      <c r="BZ73" s="570"/>
      <c r="CA73" s="570"/>
      <c r="CB73" s="570"/>
      <c r="CC73" s="570"/>
      <c r="CD73" s="570"/>
      <c r="CE73" s="570"/>
      <c r="CF73" s="570"/>
      <c r="CG73" s="570"/>
      <c r="CH73" s="570"/>
      <c r="CI73" s="570"/>
      <c r="CJ73" s="570"/>
      <c r="CK73" s="570"/>
      <c r="CL73" s="570"/>
      <c r="CM73" s="570"/>
      <c r="CN73" s="570"/>
    </row>
    <row r="74" spans="1:92" x14ac:dyDescent="0.2">
      <c r="A74" s="570"/>
      <c r="B74" s="606">
        <v>1946</v>
      </c>
      <c r="C74" s="559">
        <v>3.46</v>
      </c>
      <c r="D74" s="559">
        <v>0.13</v>
      </c>
      <c r="E74" s="559">
        <v>3.98</v>
      </c>
      <c r="F74" s="559">
        <v>0.42</v>
      </c>
      <c r="G74" s="559">
        <v>32.56</v>
      </c>
      <c r="H74" s="559">
        <f t="shared" si="15"/>
        <v>24.57</v>
      </c>
      <c r="I74" s="560">
        <v>0.27700000000000002</v>
      </c>
      <c r="J74" s="561">
        <v>4.17</v>
      </c>
      <c r="K74" s="561">
        <v>1.1499999999999999</v>
      </c>
      <c r="L74" s="562">
        <v>1.7</v>
      </c>
      <c r="M74" s="562">
        <v>0.6</v>
      </c>
      <c r="N74" s="570"/>
      <c r="O74" s="46"/>
      <c r="P74" s="570"/>
      <c r="Q74" s="570"/>
      <c r="R74" s="570"/>
      <c r="S74" s="570"/>
      <c r="T74" s="570"/>
      <c r="U74" s="570"/>
      <c r="V74" s="570"/>
      <c r="W74" s="570"/>
      <c r="X74" s="570"/>
      <c r="Y74" s="570"/>
      <c r="Z74" s="570"/>
      <c r="AA74" s="570"/>
      <c r="AB74" s="606">
        <v>1971</v>
      </c>
      <c r="AC74" s="559">
        <v>3.23</v>
      </c>
      <c r="AD74" s="559">
        <v>0.21</v>
      </c>
      <c r="AE74" s="559">
        <v>5.41</v>
      </c>
      <c r="AF74" s="559">
        <v>0.74</v>
      </c>
      <c r="AG74" s="559">
        <v>37.85</v>
      </c>
      <c r="AH74" s="559">
        <f t="shared" si="16"/>
        <v>28.260000000000005</v>
      </c>
      <c r="AI74" s="560">
        <v>0.27600000000000002</v>
      </c>
      <c r="AJ74" s="561">
        <v>3.89</v>
      </c>
      <c r="AK74" s="561">
        <v>1.67</v>
      </c>
      <c r="AL74" s="562">
        <v>1.9</v>
      </c>
      <c r="AM74" s="562">
        <v>0.5</v>
      </c>
      <c r="AN74" s="570"/>
      <c r="AO74" s="1212" t="s">
        <v>194</v>
      </c>
      <c r="AP74" s="1212"/>
      <c r="AQ74" s="1212"/>
      <c r="AR74" s="1212"/>
      <c r="AS74" s="1212"/>
      <c r="AT74" s="1212"/>
      <c r="AU74" s="1212"/>
      <c r="AV74" s="1212"/>
      <c r="AW74" s="1212"/>
      <c r="AX74" s="1212"/>
      <c r="AY74" s="1212"/>
      <c r="AZ74" s="1212"/>
      <c r="BA74" s="570"/>
      <c r="BB74" s="627" t="s">
        <v>179</v>
      </c>
      <c r="BC74" s="567">
        <v>2.88</v>
      </c>
      <c r="BD74" s="567">
        <v>0.15</v>
      </c>
      <c r="BE74" s="567">
        <v>3.61</v>
      </c>
      <c r="BF74" s="567">
        <v>0.57999999999999996</v>
      </c>
      <c r="BG74" s="567">
        <v>37.03</v>
      </c>
      <c r="BH74" s="567">
        <v>23.22</v>
      </c>
      <c r="BI74" s="568">
        <v>0.26900000000000002</v>
      </c>
      <c r="BJ74" s="569">
        <v>3.42</v>
      </c>
      <c r="BK74" s="569">
        <v>0.89</v>
      </c>
      <c r="BL74" s="569">
        <v>1.2</v>
      </c>
      <c r="BM74" s="569">
        <v>0.2</v>
      </c>
      <c r="BN74" s="570"/>
      <c r="BO74" s="570"/>
      <c r="BP74" s="570"/>
      <c r="BQ74" s="570"/>
      <c r="BR74" s="570"/>
      <c r="BS74" s="570"/>
      <c r="BT74" s="570"/>
      <c r="BU74" s="570"/>
      <c r="BV74" s="570"/>
      <c r="BW74" s="570"/>
      <c r="BX74" s="570"/>
      <c r="BY74" s="570"/>
      <c r="BZ74" s="570"/>
      <c r="CA74" s="570"/>
      <c r="CB74" s="570"/>
      <c r="CC74" s="570"/>
      <c r="CD74" s="570"/>
      <c r="CE74" s="570"/>
      <c r="CF74" s="570"/>
      <c r="CG74" s="570"/>
      <c r="CH74" s="570"/>
      <c r="CI74" s="570"/>
      <c r="CJ74" s="570"/>
      <c r="CK74" s="570"/>
      <c r="CL74" s="570"/>
      <c r="CM74" s="570"/>
      <c r="CN74" s="570"/>
    </row>
    <row r="75" spans="1:92" x14ac:dyDescent="0.2">
      <c r="A75" s="570"/>
      <c r="B75" s="606">
        <v>1947</v>
      </c>
      <c r="C75" s="559">
        <v>3.64</v>
      </c>
      <c r="D75" s="559">
        <v>0.15</v>
      </c>
      <c r="E75" s="559">
        <v>3.84</v>
      </c>
      <c r="F75" s="559">
        <v>0.57999999999999996</v>
      </c>
      <c r="G75" s="559">
        <v>38.119999999999997</v>
      </c>
      <c r="H75" s="559">
        <f t="shared" si="15"/>
        <v>29.91</v>
      </c>
      <c r="I75" s="560">
        <v>0.32900000000000001</v>
      </c>
      <c r="J75" s="561">
        <v>4.47</v>
      </c>
      <c r="K75" s="561">
        <v>1.06</v>
      </c>
      <c r="L75" s="562">
        <v>2.2000000000000002</v>
      </c>
      <c r="M75" s="562">
        <v>0.3</v>
      </c>
      <c r="N75" s="570"/>
      <c r="O75" s="46"/>
      <c r="P75" s="570"/>
      <c r="Q75" s="570"/>
      <c r="R75" s="570"/>
      <c r="S75" s="570"/>
      <c r="T75" s="570"/>
      <c r="U75" s="570"/>
      <c r="V75" s="570"/>
      <c r="W75" s="570"/>
      <c r="X75" s="570"/>
      <c r="Y75" s="570"/>
      <c r="Z75" s="570"/>
      <c r="AA75" s="570"/>
      <c r="AB75" s="606">
        <v>1972</v>
      </c>
      <c r="AC75" s="559">
        <v>3.15</v>
      </c>
      <c r="AD75" s="559">
        <v>0.2</v>
      </c>
      <c r="AE75" s="559">
        <v>5.57</v>
      </c>
      <c r="AF75" s="559">
        <v>0.68</v>
      </c>
      <c r="AG75" s="559">
        <v>37.64</v>
      </c>
      <c r="AH75" s="559">
        <f t="shared" si="16"/>
        <v>28.04</v>
      </c>
      <c r="AI75" s="560">
        <v>0.27200000000000002</v>
      </c>
      <c r="AJ75" s="561">
        <v>3.69</v>
      </c>
      <c r="AK75" s="561">
        <v>1.77</v>
      </c>
      <c r="AL75" s="562">
        <v>1.7</v>
      </c>
      <c r="AM75" s="562">
        <v>0.4</v>
      </c>
      <c r="AN75" s="570"/>
      <c r="AO75" s="1212" t="s">
        <v>195</v>
      </c>
      <c r="AP75" s="1212"/>
      <c r="AQ75" s="1212"/>
      <c r="AR75" s="1212"/>
      <c r="AS75" s="1212"/>
      <c r="AT75" s="1212"/>
      <c r="AU75" s="1212"/>
      <c r="AV75" s="1212"/>
      <c r="AW75" s="1212"/>
      <c r="AX75" s="1212"/>
      <c r="AY75" s="1212"/>
      <c r="AZ75" s="1212"/>
      <c r="BA75" s="570"/>
      <c r="BB75" s="627" t="s">
        <v>180</v>
      </c>
      <c r="BC75" s="567">
        <v>4.04</v>
      </c>
      <c r="BD75" s="567">
        <v>0.46</v>
      </c>
      <c r="BE75" s="567">
        <v>8.93</v>
      </c>
      <c r="BF75" s="567">
        <v>1.39</v>
      </c>
      <c r="BG75" s="567">
        <v>39.159999999999997</v>
      </c>
      <c r="BH75" s="567">
        <v>30.3</v>
      </c>
      <c r="BI75" s="568">
        <v>0.30199999999999999</v>
      </c>
      <c r="BJ75" s="569">
        <v>5.14</v>
      </c>
      <c r="BK75" s="569">
        <v>2.72</v>
      </c>
      <c r="BL75" s="569">
        <v>3.5</v>
      </c>
      <c r="BM75" s="569">
        <v>0.7</v>
      </c>
      <c r="BN75" s="570"/>
      <c r="BO75" s="570"/>
      <c r="BP75" s="570"/>
      <c r="BQ75" s="570"/>
      <c r="BR75" s="570"/>
      <c r="BS75" s="570"/>
      <c r="BT75" s="570"/>
      <c r="BU75" s="570"/>
      <c r="BV75" s="570"/>
      <c r="BW75" s="570"/>
      <c r="BX75" s="570"/>
      <c r="BY75" s="570"/>
      <c r="BZ75" s="570"/>
      <c r="CA75" s="570"/>
      <c r="CB75" s="570"/>
      <c r="CC75" s="570"/>
      <c r="CD75" s="570"/>
      <c r="CE75" s="570"/>
      <c r="CF75" s="570"/>
      <c r="CG75" s="570"/>
      <c r="CH75" s="570"/>
      <c r="CI75" s="570"/>
      <c r="CJ75" s="570"/>
      <c r="CK75" s="570"/>
      <c r="CL75" s="570"/>
      <c r="CM75" s="570"/>
      <c r="CN75" s="570"/>
    </row>
    <row r="76" spans="1:92" x14ac:dyDescent="0.2">
      <c r="A76" s="570"/>
      <c r="B76" s="606">
        <v>1948</v>
      </c>
      <c r="C76" s="559">
        <v>3.8</v>
      </c>
      <c r="D76" s="559">
        <v>0.15</v>
      </c>
      <c r="E76" s="559">
        <v>3.84</v>
      </c>
      <c r="F76" s="559">
        <v>0.57999999999999996</v>
      </c>
      <c r="G76" s="559">
        <v>38.44</v>
      </c>
      <c r="H76" s="559">
        <f t="shared" si="15"/>
        <v>30.070000000000004</v>
      </c>
      <c r="I76" s="560">
        <v>0.32700000000000001</v>
      </c>
      <c r="J76" s="561">
        <v>4.62</v>
      </c>
      <c r="K76" s="561">
        <v>1.01</v>
      </c>
      <c r="L76" s="562">
        <v>2.2999999999999998</v>
      </c>
      <c r="M76" s="562">
        <v>0.6</v>
      </c>
      <c r="N76" s="570"/>
      <c r="O76" s="1212" t="s">
        <v>196</v>
      </c>
      <c r="P76" s="1212"/>
      <c r="Q76" s="1212"/>
      <c r="R76" s="1212"/>
      <c r="S76" s="1212"/>
      <c r="T76" s="1212"/>
      <c r="U76" s="1212"/>
      <c r="V76" s="1212"/>
      <c r="W76" s="1212"/>
      <c r="X76" s="1212"/>
      <c r="Y76" s="1212"/>
      <c r="Z76" s="1212"/>
      <c r="AA76" s="570"/>
      <c r="AB76" s="606">
        <v>1973</v>
      </c>
      <c r="AC76" s="559">
        <v>3.37</v>
      </c>
      <c r="AD76" s="559">
        <v>0.19</v>
      </c>
      <c r="AE76" s="559">
        <v>5.24</v>
      </c>
      <c r="AF76" s="559">
        <v>0.8</v>
      </c>
      <c r="AG76" s="559">
        <v>38.29</v>
      </c>
      <c r="AH76" s="559">
        <f t="shared" si="16"/>
        <v>28.69</v>
      </c>
      <c r="AI76" s="560">
        <v>0.28100000000000003</v>
      </c>
      <c r="AJ76" s="561">
        <v>4.21</v>
      </c>
      <c r="AK76" s="561">
        <v>1.55</v>
      </c>
      <c r="AL76" s="562">
        <v>1.5</v>
      </c>
      <c r="AM76" s="562">
        <v>0.3</v>
      </c>
      <c r="AN76" s="570"/>
      <c r="AO76" s="570"/>
      <c r="AP76" s="570"/>
      <c r="AQ76" s="570"/>
      <c r="AR76" s="570"/>
      <c r="AS76" s="570"/>
      <c r="AT76" s="570"/>
      <c r="AU76" s="570"/>
      <c r="AV76" s="570"/>
      <c r="AW76" s="570"/>
      <c r="AX76" s="570"/>
      <c r="AY76" s="570"/>
      <c r="AZ76" s="570"/>
      <c r="BA76" s="570"/>
      <c r="BB76" s="628" t="s">
        <v>181</v>
      </c>
      <c r="BC76" s="615">
        <f t="shared" ref="BC76:BK76" si="19">STDEV(BC4:BC71)</f>
        <v>0.19876014946393403</v>
      </c>
      <c r="BD76" s="615">
        <f t="shared" si="19"/>
        <v>8.0766058944561125E-2</v>
      </c>
      <c r="BE76" s="615">
        <f t="shared" si="19"/>
        <v>1.1171519350586312</v>
      </c>
      <c r="BF76" s="615">
        <f t="shared" si="19"/>
        <v>0.17126344528519977</v>
      </c>
      <c r="BG76" s="615">
        <f t="shared" si="19"/>
        <v>0.42477910904817051</v>
      </c>
      <c r="BH76" s="615">
        <f t="shared" si="19"/>
        <v>1.3777362032167415</v>
      </c>
      <c r="BI76" s="615">
        <f t="shared" si="19"/>
        <v>9.861775160000804E-3</v>
      </c>
      <c r="BJ76" s="616">
        <f t="shared" si="19"/>
        <v>0.33829570785422325</v>
      </c>
      <c r="BK76" s="616">
        <f t="shared" si="19"/>
        <v>0.38302945991683207</v>
      </c>
      <c r="BL76" s="616">
        <f>STDEV(BL2:BL71)</f>
        <v>0.28566881614861722</v>
      </c>
      <c r="BM76" s="616">
        <f>STDEV(BM2:BM71)</f>
        <v>9.0202678818442322E-2</v>
      </c>
      <c r="BN76" s="570"/>
      <c r="BO76" s="570"/>
      <c r="BP76" s="570"/>
      <c r="BQ76" s="570"/>
      <c r="BR76" s="570"/>
      <c r="BS76" s="570"/>
      <c r="BT76" s="570"/>
      <c r="BU76" s="570"/>
      <c r="BV76" s="570"/>
      <c r="BW76" s="570"/>
      <c r="BX76" s="570"/>
      <c r="BY76" s="570"/>
      <c r="BZ76" s="570"/>
      <c r="CA76" s="570"/>
      <c r="CB76" s="1212" t="s">
        <v>197</v>
      </c>
      <c r="CC76" s="1212"/>
      <c r="CD76" s="1212"/>
      <c r="CE76" s="1212"/>
      <c r="CF76" s="1212"/>
      <c r="CG76" s="1212"/>
      <c r="CH76" s="1212"/>
      <c r="CI76" s="1212"/>
      <c r="CJ76" s="1212"/>
      <c r="CK76" s="1212"/>
      <c r="CL76" s="1212"/>
      <c r="CM76" s="1212"/>
      <c r="CN76" s="570"/>
    </row>
    <row r="77" spans="1:92" x14ac:dyDescent="0.2">
      <c r="A77" s="570"/>
      <c r="B77" s="606">
        <v>1949</v>
      </c>
      <c r="C77" s="559">
        <v>4.04</v>
      </c>
      <c r="D77" s="559">
        <v>0.15</v>
      </c>
      <c r="E77" s="559">
        <v>3.61</v>
      </c>
      <c r="F77" s="559">
        <v>0.69</v>
      </c>
      <c r="G77" s="559">
        <v>38.65</v>
      </c>
      <c r="H77" s="559">
        <f t="shared" si="15"/>
        <v>30.16</v>
      </c>
      <c r="I77" s="560">
        <v>0.27700000000000002</v>
      </c>
      <c r="J77" s="561">
        <v>4.6100000000000003</v>
      </c>
      <c r="K77" s="561">
        <v>0.89</v>
      </c>
      <c r="L77" s="562">
        <v>2</v>
      </c>
      <c r="M77" s="562">
        <v>0.5</v>
      </c>
      <c r="N77" s="570"/>
      <c r="O77" s="1212" t="s">
        <v>198</v>
      </c>
      <c r="P77" s="1212"/>
      <c r="Q77" s="1212"/>
      <c r="R77" s="1212"/>
      <c r="S77" s="1212"/>
      <c r="T77" s="1212"/>
      <c r="U77" s="1212"/>
      <c r="V77" s="1212"/>
      <c r="W77" s="1212"/>
      <c r="X77" s="1212"/>
      <c r="Y77" s="1212"/>
      <c r="Z77" s="1212"/>
      <c r="AA77" s="570"/>
      <c r="AB77" s="606">
        <v>1974</v>
      </c>
      <c r="AC77" s="559">
        <v>3.33</v>
      </c>
      <c r="AD77" s="559">
        <v>0.2</v>
      </c>
      <c r="AE77" s="559">
        <v>5.01</v>
      </c>
      <c r="AF77" s="559">
        <v>0.68</v>
      </c>
      <c r="AG77" s="559">
        <v>38.270000000000003</v>
      </c>
      <c r="AH77" s="559">
        <f t="shared" si="16"/>
        <v>29.050000000000004</v>
      </c>
      <c r="AI77" s="560">
        <v>0.28199999999999997</v>
      </c>
      <c r="AJ77" s="561">
        <v>4.12</v>
      </c>
      <c r="AK77" s="561">
        <v>1.5</v>
      </c>
      <c r="AL77" s="562">
        <v>1.6</v>
      </c>
      <c r="AM77" s="562">
        <v>0.5</v>
      </c>
      <c r="AN77" s="570"/>
      <c r="AO77" s="570"/>
      <c r="AP77" s="570"/>
      <c r="AQ77" s="570"/>
      <c r="AR77" s="570"/>
      <c r="AS77" s="570"/>
      <c r="AT77" s="570"/>
      <c r="AU77" s="570"/>
      <c r="AV77" s="570"/>
      <c r="AW77" s="570"/>
      <c r="AX77" s="570"/>
      <c r="AY77" s="570"/>
      <c r="AZ77" s="570"/>
      <c r="BA77" s="570"/>
      <c r="BB77" s="629" t="s">
        <v>182</v>
      </c>
      <c r="BC77" s="578"/>
      <c r="BD77" s="578"/>
      <c r="BE77" s="578"/>
      <c r="BF77" s="578"/>
      <c r="BG77" s="578"/>
      <c r="BH77" s="578"/>
      <c r="BI77" s="578"/>
      <c r="BJ77" s="578"/>
      <c r="BK77" s="624">
        <f>CORREL(BJ2:BJ71,BK2:BK71)</f>
        <v>9.1543406245008646E-2</v>
      </c>
      <c r="BL77" s="624">
        <f>CORREL(BJ2:BJ71,BL2:BL71)</f>
        <v>0.30574097318031229</v>
      </c>
      <c r="BM77" s="623">
        <f>CORREL(BJ2:BJ71,BM2:BM71)</f>
        <v>-8.2099068535178663E-2</v>
      </c>
      <c r="BN77" s="570"/>
      <c r="BO77" s="570"/>
      <c r="BP77" s="570"/>
      <c r="BQ77" s="570"/>
      <c r="BR77" s="570"/>
      <c r="BS77" s="570"/>
      <c r="BT77" s="570"/>
      <c r="BU77" s="570"/>
      <c r="BV77" s="570"/>
      <c r="BW77" s="570"/>
      <c r="BX77" s="570"/>
      <c r="BY77" s="570"/>
      <c r="BZ77" s="570"/>
      <c r="CA77" s="570"/>
      <c r="CB77" s="1212" t="s">
        <v>199</v>
      </c>
      <c r="CC77" s="1212"/>
      <c r="CD77" s="1212"/>
      <c r="CE77" s="1212"/>
      <c r="CF77" s="1212"/>
      <c r="CG77" s="1212"/>
      <c r="CH77" s="1212"/>
      <c r="CI77" s="1212"/>
      <c r="CJ77" s="1212"/>
      <c r="CK77" s="1212"/>
      <c r="CL77" s="1212"/>
      <c r="CM77" s="1212"/>
      <c r="CN77" s="570"/>
    </row>
    <row r="78" spans="1:92" x14ac:dyDescent="0.2">
      <c r="A78" s="570"/>
      <c r="B78" s="606">
        <v>1950</v>
      </c>
      <c r="C78" s="559">
        <v>4.0199999999999996</v>
      </c>
      <c r="D78" s="559">
        <v>0.18</v>
      </c>
      <c r="E78" s="559">
        <v>3.86</v>
      </c>
      <c r="F78" s="559">
        <v>0.84</v>
      </c>
      <c r="G78" s="559">
        <v>38.92</v>
      </c>
      <c r="H78" s="559">
        <f t="shared" si="15"/>
        <v>30.020000000000007</v>
      </c>
      <c r="I78" s="560">
        <v>0.28000000000000003</v>
      </c>
      <c r="J78" s="561">
        <v>4.8499999999999996</v>
      </c>
      <c r="K78" s="561">
        <v>0.96</v>
      </c>
      <c r="L78" s="562">
        <v>2.7</v>
      </c>
      <c r="M78" s="562">
        <v>0.6</v>
      </c>
      <c r="N78" s="570"/>
      <c r="O78" s="46"/>
      <c r="P78" s="570"/>
      <c r="Q78" s="570"/>
      <c r="R78" s="570"/>
      <c r="S78" s="570"/>
      <c r="T78" s="570"/>
      <c r="U78" s="570"/>
      <c r="V78" s="570"/>
      <c r="W78" s="570"/>
      <c r="X78" s="570"/>
      <c r="Y78" s="570"/>
      <c r="Z78" s="570"/>
      <c r="AA78" s="570"/>
      <c r="AB78" s="606">
        <v>1975</v>
      </c>
      <c r="AC78" s="559">
        <v>3.46</v>
      </c>
      <c r="AD78" s="559">
        <v>0.2</v>
      </c>
      <c r="AE78" s="559">
        <v>4.9800000000000004</v>
      </c>
      <c r="AF78" s="559">
        <v>0.7</v>
      </c>
      <c r="AG78" s="559">
        <v>38.42</v>
      </c>
      <c r="AH78" s="559">
        <f t="shared" si="16"/>
        <v>29.08</v>
      </c>
      <c r="AI78" s="560">
        <v>0.28199999999999997</v>
      </c>
      <c r="AJ78" s="561">
        <v>4.21</v>
      </c>
      <c r="AK78" s="561">
        <v>1.44</v>
      </c>
      <c r="AL78" s="562">
        <v>1.8</v>
      </c>
      <c r="AM78" s="562">
        <v>0.5</v>
      </c>
      <c r="AN78" s="570"/>
      <c r="AO78" s="570"/>
      <c r="AP78" s="570"/>
      <c r="AQ78" s="570"/>
      <c r="AR78" s="570"/>
      <c r="AS78" s="570"/>
      <c r="AT78" s="570"/>
      <c r="AU78" s="570"/>
      <c r="AV78" s="570"/>
      <c r="AW78" s="570"/>
      <c r="AX78" s="570"/>
      <c r="AY78" s="570"/>
      <c r="AZ78" s="570"/>
      <c r="BA78" s="570"/>
      <c r="BB78" s="1210" t="s">
        <v>183</v>
      </c>
      <c r="BC78" s="1210"/>
      <c r="BD78" s="1210"/>
      <c r="BE78" s="1210"/>
      <c r="BF78" s="1210"/>
      <c r="BG78" s="1210"/>
      <c r="BH78" s="1210"/>
      <c r="BI78" s="1210"/>
      <c r="BJ78" s="1210"/>
      <c r="BK78" s="1210"/>
      <c r="BL78" s="1210"/>
      <c r="BM78" s="1210"/>
      <c r="BN78" s="570"/>
      <c r="BO78" s="570"/>
      <c r="BP78" s="570"/>
      <c r="BQ78" s="570"/>
      <c r="BR78" s="570"/>
      <c r="BS78" s="570"/>
      <c r="BT78" s="570"/>
      <c r="BU78" s="570"/>
      <c r="BV78" s="570"/>
      <c r="BW78" s="570"/>
      <c r="BX78" s="570"/>
      <c r="BY78" s="570"/>
      <c r="BZ78" s="570"/>
      <c r="CA78" s="570"/>
      <c r="CB78" s="570"/>
      <c r="CC78" s="570"/>
      <c r="CD78" s="570"/>
      <c r="CE78" s="570"/>
      <c r="CF78" s="570"/>
      <c r="CG78" s="570"/>
      <c r="CH78" s="570"/>
      <c r="CI78" s="570"/>
      <c r="CJ78" s="570"/>
      <c r="CK78" s="570"/>
      <c r="CL78" s="570"/>
      <c r="CM78" s="570"/>
      <c r="CN78" s="570"/>
    </row>
    <row r="79" spans="1:92" x14ac:dyDescent="0.2">
      <c r="A79" s="570"/>
      <c r="B79" s="606">
        <v>1951</v>
      </c>
      <c r="C79" s="559">
        <v>3.74</v>
      </c>
      <c r="D79" s="559">
        <v>0.18</v>
      </c>
      <c r="E79" s="559">
        <v>3.77</v>
      </c>
      <c r="F79" s="559">
        <v>0.75</v>
      </c>
      <c r="G79" s="559">
        <v>38.74</v>
      </c>
      <c r="H79" s="559">
        <f t="shared" si="15"/>
        <v>30.3</v>
      </c>
      <c r="I79" s="560">
        <v>0.27500000000000002</v>
      </c>
      <c r="J79" s="561">
        <v>4.55</v>
      </c>
      <c r="K79" s="561">
        <v>1.01</v>
      </c>
      <c r="L79" s="562">
        <v>1.8</v>
      </c>
      <c r="M79" s="562">
        <v>0.4</v>
      </c>
      <c r="N79" s="570"/>
      <c r="AA79" s="570"/>
      <c r="AB79" s="606">
        <v>1976</v>
      </c>
      <c r="AC79" s="559">
        <v>3.2</v>
      </c>
      <c r="AD79" s="559">
        <v>0.18</v>
      </c>
      <c r="AE79" s="559">
        <v>4.83</v>
      </c>
      <c r="AF79" s="559">
        <v>0.57999999999999996</v>
      </c>
      <c r="AG79" s="559">
        <v>38.06</v>
      </c>
      <c r="AH79" s="559">
        <f t="shared" si="16"/>
        <v>29.270000000000003</v>
      </c>
      <c r="AI79" s="560">
        <v>0.28100000000000003</v>
      </c>
      <c r="AJ79" s="561">
        <v>3.99</v>
      </c>
      <c r="AK79" s="561">
        <v>1.51</v>
      </c>
      <c r="AL79" s="562">
        <v>2</v>
      </c>
      <c r="AM79" s="562">
        <v>0.5</v>
      </c>
      <c r="AN79" s="570"/>
      <c r="AO79" s="570"/>
      <c r="AP79" s="570"/>
      <c r="AQ79" s="570"/>
      <c r="AR79" s="570"/>
      <c r="AS79" s="570"/>
      <c r="AT79" s="570"/>
      <c r="AU79" s="570"/>
      <c r="AV79" s="570"/>
      <c r="AW79" s="570"/>
      <c r="AX79" s="570"/>
      <c r="AY79" s="570"/>
      <c r="AZ79" s="570"/>
      <c r="BA79" s="570"/>
      <c r="BB79" s="1211" t="s">
        <v>184</v>
      </c>
      <c r="BC79" s="1211"/>
      <c r="BD79" s="1211"/>
      <c r="BE79" s="1211"/>
      <c r="BF79" s="1211"/>
      <c r="BG79" s="1211"/>
      <c r="BH79" s="1211"/>
      <c r="BI79" s="1211"/>
      <c r="BJ79" s="1211"/>
      <c r="BK79" s="1211"/>
      <c r="BL79" s="1211"/>
      <c r="BM79" s="1211"/>
      <c r="BN79" s="570"/>
      <c r="BO79" s="570"/>
      <c r="BP79" s="570"/>
      <c r="BQ79" s="570"/>
      <c r="BR79" s="570"/>
      <c r="BS79" s="570"/>
      <c r="BT79" s="570"/>
      <c r="BU79" s="570"/>
      <c r="BV79" s="570"/>
      <c r="BW79" s="570"/>
      <c r="BX79" s="570"/>
      <c r="BY79" s="570"/>
      <c r="BZ79" s="570"/>
      <c r="CA79" s="570"/>
    </row>
    <row r="80" spans="1:92" x14ac:dyDescent="0.2">
      <c r="A80" s="570"/>
      <c r="B80" s="606">
        <v>1952</v>
      </c>
      <c r="C80" s="559">
        <v>3.55</v>
      </c>
      <c r="D80" s="559">
        <v>0.19</v>
      </c>
      <c r="E80" s="559">
        <v>4.1900000000000004</v>
      </c>
      <c r="F80" s="559">
        <v>0.69</v>
      </c>
      <c r="G80" s="559">
        <v>38.26</v>
      </c>
      <c r="H80" s="559">
        <f t="shared" si="15"/>
        <v>29.64</v>
      </c>
      <c r="I80" s="560">
        <v>0.27100000000000002</v>
      </c>
      <c r="J80" s="561">
        <v>4.18</v>
      </c>
      <c r="K80" s="561">
        <v>1.18</v>
      </c>
      <c r="L80" s="562">
        <v>1.7</v>
      </c>
      <c r="M80" s="562">
        <v>0.5</v>
      </c>
      <c r="N80" s="570"/>
      <c r="AA80" s="570"/>
      <c r="AB80" s="606">
        <v>1977</v>
      </c>
      <c r="AC80" s="559">
        <v>3.27</v>
      </c>
      <c r="AD80" s="559">
        <v>0.19</v>
      </c>
      <c r="AE80" s="559">
        <v>5.16</v>
      </c>
      <c r="AF80" s="559">
        <v>0.87</v>
      </c>
      <c r="AG80" s="559">
        <v>38.409999999999997</v>
      </c>
      <c r="AH80" s="559">
        <f t="shared" si="16"/>
        <v>28.919999999999995</v>
      </c>
      <c r="AI80" s="560">
        <v>0.28699999999999998</v>
      </c>
      <c r="AJ80" s="561">
        <v>4.47</v>
      </c>
      <c r="AK80" s="561">
        <v>1.58</v>
      </c>
      <c r="AL80" s="562">
        <v>1.8</v>
      </c>
      <c r="AM80" s="562">
        <v>0.6</v>
      </c>
      <c r="AN80" s="570"/>
      <c r="AO80" s="570"/>
      <c r="AP80" s="570"/>
      <c r="AQ80" s="570"/>
      <c r="AR80" s="570"/>
      <c r="AS80" s="570"/>
      <c r="AT80" s="570"/>
      <c r="AU80" s="570"/>
      <c r="AV80" s="570"/>
      <c r="AW80" s="570"/>
      <c r="AX80" s="570"/>
      <c r="AY80" s="570"/>
      <c r="AZ80" s="570"/>
      <c r="BA80" s="570"/>
      <c r="BB80" s="1212" t="s">
        <v>185</v>
      </c>
      <c r="BC80" s="1212"/>
      <c r="BD80" s="1212"/>
      <c r="BE80" s="1212"/>
      <c r="BF80" s="1212"/>
      <c r="BG80" s="1212"/>
      <c r="BH80" s="1212"/>
      <c r="BI80" s="1212"/>
      <c r="BJ80" s="1212"/>
      <c r="BK80" s="1212"/>
      <c r="BL80" s="1212"/>
      <c r="BM80" s="1212"/>
      <c r="BN80" s="570"/>
      <c r="BO80" s="570"/>
      <c r="BP80" s="570"/>
      <c r="BQ80" s="570"/>
      <c r="BR80" s="570"/>
      <c r="BS80" s="570"/>
      <c r="BT80" s="570"/>
      <c r="BU80" s="570"/>
      <c r="BV80" s="570"/>
      <c r="BW80" s="570"/>
      <c r="BX80" s="570"/>
      <c r="BY80" s="570"/>
      <c r="BZ80" s="570"/>
      <c r="CA80" s="570"/>
    </row>
    <row r="81" spans="1:79" x14ac:dyDescent="0.2">
      <c r="A81" s="570"/>
      <c r="B81" s="606">
        <v>1953</v>
      </c>
      <c r="C81" s="559">
        <v>3.5</v>
      </c>
      <c r="D81" s="559">
        <v>0.2</v>
      </c>
      <c r="E81" s="559">
        <v>4.12</v>
      </c>
      <c r="F81" s="559">
        <v>0.84</v>
      </c>
      <c r="G81" s="559">
        <v>38.479999999999997</v>
      </c>
      <c r="H81" s="559">
        <f t="shared" si="15"/>
        <v>29.819999999999993</v>
      </c>
      <c r="I81" s="560">
        <v>0.28000000000000003</v>
      </c>
      <c r="J81" s="561">
        <v>4.6100000000000003</v>
      </c>
      <c r="K81" s="561">
        <v>1.18</v>
      </c>
      <c r="L81" s="562">
        <v>2.6</v>
      </c>
      <c r="M81" s="562">
        <v>0.5</v>
      </c>
      <c r="N81" s="570"/>
      <c r="AA81" s="570"/>
      <c r="AB81" s="606">
        <v>1978</v>
      </c>
      <c r="AC81" s="559">
        <v>3.23</v>
      </c>
      <c r="AD81" s="559">
        <v>0.18</v>
      </c>
      <c r="AE81" s="559">
        <v>4.7699999999999996</v>
      </c>
      <c r="AF81" s="559">
        <v>0.7</v>
      </c>
      <c r="AG81" s="559">
        <v>37.869999999999997</v>
      </c>
      <c r="AH81" s="559">
        <f t="shared" si="16"/>
        <v>28.990000000000002</v>
      </c>
      <c r="AI81" s="560">
        <v>0.28000000000000003</v>
      </c>
      <c r="AJ81" s="561">
        <v>4.0999999999999996</v>
      </c>
      <c r="AK81" s="561">
        <v>1.48</v>
      </c>
      <c r="AL81" s="562">
        <v>1.7</v>
      </c>
      <c r="AM81" s="562">
        <v>0.5</v>
      </c>
      <c r="AN81" s="570"/>
      <c r="AO81" s="570"/>
      <c r="AP81" s="570"/>
      <c r="AQ81" s="570"/>
      <c r="AR81" s="570"/>
      <c r="AS81" s="570"/>
      <c r="AT81" s="570"/>
      <c r="AU81" s="570"/>
      <c r="AV81" s="570"/>
      <c r="AW81" s="570"/>
      <c r="AX81" s="570"/>
      <c r="AY81" s="570"/>
      <c r="AZ81" s="570"/>
      <c r="BA81" s="570"/>
      <c r="BB81" s="1212" t="s">
        <v>186</v>
      </c>
      <c r="BC81" s="1212"/>
      <c r="BD81" s="1212"/>
      <c r="BE81" s="1212"/>
      <c r="BF81" s="1212"/>
      <c r="BG81" s="1212"/>
      <c r="BH81" s="1212"/>
      <c r="BI81" s="1212"/>
      <c r="BJ81" s="1212"/>
      <c r="BK81" s="1212"/>
      <c r="BL81" s="1212"/>
      <c r="BM81" s="1212"/>
      <c r="BN81" s="570"/>
      <c r="BO81" s="570"/>
      <c r="BP81" s="570"/>
      <c r="BQ81" s="570"/>
      <c r="BR81" s="570"/>
      <c r="BS81" s="570"/>
      <c r="BT81" s="570"/>
      <c r="BU81" s="570"/>
      <c r="BV81" s="570"/>
      <c r="BW81" s="570"/>
      <c r="BX81" s="570"/>
      <c r="BY81" s="570"/>
      <c r="BZ81" s="570"/>
      <c r="CA81" s="570"/>
    </row>
    <row r="82" spans="1:79" x14ac:dyDescent="0.2">
      <c r="A82" s="570"/>
      <c r="B82" s="606">
        <v>1954</v>
      </c>
      <c r="C82" s="559">
        <v>3.65</v>
      </c>
      <c r="D82" s="559">
        <v>0.18</v>
      </c>
      <c r="E82" s="559">
        <v>4.13</v>
      </c>
      <c r="F82" s="559">
        <v>0.78</v>
      </c>
      <c r="G82" s="559">
        <v>38.65</v>
      </c>
      <c r="H82" s="559">
        <f t="shared" si="15"/>
        <v>29.91</v>
      </c>
      <c r="I82" s="560">
        <v>0.27500000000000002</v>
      </c>
      <c r="J82" s="561">
        <v>4.38</v>
      </c>
      <c r="K82" s="561">
        <v>1.1299999999999999</v>
      </c>
      <c r="L82" s="562">
        <v>2.1</v>
      </c>
      <c r="M82" s="562">
        <v>0.4</v>
      </c>
      <c r="N82" s="570"/>
      <c r="AA82" s="570"/>
      <c r="AB82" s="606">
        <v>1979</v>
      </c>
      <c r="AC82" s="559">
        <v>3.24</v>
      </c>
      <c r="AD82" s="559">
        <v>0.18</v>
      </c>
      <c r="AE82" s="559">
        <v>4.7699999999999996</v>
      </c>
      <c r="AF82" s="559">
        <v>0.82</v>
      </c>
      <c r="AG82" s="559">
        <v>38.22</v>
      </c>
      <c r="AH82" s="559">
        <f t="shared" si="16"/>
        <v>29.209999999999997</v>
      </c>
      <c r="AI82" s="560">
        <v>0.28599999999999998</v>
      </c>
      <c r="AJ82" s="561">
        <v>4.46</v>
      </c>
      <c r="AK82" s="561">
        <v>1.47</v>
      </c>
      <c r="AL82" s="562">
        <v>1.8</v>
      </c>
      <c r="AM82" s="562">
        <v>0.5</v>
      </c>
      <c r="AN82" s="570"/>
      <c r="AO82" s="576"/>
      <c r="AP82" s="576"/>
      <c r="AQ82" s="576"/>
      <c r="AR82" s="576"/>
      <c r="AS82" s="576"/>
      <c r="AT82" s="576"/>
      <c r="AU82" s="576"/>
      <c r="AV82" s="576"/>
      <c r="AW82" s="576"/>
      <c r="AX82" s="576"/>
      <c r="AY82" s="576"/>
      <c r="AZ82" s="576"/>
      <c r="BA82" s="570"/>
      <c r="BB82" s="1212" t="s">
        <v>187</v>
      </c>
      <c r="BC82" s="1212"/>
      <c r="BD82" s="1212"/>
      <c r="BE82" s="1212"/>
      <c r="BF82" s="1212"/>
      <c r="BG82" s="1212"/>
      <c r="BH82" s="1212"/>
      <c r="BI82" s="1212"/>
      <c r="BJ82" s="1212"/>
      <c r="BK82" s="1212"/>
      <c r="BL82" s="1212"/>
      <c r="BM82" s="1212"/>
      <c r="BN82" s="570"/>
      <c r="BO82" s="570"/>
      <c r="BP82" s="570"/>
      <c r="BQ82" s="570"/>
      <c r="BR82" s="570"/>
      <c r="BS82" s="570"/>
      <c r="BT82" s="570"/>
      <c r="BU82" s="570"/>
      <c r="BV82" s="570"/>
      <c r="BW82" s="570"/>
      <c r="BX82" s="570"/>
      <c r="BY82" s="570"/>
      <c r="BZ82" s="570"/>
      <c r="CA82" s="570"/>
    </row>
    <row r="83" spans="1:79" x14ac:dyDescent="0.2">
      <c r="A83" s="570"/>
      <c r="B83" s="606">
        <v>1955</v>
      </c>
      <c r="C83" s="559">
        <v>3.67</v>
      </c>
      <c r="D83" s="559">
        <v>0.21</v>
      </c>
      <c r="E83" s="559">
        <v>4.3899999999999997</v>
      </c>
      <c r="F83" s="559">
        <v>0.9</v>
      </c>
      <c r="G83" s="559">
        <v>38.5</v>
      </c>
      <c r="H83" s="559">
        <f t="shared" si="15"/>
        <v>29.33</v>
      </c>
      <c r="I83" s="560">
        <v>0.27200000000000002</v>
      </c>
      <c r="J83" s="561">
        <v>4.49</v>
      </c>
      <c r="K83" s="561">
        <v>1.2</v>
      </c>
      <c r="L83" s="562">
        <v>2.1</v>
      </c>
      <c r="M83" s="562">
        <v>0.4</v>
      </c>
      <c r="N83" s="570"/>
      <c r="AA83" s="570"/>
      <c r="AB83" s="606">
        <v>1980</v>
      </c>
      <c r="AC83" s="559">
        <v>3.13</v>
      </c>
      <c r="AD83" s="559">
        <v>0.16</v>
      </c>
      <c r="AE83" s="559">
        <v>4.8</v>
      </c>
      <c r="AF83" s="559">
        <v>0.73</v>
      </c>
      <c r="AG83" s="559">
        <v>38.29</v>
      </c>
      <c r="AH83" s="559">
        <f t="shared" si="16"/>
        <v>29.47</v>
      </c>
      <c r="AI83" s="560">
        <v>0.28699999999999998</v>
      </c>
      <c r="AJ83" s="561">
        <v>4.29</v>
      </c>
      <c r="AK83" s="561">
        <v>1.53</v>
      </c>
      <c r="AL83" s="562">
        <v>1.5</v>
      </c>
      <c r="AM83" s="562">
        <v>0.5</v>
      </c>
      <c r="AN83" s="570"/>
      <c r="AO83" s="576"/>
      <c r="AP83" s="576"/>
      <c r="AQ83" s="576"/>
      <c r="AR83" s="576"/>
      <c r="AS83" s="576"/>
      <c r="AT83" s="576"/>
      <c r="AU83" s="576"/>
      <c r="AV83" s="576"/>
      <c r="AW83" s="576"/>
      <c r="AX83" s="576"/>
      <c r="AY83" s="576"/>
      <c r="AZ83" s="576"/>
      <c r="BA83" s="570"/>
      <c r="BB83" s="1212" t="s">
        <v>188</v>
      </c>
      <c r="BC83" s="1212"/>
      <c r="BD83" s="1212"/>
      <c r="BE83" s="1212"/>
      <c r="BF83" s="1212"/>
      <c r="BG83" s="1212"/>
      <c r="BH83" s="1212"/>
      <c r="BI83" s="1212"/>
      <c r="BJ83" s="1212"/>
      <c r="BK83" s="1212"/>
      <c r="BL83" s="1212"/>
      <c r="BM83" s="1212"/>
      <c r="BN83" s="570"/>
      <c r="BO83" s="570"/>
      <c r="BP83" s="570"/>
      <c r="BQ83" s="570"/>
      <c r="BR83" s="570"/>
      <c r="BS83" s="570"/>
      <c r="BT83" s="570"/>
      <c r="BU83" s="570"/>
      <c r="BV83" s="570"/>
      <c r="BW83" s="570"/>
      <c r="BX83" s="570"/>
      <c r="BY83" s="570"/>
      <c r="BZ83" s="570"/>
      <c r="CA83" s="570"/>
    </row>
    <row r="84" spans="1:79" x14ac:dyDescent="0.2">
      <c r="A84" s="570"/>
      <c r="B84" s="606">
        <v>1956</v>
      </c>
      <c r="C84" s="559">
        <v>3.63</v>
      </c>
      <c r="D84" s="559">
        <v>0.19</v>
      </c>
      <c r="E84" s="559">
        <v>4.6399999999999997</v>
      </c>
      <c r="F84" s="559">
        <v>0.93</v>
      </c>
      <c r="G84" s="559">
        <v>38.43</v>
      </c>
      <c r="H84" s="559">
        <f t="shared" si="15"/>
        <v>29.04</v>
      </c>
      <c r="I84" s="560">
        <v>0.27400000000000002</v>
      </c>
      <c r="J84" s="561">
        <v>4.45</v>
      </c>
      <c r="K84" s="561">
        <v>1.28</v>
      </c>
      <c r="L84" s="562">
        <v>2.1</v>
      </c>
      <c r="M84" s="562">
        <v>0.4</v>
      </c>
      <c r="N84" s="570"/>
      <c r="AA84" s="570"/>
      <c r="AB84" s="606">
        <v>1981</v>
      </c>
      <c r="AC84" s="559">
        <v>3.18</v>
      </c>
      <c r="AD84" s="559">
        <v>0.17</v>
      </c>
      <c r="AE84" s="559">
        <v>4.75</v>
      </c>
      <c r="AF84" s="559">
        <v>0.64</v>
      </c>
      <c r="AG84" s="559">
        <v>37.979999999999997</v>
      </c>
      <c r="AH84" s="559">
        <f t="shared" si="16"/>
        <v>29.239999999999995</v>
      </c>
      <c r="AI84" s="560">
        <v>0.27900000000000003</v>
      </c>
      <c r="AJ84" s="561">
        <v>4</v>
      </c>
      <c r="AK84" s="561">
        <v>1.49</v>
      </c>
      <c r="AL84" s="562">
        <v>1.7</v>
      </c>
      <c r="AM84" s="562">
        <v>0.6</v>
      </c>
      <c r="AN84" s="570"/>
      <c r="AO84" s="576"/>
      <c r="AP84" s="576"/>
      <c r="AQ84" s="576"/>
      <c r="AR84" s="576"/>
      <c r="AS84" s="576"/>
      <c r="AT84" s="576"/>
      <c r="AU84" s="576"/>
      <c r="AV84" s="576"/>
      <c r="AW84" s="576"/>
      <c r="AX84" s="576"/>
      <c r="AY84" s="576"/>
      <c r="AZ84" s="576"/>
      <c r="BA84" s="570"/>
      <c r="BB84" s="1212" t="s">
        <v>189</v>
      </c>
      <c r="BC84" s="1212"/>
      <c r="BD84" s="1212"/>
      <c r="BE84" s="1212"/>
      <c r="BF84" s="1212"/>
      <c r="BG84" s="1212"/>
      <c r="BH84" s="1212"/>
      <c r="BI84" s="1212"/>
      <c r="BJ84" s="1212"/>
      <c r="BK84" s="1212"/>
      <c r="BL84" s="1212"/>
      <c r="BM84" s="1212"/>
      <c r="BN84" s="570"/>
      <c r="BO84" s="570"/>
      <c r="BP84" s="570"/>
      <c r="BQ84" s="570"/>
      <c r="BR84" s="570"/>
      <c r="BS84" s="570"/>
      <c r="BT84" s="570"/>
      <c r="BU84" s="570"/>
      <c r="BV84" s="570"/>
      <c r="BW84" s="570"/>
      <c r="BX84" s="570"/>
      <c r="BY84" s="570"/>
      <c r="BZ84" s="570"/>
      <c r="CA84" s="570"/>
    </row>
    <row r="85" spans="1:79" x14ac:dyDescent="0.2">
      <c r="A85" s="570"/>
      <c r="B85" s="606">
        <v>1957</v>
      </c>
      <c r="C85" s="559">
        <v>3.31</v>
      </c>
      <c r="D85" s="559">
        <v>0.21</v>
      </c>
      <c r="E85" s="559">
        <v>4.84</v>
      </c>
      <c r="F85" s="559">
        <v>0.89</v>
      </c>
      <c r="G85" s="559">
        <v>38.619999999999997</v>
      </c>
      <c r="H85" s="559">
        <f t="shared" si="15"/>
        <v>29.369999999999994</v>
      </c>
      <c r="I85" s="560">
        <v>0.27500000000000002</v>
      </c>
      <c r="J85" s="561">
        <v>4.3099999999999996</v>
      </c>
      <c r="K85" s="561">
        <v>1.46</v>
      </c>
      <c r="L85" s="562">
        <v>1.3</v>
      </c>
      <c r="M85" s="562">
        <v>0.4</v>
      </c>
      <c r="N85" s="570"/>
      <c r="AA85" s="570"/>
      <c r="AB85" s="606">
        <v>1982</v>
      </c>
      <c r="AC85" s="559">
        <v>3.16</v>
      </c>
      <c r="AD85" s="559">
        <v>0.16</v>
      </c>
      <c r="AE85" s="559">
        <v>5.04</v>
      </c>
      <c r="AF85" s="559">
        <v>0.8</v>
      </c>
      <c r="AG85" s="559">
        <v>38.229999999999997</v>
      </c>
      <c r="AH85" s="559">
        <f t="shared" si="16"/>
        <v>29.069999999999997</v>
      </c>
      <c r="AI85" s="560">
        <v>0.28399999999999997</v>
      </c>
      <c r="AJ85" s="561">
        <v>4.3</v>
      </c>
      <c r="AK85" s="561">
        <v>1.6</v>
      </c>
      <c r="AL85" s="562">
        <v>2.1</v>
      </c>
      <c r="AM85" s="562">
        <v>0.5</v>
      </c>
      <c r="AN85" s="570"/>
      <c r="AO85" s="576"/>
      <c r="AP85" s="576"/>
      <c r="AQ85" s="576"/>
      <c r="AR85" s="576"/>
      <c r="AS85" s="576"/>
      <c r="AT85" s="576"/>
      <c r="AU85" s="576"/>
      <c r="AV85" s="576"/>
      <c r="AW85" s="576"/>
      <c r="AX85" s="576"/>
      <c r="AY85" s="576"/>
      <c r="AZ85" s="576"/>
      <c r="BA85" s="570"/>
      <c r="BB85" s="1212" t="s">
        <v>190</v>
      </c>
      <c r="BC85" s="1212"/>
      <c r="BD85" s="1212"/>
      <c r="BE85" s="1212"/>
      <c r="BF85" s="1212"/>
      <c r="BG85" s="1212"/>
      <c r="BH85" s="1212"/>
      <c r="BI85" s="1212"/>
      <c r="BJ85" s="1212"/>
      <c r="BK85" s="1212"/>
      <c r="BL85" s="1212"/>
      <c r="BM85" s="1212"/>
      <c r="BN85" s="570"/>
      <c r="BO85" s="570"/>
      <c r="BP85" s="570"/>
      <c r="BQ85" s="570"/>
      <c r="BR85" s="570"/>
      <c r="BS85" s="570"/>
      <c r="BT85" s="570"/>
      <c r="BU85" s="570"/>
      <c r="BV85" s="570"/>
      <c r="BW85" s="570"/>
      <c r="BX85" s="570"/>
      <c r="BY85" s="570"/>
      <c r="BZ85" s="570"/>
      <c r="CA85" s="570"/>
    </row>
    <row r="86" spans="1:79" x14ac:dyDescent="0.2">
      <c r="A86" s="570"/>
      <c r="B86" s="606">
        <v>1958</v>
      </c>
      <c r="C86" s="559">
        <v>3.29</v>
      </c>
      <c r="D86" s="559">
        <v>0.2</v>
      </c>
      <c r="E86" s="559">
        <v>4.95</v>
      </c>
      <c r="F86" s="559">
        <v>0.91</v>
      </c>
      <c r="G86" s="559">
        <v>38.119999999999997</v>
      </c>
      <c r="H86" s="559">
        <f t="shared" si="15"/>
        <v>28.769999999999996</v>
      </c>
      <c r="I86" s="560">
        <v>0.27700000000000002</v>
      </c>
      <c r="J86" s="561">
        <v>4.28</v>
      </c>
      <c r="K86" s="561">
        <v>1.5</v>
      </c>
      <c r="L86" s="562">
        <v>1.5</v>
      </c>
      <c r="M86" s="562">
        <v>0.3</v>
      </c>
      <c r="N86" s="570"/>
      <c r="AA86" s="570"/>
      <c r="AB86" s="606">
        <v>1983</v>
      </c>
      <c r="AC86" s="559">
        <v>3.2</v>
      </c>
      <c r="AD86" s="559">
        <v>0.17</v>
      </c>
      <c r="AE86" s="559">
        <v>5.15</v>
      </c>
      <c r="AF86" s="559">
        <v>0.78</v>
      </c>
      <c r="AG86" s="559">
        <v>38.08</v>
      </c>
      <c r="AH86" s="559">
        <f t="shared" si="16"/>
        <v>28.779999999999994</v>
      </c>
      <c r="AI86" s="560">
        <v>0.28499999999999998</v>
      </c>
      <c r="AJ86" s="561">
        <v>4.3099999999999996</v>
      </c>
      <c r="AK86" s="561">
        <v>1.61</v>
      </c>
      <c r="AL86" s="562">
        <v>1.5</v>
      </c>
      <c r="AM86" s="562">
        <v>0.4</v>
      </c>
      <c r="AN86" s="570"/>
      <c r="AO86" s="588"/>
      <c r="AP86" s="588"/>
      <c r="AQ86" s="588"/>
      <c r="AR86" s="588"/>
      <c r="AS86" s="588"/>
      <c r="AT86" s="588"/>
      <c r="AU86" s="588"/>
      <c r="AV86" s="588"/>
      <c r="AW86" s="588"/>
      <c r="AX86" s="588"/>
      <c r="AY86" s="588"/>
      <c r="AZ86" s="588"/>
      <c r="BA86" s="570"/>
      <c r="BB86" s="1212" t="s">
        <v>191</v>
      </c>
      <c r="BC86" s="1212"/>
      <c r="BD86" s="1212"/>
      <c r="BE86" s="1212"/>
      <c r="BF86" s="1212"/>
      <c r="BG86" s="1212"/>
      <c r="BH86" s="1212"/>
      <c r="BI86" s="1212"/>
      <c r="BJ86" s="1212"/>
      <c r="BK86" s="1212"/>
      <c r="BL86" s="1212"/>
      <c r="BM86" s="1212"/>
      <c r="BN86" s="570"/>
      <c r="BO86" s="570"/>
      <c r="BP86" s="570"/>
      <c r="BQ86" s="570"/>
      <c r="BR86" s="570"/>
      <c r="BS86" s="570"/>
      <c r="BT86" s="570"/>
      <c r="BU86" s="570"/>
      <c r="BV86" s="570"/>
      <c r="BW86" s="570"/>
      <c r="BX86" s="570"/>
      <c r="BY86" s="570"/>
      <c r="BZ86" s="570"/>
      <c r="CA86" s="570"/>
    </row>
    <row r="87" spans="1:79" x14ac:dyDescent="0.2">
      <c r="A87" s="570"/>
      <c r="B87" s="606">
        <v>1959</v>
      </c>
      <c r="C87" s="559">
        <v>3.31</v>
      </c>
      <c r="D87" s="559">
        <v>0.2</v>
      </c>
      <c r="E87" s="559">
        <v>5.09</v>
      </c>
      <c r="F87" s="559">
        <v>0.91</v>
      </c>
      <c r="G87" s="559">
        <v>38.26</v>
      </c>
      <c r="H87" s="559">
        <f t="shared" si="15"/>
        <v>28.749999999999993</v>
      </c>
      <c r="I87" s="560">
        <v>0.27500000000000002</v>
      </c>
      <c r="J87" s="561">
        <v>4.38</v>
      </c>
      <c r="K87" s="561">
        <v>1.54</v>
      </c>
      <c r="L87" s="562">
        <v>1.4</v>
      </c>
      <c r="M87" s="562">
        <v>0.3</v>
      </c>
      <c r="N87" s="570"/>
      <c r="AA87" s="570"/>
      <c r="AB87" s="606">
        <v>1984</v>
      </c>
      <c r="AC87" s="559">
        <v>3.16</v>
      </c>
      <c r="AD87" s="559">
        <v>0.16</v>
      </c>
      <c r="AE87" s="559">
        <v>5.34</v>
      </c>
      <c r="AF87" s="559">
        <v>0.77</v>
      </c>
      <c r="AG87" s="559">
        <v>38.14</v>
      </c>
      <c r="AH87" s="559">
        <f t="shared" si="16"/>
        <v>28.710000000000008</v>
      </c>
      <c r="AI87" s="560">
        <v>0.28599999999999998</v>
      </c>
      <c r="AJ87" s="561">
        <v>4.26</v>
      </c>
      <c r="AK87" s="561">
        <v>1.69</v>
      </c>
      <c r="AL87" s="562">
        <v>1.5</v>
      </c>
      <c r="AM87" s="562">
        <v>0.3</v>
      </c>
      <c r="AN87" s="570"/>
      <c r="AO87" s="589"/>
      <c r="AP87" s="589"/>
      <c r="AQ87" s="589"/>
      <c r="AR87" s="589"/>
      <c r="AS87" s="589"/>
      <c r="AT87" s="589"/>
      <c r="AU87" s="589"/>
      <c r="AV87" s="589"/>
      <c r="AW87" s="589"/>
      <c r="AX87" s="589"/>
      <c r="AY87" s="589"/>
      <c r="AZ87" s="589"/>
      <c r="BA87" s="570"/>
      <c r="BB87" s="1212" t="s">
        <v>192</v>
      </c>
      <c r="BC87" s="1212"/>
      <c r="BD87" s="1212"/>
      <c r="BE87" s="1212"/>
      <c r="BF87" s="1212"/>
      <c r="BG87" s="1212"/>
      <c r="BH87" s="1212"/>
      <c r="BI87" s="1212"/>
      <c r="BJ87" s="1212"/>
      <c r="BK87" s="1212"/>
      <c r="BL87" s="1212"/>
      <c r="BM87" s="1212"/>
      <c r="BN87" s="570"/>
      <c r="BO87" s="570"/>
      <c r="BP87" s="570"/>
      <c r="BQ87" s="570"/>
      <c r="BR87" s="570"/>
      <c r="BS87" s="570"/>
      <c r="BT87" s="570"/>
      <c r="BU87" s="570"/>
      <c r="BV87" s="570"/>
      <c r="BW87" s="570"/>
      <c r="BX87" s="570"/>
      <c r="BY87" s="570"/>
      <c r="BZ87" s="570"/>
      <c r="CA87" s="570"/>
    </row>
    <row r="88" spans="1:79" x14ac:dyDescent="0.2">
      <c r="A88" s="570"/>
      <c r="B88" s="606">
        <v>1960</v>
      </c>
      <c r="C88" s="559">
        <v>3.39</v>
      </c>
      <c r="D88" s="559">
        <v>0.2</v>
      </c>
      <c r="E88" s="559">
        <v>5.18</v>
      </c>
      <c r="F88" s="559">
        <v>0.86</v>
      </c>
      <c r="G88" s="559">
        <v>38.340000000000003</v>
      </c>
      <c r="H88" s="559">
        <f t="shared" si="15"/>
        <v>28.71</v>
      </c>
      <c r="I88" s="560">
        <v>0.27700000000000002</v>
      </c>
      <c r="J88" s="561">
        <v>4.3099999999999996</v>
      </c>
      <c r="K88" s="561">
        <v>1.53</v>
      </c>
      <c r="L88" s="562">
        <v>1.3</v>
      </c>
      <c r="M88" s="562">
        <v>0.4</v>
      </c>
      <c r="N88" s="570"/>
      <c r="AA88" s="570"/>
      <c r="AB88" s="606">
        <v>1985</v>
      </c>
      <c r="AC88" s="559">
        <v>3.29</v>
      </c>
      <c r="AD88" s="559">
        <v>0.17</v>
      </c>
      <c r="AE88" s="559">
        <v>5.34</v>
      </c>
      <c r="AF88" s="559">
        <v>0.86</v>
      </c>
      <c r="AG88" s="559">
        <v>38.119999999999997</v>
      </c>
      <c r="AH88" s="559">
        <f t="shared" si="16"/>
        <v>28.459999999999997</v>
      </c>
      <c r="AI88" s="560">
        <v>0.28100000000000003</v>
      </c>
      <c r="AJ88" s="561">
        <v>4.33</v>
      </c>
      <c r="AK88" s="561">
        <v>1.62</v>
      </c>
      <c r="AL88" s="562">
        <v>1.8</v>
      </c>
      <c r="AM88" s="562">
        <v>0.4</v>
      </c>
      <c r="AN88" s="570"/>
      <c r="AO88" s="570"/>
      <c r="AP88" s="570"/>
      <c r="AQ88" s="570"/>
      <c r="AR88" s="570"/>
      <c r="AS88" s="570"/>
      <c r="AT88" s="570"/>
      <c r="AU88" s="570"/>
      <c r="AV88" s="570"/>
      <c r="AW88" s="570"/>
      <c r="AX88" s="570"/>
      <c r="AY88" s="570"/>
      <c r="AZ88" s="570"/>
      <c r="BA88" s="570"/>
      <c r="BB88" s="1212" t="s">
        <v>193</v>
      </c>
      <c r="BC88" s="1212"/>
      <c r="BD88" s="1212"/>
      <c r="BE88" s="1212"/>
      <c r="BF88" s="1212"/>
      <c r="BG88" s="1212"/>
      <c r="BH88" s="1212"/>
      <c r="BI88" s="1212"/>
      <c r="BJ88" s="1212"/>
      <c r="BK88" s="1212"/>
      <c r="BL88" s="1212"/>
      <c r="BM88" s="1212"/>
      <c r="BN88" s="570"/>
      <c r="BO88" s="570"/>
      <c r="BP88" s="570"/>
      <c r="BQ88" s="570"/>
      <c r="BR88" s="570"/>
      <c r="BS88" s="570"/>
      <c r="BT88" s="570"/>
      <c r="BU88" s="570"/>
      <c r="BV88" s="570"/>
      <c r="BW88" s="570"/>
      <c r="BX88" s="570"/>
      <c r="BY88" s="570"/>
      <c r="BZ88" s="570"/>
      <c r="CA88" s="570"/>
    </row>
    <row r="89" spans="1:79" x14ac:dyDescent="0.2">
      <c r="A89" s="570"/>
      <c r="B89" s="606">
        <v>1961</v>
      </c>
      <c r="C89" s="559">
        <v>3.46</v>
      </c>
      <c r="D89" s="559">
        <v>0.2</v>
      </c>
      <c r="E89" s="559">
        <v>5.23</v>
      </c>
      <c r="F89" s="559">
        <v>0.95</v>
      </c>
      <c r="G89" s="559">
        <v>38.31</v>
      </c>
      <c r="H89" s="559">
        <f t="shared" si="15"/>
        <v>28.47</v>
      </c>
      <c r="I89" s="560">
        <v>0.27900000000000003</v>
      </c>
      <c r="J89" s="561">
        <v>4.53</v>
      </c>
      <c r="K89" s="561">
        <v>1.51</v>
      </c>
      <c r="L89" s="562">
        <v>1.4</v>
      </c>
      <c r="M89" s="562">
        <v>0.5</v>
      </c>
      <c r="N89" s="570"/>
      <c r="AA89" s="570"/>
      <c r="AB89" s="606">
        <v>1986</v>
      </c>
      <c r="AC89" s="559">
        <v>3.38</v>
      </c>
      <c r="AD89" s="559">
        <v>0.19</v>
      </c>
      <c r="AE89" s="559">
        <v>5.87</v>
      </c>
      <c r="AF89" s="559">
        <v>0.91</v>
      </c>
      <c r="AG89" s="559">
        <v>38.24</v>
      </c>
      <c r="AH89" s="559">
        <f t="shared" si="16"/>
        <v>27.89</v>
      </c>
      <c r="AI89" s="560">
        <v>0.28599999999999998</v>
      </c>
      <c r="AJ89" s="561">
        <v>4.41</v>
      </c>
      <c r="AK89" s="561">
        <v>1.74</v>
      </c>
      <c r="AL89" s="562">
        <v>1.4</v>
      </c>
      <c r="AM89" s="562">
        <v>0.5</v>
      </c>
      <c r="AN89" s="570"/>
      <c r="AO89" s="589"/>
      <c r="AP89" s="589"/>
      <c r="AQ89" s="589"/>
      <c r="AR89" s="589"/>
      <c r="AS89" s="589"/>
      <c r="AT89" s="589"/>
      <c r="AU89" s="589"/>
      <c r="AV89" s="589"/>
      <c r="AW89" s="589"/>
      <c r="AX89" s="589"/>
      <c r="AY89" s="589"/>
      <c r="AZ89" s="589"/>
      <c r="BA89" s="570"/>
      <c r="BB89" s="1212" t="s">
        <v>194</v>
      </c>
      <c r="BC89" s="1212"/>
      <c r="BD89" s="1212"/>
      <c r="BE89" s="1212"/>
      <c r="BF89" s="1212"/>
      <c r="BG89" s="1212"/>
      <c r="BH89" s="1212"/>
      <c r="BI89" s="1212"/>
      <c r="BJ89" s="1212"/>
      <c r="BK89" s="1212"/>
      <c r="BL89" s="1212"/>
      <c r="BM89" s="1212"/>
      <c r="BN89" s="570"/>
      <c r="BO89" s="570"/>
      <c r="BP89" s="570"/>
      <c r="BQ89" s="570"/>
      <c r="BR89" s="570"/>
      <c r="BS89" s="570"/>
      <c r="BT89" s="570"/>
      <c r="BU89" s="570"/>
      <c r="BV89" s="570"/>
      <c r="BW89" s="570"/>
      <c r="BX89" s="570"/>
      <c r="BY89" s="570"/>
      <c r="BZ89" s="570"/>
      <c r="CA89" s="570"/>
    </row>
    <row r="90" spans="1:79" x14ac:dyDescent="0.2">
      <c r="A90" s="570"/>
      <c r="B90" s="606">
        <v>1962</v>
      </c>
      <c r="C90" s="559">
        <v>3.37</v>
      </c>
      <c r="D90" s="559">
        <v>0.22</v>
      </c>
      <c r="E90" s="559">
        <v>5.42</v>
      </c>
      <c r="F90" s="559">
        <v>0.93</v>
      </c>
      <c r="G90" s="559">
        <v>38.42</v>
      </c>
      <c r="H90" s="559">
        <f t="shared" si="15"/>
        <v>28.480000000000004</v>
      </c>
      <c r="I90" s="560">
        <v>0.28100000000000003</v>
      </c>
      <c r="J90" s="561">
        <v>4.46</v>
      </c>
      <c r="K90" s="561">
        <v>1.61</v>
      </c>
      <c r="L90" s="562">
        <v>1.6</v>
      </c>
      <c r="M90" s="562">
        <v>0.4</v>
      </c>
      <c r="N90" s="570"/>
      <c r="AA90" s="570"/>
      <c r="AB90" s="606">
        <v>1987</v>
      </c>
      <c r="AC90" s="559">
        <v>3.42</v>
      </c>
      <c r="AD90" s="559">
        <v>0.2</v>
      </c>
      <c r="AE90" s="559">
        <v>5.96</v>
      </c>
      <c r="AF90" s="559">
        <v>1.06</v>
      </c>
      <c r="AG90" s="559">
        <v>38.46</v>
      </c>
      <c r="AH90" s="559">
        <f t="shared" si="16"/>
        <v>27.819999999999997</v>
      </c>
      <c r="AI90" s="560">
        <v>0.28899999999999998</v>
      </c>
      <c r="AJ90" s="561">
        <v>4.72</v>
      </c>
      <c r="AK90" s="561">
        <v>1.74</v>
      </c>
      <c r="AL90" s="562">
        <v>1.6</v>
      </c>
      <c r="AM90" s="562">
        <v>0.3</v>
      </c>
      <c r="AN90" s="570"/>
      <c r="AO90" s="589"/>
      <c r="AP90" s="589"/>
      <c r="AQ90" s="589"/>
      <c r="AR90" s="589"/>
      <c r="AS90" s="589"/>
      <c r="AT90" s="589"/>
      <c r="AU90" s="589"/>
      <c r="AV90" s="589"/>
      <c r="AW90" s="589"/>
      <c r="AX90" s="589"/>
      <c r="AY90" s="589"/>
      <c r="AZ90" s="589"/>
      <c r="BA90" s="570"/>
      <c r="BB90" s="1212" t="s">
        <v>195</v>
      </c>
      <c r="BC90" s="1212"/>
      <c r="BD90" s="1212"/>
      <c r="BE90" s="1212"/>
      <c r="BF90" s="1212"/>
      <c r="BG90" s="1212"/>
      <c r="BH90" s="1212"/>
      <c r="BI90" s="1212"/>
      <c r="BJ90" s="1212"/>
      <c r="BK90" s="1212"/>
      <c r="BL90" s="1212"/>
      <c r="BM90" s="1212"/>
      <c r="BN90" s="570"/>
      <c r="BO90" s="570"/>
      <c r="BP90" s="570"/>
      <c r="BQ90" s="570"/>
      <c r="BR90" s="570"/>
      <c r="BS90" s="570"/>
      <c r="BT90" s="570"/>
      <c r="BU90" s="570"/>
      <c r="BV90" s="570"/>
      <c r="BW90" s="570"/>
      <c r="BX90" s="570"/>
      <c r="BY90" s="570"/>
      <c r="BZ90" s="570"/>
      <c r="CA90" s="570"/>
    </row>
    <row r="91" spans="1:79" x14ac:dyDescent="0.2">
      <c r="A91" s="570"/>
      <c r="B91" s="606">
        <v>1963</v>
      </c>
      <c r="C91" s="559">
        <v>2.96</v>
      </c>
      <c r="D91" s="559">
        <v>0.22</v>
      </c>
      <c r="E91" s="559">
        <v>5.8</v>
      </c>
      <c r="F91" s="559">
        <v>0.84</v>
      </c>
      <c r="G91" s="559">
        <v>37.79</v>
      </c>
      <c r="H91" s="559">
        <f t="shared" si="15"/>
        <v>27.97</v>
      </c>
      <c r="I91" s="560">
        <v>0.27300000000000002</v>
      </c>
      <c r="J91" s="561">
        <v>3.95</v>
      </c>
      <c r="K91" s="561">
        <v>1.96</v>
      </c>
      <c r="L91" s="562">
        <v>1.9</v>
      </c>
      <c r="M91" s="562">
        <v>0.7</v>
      </c>
      <c r="N91" s="570"/>
      <c r="AA91" s="570"/>
      <c r="AB91" s="606">
        <v>1988</v>
      </c>
      <c r="AC91" s="559">
        <v>3.09</v>
      </c>
      <c r="AD91" s="559">
        <v>0.22</v>
      </c>
      <c r="AE91" s="559">
        <v>5.56</v>
      </c>
      <c r="AF91" s="559">
        <v>0.76</v>
      </c>
      <c r="AG91" s="559">
        <v>37.950000000000003</v>
      </c>
      <c r="AH91" s="559">
        <f t="shared" si="16"/>
        <v>28.32</v>
      </c>
      <c r="AI91" s="560">
        <v>0.28199999999999997</v>
      </c>
      <c r="AJ91" s="561">
        <v>4.1399999999999997</v>
      </c>
      <c r="AK91" s="561">
        <v>1.8</v>
      </c>
      <c r="AL91" s="562">
        <v>1.6</v>
      </c>
      <c r="AM91" s="562">
        <v>0.4</v>
      </c>
      <c r="AN91" s="570"/>
      <c r="AO91" s="589"/>
      <c r="AP91" s="589"/>
      <c r="AQ91" s="589"/>
      <c r="AR91" s="589"/>
      <c r="AS91" s="589"/>
      <c r="AT91" s="589"/>
      <c r="AU91" s="589"/>
      <c r="AV91" s="589"/>
      <c r="AW91" s="589"/>
      <c r="AX91" s="589"/>
      <c r="AY91" s="589"/>
      <c r="AZ91" s="589"/>
      <c r="BA91" s="570"/>
      <c r="BB91" s="570"/>
      <c r="BC91" s="570"/>
      <c r="BD91" s="570"/>
      <c r="BE91" s="570"/>
      <c r="BF91" s="570"/>
      <c r="BG91" s="570"/>
      <c r="BH91" s="570"/>
      <c r="BI91" s="570"/>
      <c r="BJ91" s="570"/>
      <c r="BK91" s="570"/>
      <c r="BL91" s="570"/>
      <c r="BM91" s="570"/>
      <c r="BN91" s="570"/>
      <c r="BO91" s="570"/>
      <c r="BP91" s="570"/>
      <c r="BQ91" s="570"/>
      <c r="BR91" s="570"/>
      <c r="BS91" s="570"/>
      <c r="BT91" s="570"/>
      <c r="BU91" s="570"/>
      <c r="BV91" s="570"/>
      <c r="BW91" s="570"/>
      <c r="BX91" s="570"/>
      <c r="BY91" s="570"/>
      <c r="BZ91" s="570"/>
      <c r="CA91" s="570"/>
    </row>
    <row r="92" spans="1:79" x14ac:dyDescent="0.2">
      <c r="A92" s="570"/>
      <c r="B92" s="606">
        <v>1964</v>
      </c>
      <c r="C92" s="559">
        <v>2.96</v>
      </c>
      <c r="D92" s="559">
        <v>0.21</v>
      </c>
      <c r="E92" s="559">
        <v>5.91</v>
      </c>
      <c r="F92" s="559">
        <v>0.85</v>
      </c>
      <c r="G92" s="559">
        <v>37.82</v>
      </c>
      <c r="H92" s="559">
        <f t="shared" si="15"/>
        <v>27.889999999999997</v>
      </c>
      <c r="I92" s="560">
        <v>0.27900000000000003</v>
      </c>
      <c r="J92" s="561">
        <v>4.04</v>
      </c>
      <c r="K92" s="561">
        <v>2</v>
      </c>
      <c r="L92" s="562">
        <v>1.9</v>
      </c>
      <c r="M92" s="562">
        <v>0.5</v>
      </c>
      <c r="N92" s="570"/>
      <c r="AA92" s="570"/>
      <c r="AB92" s="606">
        <v>1989</v>
      </c>
      <c r="AC92" s="559">
        <v>3.21</v>
      </c>
      <c r="AD92" s="559">
        <v>0.19</v>
      </c>
      <c r="AE92" s="559">
        <v>5.61</v>
      </c>
      <c r="AF92" s="559">
        <v>0.73</v>
      </c>
      <c r="AG92" s="559">
        <v>37.99</v>
      </c>
      <c r="AH92" s="559">
        <f t="shared" si="16"/>
        <v>28.250000000000004</v>
      </c>
      <c r="AI92" s="560">
        <v>0.28299999999999997</v>
      </c>
      <c r="AJ92" s="561">
        <v>4.13</v>
      </c>
      <c r="AK92" s="561">
        <v>1.75</v>
      </c>
      <c r="AL92" s="562">
        <v>1.3</v>
      </c>
      <c r="AM92" s="562">
        <v>0.5</v>
      </c>
      <c r="AN92" s="570"/>
      <c r="AO92" s="589"/>
      <c r="AP92" s="589"/>
      <c r="AQ92" s="589"/>
      <c r="AR92" s="589"/>
      <c r="AS92" s="589"/>
      <c r="AT92" s="589"/>
      <c r="AU92" s="589"/>
      <c r="AV92" s="589"/>
      <c r="AW92" s="589"/>
      <c r="AX92" s="589"/>
      <c r="AY92" s="589"/>
      <c r="AZ92" s="589"/>
      <c r="BA92" s="570"/>
      <c r="BB92" s="570"/>
      <c r="BC92" s="570"/>
      <c r="BD92" s="570"/>
      <c r="BE92" s="570"/>
      <c r="BF92" s="570"/>
      <c r="BG92" s="570"/>
      <c r="BH92" s="570"/>
      <c r="BI92" s="570"/>
      <c r="BJ92" s="570"/>
      <c r="BK92" s="570"/>
      <c r="BL92" s="570"/>
      <c r="BM92" s="570"/>
      <c r="BN92" s="570"/>
      <c r="BO92" s="570"/>
      <c r="BP92" s="570"/>
      <c r="BQ92" s="570"/>
      <c r="BR92" s="570"/>
      <c r="BS92" s="570"/>
      <c r="BT92" s="570"/>
      <c r="BU92" s="570"/>
      <c r="BV92" s="570"/>
      <c r="BW92" s="570"/>
      <c r="BX92" s="570"/>
      <c r="BY92" s="570"/>
      <c r="BZ92" s="570"/>
      <c r="CA92" s="570"/>
    </row>
    <row r="93" spans="1:79" x14ac:dyDescent="0.2">
      <c r="A93" s="570"/>
      <c r="B93" s="606">
        <v>1965</v>
      </c>
      <c r="C93" s="559">
        <v>3.09</v>
      </c>
      <c r="D93" s="559">
        <v>0.22</v>
      </c>
      <c r="E93" s="559">
        <v>5.94</v>
      </c>
      <c r="F93" s="559">
        <v>0.83</v>
      </c>
      <c r="G93" s="559">
        <v>37.82</v>
      </c>
      <c r="H93" s="559">
        <f t="shared" si="15"/>
        <v>27.740000000000006</v>
      </c>
      <c r="I93" s="560">
        <v>0.27400000000000002</v>
      </c>
      <c r="J93" s="561">
        <v>3.99</v>
      </c>
      <c r="K93" s="561">
        <v>1.92</v>
      </c>
      <c r="L93" s="562">
        <v>2.1</v>
      </c>
      <c r="M93" s="562">
        <v>0.4</v>
      </c>
      <c r="N93" s="570"/>
      <c r="AA93" s="570"/>
      <c r="AB93" s="606">
        <v>1990</v>
      </c>
      <c r="AC93" s="559">
        <v>3.29</v>
      </c>
      <c r="AD93" s="559">
        <v>0.2</v>
      </c>
      <c r="AE93" s="559">
        <v>5.67</v>
      </c>
      <c r="AF93" s="559">
        <v>0.79</v>
      </c>
      <c r="AG93" s="559">
        <v>38.08</v>
      </c>
      <c r="AH93" s="559">
        <f t="shared" si="16"/>
        <v>28.129999999999995</v>
      </c>
      <c r="AI93" s="560">
        <v>0.28699999999999998</v>
      </c>
      <c r="AJ93" s="561">
        <v>4.26</v>
      </c>
      <c r="AK93" s="561">
        <v>1.72</v>
      </c>
      <c r="AL93" s="562">
        <v>1.3</v>
      </c>
      <c r="AM93" s="562">
        <v>0.4</v>
      </c>
      <c r="AN93" s="570"/>
      <c r="AO93" s="589"/>
      <c r="AP93" s="589"/>
      <c r="AQ93" s="589"/>
      <c r="AR93" s="589"/>
      <c r="AS93" s="589"/>
      <c r="AT93" s="589"/>
      <c r="AU93" s="589"/>
      <c r="AV93" s="589"/>
      <c r="AW93" s="589"/>
      <c r="AX93" s="589"/>
      <c r="AY93" s="589"/>
      <c r="AZ93" s="589"/>
      <c r="BA93" s="570"/>
      <c r="BB93" s="570"/>
      <c r="BC93" s="570"/>
      <c r="BD93" s="570"/>
      <c r="BE93" s="570"/>
      <c r="BF93" s="570"/>
      <c r="BG93" s="570"/>
      <c r="BH93" s="570"/>
      <c r="BI93" s="570"/>
      <c r="BJ93" s="570"/>
      <c r="BK93" s="570"/>
      <c r="BL93" s="570"/>
      <c r="BM93" s="570"/>
      <c r="BN93" s="570"/>
      <c r="BO93" s="570"/>
      <c r="BP93" s="570"/>
      <c r="BQ93" s="570"/>
      <c r="BR93" s="570"/>
      <c r="BS93" s="570"/>
      <c r="BT93" s="570"/>
      <c r="BU93" s="570"/>
      <c r="BV93" s="570"/>
      <c r="BW93" s="570"/>
      <c r="BX93" s="570"/>
      <c r="BY93" s="570"/>
      <c r="BZ93" s="570"/>
      <c r="CA93" s="570"/>
    </row>
    <row r="94" spans="1:79" x14ac:dyDescent="0.2">
      <c r="A94" s="570"/>
      <c r="B94" s="606">
        <v>1966</v>
      </c>
      <c r="C94" s="559">
        <v>2.89</v>
      </c>
      <c r="D94" s="559">
        <v>0.21</v>
      </c>
      <c r="E94" s="559">
        <v>5.82</v>
      </c>
      <c r="F94" s="559">
        <v>0.85</v>
      </c>
      <c r="G94" s="559">
        <v>37.67</v>
      </c>
      <c r="H94" s="559">
        <f t="shared" si="15"/>
        <v>27.9</v>
      </c>
      <c r="I94" s="560">
        <v>0.27600000000000002</v>
      </c>
      <c r="J94" s="561">
        <v>3.99</v>
      </c>
      <c r="K94" s="561">
        <v>2.02</v>
      </c>
      <c r="L94" s="562">
        <v>1.3</v>
      </c>
      <c r="M94" s="562">
        <v>0.4</v>
      </c>
      <c r="N94" s="570"/>
      <c r="AA94" s="570"/>
      <c r="AB94" s="606">
        <v>1991</v>
      </c>
      <c r="AC94" s="559">
        <v>3.32</v>
      </c>
      <c r="AD94" s="559">
        <v>0.22</v>
      </c>
      <c r="AE94" s="559">
        <v>5.8</v>
      </c>
      <c r="AF94" s="559">
        <v>0.8</v>
      </c>
      <c r="AG94" s="559">
        <v>38.200000000000003</v>
      </c>
      <c r="AH94" s="559">
        <f t="shared" si="16"/>
        <v>28.060000000000002</v>
      </c>
      <c r="AI94" s="560">
        <v>0.28499999999999998</v>
      </c>
      <c r="AJ94" s="561">
        <v>4.3099999999999996</v>
      </c>
      <c r="AK94" s="561">
        <v>1.74</v>
      </c>
      <c r="AL94" s="562">
        <v>1.5</v>
      </c>
      <c r="AM94" s="562">
        <v>0.4</v>
      </c>
      <c r="AN94" s="570"/>
      <c r="AO94" s="589"/>
      <c r="AP94" s="589"/>
      <c r="AQ94" s="589"/>
      <c r="AR94" s="589"/>
      <c r="AS94" s="589"/>
      <c r="AT94" s="589"/>
      <c r="AU94" s="589"/>
      <c r="AV94" s="589"/>
      <c r="AW94" s="589"/>
      <c r="AX94" s="589"/>
      <c r="AY94" s="589"/>
      <c r="AZ94" s="589"/>
      <c r="BA94" s="570"/>
      <c r="BB94" s="570"/>
      <c r="BC94" s="570"/>
      <c r="BD94" s="570"/>
      <c r="BE94" s="570"/>
      <c r="BF94" s="570"/>
      <c r="BG94" s="570"/>
      <c r="BH94" s="570"/>
      <c r="BI94" s="570"/>
      <c r="BJ94" s="570"/>
      <c r="BK94" s="570"/>
      <c r="BL94" s="570"/>
      <c r="BM94" s="570"/>
      <c r="BN94" s="570"/>
      <c r="BO94" s="570"/>
      <c r="BP94" s="570"/>
      <c r="BQ94" s="570"/>
      <c r="BR94" s="570"/>
      <c r="BS94" s="570"/>
      <c r="BT94" s="570"/>
      <c r="BU94" s="570"/>
      <c r="BV94" s="570"/>
      <c r="BW94" s="570"/>
      <c r="BX94" s="570"/>
      <c r="BY94" s="570"/>
      <c r="BZ94" s="570"/>
      <c r="CA94" s="570"/>
    </row>
    <row r="95" spans="1:79" x14ac:dyDescent="0.2">
      <c r="A95" s="570"/>
      <c r="B95" s="606">
        <v>1967</v>
      </c>
      <c r="C95" s="559">
        <v>2.98</v>
      </c>
      <c r="D95" s="559">
        <v>0.23</v>
      </c>
      <c r="E95" s="559">
        <v>5.99</v>
      </c>
      <c r="F95" s="559">
        <v>0.71</v>
      </c>
      <c r="G95" s="559">
        <v>37.61</v>
      </c>
      <c r="H95" s="559">
        <f t="shared" si="15"/>
        <v>27.700000000000003</v>
      </c>
      <c r="I95" s="560">
        <v>0.27400000000000002</v>
      </c>
      <c r="J95" s="561">
        <v>3.77</v>
      </c>
      <c r="K95" s="561">
        <v>2.0099999999999998</v>
      </c>
      <c r="L95" s="562">
        <v>1.4</v>
      </c>
      <c r="M95" s="562">
        <v>0.3</v>
      </c>
      <c r="N95" s="570"/>
      <c r="AA95" s="570"/>
      <c r="AB95" s="606">
        <v>1992</v>
      </c>
      <c r="AC95" s="559">
        <v>3.25</v>
      </c>
      <c r="AD95" s="559">
        <v>0.23</v>
      </c>
      <c r="AE95" s="559">
        <v>5.59</v>
      </c>
      <c r="AF95" s="559">
        <v>0.72</v>
      </c>
      <c r="AG95" s="559">
        <v>38.119999999999997</v>
      </c>
      <c r="AH95" s="559">
        <f t="shared" si="16"/>
        <v>28.330000000000002</v>
      </c>
      <c r="AI95" s="560">
        <v>0.28499999999999998</v>
      </c>
      <c r="AJ95" s="561">
        <v>4.12</v>
      </c>
      <c r="AK95" s="561">
        <v>1.72</v>
      </c>
      <c r="AL95" s="562">
        <v>1.5</v>
      </c>
      <c r="AM95" s="562">
        <v>0.5</v>
      </c>
      <c r="AN95" s="570"/>
      <c r="AO95" s="589"/>
      <c r="AP95" s="589"/>
      <c r="AQ95" s="589"/>
      <c r="AR95" s="589"/>
      <c r="AS95" s="589"/>
      <c r="AT95" s="589"/>
      <c r="AU95" s="589"/>
      <c r="AV95" s="589"/>
      <c r="AW95" s="589"/>
      <c r="AX95" s="589"/>
      <c r="AY95" s="589"/>
      <c r="AZ95" s="589"/>
      <c r="BA95" s="570"/>
      <c r="BB95" s="570"/>
      <c r="BC95" s="570"/>
      <c r="BD95" s="570"/>
      <c r="BE95" s="570"/>
      <c r="BF95" s="570"/>
      <c r="BG95" s="570"/>
      <c r="BH95" s="570"/>
      <c r="BI95" s="570"/>
      <c r="BJ95" s="570"/>
      <c r="BK95" s="570"/>
      <c r="BL95" s="570"/>
      <c r="BM95" s="570"/>
      <c r="BN95" s="570"/>
      <c r="BO95" s="570"/>
      <c r="BP95" s="570"/>
      <c r="BQ95" s="570"/>
      <c r="BR95" s="570"/>
      <c r="BS95" s="570"/>
      <c r="BT95" s="570"/>
      <c r="BU95" s="570"/>
      <c r="BV95" s="570"/>
      <c r="BW95" s="570"/>
      <c r="BX95" s="570"/>
      <c r="BY95" s="570"/>
      <c r="BZ95" s="570"/>
      <c r="CA95" s="570"/>
    </row>
    <row r="96" spans="1:79" x14ac:dyDescent="0.2">
      <c r="A96" s="570"/>
      <c r="B96" s="606">
        <v>1968</v>
      </c>
      <c r="C96" s="559">
        <v>2.82</v>
      </c>
      <c r="D96" s="559">
        <v>0.24</v>
      </c>
      <c r="E96" s="559">
        <v>5.89</v>
      </c>
      <c r="F96" s="559">
        <v>0.61</v>
      </c>
      <c r="G96" s="559">
        <v>37.18</v>
      </c>
      <c r="H96" s="559">
        <f t="shared" si="15"/>
        <v>27.619999999999997</v>
      </c>
      <c r="I96" s="560">
        <v>0.26900000000000002</v>
      </c>
      <c r="J96" s="561">
        <v>3.42</v>
      </c>
      <c r="K96" s="561">
        <v>2.09</v>
      </c>
      <c r="L96" s="562">
        <v>1.3</v>
      </c>
      <c r="M96" s="562">
        <v>0.4</v>
      </c>
      <c r="N96" s="570"/>
      <c r="AA96" s="570"/>
      <c r="AB96" s="606">
        <v>1993</v>
      </c>
      <c r="AC96" s="559">
        <v>3.33</v>
      </c>
      <c r="AD96" s="559">
        <v>0.26</v>
      </c>
      <c r="AE96" s="559">
        <v>5.8</v>
      </c>
      <c r="AF96" s="559">
        <v>0.89</v>
      </c>
      <c r="AG96" s="559">
        <v>38.47</v>
      </c>
      <c r="AH96" s="559">
        <f t="shared" si="16"/>
        <v>28.19</v>
      </c>
      <c r="AI96" s="560">
        <v>0.29399999999999998</v>
      </c>
      <c r="AJ96" s="561">
        <v>4.5999999999999996</v>
      </c>
      <c r="AK96" s="561">
        <v>1.74</v>
      </c>
      <c r="AL96" s="562">
        <v>1.9</v>
      </c>
      <c r="AM96" s="562">
        <v>0.5</v>
      </c>
      <c r="AN96" s="570"/>
      <c r="AO96" s="589"/>
      <c r="AP96" s="589"/>
      <c r="AQ96" s="589"/>
      <c r="AR96" s="589"/>
      <c r="AS96" s="589"/>
      <c r="AT96" s="589"/>
      <c r="AU96" s="589"/>
      <c r="AV96" s="589"/>
      <c r="AW96" s="589"/>
      <c r="AX96" s="589"/>
      <c r="AY96" s="589"/>
      <c r="AZ96" s="589"/>
      <c r="BA96" s="570"/>
      <c r="BB96" s="570"/>
      <c r="BC96" s="570"/>
      <c r="BD96" s="570"/>
      <c r="BE96" s="570"/>
      <c r="BF96" s="570"/>
      <c r="BG96" s="570"/>
      <c r="BH96" s="570"/>
      <c r="BI96" s="570"/>
      <c r="BJ96" s="570"/>
      <c r="BK96" s="570"/>
      <c r="BL96" s="570"/>
      <c r="BM96" s="570"/>
      <c r="BN96" s="570"/>
      <c r="BO96" s="1212" t="s">
        <v>200</v>
      </c>
      <c r="BP96" s="1212"/>
      <c r="BQ96" s="1212"/>
      <c r="BR96" s="1212"/>
      <c r="BS96" s="1212"/>
      <c r="BT96" s="1212"/>
      <c r="BU96" s="1212"/>
      <c r="BV96" s="1212"/>
      <c r="BW96" s="1212"/>
      <c r="BX96" s="1212"/>
      <c r="BY96" s="1212"/>
      <c r="BZ96" s="1212"/>
      <c r="CA96" s="570"/>
    </row>
    <row r="97" spans="1:91" x14ac:dyDescent="0.2">
      <c r="A97" s="570"/>
      <c r="B97" s="606">
        <v>1969</v>
      </c>
      <c r="C97" s="559">
        <v>3.45</v>
      </c>
      <c r="D97" s="559">
        <v>0.23</v>
      </c>
      <c r="E97" s="559">
        <v>5.77</v>
      </c>
      <c r="F97" s="559">
        <v>0.8</v>
      </c>
      <c r="G97" s="559">
        <v>38.08</v>
      </c>
      <c r="H97" s="559">
        <f t="shared" si="15"/>
        <v>27.83</v>
      </c>
      <c r="I97" s="560">
        <v>0.27600000000000002</v>
      </c>
      <c r="J97" s="561">
        <v>4.07</v>
      </c>
      <c r="K97" s="561">
        <v>1.67</v>
      </c>
      <c r="L97" s="562">
        <v>2</v>
      </c>
      <c r="M97" s="562">
        <v>0.5</v>
      </c>
      <c r="N97" s="570"/>
      <c r="AA97" s="570"/>
      <c r="AB97" s="606">
        <v>1994</v>
      </c>
      <c r="AC97" s="559">
        <v>3.48</v>
      </c>
      <c r="AD97" s="559">
        <v>0.27</v>
      </c>
      <c r="AE97" s="559">
        <v>6.18</v>
      </c>
      <c r="AF97" s="559">
        <v>1.03</v>
      </c>
      <c r="AG97" s="559">
        <v>38.9</v>
      </c>
      <c r="AH97" s="559">
        <f t="shared" si="16"/>
        <v>27.939999999999998</v>
      </c>
      <c r="AI97" s="560">
        <v>0.3</v>
      </c>
      <c r="AJ97" s="561">
        <v>4.92</v>
      </c>
      <c r="AK97" s="561">
        <v>1.78</v>
      </c>
      <c r="AL97" s="562">
        <v>1.9</v>
      </c>
      <c r="AM97" s="562">
        <v>0.4</v>
      </c>
      <c r="AN97" s="570"/>
      <c r="AO97" s="589"/>
      <c r="AP97" s="589"/>
      <c r="AQ97" s="589"/>
      <c r="AR97" s="589"/>
      <c r="AS97" s="589"/>
      <c r="AT97" s="589"/>
      <c r="AU97" s="589"/>
      <c r="AV97" s="589"/>
      <c r="AW97" s="589"/>
      <c r="AX97" s="589"/>
      <c r="AY97" s="589"/>
      <c r="AZ97" s="589"/>
      <c r="BA97" s="570"/>
      <c r="BB97" s="576"/>
      <c r="BC97" s="576"/>
      <c r="BD97" s="576"/>
      <c r="BE97" s="576"/>
      <c r="BF97" s="576"/>
      <c r="BG97" s="576"/>
      <c r="BH97" s="576"/>
      <c r="BI97" s="576"/>
      <c r="BJ97" s="576"/>
      <c r="BK97" s="576"/>
      <c r="BL97" s="576"/>
      <c r="BM97" s="576"/>
      <c r="BN97" s="570"/>
      <c r="BO97" s="1212" t="s">
        <v>201</v>
      </c>
      <c r="BP97" s="1212"/>
      <c r="BQ97" s="1212"/>
      <c r="BR97" s="1212"/>
      <c r="BS97" s="1212"/>
      <c r="BT97" s="1212"/>
      <c r="BU97" s="1212"/>
      <c r="BV97" s="1212"/>
      <c r="BW97" s="1212"/>
      <c r="BX97" s="1212"/>
      <c r="BY97" s="1212"/>
      <c r="BZ97" s="1212"/>
      <c r="CA97" s="570"/>
    </row>
    <row r="98" spans="1:91" x14ac:dyDescent="0.2">
      <c r="A98" s="570"/>
      <c r="B98" s="606">
        <v>1970</v>
      </c>
      <c r="C98" s="559">
        <v>3.53</v>
      </c>
      <c r="D98" s="559">
        <v>0.21</v>
      </c>
      <c r="E98" s="559">
        <v>5.75</v>
      </c>
      <c r="F98" s="559">
        <v>0.88</v>
      </c>
      <c r="G98" s="559">
        <v>38.409999999999997</v>
      </c>
      <c r="H98" s="559">
        <f t="shared" si="15"/>
        <v>28.039999999999996</v>
      </c>
      <c r="I98" s="560">
        <v>0.28100000000000003</v>
      </c>
      <c r="J98" s="561">
        <v>4.34</v>
      </c>
      <c r="K98" s="561">
        <v>1.63</v>
      </c>
      <c r="L98" s="562">
        <v>1.4</v>
      </c>
      <c r="M98" s="562">
        <v>0.3</v>
      </c>
      <c r="N98" s="570"/>
      <c r="AA98" s="570"/>
      <c r="AB98" s="606">
        <v>1995</v>
      </c>
      <c r="AC98" s="559">
        <v>3.53</v>
      </c>
      <c r="AD98" s="559">
        <v>0.3</v>
      </c>
      <c r="AE98" s="559">
        <v>6.3</v>
      </c>
      <c r="AF98" s="559">
        <v>1.01</v>
      </c>
      <c r="AG98" s="559">
        <v>38.85</v>
      </c>
      <c r="AH98" s="559">
        <f t="shared" si="16"/>
        <v>27.71</v>
      </c>
      <c r="AI98" s="560">
        <v>0.29799999999999999</v>
      </c>
      <c r="AJ98" s="561">
        <v>4.8499999999999996</v>
      </c>
      <c r="AK98" s="561">
        <v>1.79</v>
      </c>
      <c r="AL98" s="562">
        <v>1.9</v>
      </c>
      <c r="AM98" s="562">
        <v>0.4</v>
      </c>
      <c r="AN98" s="570"/>
      <c r="AO98" s="589"/>
      <c r="AP98" s="589"/>
      <c r="AQ98" s="589"/>
      <c r="AR98" s="589"/>
      <c r="AS98" s="589"/>
      <c r="AT98" s="589"/>
      <c r="AU98" s="589"/>
      <c r="AV98" s="589"/>
      <c r="AW98" s="589"/>
      <c r="AX98" s="589"/>
      <c r="AY98" s="589"/>
      <c r="AZ98" s="589"/>
      <c r="BA98" s="570"/>
      <c r="BB98" s="570"/>
      <c r="BC98" s="570"/>
      <c r="BD98" s="570"/>
      <c r="BE98" s="570"/>
      <c r="BF98" s="570"/>
      <c r="BG98" s="570"/>
      <c r="BH98" s="570"/>
      <c r="BI98" s="570"/>
      <c r="BJ98" s="570"/>
      <c r="BK98" s="570"/>
      <c r="BL98" s="570"/>
      <c r="BM98" s="570"/>
      <c r="BN98" s="570"/>
      <c r="BO98" s="570"/>
      <c r="BP98" s="570"/>
      <c r="BQ98" s="570"/>
      <c r="BR98" s="570"/>
      <c r="BS98" s="570"/>
      <c r="BT98" s="570"/>
      <c r="BU98" s="570"/>
      <c r="BV98" s="570"/>
      <c r="BW98" s="570"/>
      <c r="BX98" s="570"/>
      <c r="BY98" s="570"/>
      <c r="BZ98" s="570"/>
      <c r="CA98" s="570"/>
    </row>
    <row r="99" spans="1:91" x14ac:dyDescent="0.2">
      <c r="A99" s="570"/>
      <c r="B99" s="606">
        <v>1971</v>
      </c>
      <c r="C99" s="559">
        <v>3.23</v>
      </c>
      <c r="D99" s="559">
        <v>0.21</v>
      </c>
      <c r="E99" s="559">
        <v>5.41</v>
      </c>
      <c r="F99" s="559">
        <v>0.74</v>
      </c>
      <c r="G99" s="559">
        <v>37.85</v>
      </c>
      <c r="H99" s="559">
        <f t="shared" si="15"/>
        <v>28.260000000000005</v>
      </c>
      <c r="I99" s="560">
        <v>0.27600000000000002</v>
      </c>
      <c r="J99" s="561">
        <v>3.89</v>
      </c>
      <c r="K99" s="561">
        <v>1.67</v>
      </c>
      <c r="L99" s="562">
        <v>1.9</v>
      </c>
      <c r="M99" s="562">
        <v>0.5</v>
      </c>
      <c r="N99" s="570"/>
      <c r="AA99" s="570"/>
      <c r="AB99" s="606">
        <v>1996</v>
      </c>
      <c r="AC99" s="559">
        <v>3.55</v>
      </c>
      <c r="AD99" s="559">
        <v>0.31</v>
      </c>
      <c r="AE99" s="559">
        <v>6.46</v>
      </c>
      <c r="AF99" s="559">
        <v>1.0900000000000001</v>
      </c>
      <c r="AG99" s="559">
        <v>39.1</v>
      </c>
      <c r="AH99" s="559">
        <f t="shared" si="16"/>
        <v>27.69</v>
      </c>
      <c r="AI99" s="560">
        <v>0.30099999999999999</v>
      </c>
      <c r="AJ99" s="561">
        <v>5.04</v>
      </c>
      <c r="AK99" s="561">
        <v>1.82</v>
      </c>
      <c r="AL99" s="562">
        <v>2.2000000000000002</v>
      </c>
      <c r="AM99" s="562">
        <v>0.4</v>
      </c>
      <c r="AN99" s="570"/>
      <c r="AO99" s="589"/>
      <c r="AP99" s="589"/>
      <c r="AQ99" s="589"/>
      <c r="AR99" s="589"/>
      <c r="AS99" s="589"/>
      <c r="AT99" s="589"/>
      <c r="AU99" s="589"/>
      <c r="AV99" s="589"/>
      <c r="AW99" s="589"/>
      <c r="AX99" s="589"/>
      <c r="AY99" s="589"/>
      <c r="AZ99" s="589"/>
      <c r="BA99" s="570"/>
      <c r="BB99" s="570"/>
      <c r="BC99" s="570"/>
      <c r="BD99" s="570"/>
      <c r="BE99" s="570"/>
      <c r="BF99" s="570"/>
      <c r="BG99" s="570"/>
      <c r="BH99" s="570"/>
      <c r="BI99" s="570"/>
      <c r="BJ99" s="570"/>
      <c r="BK99" s="570"/>
      <c r="BL99" s="570"/>
      <c r="BM99" s="570"/>
      <c r="BN99" s="570"/>
    </row>
    <row r="100" spans="1:91" x14ac:dyDescent="0.2">
      <c r="A100" s="570"/>
      <c r="B100" s="606">
        <v>1972</v>
      </c>
      <c r="C100" s="559">
        <v>3.15</v>
      </c>
      <c r="D100" s="559">
        <v>0.2</v>
      </c>
      <c r="E100" s="559">
        <v>5.57</v>
      </c>
      <c r="F100" s="559">
        <v>0.68</v>
      </c>
      <c r="G100" s="559">
        <v>37.64</v>
      </c>
      <c r="H100" s="559">
        <f t="shared" si="15"/>
        <v>28.04</v>
      </c>
      <c r="I100" s="560">
        <v>0.27200000000000002</v>
      </c>
      <c r="J100" s="561">
        <v>3.69</v>
      </c>
      <c r="K100" s="561">
        <v>1.77</v>
      </c>
      <c r="L100" s="562">
        <v>1.7</v>
      </c>
      <c r="M100" s="562">
        <v>0.4</v>
      </c>
      <c r="N100" s="570"/>
      <c r="AA100" s="570"/>
      <c r="AB100" s="606">
        <v>1997</v>
      </c>
      <c r="AC100" s="559">
        <v>3.46</v>
      </c>
      <c r="AD100" s="559">
        <v>0.32</v>
      </c>
      <c r="AE100" s="559">
        <v>6.61</v>
      </c>
      <c r="AF100" s="559">
        <v>1.02</v>
      </c>
      <c r="AG100" s="559">
        <v>38.729999999999997</v>
      </c>
      <c r="AH100" s="559">
        <f t="shared" si="16"/>
        <v>27.319999999999997</v>
      </c>
      <c r="AI100" s="560">
        <v>0.30099999999999999</v>
      </c>
      <c r="AJ100" s="561">
        <v>4.7699999999999996</v>
      </c>
      <c r="AK100" s="561">
        <v>1.91</v>
      </c>
      <c r="AL100" s="562">
        <v>1.7</v>
      </c>
      <c r="AM100" s="562">
        <v>0.3</v>
      </c>
      <c r="AN100" s="570"/>
      <c r="AO100" s="589"/>
      <c r="AP100" s="589"/>
      <c r="AQ100" s="589"/>
      <c r="AR100" s="589"/>
      <c r="AS100" s="589"/>
      <c r="AT100" s="589"/>
      <c r="AU100" s="589"/>
      <c r="AV100" s="589"/>
      <c r="AW100" s="589"/>
      <c r="AX100" s="589"/>
      <c r="AY100" s="589"/>
      <c r="AZ100" s="589"/>
      <c r="BA100" s="570"/>
      <c r="BB100" s="570"/>
      <c r="BC100" s="570"/>
      <c r="BD100" s="570"/>
      <c r="BE100" s="570"/>
      <c r="BF100" s="570"/>
      <c r="BG100" s="570"/>
      <c r="BH100" s="570"/>
      <c r="BI100" s="570"/>
      <c r="BJ100" s="570"/>
      <c r="BK100" s="570"/>
      <c r="BL100" s="570"/>
      <c r="BM100" s="570"/>
      <c r="BN100" s="570"/>
    </row>
    <row r="101" spans="1:91" x14ac:dyDescent="0.2">
      <c r="A101" s="570"/>
      <c r="B101" s="606">
        <v>1973</v>
      </c>
      <c r="C101" s="559">
        <v>3.37</v>
      </c>
      <c r="D101" s="559">
        <v>0.19</v>
      </c>
      <c r="E101" s="559">
        <v>5.24</v>
      </c>
      <c r="F101" s="559">
        <v>0.8</v>
      </c>
      <c r="G101" s="559">
        <v>38.29</v>
      </c>
      <c r="H101" s="559">
        <f t="shared" si="15"/>
        <v>28.69</v>
      </c>
      <c r="I101" s="560">
        <v>0.28100000000000003</v>
      </c>
      <c r="J101" s="561">
        <v>4.21</v>
      </c>
      <c r="K101" s="561">
        <v>1.55</v>
      </c>
      <c r="L101" s="562">
        <v>1.5</v>
      </c>
      <c r="M101" s="562">
        <v>0.3</v>
      </c>
      <c r="N101" s="570"/>
      <c r="AA101" s="570"/>
      <c r="AB101" s="606">
        <v>1998</v>
      </c>
      <c r="AC101" s="559">
        <v>3.38</v>
      </c>
      <c r="AD101" s="559">
        <v>0.33</v>
      </c>
      <c r="AE101" s="559">
        <v>6.56</v>
      </c>
      <c r="AF101" s="559">
        <v>1.04</v>
      </c>
      <c r="AG101" s="559">
        <v>38.71</v>
      </c>
      <c r="AH101" s="559">
        <f t="shared" si="16"/>
        <v>27.400000000000002</v>
      </c>
      <c r="AI101" s="560">
        <v>0.29899999999999999</v>
      </c>
      <c r="AJ101" s="561">
        <v>4.79</v>
      </c>
      <c r="AK101" s="561">
        <v>1.94</v>
      </c>
      <c r="AL101" s="562">
        <v>2.2000000000000002</v>
      </c>
      <c r="AM101" s="562">
        <v>0.5</v>
      </c>
      <c r="AN101" s="570"/>
      <c r="AO101" s="570"/>
      <c r="AP101" s="570"/>
      <c r="AQ101" s="570"/>
      <c r="AR101" s="570"/>
      <c r="AS101" s="570"/>
      <c r="AT101" s="570"/>
      <c r="AU101" s="570"/>
      <c r="AV101" s="570"/>
      <c r="AW101" s="570"/>
      <c r="AX101" s="570"/>
      <c r="AY101" s="570"/>
      <c r="AZ101" s="570"/>
      <c r="BA101" s="570"/>
      <c r="BB101" s="589"/>
      <c r="BC101" s="589"/>
      <c r="BD101" s="589"/>
      <c r="BE101" s="589"/>
      <c r="BF101" s="589"/>
      <c r="BG101" s="589"/>
      <c r="BH101" s="589"/>
      <c r="BI101" s="589"/>
      <c r="BJ101" s="589"/>
      <c r="BK101" s="589"/>
      <c r="BL101" s="589"/>
      <c r="BM101" s="589"/>
      <c r="BN101" s="570"/>
      <c r="CB101" s="590"/>
      <c r="CC101" s="590"/>
      <c r="CD101" s="590"/>
      <c r="CE101" s="590"/>
      <c r="CF101" s="590"/>
      <c r="CG101" s="590"/>
      <c r="CH101" s="590"/>
      <c r="CI101" s="590"/>
      <c r="CJ101" s="590"/>
      <c r="CK101" s="590"/>
      <c r="CL101" s="590"/>
      <c r="CM101" s="590"/>
    </row>
    <row r="102" spans="1:91" x14ac:dyDescent="0.2">
      <c r="A102" s="570"/>
      <c r="B102" s="606">
        <v>1974</v>
      </c>
      <c r="C102" s="559">
        <v>3.33</v>
      </c>
      <c r="D102" s="559">
        <v>0.2</v>
      </c>
      <c r="E102" s="559">
        <v>5.01</v>
      </c>
      <c r="F102" s="559">
        <v>0.68</v>
      </c>
      <c r="G102" s="559">
        <v>38.270000000000003</v>
      </c>
      <c r="H102" s="559">
        <f t="shared" si="15"/>
        <v>29.050000000000004</v>
      </c>
      <c r="I102" s="560">
        <v>0.28199999999999997</v>
      </c>
      <c r="J102" s="561">
        <v>4.12</v>
      </c>
      <c r="K102" s="561">
        <v>1.5</v>
      </c>
      <c r="L102" s="562">
        <v>1.6</v>
      </c>
      <c r="M102" s="562">
        <v>0.5</v>
      </c>
      <c r="N102" s="570"/>
      <c r="AA102" s="570"/>
      <c r="AB102" s="606">
        <v>1999</v>
      </c>
      <c r="AC102" s="559">
        <v>3.68</v>
      </c>
      <c r="AD102" s="559">
        <v>0.33</v>
      </c>
      <c r="AE102" s="559">
        <v>6.41</v>
      </c>
      <c r="AF102" s="559">
        <v>1.1399999999999999</v>
      </c>
      <c r="AG102" s="559">
        <v>39.06</v>
      </c>
      <c r="AH102" s="559">
        <f t="shared" si="16"/>
        <v>27.500000000000004</v>
      </c>
      <c r="AI102" s="560">
        <v>0.30199999999999999</v>
      </c>
      <c r="AJ102" s="561">
        <v>5.08</v>
      </c>
      <c r="AK102" s="561">
        <v>1.74</v>
      </c>
      <c r="AL102" s="562">
        <v>1.9</v>
      </c>
      <c r="AM102" s="562">
        <v>0.6</v>
      </c>
      <c r="AN102" s="570"/>
      <c r="AO102" s="570"/>
      <c r="AP102" s="570"/>
      <c r="AQ102" s="570"/>
      <c r="AR102" s="570"/>
      <c r="AS102" s="570"/>
      <c r="AT102" s="570"/>
      <c r="AU102" s="570"/>
      <c r="AV102" s="570"/>
      <c r="AW102" s="570"/>
      <c r="AX102" s="570"/>
      <c r="AY102" s="570"/>
      <c r="AZ102" s="570"/>
      <c r="BA102" s="570"/>
      <c r="BB102" s="589"/>
      <c r="BC102" s="589"/>
      <c r="BD102" s="589"/>
      <c r="BE102" s="589"/>
      <c r="BF102" s="589"/>
      <c r="BG102" s="589"/>
      <c r="BH102" s="589"/>
      <c r="BI102" s="589"/>
      <c r="BJ102" s="589"/>
      <c r="BK102" s="589"/>
      <c r="BL102" s="589"/>
      <c r="BM102" s="589"/>
      <c r="BN102" s="570"/>
      <c r="CB102" s="590"/>
      <c r="CC102" s="590"/>
      <c r="CD102" s="590"/>
      <c r="CE102" s="590"/>
      <c r="CF102" s="590"/>
      <c r="CG102" s="590"/>
      <c r="CH102" s="590"/>
      <c r="CI102" s="590"/>
      <c r="CJ102" s="590"/>
      <c r="CK102" s="590"/>
      <c r="CL102" s="590"/>
      <c r="CM102" s="590"/>
    </row>
    <row r="103" spans="1:91" x14ac:dyDescent="0.2">
      <c r="A103" s="570"/>
      <c r="B103" s="606">
        <v>1975</v>
      </c>
      <c r="C103" s="559">
        <v>3.46</v>
      </c>
      <c r="D103" s="559">
        <v>0.2</v>
      </c>
      <c r="E103" s="559">
        <v>4.9800000000000004</v>
      </c>
      <c r="F103" s="559">
        <v>0.7</v>
      </c>
      <c r="G103" s="559">
        <v>38.42</v>
      </c>
      <c r="H103" s="559">
        <f t="shared" si="15"/>
        <v>29.08</v>
      </c>
      <c r="I103" s="560">
        <v>0.28199999999999997</v>
      </c>
      <c r="J103" s="561">
        <v>4.21</v>
      </c>
      <c r="K103" s="561">
        <v>1.44</v>
      </c>
      <c r="L103" s="562">
        <v>1.8</v>
      </c>
      <c r="M103" s="562">
        <v>0.5</v>
      </c>
      <c r="N103" s="570"/>
      <c r="AA103" s="570"/>
      <c r="AB103" s="606">
        <v>2000</v>
      </c>
      <c r="AC103" s="559">
        <v>3.75</v>
      </c>
      <c r="AD103" s="559">
        <v>0.32</v>
      </c>
      <c r="AE103" s="559">
        <v>6.45</v>
      </c>
      <c r="AF103" s="559">
        <v>1.17</v>
      </c>
      <c r="AG103" s="559">
        <v>39.159999999999997</v>
      </c>
      <c r="AH103" s="559">
        <f t="shared" si="16"/>
        <v>27.47</v>
      </c>
      <c r="AI103" s="560">
        <v>0.3</v>
      </c>
      <c r="AJ103" s="561">
        <v>5.14</v>
      </c>
      <c r="AK103" s="561">
        <v>1.72</v>
      </c>
      <c r="AL103" s="562">
        <v>1.6</v>
      </c>
      <c r="AM103" s="562">
        <v>0.4</v>
      </c>
      <c r="AN103" s="570"/>
      <c r="AO103" s="570"/>
      <c r="AP103" s="570"/>
      <c r="AQ103" s="570"/>
      <c r="AR103" s="570"/>
      <c r="AS103" s="570"/>
      <c r="AT103" s="570"/>
      <c r="AU103" s="570"/>
      <c r="AV103" s="570"/>
      <c r="AW103" s="570"/>
      <c r="AX103" s="570"/>
      <c r="AY103" s="570"/>
      <c r="AZ103" s="570"/>
      <c r="BA103" s="570"/>
      <c r="BB103" s="570"/>
      <c r="BC103" s="570"/>
      <c r="BD103" s="570"/>
      <c r="BE103" s="570"/>
      <c r="BF103" s="570"/>
      <c r="BG103" s="570"/>
      <c r="BH103" s="570"/>
      <c r="BI103" s="570"/>
      <c r="BJ103" s="570"/>
      <c r="BK103" s="570"/>
      <c r="BL103" s="570"/>
      <c r="BM103" s="570"/>
      <c r="BN103" s="570"/>
      <c r="CB103" s="590"/>
      <c r="CC103" s="590"/>
      <c r="CD103" s="590"/>
      <c r="CE103" s="590"/>
      <c r="CF103" s="590"/>
      <c r="CG103" s="590"/>
      <c r="CH103" s="590"/>
      <c r="CI103" s="590"/>
      <c r="CJ103" s="590"/>
      <c r="CK103" s="590"/>
      <c r="CL103" s="590"/>
      <c r="CM103" s="590"/>
    </row>
    <row r="104" spans="1:91" x14ac:dyDescent="0.2">
      <c r="A104" s="570"/>
      <c r="B104" s="606">
        <v>1976</v>
      </c>
      <c r="C104" s="559">
        <v>3.2</v>
      </c>
      <c r="D104" s="559">
        <v>0.18</v>
      </c>
      <c r="E104" s="559">
        <v>4.83</v>
      </c>
      <c r="F104" s="559">
        <v>0.57999999999999996</v>
      </c>
      <c r="G104" s="559">
        <v>38.06</v>
      </c>
      <c r="H104" s="559">
        <f t="shared" si="15"/>
        <v>29.270000000000003</v>
      </c>
      <c r="I104" s="560">
        <v>0.28100000000000003</v>
      </c>
      <c r="J104" s="561">
        <v>3.99</v>
      </c>
      <c r="K104" s="561">
        <v>1.51</v>
      </c>
      <c r="L104" s="562">
        <v>2</v>
      </c>
      <c r="M104" s="562">
        <v>0.5</v>
      </c>
      <c r="N104" s="570"/>
      <c r="AA104" s="570"/>
      <c r="AB104" s="606">
        <v>2001</v>
      </c>
      <c r="AC104" s="559">
        <v>3.25</v>
      </c>
      <c r="AD104" s="559">
        <v>0.39</v>
      </c>
      <c r="AE104" s="559">
        <v>6.67</v>
      </c>
      <c r="AF104" s="559">
        <v>1.1200000000000001</v>
      </c>
      <c r="AG104" s="559">
        <v>38.49</v>
      </c>
      <c r="AH104" s="559">
        <f t="shared" si="16"/>
        <v>27.06</v>
      </c>
      <c r="AI104" s="560">
        <v>0.29599999999999999</v>
      </c>
      <c r="AJ104" s="561">
        <v>4.78</v>
      </c>
      <c r="AK104" s="561">
        <v>2.0499999999999998</v>
      </c>
      <c r="AL104" s="562">
        <v>1.7</v>
      </c>
      <c r="AM104" s="562">
        <v>0.4</v>
      </c>
      <c r="AN104" s="570"/>
      <c r="AO104" s="570"/>
      <c r="AP104" s="570"/>
      <c r="AQ104" s="570"/>
      <c r="AR104" s="570"/>
      <c r="AS104" s="570"/>
      <c r="AT104" s="570"/>
      <c r="AU104" s="570"/>
      <c r="AV104" s="570"/>
      <c r="AW104" s="570"/>
      <c r="AX104" s="570"/>
      <c r="AY104" s="570"/>
      <c r="AZ104" s="570"/>
      <c r="BA104" s="570"/>
      <c r="BB104" s="589"/>
      <c r="BC104" s="589"/>
      <c r="BD104" s="589"/>
      <c r="BE104" s="589"/>
      <c r="BF104" s="589"/>
      <c r="BG104" s="589"/>
      <c r="BH104" s="589"/>
      <c r="BI104" s="589"/>
      <c r="BJ104" s="589"/>
      <c r="BK104" s="589"/>
      <c r="BL104" s="589"/>
      <c r="BM104" s="589"/>
      <c r="BN104" s="570"/>
      <c r="CB104" s="590"/>
      <c r="CC104" s="590"/>
      <c r="CD104" s="590"/>
      <c r="CE104" s="590"/>
      <c r="CF104" s="590"/>
      <c r="CG104" s="590"/>
      <c r="CH104" s="590"/>
      <c r="CI104" s="590"/>
      <c r="CJ104" s="590"/>
      <c r="CK104" s="590"/>
      <c r="CL104" s="590"/>
      <c r="CM104" s="590"/>
    </row>
    <row r="105" spans="1:91" x14ac:dyDescent="0.2">
      <c r="A105" s="570"/>
      <c r="B105" s="606">
        <v>1977</v>
      </c>
      <c r="C105" s="559">
        <v>3.27</v>
      </c>
      <c r="D105" s="559">
        <v>0.19</v>
      </c>
      <c r="E105" s="559">
        <v>5.16</v>
      </c>
      <c r="F105" s="559">
        <v>0.87</v>
      </c>
      <c r="G105" s="559">
        <v>38.409999999999997</v>
      </c>
      <c r="H105" s="559">
        <f t="shared" si="15"/>
        <v>28.919999999999995</v>
      </c>
      <c r="I105" s="560">
        <v>0.28699999999999998</v>
      </c>
      <c r="J105" s="561">
        <v>4.47</v>
      </c>
      <c r="K105" s="561">
        <v>1.58</v>
      </c>
      <c r="L105" s="562">
        <v>1.8</v>
      </c>
      <c r="M105" s="562">
        <v>0.6</v>
      </c>
      <c r="N105" s="570"/>
      <c r="AA105" s="570"/>
      <c r="AB105" s="606">
        <v>2002</v>
      </c>
      <c r="AC105" s="559">
        <v>3.35</v>
      </c>
      <c r="AD105" s="559">
        <v>0.36</v>
      </c>
      <c r="AE105" s="559">
        <v>6.47</v>
      </c>
      <c r="AF105" s="559">
        <v>1.04</v>
      </c>
      <c r="AG105" s="559">
        <v>38.46</v>
      </c>
      <c r="AH105" s="559">
        <f t="shared" si="16"/>
        <v>27.240000000000002</v>
      </c>
      <c r="AI105" s="560">
        <v>0.29299999999999998</v>
      </c>
      <c r="AJ105" s="561">
        <v>4.62</v>
      </c>
      <c r="AK105" s="561">
        <v>1.93</v>
      </c>
      <c r="AL105" s="562">
        <v>2</v>
      </c>
      <c r="AM105" s="562">
        <v>0.4</v>
      </c>
      <c r="AN105" s="570"/>
      <c r="AO105" s="1212" t="s">
        <v>202</v>
      </c>
      <c r="AP105" s="1212"/>
      <c r="AQ105" s="1212"/>
      <c r="AR105" s="1212"/>
      <c r="AS105" s="1212"/>
      <c r="AT105" s="1212"/>
      <c r="AU105" s="1212"/>
      <c r="AV105" s="1212"/>
      <c r="AW105" s="1212"/>
      <c r="AX105" s="1212"/>
      <c r="AY105" s="1212"/>
      <c r="AZ105" s="1212"/>
      <c r="BA105" s="570"/>
      <c r="BB105" s="589"/>
      <c r="BC105" s="589"/>
      <c r="BD105" s="589"/>
      <c r="BE105" s="589"/>
      <c r="BF105" s="589"/>
      <c r="BG105" s="589"/>
      <c r="BH105" s="589"/>
      <c r="BI105" s="589"/>
      <c r="BJ105" s="589"/>
      <c r="BK105" s="589"/>
      <c r="BL105" s="589"/>
      <c r="BM105" s="589"/>
      <c r="BN105" s="570"/>
      <c r="CB105" s="591"/>
      <c r="CC105" s="591"/>
      <c r="CD105" s="591"/>
      <c r="CE105" s="591"/>
      <c r="CF105" s="591"/>
      <c r="CG105" s="591"/>
      <c r="CH105" s="591"/>
      <c r="CI105" s="591"/>
      <c r="CJ105" s="591"/>
      <c r="CK105" s="591"/>
      <c r="CL105" s="591"/>
      <c r="CM105" s="591"/>
    </row>
    <row r="106" spans="1:91" x14ac:dyDescent="0.2">
      <c r="A106" s="570"/>
      <c r="B106" s="606">
        <v>1978</v>
      </c>
      <c r="C106" s="559">
        <v>3.23</v>
      </c>
      <c r="D106" s="559">
        <v>0.18</v>
      </c>
      <c r="E106" s="559">
        <v>4.7699999999999996</v>
      </c>
      <c r="F106" s="559">
        <v>0.7</v>
      </c>
      <c r="G106" s="559">
        <v>37.869999999999997</v>
      </c>
      <c r="H106" s="559">
        <f t="shared" si="15"/>
        <v>28.990000000000002</v>
      </c>
      <c r="I106" s="560">
        <v>0.28000000000000003</v>
      </c>
      <c r="J106" s="561">
        <v>4.0999999999999996</v>
      </c>
      <c r="K106" s="561">
        <v>1.48</v>
      </c>
      <c r="L106" s="562">
        <v>1.7</v>
      </c>
      <c r="M106" s="562">
        <v>0.5</v>
      </c>
      <c r="N106" s="570"/>
      <c r="AA106" s="570"/>
      <c r="AB106" s="606">
        <v>2003</v>
      </c>
      <c r="AC106" s="559">
        <v>3.27</v>
      </c>
      <c r="AD106" s="559">
        <v>0.38</v>
      </c>
      <c r="AE106" s="559">
        <v>6.34</v>
      </c>
      <c r="AF106" s="559">
        <v>1.07</v>
      </c>
      <c r="AG106" s="559">
        <v>38.57</v>
      </c>
      <c r="AH106" s="559">
        <f t="shared" si="16"/>
        <v>27.509999999999994</v>
      </c>
      <c r="AI106" s="560">
        <v>0.29399999999999998</v>
      </c>
      <c r="AJ106" s="561">
        <v>4.7300000000000004</v>
      </c>
      <c r="AK106" s="561">
        <v>1.94</v>
      </c>
      <c r="AL106" s="562">
        <v>2.4</v>
      </c>
      <c r="AM106" s="562">
        <v>0.5</v>
      </c>
      <c r="AN106" s="570"/>
      <c r="AO106" s="1212" t="s">
        <v>203</v>
      </c>
      <c r="AP106" s="1212"/>
      <c r="AQ106" s="1212"/>
      <c r="AR106" s="1212"/>
      <c r="AS106" s="1212"/>
      <c r="AT106" s="1212"/>
      <c r="AU106" s="1212"/>
      <c r="AV106" s="1212"/>
      <c r="AW106" s="1212"/>
      <c r="AX106" s="1212"/>
      <c r="AY106" s="1212"/>
      <c r="AZ106" s="1212"/>
      <c r="BA106" s="570"/>
      <c r="BB106" s="589"/>
      <c r="BC106" s="589"/>
      <c r="BD106" s="589"/>
      <c r="BE106" s="589"/>
      <c r="BF106" s="589"/>
      <c r="BG106" s="589"/>
      <c r="BH106" s="589"/>
      <c r="BI106" s="589"/>
      <c r="BJ106" s="589"/>
      <c r="BK106" s="589"/>
      <c r="BL106" s="589"/>
      <c r="BM106" s="589"/>
      <c r="BN106" s="570"/>
      <c r="CB106" s="592"/>
      <c r="CC106" s="592"/>
      <c r="CD106" s="592"/>
      <c r="CE106" s="592"/>
      <c r="CF106" s="592"/>
      <c r="CG106" s="592"/>
      <c r="CH106" s="592"/>
      <c r="CI106" s="592"/>
      <c r="CJ106" s="592"/>
      <c r="CK106" s="592"/>
      <c r="CL106" s="592"/>
      <c r="CM106" s="592"/>
    </row>
    <row r="107" spans="1:91" x14ac:dyDescent="0.2">
      <c r="A107" s="570"/>
      <c r="B107" s="606">
        <v>1979</v>
      </c>
      <c r="C107" s="559">
        <v>3.24</v>
      </c>
      <c r="D107" s="559">
        <v>0.18</v>
      </c>
      <c r="E107" s="559">
        <v>4.7699999999999996</v>
      </c>
      <c r="F107" s="559">
        <v>0.82</v>
      </c>
      <c r="G107" s="559">
        <v>38.22</v>
      </c>
      <c r="H107" s="559">
        <f t="shared" si="15"/>
        <v>29.209999999999997</v>
      </c>
      <c r="I107" s="560">
        <v>0.28599999999999998</v>
      </c>
      <c r="J107" s="561">
        <v>4.46</v>
      </c>
      <c r="K107" s="561">
        <v>1.47</v>
      </c>
      <c r="L107" s="562">
        <v>1.8</v>
      </c>
      <c r="M107" s="562">
        <v>0.5</v>
      </c>
      <c r="N107" s="570"/>
      <c r="AA107" s="570"/>
      <c r="AB107" s="606">
        <v>2004</v>
      </c>
      <c r="AC107" s="559">
        <v>3.34</v>
      </c>
      <c r="AD107" s="559">
        <v>0.38</v>
      </c>
      <c r="AE107" s="559">
        <v>6.55</v>
      </c>
      <c r="AF107" s="559">
        <v>1.1200000000000001</v>
      </c>
      <c r="AG107" s="559">
        <v>38.83</v>
      </c>
      <c r="AH107" s="559">
        <f t="shared" si="16"/>
        <v>27.439999999999991</v>
      </c>
      <c r="AI107" s="560">
        <v>0.29699999999999999</v>
      </c>
      <c r="AJ107" s="561">
        <v>4.8099999999999996</v>
      </c>
      <c r="AK107" s="561">
        <v>1.96</v>
      </c>
      <c r="AL107" s="562">
        <v>2.1</v>
      </c>
      <c r="AM107" s="562">
        <v>0.4</v>
      </c>
      <c r="AN107" s="570"/>
      <c r="AO107" s="570"/>
      <c r="AP107" s="570"/>
      <c r="AQ107" s="570"/>
      <c r="AR107" s="570"/>
      <c r="AS107" s="570"/>
      <c r="AT107" s="570"/>
      <c r="AU107" s="570"/>
      <c r="AV107" s="570"/>
      <c r="AW107" s="570"/>
      <c r="AX107" s="570"/>
      <c r="AY107" s="570"/>
      <c r="AZ107" s="570"/>
      <c r="BA107" s="570"/>
      <c r="BB107" s="589"/>
      <c r="BC107" s="589"/>
      <c r="BD107" s="589"/>
      <c r="BE107" s="589"/>
      <c r="BF107" s="589"/>
      <c r="BG107" s="589"/>
      <c r="BH107" s="589"/>
      <c r="BI107" s="589"/>
      <c r="BJ107" s="589"/>
      <c r="BK107" s="589"/>
      <c r="BL107" s="589"/>
      <c r="BM107" s="589"/>
      <c r="BN107" s="570"/>
    </row>
    <row r="108" spans="1:91" x14ac:dyDescent="0.2">
      <c r="A108" s="570"/>
      <c r="B108" s="606">
        <v>1980</v>
      </c>
      <c r="C108" s="559">
        <v>3.13</v>
      </c>
      <c r="D108" s="559">
        <v>0.16</v>
      </c>
      <c r="E108" s="559">
        <v>4.8</v>
      </c>
      <c r="F108" s="559">
        <v>0.73</v>
      </c>
      <c r="G108" s="559">
        <v>38.29</v>
      </c>
      <c r="H108" s="559">
        <f t="shared" si="15"/>
        <v>29.47</v>
      </c>
      <c r="I108" s="560">
        <v>0.28699999999999998</v>
      </c>
      <c r="J108" s="561">
        <v>4.29</v>
      </c>
      <c r="K108" s="561">
        <v>1.53</v>
      </c>
      <c r="L108" s="562">
        <v>1.5</v>
      </c>
      <c r="M108" s="562">
        <v>0.5</v>
      </c>
      <c r="N108" s="570"/>
      <c r="AA108" s="570"/>
      <c r="AB108" s="606">
        <v>2005</v>
      </c>
      <c r="AC108" s="559">
        <v>3.13</v>
      </c>
      <c r="AD108" s="559">
        <v>0.37</v>
      </c>
      <c r="AE108" s="559">
        <v>6.3</v>
      </c>
      <c r="AF108" s="559">
        <v>1.03</v>
      </c>
      <c r="AG108" s="559">
        <v>38.32</v>
      </c>
      <c r="AH108" s="559">
        <f t="shared" si="16"/>
        <v>27.49</v>
      </c>
      <c r="AI108" s="560">
        <v>0.29499999999999998</v>
      </c>
      <c r="AJ108" s="561">
        <v>4.59</v>
      </c>
      <c r="AK108" s="561">
        <v>2.02</v>
      </c>
      <c r="AL108" s="562">
        <v>1.7</v>
      </c>
      <c r="AM108" s="562">
        <v>0.2</v>
      </c>
      <c r="AN108" s="570"/>
      <c r="BA108" s="570"/>
      <c r="BB108" s="589"/>
      <c r="BC108" s="589"/>
      <c r="BD108" s="589"/>
      <c r="BE108" s="589"/>
      <c r="BF108" s="589"/>
      <c r="BG108" s="589"/>
      <c r="BH108" s="589"/>
      <c r="BI108" s="589"/>
      <c r="BJ108" s="589"/>
      <c r="BK108" s="589"/>
      <c r="BL108" s="589"/>
      <c r="BM108" s="589"/>
      <c r="BN108" s="570"/>
      <c r="CB108" s="592"/>
      <c r="CC108" s="592"/>
      <c r="CD108" s="592"/>
      <c r="CE108" s="592"/>
      <c r="CF108" s="592"/>
      <c r="CG108" s="592"/>
      <c r="CH108" s="592"/>
      <c r="CI108" s="592"/>
      <c r="CJ108" s="592"/>
      <c r="CK108" s="592"/>
      <c r="CL108" s="592"/>
      <c r="CM108" s="592"/>
    </row>
    <row r="109" spans="1:91" x14ac:dyDescent="0.2">
      <c r="A109" s="570"/>
      <c r="B109" s="606">
        <v>1981</v>
      </c>
      <c r="C109" s="559">
        <v>3.18</v>
      </c>
      <c r="D109" s="559">
        <v>0.17</v>
      </c>
      <c r="E109" s="559">
        <v>4.75</v>
      </c>
      <c r="F109" s="559">
        <v>0.64</v>
      </c>
      <c r="G109" s="559">
        <v>37.979999999999997</v>
      </c>
      <c r="H109" s="559">
        <f t="shared" si="15"/>
        <v>29.239999999999995</v>
      </c>
      <c r="I109" s="560">
        <v>0.27900000000000003</v>
      </c>
      <c r="J109" s="561">
        <v>4</v>
      </c>
      <c r="K109" s="561">
        <v>1.49</v>
      </c>
      <c r="L109" s="562">
        <v>1.7</v>
      </c>
      <c r="M109" s="562">
        <v>0.6</v>
      </c>
      <c r="N109" s="570"/>
      <c r="AA109" s="570"/>
      <c r="AB109" s="606">
        <v>2006</v>
      </c>
      <c r="AC109" s="559">
        <v>3.26</v>
      </c>
      <c r="AD109" s="559">
        <v>0.37</v>
      </c>
      <c r="AE109" s="559">
        <v>6.52</v>
      </c>
      <c r="AF109" s="559">
        <v>1.1100000000000001</v>
      </c>
      <c r="AG109" s="559">
        <v>38.71</v>
      </c>
      <c r="AH109" s="559">
        <f t="shared" si="16"/>
        <v>27.450000000000006</v>
      </c>
      <c r="AI109" s="560">
        <v>0.30099999999999999</v>
      </c>
      <c r="AJ109" s="561">
        <v>4.8600000000000003</v>
      </c>
      <c r="AK109" s="561">
        <v>2</v>
      </c>
      <c r="AL109" s="562">
        <v>1.4</v>
      </c>
      <c r="AM109" s="562">
        <v>0.4</v>
      </c>
      <c r="AN109" s="570"/>
      <c r="BA109" s="570"/>
      <c r="BB109" s="589"/>
      <c r="BC109" s="589"/>
      <c r="BD109" s="589"/>
      <c r="BE109" s="589"/>
      <c r="BF109" s="589"/>
      <c r="BG109" s="589"/>
      <c r="BH109" s="589"/>
      <c r="BI109" s="589"/>
      <c r="BJ109" s="589"/>
      <c r="BK109" s="589"/>
      <c r="BL109" s="589"/>
      <c r="BM109" s="589"/>
      <c r="BN109" s="570"/>
      <c r="CB109" s="592"/>
      <c r="CC109" s="592"/>
      <c r="CD109" s="592"/>
      <c r="CE109" s="592"/>
      <c r="CF109" s="592"/>
      <c r="CG109" s="592"/>
      <c r="CH109" s="592"/>
      <c r="CI109" s="592"/>
      <c r="CJ109" s="592"/>
      <c r="CK109" s="592"/>
      <c r="CL109" s="592"/>
      <c r="CM109" s="592"/>
    </row>
    <row r="110" spans="1:91" x14ac:dyDescent="0.2">
      <c r="A110" s="570"/>
      <c r="B110" s="606">
        <v>1982</v>
      </c>
      <c r="C110" s="559">
        <v>3.16</v>
      </c>
      <c r="D110" s="559">
        <v>0.16</v>
      </c>
      <c r="E110" s="559">
        <v>5.04</v>
      </c>
      <c r="F110" s="559">
        <v>0.8</v>
      </c>
      <c r="G110" s="559">
        <v>38.229999999999997</v>
      </c>
      <c r="H110" s="559">
        <f t="shared" si="15"/>
        <v>29.069999999999997</v>
      </c>
      <c r="I110" s="560">
        <v>0.28399999999999997</v>
      </c>
      <c r="J110" s="561">
        <v>4.3</v>
      </c>
      <c r="K110" s="561">
        <v>1.6</v>
      </c>
      <c r="L110" s="562">
        <v>2.1</v>
      </c>
      <c r="M110" s="562">
        <v>0.5</v>
      </c>
      <c r="N110" s="570"/>
      <c r="AA110" s="570"/>
      <c r="AB110" s="606">
        <v>2007</v>
      </c>
      <c r="AC110" s="559">
        <v>3.31</v>
      </c>
      <c r="AD110" s="559">
        <v>0.36</v>
      </c>
      <c r="AE110" s="559">
        <v>6.62</v>
      </c>
      <c r="AF110" s="559">
        <v>1.02</v>
      </c>
      <c r="AG110" s="559">
        <v>38.799999999999997</v>
      </c>
      <c r="AH110" s="559">
        <f t="shared" si="16"/>
        <v>27.489999999999995</v>
      </c>
      <c r="AI110" s="560">
        <v>0.30199999999999999</v>
      </c>
      <c r="AJ110" s="561">
        <v>4.8</v>
      </c>
      <c r="AK110" s="561">
        <v>2</v>
      </c>
      <c r="AL110" s="562">
        <v>1.8</v>
      </c>
      <c r="AM110" s="562">
        <v>0.4</v>
      </c>
      <c r="AN110" s="570"/>
      <c r="BA110" s="570"/>
      <c r="BB110" s="589"/>
      <c r="BC110" s="589"/>
      <c r="BD110" s="589"/>
      <c r="BE110" s="589"/>
      <c r="BF110" s="589"/>
      <c r="BG110" s="589"/>
      <c r="BH110" s="589"/>
      <c r="BI110" s="589"/>
      <c r="BJ110" s="589"/>
      <c r="BK110" s="589"/>
      <c r="BL110" s="589"/>
      <c r="BM110" s="589"/>
      <c r="BN110" s="570"/>
      <c r="CB110" s="592"/>
      <c r="CC110" s="592"/>
      <c r="CD110" s="592"/>
      <c r="CE110" s="592"/>
      <c r="CF110" s="592"/>
      <c r="CG110" s="592"/>
      <c r="CH110" s="592"/>
      <c r="CI110" s="592"/>
      <c r="CJ110" s="592"/>
      <c r="CK110" s="592"/>
      <c r="CL110" s="592"/>
      <c r="CM110" s="592"/>
    </row>
    <row r="111" spans="1:91" x14ac:dyDescent="0.2">
      <c r="A111" s="570"/>
      <c r="B111" s="606">
        <v>1983</v>
      </c>
      <c r="C111" s="559">
        <v>3.2</v>
      </c>
      <c r="D111" s="559">
        <v>0.17</v>
      </c>
      <c r="E111" s="559">
        <v>5.15</v>
      </c>
      <c r="F111" s="559">
        <v>0.78</v>
      </c>
      <c r="G111" s="559">
        <v>38.08</v>
      </c>
      <c r="H111" s="559">
        <f t="shared" si="15"/>
        <v>28.779999999999994</v>
      </c>
      <c r="I111" s="560">
        <v>0.28499999999999998</v>
      </c>
      <c r="J111" s="561">
        <v>4.3099999999999996</v>
      </c>
      <c r="K111" s="561">
        <v>1.61</v>
      </c>
      <c r="L111" s="562">
        <v>1.5</v>
      </c>
      <c r="M111" s="562">
        <v>0.4</v>
      </c>
      <c r="N111" s="570"/>
      <c r="AA111" s="570"/>
      <c r="AB111" s="606">
        <v>2008</v>
      </c>
      <c r="AC111" s="559">
        <v>3.36</v>
      </c>
      <c r="AD111" s="559">
        <v>0.34</v>
      </c>
      <c r="AE111" s="559">
        <v>6.77</v>
      </c>
      <c r="AF111" s="559">
        <v>1</v>
      </c>
      <c r="AG111" s="559">
        <v>38.64</v>
      </c>
      <c r="AH111" s="559">
        <f t="shared" si="16"/>
        <v>27.169999999999998</v>
      </c>
      <c r="AI111" s="560">
        <v>0.3</v>
      </c>
      <c r="AJ111" s="561">
        <v>4.6500000000000004</v>
      </c>
      <c r="AK111" s="561">
        <v>2.0099999999999998</v>
      </c>
      <c r="AL111" s="562">
        <v>1.7</v>
      </c>
      <c r="AM111" s="562">
        <v>0.4</v>
      </c>
      <c r="AN111" s="570"/>
      <c r="BA111" s="570"/>
      <c r="BB111" s="589"/>
      <c r="BC111" s="589"/>
      <c r="BD111" s="589"/>
      <c r="BE111" s="589"/>
      <c r="BF111" s="589"/>
      <c r="BG111" s="589"/>
      <c r="BH111" s="589"/>
      <c r="BI111" s="589"/>
      <c r="BJ111" s="589"/>
      <c r="BK111" s="589"/>
      <c r="BL111" s="589"/>
      <c r="BM111" s="589"/>
      <c r="BN111" s="570"/>
      <c r="CB111" s="592"/>
      <c r="CC111" s="592"/>
      <c r="CD111" s="592"/>
      <c r="CE111" s="592"/>
      <c r="CF111" s="592"/>
      <c r="CG111" s="592"/>
      <c r="CH111" s="592"/>
      <c r="CI111" s="592"/>
      <c r="CJ111" s="592"/>
      <c r="CK111" s="592"/>
      <c r="CL111" s="592"/>
      <c r="CM111" s="592"/>
    </row>
    <row r="112" spans="1:91" x14ac:dyDescent="0.2">
      <c r="A112" s="570"/>
      <c r="B112" s="606">
        <v>1984</v>
      </c>
      <c r="C112" s="559">
        <v>3.16</v>
      </c>
      <c r="D112" s="559">
        <v>0.16</v>
      </c>
      <c r="E112" s="559">
        <v>5.34</v>
      </c>
      <c r="F112" s="559">
        <v>0.77</v>
      </c>
      <c r="G112" s="559">
        <v>38.14</v>
      </c>
      <c r="H112" s="559">
        <f t="shared" si="15"/>
        <v>28.710000000000008</v>
      </c>
      <c r="I112" s="560">
        <v>0.28599999999999998</v>
      </c>
      <c r="J112" s="561">
        <v>4.26</v>
      </c>
      <c r="K112" s="561">
        <v>1.69</v>
      </c>
      <c r="L112" s="562">
        <v>1.5</v>
      </c>
      <c r="M112" s="562">
        <v>0.3</v>
      </c>
      <c r="N112" s="570"/>
      <c r="AA112" s="570"/>
      <c r="AB112" s="606">
        <v>2009</v>
      </c>
      <c r="AC112" s="559">
        <v>3.42</v>
      </c>
      <c r="AD112" s="559">
        <v>0.33</v>
      </c>
      <c r="AE112" s="559">
        <v>6.91</v>
      </c>
      <c r="AF112" s="559">
        <v>1.04</v>
      </c>
      <c r="AG112" s="559">
        <v>38.49</v>
      </c>
      <c r="AH112" s="559">
        <f t="shared" si="16"/>
        <v>26.790000000000003</v>
      </c>
      <c r="AI112" s="560">
        <v>0.29899999999999999</v>
      </c>
      <c r="AJ112" s="561">
        <v>4.6100000000000003</v>
      </c>
      <c r="AK112" s="561">
        <v>2.02</v>
      </c>
      <c r="AL112" s="562">
        <v>1.7</v>
      </c>
      <c r="AM112" s="562">
        <v>0.5</v>
      </c>
      <c r="AN112" s="570"/>
      <c r="BA112" s="570"/>
      <c r="BB112" s="589"/>
      <c r="BC112" s="589"/>
      <c r="BD112" s="589"/>
      <c r="BE112" s="589"/>
      <c r="BF112" s="589"/>
      <c r="BG112" s="589"/>
      <c r="BH112" s="589"/>
      <c r="BI112" s="589"/>
      <c r="BJ112" s="589"/>
      <c r="BK112" s="589"/>
      <c r="BL112" s="589"/>
      <c r="BM112" s="589"/>
      <c r="BN112" s="570"/>
      <c r="CB112" s="592"/>
      <c r="CC112" s="592"/>
      <c r="CD112" s="592"/>
      <c r="CE112" s="592"/>
      <c r="CF112" s="592"/>
      <c r="CG112" s="592"/>
      <c r="CH112" s="592"/>
      <c r="CI112" s="592"/>
      <c r="CJ112" s="592"/>
      <c r="CK112" s="592"/>
      <c r="CL112" s="592"/>
      <c r="CM112" s="592"/>
    </row>
    <row r="113" spans="1:91" x14ac:dyDescent="0.2">
      <c r="A113" s="570"/>
      <c r="B113" s="606">
        <v>1985</v>
      </c>
      <c r="C113" s="559">
        <v>3.29</v>
      </c>
      <c r="D113" s="559">
        <v>0.17</v>
      </c>
      <c r="E113" s="559">
        <v>5.34</v>
      </c>
      <c r="F113" s="559">
        <v>0.86</v>
      </c>
      <c r="G113" s="559">
        <v>38.119999999999997</v>
      </c>
      <c r="H113" s="559">
        <f t="shared" si="15"/>
        <v>28.459999999999997</v>
      </c>
      <c r="I113" s="560">
        <v>0.28100000000000003</v>
      </c>
      <c r="J113" s="561">
        <v>4.33</v>
      </c>
      <c r="K113" s="561">
        <v>1.62</v>
      </c>
      <c r="L113" s="562">
        <v>1.8</v>
      </c>
      <c r="M113" s="562">
        <v>0.4</v>
      </c>
      <c r="N113" s="570"/>
      <c r="AA113" s="570"/>
      <c r="AB113" s="606">
        <v>2010</v>
      </c>
      <c r="AC113" s="559">
        <v>3.25</v>
      </c>
      <c r="AD113" s="559">
        <v>0.32</v>
      </c>
      <c r="AE113" s="559">
        <v>7.06</v>
      </c>
      <c r="AF113" s="559">
        <v>0.95</v>
      </c>
      <c r="AG113" s="559">
        <v>38.18</v>
      </c>
      <c r="AH113" s="559">
        <f t="shared" si="16"/>
        <v>26.6</v>
      </c>
      <c r="AI113" s="560">
        <v>0.29699999999999999</v>
      </c>
      <c r="AJ113" s="561">
        <v>4.38</v>
      </c>
      <c r="AK113" s="561">
        <v>2.17</v>
      </c>
      <c r="AL113" s="562">
        <v>2.1</v>
      </c>
      <c r="AM113" s="562">
        <v>0.4</v>
      </c>
      <c r="AN113" s="570"/>
      <c r="BA113" s="570"/>
      <c r="BB113" s="589"/>
      <c r="BC113" s="589"/>
      <c r="BD113" s="589"/>
      <c r="BE113" s="589"/>
      <c r="BF113" s="589"/>
      <c r="BG113" s="589"/>
      <c r="BH113" s="589"/>
      <c r="BI113" s="589"/>
      <c r="BJ113" s="589"/>
      <c r="BK113" s="589"/>
      <c r="BL113" s="589"/>
      <c r="BM113" s="589"/>
      <c r="BN113" s="570"/>
      <c r="CB113" s="592"/>
      <c r="CC113" s="592"/>
      <c r="CD113" s="592"/>
      <c r="CE113" s="592"/>
      <c r="CF113" s="592"/>
      <c r="CG113" s="592"/>
      <c r="CH113" s="592"/>
      <c r="CI113" s="592"/>
      <c r="CJ113" s="592"/>
      <c r="CK113" s="592"/>
      <c r="CL113" s="592"/>
      <c r="CM113" s="592"/>
    </row>
    <row r="114" spans="1:91" x14ac:dyDescent="0.2">
      <c r="A114" s="570"/>
      <c r="B114" s="606">
        <v>1986</v>
      </c>
      <c r="C114" s="559">
        <v>3.38</v>
      </c>
      <c r="D114" s="559">
        <v>0.19</v>
      </c>
      <c r="E114" s="559">
        <v>5.87</v>
      </c>
      <c r="F114" s="559">
        <v>0.91</v>
      </c>
      <c r="G114" s="559">
        <v>38.24</v>
      </c>
      <c r="H114" s="559">
        <f t="shared" si="15"/>
        <v>27.89</v>
      </c>
      <c r="I114" s="560">
        <v>0.28599999999999998</v>
      </c>
      <c r="J114" s="561">
        <v>4.41</v>
      </c>
      <c r="K114" s="561">
        <v>1.74</v>
      </c>
      <c r="L114" s="562">
        <v>1.4</v>
      </c>
      <c r="M114" s="562">
        <v>0.5</v>
      </c>
      <c r="N114" s="570"/>
      <c r="AA114" s="570"/>
      <c r="AB114" s="606">
        <v>2011</v>
      </c>
      <c r="AC114" s="559">
        <v>3.09</v>
      </c>
      <c r="AD114" s="559">
        <v>0.32</v>
      </c>
      <c r="AE114" s="559">
        <v>7.1</v>
      </c>
      <c r="AF114" s="559">
        <v>0.94</v>
      </c>
      <c r="AG114" s="559">
        <v>38.130000000000003</v>
      </c>
      <c r="AH114" s="559">
        <f t="shared" si="16"/>
        <v>26.680000000000003</v>
      </c>
      <c r="AI114" s="560">
        <v>0.29499999999999998</v>
      </c>
      <c r="AJ114" s="561">
        <v>4.28</v>
      </c>
      <c r="AK114" s="561">
        <v>2.2999999999999998</v>
      </c>
      <c r="AL114" s="562">
        <v>2</v>
      </c>
      <c r="AM114" s="562">
        <v>0.4</v>
      </c>
      <c r="AN114" s="570"/>
      <c r="BA114" s="570"/>
      <c r="BB114" s="589"/>
      <c r="BC114" s="589"/>
      <c r="BD114" s="589"/>
      <c r="BE114" s="589"/>
      <c r="BF114" s="589"/>
      <c r="BG114" s="589"/>
      <c r="BH114" s="589"/>
      <c r="BI114" s="589"/>
      <c r="BJ114" s="589"/>
      <c r="BK114" s="589"/>
      <c r="BL114" s="589"/>
      <c r="BM114" s="589"/>
      <c r="BN114" s="570"/>
      <c r="CB114" s="592"/>
      <c r="CC114" s="592"/>
      <c r="CD114" s="592"/>
      <c r="CE114" s="592"/>
      <c r="CF114" s="592"/>
      <c r="CG114" s="592"/>
      <c r="CH114" s="592"/>
      <c r="CI114" s="592"/>
      <c r="CJ114" s="592"/>
      <c r="CK114" s="592"/>
      <c r="CL114" s="592"/>
      <c r="CM114" s="592"/>
    </row>
    <row r="115" spans="1:91" x14ac:dyDescent="0.2">
      <c r="A115" s="570"/>
      <c r="B115" s="606">
        <v>1987</v>
      </c>
      <c r="C115" s="559">
        <v>3.42</v>
      </c>
      <c r="D115" s="559">
        <v>0.2</v>
      </c>
      <c r="E115" s="559">
        <v>5.96</v>
      </c>
      <c r="F115" s="559">
        <v>1.06</v>
      </c>
      <c r="G115" s="559">
        <v>38.46</v>
      </c>
      <c r="H115" s="559">
        <f t="shared" si="15"/>
        <v>27.819999999999997</v>
      </c>
      <c r="I115" s="560">
        <v>0.28899999999999998</v>
      </c>
      <c r="J115" s="561">
        <v>4.72</v>
      </c>
      <c r="K115" s="561">
        <v>1.74</v>
      </c>
      <c r="L115" s="562">
        <v>1.6</v>
      </c>
      <c r="M115" s="562">
        <v>0.3</v>
      </c>
      <c r="N115" s="570"/>
      <c r="AA115" s="570"/>
      <c r="AB115" s="606">
        <v>2012</v>
      </c>
      <c r="AC115" s="559">
        <v>3.03</v>
      </c>
      <c r="AD115" s="559">
        <v>0.31</v>
      </c>
      <c r="AE115" s="559">
        <v>7.5</v>
      </c>
      <c r="AF115" s="559">
        <v>1.02</v>
      </c>
      <c r="AG115" s="559">
        <v>37.9</v>
      </c>
      <c r="AH115" s="559">
        <f t="shared" si="16"/>
        <v>26.039999999999996</v>
      </c>
      <c r="AI115" s="560">
        <v>0.29699999999999999</v>
      </c>
      <c r="AJ115" s="561">
        <v>4.32</v>
      </c>
      <c r="AK115" s="561">
        <v>2.48</v>
      </c>
      <c r="AL115" s="562">
        <v>1.4</v>
      </c>
      <c r="AM115" s="562">
        <v>0.3</v>
      </c>
      <c r="AN115" s="570"/>
      <c r="BA115" s="570"/>
      <c r="BB115" s="589"/>
      <c r="BC115" s="589"/>
      <c r="BD115" s="589"/>
      <c r="BE115" s="589"/>
      <c r="BF115" s="589"/>
      <c r="BG115" s="589"/>
      <c r="BH115" s="589"/>
      <c r="BI115" s="589"/>
      <c r="BJ115" s="589"/>
      <c r="BK115" s="589"/>
      <c r="BL115" s="589"/>
      <c r="BM115" s="589"/>
      <c r="BN115" s="570"/>
      <c r="CB115" s="592"/>
      <c r="CC115" s="592"/>
      <c r="CD115" s="592"/>
      <c r="CE115" s="592"/>
      <c r="CF115" s="592"/>
      <c r="CG115" s="592"/>
      <c r="CH115" s="592"/>
      <c r="CI115" s="592"/>
      <c r="CJ115" s="592"/>
      <c r="CK115" s="592"/>
      <c r="CL115" s="592"/>
      <c r="CM115" s="592"/>
    </row>
    <row r="116" spans="1:91" x14ac:dyDescent="0.2">
      <c r="A116" s="570"/>
      <c r="B116" s="606">
        <v>1988</v>
      </c>
      <c r="C116" s="559">
        <v>3.09</v>
      </c>
      <c r="D116" s="559">
        <v>0.22</v>
      </c>
      <c r="E116" s="559">
        <v>5.56</v>
      </c>
      <c r="F116" s="559">
        <v>0.76</v>
      </c>
      <c r="G116" s="559">
        <v>37.950000000000003</v>
      </c>
      <c r="H116" s="559">
        <f t="shared" si="15"/>
        <v>28.32</v>
      </c>
      <c r="I116" s="560">
        <v>0.28199999999999997</v>
      </c>
      <c r="J116" s="561">
        <v>4.1399999999999997</v>
      </c>
      <c r="K116" s="561">
        <v>1.8</v>
      </c>
      <c r="L116" s="562">
        <v>1.6</v>
      </c>
      <c r="M116" s="562">
        <v>0.4</v>
      </c>
      <c r="N116" s="570"/>
      <c r="AA116" s="570"/>
      <c r="AB116" s="606">
        <v>2013</v>
      </c>
      <c r="AC116" s="559">
        <v>3.01</v>
      </c>
      <c r="AD116" s="559">
        <v>0.32</v>
      </c>
      <c r="AE116" s="559">
        <v>7.55</v>
      </c>
      <c r="AF116" s="559">
        <v>0.96</v>
      </c>
      <c r="AG116" s="559">
        <v>38.020000000000003</v>
      </c>
      <c r="AH116" s="559">
        <f t="shared" si="16"/>
        <v>26.180000000000003</v>
      </c>
      <c r="AI116" s="560">
        <v>0.29699999999999999</v>
      </c>
      <c r="AJ116" s="561">
        <v>4.17</v>
      </c>
      <c r="AK116" s="561">
        <v>2.5099999999999998</v>
      </c>
      <c r="AL116" s="562">
        <v>2.1</v>
      </c>
      <c r="AM116" s="562">
        <v>0.4</v>
      </c>
      <c r="AN116" s="570"/>
      <c r="BA116" s="570"/>
      <c r="BB116" s="570"/>
      <c r="BC116" s="570"/>
      <c r="BD116" s="570"/>
      <c r="BE116" s="570"/>
      <c r="BF116" s="570"/>
      <c r="BG116" s="570"/>
      <c r="BH116" s="570"/>
      <c r="BI116" s="570"/>
      <c r="BJ116" s="570"/>
      <c r="BK116" s="570"/>
      <c r="BL116" s="570"/>
      <c r="BM116" s="570"/>
      <c r="BN116" s="570"/>
      <c r="CB116" s="592"/>
      <c r="CC116" s="592"/>
      <c r="CD116" s="592"/>
      <c r="CE116" s="592"/>
      <c r="CF116" s="592"/>
      <c r="CG116" s="592"/>
      <c r="CH116" s="592"/>
      <c r="CI116" s="592"/>
      <c r="CJ116" s="592"/>
      <c r="CK116" s="592"/>
      <c r="CL116" s="592"/>
      <c r="CM116" s="592"/>
    </row>
    <row r="117" spans="1:91" x14ac:dyDescent="0.2">
      <c r="A117" s="570"/>
      <c r="B117" s="606">
        <v>1989</v>
      </c>
      <c r="C117" s="559">
        <v>3.21</v>
      </c>
      <c r="D117" s="559">
        <v>0.19</v>
      </c>
      <c r="E117" s="559">
        <v>5.61</v>
      </c>
      <c r="F117" s="559">
        <v>0.73</v>
      </c>
      <c r="G117" s="559">
        <v>37.99</v>
      </c>
      <c r="H117" s="559">
        <f t="shared" si="15"/>
        <v>28.250000000000004</v>
      </c>
      <c r="I117" s="560">
        <v>0.28299999999999997</v>
      </c>
      <c r="J117" s="561">
        <v>4.13</v>
      </c>
      <c r="K117" s="561">
        <v>1.75</v>
      </c>
      <c r="L117" s="562">
        <v>1.3</v>
      </c>
      <c r="M117" s="562">
        <v>0.5</v>
      </c>
      <c r="N117" s="570"/>
      <c r="AA117" s="570"/>
      <c r="AB117" s="606">
        <v>2014</v>
      </c>
      <c r="AC117" s="559">
        <v>2.88</v>
      </c>
      <c r="AD117" s="559">
        <v>0.34</v>
      </c>
      <c r="AE117" s="559">
        <v>7.7</v>
      </c>
      <c r="AF117" s="559">
        <v>0.86</v>
      </c>
      <c r="AG117" s="559">
        <v>37.85</v>
      </c>
      <c r="AH117" s="559">
        <f t="shared" si="16"/>
        <v>26.069999999999997</v>
      </c>
      <c r="AI117" s="560">
        <v>0.29799999999999999</v>
      </c>
      <c r="AJ117" s="561">
        <v>4.07</v>
      </c>
      <c r="AK117" s="561">
        <v>2.67</v>
      </c>
      <c r="AL117" s="562">
        <v>1.5</v>
      </c>
      <c r="AM117" s="562">
        <v>0.3</v>
      </c>
      <c r="AN117" s="570"/>
      <c r="BA117" s="570"/>
      <c r="BB117" s="570"/>
      <c r="BC117" s="570"/>
      <c r="BD117" s="570"/>
      <c r="BE117" s="570"/>
      <c r="BF117" s="570"/>
      <c r="BG117" s="570"/>
      <c r="BH117" s="570"/>
      <c r="BI117" s="570"/>
      <c r="BJ117" s="570"/>
      <c r="BK117" s="570"/>
      <c r="BL117" s="570"/>
      <c r="BM117" s="570"/>
      <c r="BN117" s="570"/>
      <c r="CB117" s="592"/>
      <c r="CC117" s="592"/>
      <c r="CD117" s="592"/>
      <c r="CE117" s="592"/>
      <c r="CF117" s="592"/>
      <c r="CG117" s="592"/>
      <c r="CH117" s="592"/>
      <c r="CI117" s="592"/>
      <c r="CJ117" s="592"/>
      <c r="CK117" s="592"/>
      <c r="CL117" s="592"/>
      <c r="CM117" s="592"/>
    </row>
    <row r="118" spans="1:91" x14ac:dyDescent="0.2">
      <c r="A118" s="570"/>
      <c r="B118" s="606">
        <v>1990</v>
      </c>
      <c r="C118" s="559">
        <v>3.29</v>
      </c>
      <c r="D118" s="559">
        <v>0.2</v>
      </c>
      <c r="E118" s="559">
        <v>5.67</v>
      </c>
      <c r="F118" s="559">
        <v>0.79</v>
      </c>
      <c r="G118" s="559">
        <v>38.08</v>
      </c>
      <c r="H118" s="559">
        <f t="shared" si="15"/>
        <v>28.129999999999995</v>
      </c>
      <c r="I118" s="560">
        <v>0.28699999999999998</v>
      </c>
      <c r="J118" s="561">
        <v>4.26</v>
      </c>
      <c r="K118" s="561">
        <v>1.72</v>
      </c>
      <c r="L118" s="562">
        <v>1.3</v>
      </c>
      <c r="M118" s="562">
        <v>0.4</v>
      </c>
      <c r="N118" s="570"/>
      <c r="AA118" s="570"/>
      <c r="AB118" s="606">
        <v>2015</v>
      </c>
      <c r="AC118" s="559">
        <v>2.9</v>
      </c>
      <c r="AD118" s="559">
        <v>0.33</v>
      </c>
      <c r="AE118" s="559">
        <v>7.71</v>
      </c>
      <c r="AF118" s="559">
        <v>1.01</v>
      </c>
      <c r="AG118" s="559">
        <v>37.799999999999997</v>
      </c>
      <c r="AH118" s="559">
        <f t="shared" si="16"/>
        <v>25.849999999999998</v>
      </c>
      <c r="AI118" s="560">
        <v>0.29899999999999999</v>
      </c>
      <c r="AJ118" s="561">
        <v>4.25</v>
      </c>
      <c r="AK118" s="561">
        <v>2.66</v>
      </c>
      <c r="AL118" s="562">
        <v>2</v>
      </c>
      <c r="AM118" s="562">
        <v>0.3</v>
      </c>
      <c r="AN118" s="570"/>
      <c r="BA118" s="570"/>
      <c r="BB118" s="570"/>
      <c r="BC118" s="570"/>
      <c r="BD118" s="570"/>
      <c r="BE118" s="570"/>
      <c r="BF118" s="570"/>
      <c r="BG118" s="570"/>
      <c r="BH118" s="570"/>
      <c r="BI118" s="570"/>
      <c r="BJ118" s="570"/>
      <c r="BK118" s="570"/>
      <c r="BL118" s="570"/>
      <c r="BM118" s="570"/>
      <c r="BN118" s="570"/>
      <c r="CB118" s="592"/>
      <c r="CC118" s="592"/>
      <c r="CD118" s="592"/>
      <c r="CE118" s="592"/>
      <c r="CF118" s="592"/>
      <c r="CG118" s="592"/>
      <c r="CH118" s="592"/>
      <c r="CI118" s="592"/>
      <c r="CJ118" s="592"/>
      <c r="CK118" s="592"/>
      <c r="CL118" s="592"/>
      <c r="CM118" s="592"/>
    </row>
    <row r="119" spans="1:91" x14ac:dyDescent="0.2">
      <c r="A119" s="570"/>
      <c r="B119" s="606">
        <v>1991</v>
      </c>
      <c r="C119" s="559">
        <v>3.32</v>
      </c>
      <c r="D119" s="559">
        <v>0.22</v>
      </c>
      <c r="E119" s="559">
        <v>5.8</v>
      </c>
      <c r="F119" s="559">
        <v>0.8</v>
      </c>
      <c r="G119" s="559">
        <v>38.200000000000003</v>
      </c>
      <c r="H119" s="559">
        <f t="shared" si="15"/>
        <v>28.060000000000002</v>
      </c>
      <c r="I119" s="560">
        <v>0.28499999999999998</v>
      </c>
      <c r="J119" s="561">
        <v>4.3099999999999996</v>
      </c>
      <c r="K119" s="561">
        <v>1.74</v>
      </c>
      <c r="L119" s="562">
        <v>1.5</v>
      </c>
      <c r="M119" s="562">
        <v>0.4</v>
      </c>
      <c r="N119" s="570"/>
      <c r="AA119" s="570"/>
      <c r="AB119" s="606">
        <v>2016</v>
      </c>
      <c r="AC119" s="559">
        <v>3.11</v>
      </c>
      <c r="AD119" s="559">
        <v>0.34</v>
      </c>
      <c r="AE119" s="559">
        <v>8.0299999999999994</v>
      </c>
      <c r="AF119" s="559">
        <v>1.1599999999999999</v>
      </c>
      <c r="AG119" s="559">
        <v>38.01</v>
      </c>
      <c r="AH119" s="559">
        <f t="shared" si="16"/>
        <v>25.369999999999994</v>
      </c>
      <c r="AI119" s="560">
        <v>0.3</v>
      </c>
      <c r="AJ119" s="561">
        <v>4.4800000000000004</v>
      </c>
      <c r="AK119" s="561">
        <v>2.58</v>
      </c>
      <c r="AL119" s="562">
        <v>1.6</v>
      </c>
      <c r="AM119" s="562">
        <v>0.4</v>
      </c>
      <c r="AN119" s="570"/>
      <c r="BA119" s="570"/>
      <c r="BB119" s="570"/>
      <c r="BC119" s="570"/>
      <c r="BD119" s="570"/>
      <c r="BE119" s="570"/>
      <c r="BF119" s="570"/>
      <c r="BG119" s="570"/>
      <c r="BH119" s="570"/>
      <c r="BI119" s="570"/>
      <c r="BJ119" s="570"/>
      <c r="BK119" s="570"/>
      <c r="BL119" s="570"/>
      <c r="BM119" s="570"/>
      <c r="BN119" s="570"/>
      <c r="CB119" s="592"/>
      <c r="CC119" s="592"/>
      <c r="CD119" s="592"/>
      <c r="CE119" s="592"/>
      <c r="CF119" s="592"/>
      <c r="CG119" s="592"/>
      <c r="CH119" s="592"/>
      <c r="CI119" s="592"/>
      <c r="CJ119" s="592"/>
      <c r="CK119" s="592"/>
      <c r="CL119" s="592"/>
      <c r="CM119" s="592"/>
    </row>
    <row r="120" spans="1:91" x14ac:dyDescent="0.2">
      <c r="A120" s="570"/>
      <c r="B120" s="606">
        <v>1992</v>
      </c>
      <c r="C120" s="559">
        <v>3.25</v>
      </c>
      <c r="D120" s="559">
        <v>0.23</v>
      </c>
      <c r="E120" s="559">
        <v>5.59</v>
      </c>
      <c r="F120" s="559">
        <v>0.72</v>
      </c>
      <c r="G120" s="559">
        <v>38.119999999999997</v>
      </c>
      <c r="H120" s="559">
        <f t="shared" si="15"/>
        <v>28.330000000000002</v>
      </c>
      <c r="I120" s="560">
        <v>0.28499999999999998</v>
      </c>
      <c r="J120" s="561">
        <v>4.12</v>
      </c>
      <c r="K120" s="561">
        <v>1.72</v>
      </c>
      <c r="L120" s="562">
        <v>1.5</v>
      </c>
      <c r="M120" s="562">
        <v>0.5</v>
      </c>
      <c r="N120" s="570"/>
      <c r="AA120" s="570"/>
      <c r="AB120" s="606">
        <v>2017</v>
      </c>
      <c r="AC120" s="559">
        <v>3.26</v>
      </c>
      <c r="AD120" s="559">
        <v>0.36</v>
      </c>
      <c r="AE120" s="559">
        <v>8.25</v>
      </c>
      <c r="AF120" s="559">
        <v>1.26</v>
      </c>
      <c r="AG120" s="559">
        <v>38.130000000000003</v>
      </c>
      <c r="AH120" s="559">
        <f t="shared" si="16"/>
        <v>25.000000000000004</v>
      </c>
      <c r="AI120" s="560">
        <v>0.3</v>
      </c>
      <c r="AJ120" s="561">
        <v>4.6500000000000004</v>
      </c>
      <c r="AK120" s="561">
        <v>2.5299999999999998</v>
      </c>
      <c r="AL120" s="562">
        <v>1.8</v>
      </c>
      <c r="AM120" s="562">
        <v>0.3</v>
      </c>
      <c r="AN120" s="570"/>
      <c r="BA120" s="570"/>
      <c r="BB120" s="1212" t="s">
        <v>204</v>
      </c>
      <c r="BC120" s="1212"/>
      <c r="BD120" s="1212"/>
      <c r="BE120" s="1212"/>
      <c r="BF120" s="1212"/>
      <c r="BG120" s="1212"/>
      <c r="BH120" s="1212"/>
      <c r="BI120" s="1212"/>
      <c r="BJ120" s="1212"/>
      <c r="BK120" s="1212"/>
      <c r="BL120" s="1212"/>
      <c r="BM120" s="1212"/>
      <c r="BN120" s="570"/>
    </row>
    <row r="121" spans="1:91" x14ac:dyDescent="0.2">
      <c r="A121" s="570"/>
      <c r="B121" s="606">
        <v>1993</v>
      </c>
      <c r="C121" s="559">
        <v>3.33</v>
      </c>
      <c r="D121" s="559">
        <v>0.26</v>
      </c>
      <c r="E121" s="559">
        <v>5.8</v>
      </c>
      <c r="F121" s="559">
        <v>0.89</v>
      </c>
      <c r="G121" s="559">
        <v>38.47</v>
      </c>
      <c r="H121" s="559">
        <f t="shared" si="15"/>
        <v>28.19</v>
      </c>
      <c r="I121" s="560">
        <v>0.29399999999999998</v>
      </c>
      <c r="J121" s="561">
        <v>4.5999999999999996</v>
      </c>
      <c r="K121" s="561">
        <v>1.74</v>
      </c>
      <c r="L121" s="562">
        <v>1.9</v>
      </c>
      <c r="M121" s="562">
        <v>0.5</v>
      </c>
      <c r="N121" s="570"/>
      <c r="AA121" s="570"/>
      <c r="AB121" s="606">
        <v>2018</v>
      </c>
      <c r="AC121" s="559">
        <v>3.23</v>
      </c>
      <c r="AD121" s="559">
        <v>0.4</v>
      </c>
      <c r="AE121" s="559">
        <v>8.48</v>
      </c>
      <c r="AF121" s="559">
        <v>1.1499999999999999</v>
      </c>
      <c r="AG121" s="559">
        <v>38.08</v>
      </c>
      <c r="AH121" s="559">
        <f t="shared" si="16"/>
        <v>24.820000000000004</v>
      </c>
      <c r="AI121" s="560">
        <v>0.29499999999999998</v>
      </c>
      <c r="AJ121" s="561">
        <v>4.45</v>
      </c>
      <c r="AK121" s="561">
        <v>2.63</v>
      </c>
      <c r="AL121" s="562">
        <v>1.7</v>
      </c>
      <c r="AM121" s="562">
        <v>0.4</v>
      </c>
      <c r="AN121" s="570"/>
      <c r="BA121" s="570"/>
      <c r="BB121" s="1212" t="s">
        <v>205</v>
      </c>
      <c r="BC121" s="1212"/>
      <c r="BD121" s="1212"/>
      <c r="BE121" s="1212"/>
      <c r="BF121" s="1212"/>
      <c r="BG121" s="1212"/>
      <c r="BH121" s="1212"/>
      <c r="BI121" s="1212"/>
      <c r="BJ121" s="1212"/>
      <c r="BK121" s="1212"/>
      <c r="BL121" s="1212"/>
      <c r="BM121" s="1212"/>
      <c r="BN121" s="570"/>
      <c r="BO121" s="590"/>
      <c r="BP121" s="590"/>
      <c r="BQ121" s="590"/>
      <c r="BR121" s="590"/>
      <c r="BS121" s="590"/>
      <c r="BT121" s="590"/>
      <c r="BU121" s="590"/>
      <c r="BV121" s="590"/>
      <c r="BW121" s="590"/>
      <c r="BX121" s="590"/>
      <c r="BY121" s="590"/>
      <c r="BZ121" s="590"/>
    </row>
    <row r="122" spans="1:91" x14ac:dyDescent="0.2">
      <c r="A122" s="570"/>
      <c r="B122" s="606">
        <v>1994</v>
      </c>
      <c r="C122" s="559">
        <v>3.48</v>
      </c>
      <c r="D122" s="559">
        <v>0.27</v>
      </c>
      <c r="E122" s="559">
        <v>6.18</v>
      </c>
      <c r="F122" s="559">
        <v>1.03</v>
      </c>
      <c r="G122" s="559">
        <v>38.9</v>
      </c>
      <c r="H122" s="559">
        <f t="shared" si="15"/>
        <v>27.939999999999998</v>
      </c>
      <c r="I122" s="560">
        <v>0.3</v>
      </c>
      <c r="J122" s="561">
        <v>4.92</v>
      </c>
      <c r="K122" s="561">
        <v>1.78</v>
      </c>
      <c r="L122" s="562">
        <v>1.9</v>
      </c>
      <c r="M122" s="562">
        <v>0.4</v>
      </c>
      <c r="N122" s="570"/>
      <c r="AA122" s="570"/>
      <c r="AB122" s="606">
        <v>2019</v>
      </c>
      <c r="AC122" s="559">
        <v>3.27</v>
      </c>
      <c r="AD122" s="559">
        <v>0.41</v>
      </c>
      <c r="AE122" s="559">
        <v>8.81</v>
      </c>
      <c r="AF122" s="559">
        <v>1.39</v>
      </c>
      <c r="AG122" s="559">
        <v>38.39</v>
      </c>
      <c r="AH122" s="559">
        <f t="shared" si="16"/>
        <v>24.509999999999998</v>
      </c>
      <c r="AI122" s="560">
        <v>0.29799999999999999</v>
      </c>
      <c r="AJ122" s="561">
        <v>4.83</v>
      </c>
      <c r="AK122" s="561">
        <v>2.69</v>
      </c>
      <c r="AL122" s="562">
        <v>2.2000000000000002</v>
      </c>
      <c r="AM122" s="562">
        <v>0.4</v>
      </c>
      <c r="AN122" s="570"/>
      <c r="BA122" s="570"/>
      <c r="BB122" s="570"/>
      <c r="BC122" s="570"/>
      <c r="BD122" s="570"/>
      <c r="BE122" s="570"/>
      <c r="BF122" s="570"/>
      <c r="BG122" s="570"/>
      <c r="BH122" s="570"/>
      <c r="BI122" s="570"/>
      <c r="BJ122" s="570"/>
      <c r="BK122" s="570"/>
      <c r="BL122" s="570"/>
      <c r="BM122" s="570"/>
      <c r="BN122" s="570"/>
      <c r="BO122" s="590"/>
      <c r="BP122" s="590"/>
      <c r="BQ122" s="590"/>
      <c r="BR122" s="590"/>
      <c r="BS122" s="590"/>
      <c r="BT122" s="590"/>
      <c r="BU122" s="590"/>
      <c r="BV122" s="590"/>
      <c r="BW122" s="590"/>
      <c r="BX122" s="590"/>
      <c r="BY122" s="590"/>
      <c r="BZ122" s="590"/>
    </row>
    <row r="123" spans="1:91" x14ac:dyDescent="0.2">
      <c r="A123" s="570"/>
      <c r="B123" s="606">
        <v>1995</v>
      </c>
      <c r="C123" s="559">
        <v>3.53</v>
      </c>
      <c r="D123" s="559">
        <v>0.3</v>
      </c>
      <c r="E123" s="559">
        <v>6.3</v>
      </c>
      <c r="F123" s="559">
        <v>1.01</v>
      </c>
      <c r="G123" s="559">
        <v>38.85</v>
      </c>
      <c r="H123" s="559">
        <f t="shared" si="15"/>
        <v>27.71</v>
      </c>
      <c r="I123" s="560">
        <v>0.29799999999999999</v>
      </c>
      <c r="J123" s="561">
        <v>4.8499999999999996</v>
      </c>
      <c r="K123" s="561">
        <v>1.79</v>
      </c>
      <c r="L123" s="562">
        <v>1.9</v>
      </c>
      <c r="M123" s="562">
        <v>0.4</v>
      </c>
      <c r="N123" s="570"/>
      <c r="AA123" s="570"/>
      <c r="AB123" s="606">
        <v>2020</v>
      </c>
      <c r="AC123" s="559">
        <v>3.39</v>
      </c>
      <c r="AD123" s="559">
        <v>0.46</v>
      </c>
      <c r="AE123" s="559">
        <v>8.68</v>
      </c>
      <c r="AF123" s="559">
        <v>1.28</v>
      </c>
      <c r="AG123" s="559">
        <v>37.03</v>
      </c>
      <c r="AH123" s="559">
        <f t="shared" si="16"/>
        <v>23.22</v>
      </c>
      <c r="AI123" s="560">
        <v>0.29199999999999998</v>
      </c>
      <c r="AJ123" s="561">
        <v>4.6500000000000004</v>
      </c>
      <c r="AK123" s="561">
        <v>2.56</v>
      </c>
      <c r="AL123" s="562">
        <v>2.1</v>
      </c>
      <c r="AM123" s="562">
        <v>0.5</v>
      </c>
      <c r="AN123" s="570"/>
      <c r="BO123" s="590"/>
      <c r="BP123" s="590"/>
      <c r="BQ123" s="590"/>
      <c r="BR123" s="590"/>
      <c r="BS123" s="590"/>
      <c r="BT123" s="590"/>
      <c r="BU123" s="590"/>
      <c r="BV123" s="590"/>
      <c r="BW123" s="590"/>
      <c r="BX123" s="590"/>
      <c r="BY123" s="590"/>
      <c r="BZ123" s="590"/>
    </row>
    <row r="124" spans="1:91" x14ac:dyDescent="0.2">
      <c r="A124" s="570"/>
      <c r="B124" s="606">
        <v>1996</v>
      </c>
      <c r="C124" s="559">
        <v>3.55</v>
      </c>
      <c r="D124" s="559">
        <v>0.31</v>
      </c>
      <c r="E124" s="559">
        <v>6.46</v>
      </c>
      <c r="F124" s="559">
        <v>1.0900000000000001</v>
      </c>
      <c r="G124" s="559">
        <v>39.1</v>
      </c>
      <c r="H124" s="559">
        <f t="shared" si="15"/>
        <v>27.69</v>
      </c>
      <c r="I124" s="560">
        <v>0.30099999999999999</v>
      </c>
      <c r="J124" s="561">
        <v>5.04</v>
      </c>
      <c r="K124" s="561">
        <v>1.82</v>
      </c>
      <c r="L124" s="562">
        <v>2.2000000000000002</v>
      </c>
      <c r="M124" s="562">
        <v>0.4</v>
      </c>
      <c r="N124" s="570"/>
      <c r="AA124" s="570"/>
      <c r="AB124" s="606">
        <v>2021</v>
      </c>
      <c r="AC124" s="559">
        <v>3.28</v>
      </c>
      <c r="AD124" s="559">
        <v>0.43</v>
      </c>
      <c r="AE124" s="559">
        <v>8.93</v>
      </c>
      <c r="AF124" s="559">
        <v>1.17</v>
      </c>
      <c r="AG124" s="559">
        <v>37.22</v>
      </c>
      <c r="AH124" s="559">
        <f t="shared" si="16"/>
        <v>23.409999999999997</v>
      </c>
      <c r="AI124" s="560">
        <v>0.28899999999999998</v>
      </c>
      <c r="AJ124" s="561">
        <v>4.41</v>
      </c>
      <c r="AK124" s="561">
        <v>2.72</v>
      </c>
      <c r="AL124" s="562">
        <v>2.1</v>
      </c>
      <c r="AM124" s="562">
        <v>0.3</v>
      </c>
      <c r="AN124" s="570"/>
      <c r="BO124" s="590"/>
      <c r="BP124" s="590"/>
      <c r="BQ124" s="590"/>
      <c r="BR124" s="590"/>
      <c r="BS124" s="590"/>
      <c r="BT124" s="590"/>
      <c r="BU124" s="590"/>
      <c r="BV124" s="590"/>
      <c r="BW124" s="590"/>
      <c r="BX124" s="590"/>
      <c r="BY124" s="590"/>
      <c r="BZ124" s="590"/>
    </row>
    <row r="125" spans="1:91" x14ac:dyDescent="0.2">
      <c r="A125" s="570"/>
      <c r="B125" s="606">
        <v>1997</v>
      </c>
      <c r="C125" s="559">
        <v>3.46</v>
      </c>
      <c r="D125" s="559">
        <v>0.32</v>
      </c>
      <c r="E125" s="559">
        <v>6.61</v>
      </c>
      <c r="F125" s="559">
        <v>1.02</v>
      </c>
      <c r="G125" s="559">
        <v>38.729999999999997</v>
      </c>
      <c r="H125" s="559">
        <f t="shared" si="15"/>
        <v>27.319999999999997</v>
      </c>
      <c r="I125" s="560">
        <v>0.30099999999999999</v>
      </c>
      <c r="J125" s="561">
        <v>4.7699999999999996</v>
      </c>
      <c r="K125" s="561">
        <v>1.91</v>
      </c>
      <c r="L125" s="562">
        <v>1.7</v>
      </c>
      <c r="M125" s="562">
        <v>0.3</v>
      </c>
      <c r="N125" s="570"/>
      <c r="AA125" s="570"/>
      <c r="AB125" s="577"/>
      <c r="AC125" s="577"/>
      <c r="AD125" s="577"/>
      <c r="AE125" s="577"/>
      <c r="AF125" s="577"/>
      <c r="AG125" s="577"/>
      <c r="AH125" s="577"/>
      <c r="AI125" s="578"/>
      <c r="AJ125" s="577"/>
      <c r="AK125" s="577"/>
      <c r="AL125" s="579"/>
      <c r="AM125" s="579"/>
      <c r="AN125" s="570"/>
      <c r="BO125" s="591"/>
      <c r="BP125" s="591"/>
      <c r="BQ125" s="591"/>
      <c r="BR125" s="591"/>
      <c r="BS125" s="591"/>
      <c r="BT125" s="591"/>
      <c r="BU125" s="591"/>
      <c r="BV125" s="591"/>
      <c r="BW125" s="591"/>
      <c r="BX125" s="591"/>
      <c r="BY125" s="591"/>
      <c r="BZ125" s="591"/>
    </row>
    <row r="126" spans="1:91" x14ac:dyDescent="0.2">
      <c r="A126" s="570"/>
      <c r="B126" s="606">
        <v>1998</v>
      </c>
      <c r="C126" s="559">
        <v>3.38</v>
      </c>
      <c r="D126" s="559">
        <v>0.33</v>
      </c>
      <c r="E126" s="559">
        <v>6.56</v>
      </c>
      <c r="F126" s="559">
        <v>1.04</v>
      </c>
      <c r="G126" s="559">
        <v>38.71</v>
      </c>
      <c r="H126" s="559">
        <f t="shared" si="15"/>
        <v>27.400000000000002</v>
      </c>
      <c r="I126" s="560">
        <v>0.29899999999999999</v>
      </c>
      <c r="J126" s="561">
        <v>4.79</v>
      </c>
      <c r="K126" s="561">
        <v>1.94</v>
      </c>
      <c r="L126" s="562">
        <v>2.2000000000000002</v>
      </c>
      <c r="M126" s="562">
        <v>0.5</v>
      </c>
      <c r="N126" s="570"/>
      <c r="AA126" s="570"/>
      <c r="AB126" s="613" t="s">
        <v>92</v>
      </c>
      <c r="AC126" s="567">
        <f t="shared" ref="AC126:AK126" si="20">AVERAGE(AC4:AC124)</f>
        <v>3.189834710743801</v>
      </c>
      <c r="AD126" s="567">
        <f t="shared" si="20"/>
        <v>0.24438016528925627</v>
      </c>
      <c r="AE126" s="567">
        <f t="shared" si="20"/>
        <v>4.9515702479338835</v>
      </c>
      <c r="AF126" s="567">
        <f t="shared" si="20"/>
        <v>0.6771900826446281</v>
      </c>
      <c r="AG126" s="567">
        <f t="shared" si="20"/>
        <v>37.566198347107431</v>
      </c>
      <c r="AH126" s="567">
        <f t="shared" si="20"/>
        <v>28.503223140495866</v>
      </c>
      <c r="AI126" s="568">
        <f t="shared" si="20"/>
        <v>0.29858677685950402</v>
      </c>
      <c r="AJ126" s="569">
        <f t="shared" si="20"/>
        <v>4.4161983471074393</v>
      </c>
      <c r="AK126" s="569">
        <f t="shared" si="20"/>
        <v>1.5538842975206608</v>
      </c>
      <c r="AL126" s="569">
        <f>AVERAGE(AL2:AL124)</f>
        <v>1.9198347107438019</v>
      </c>
      <c r="AM126" s="569">
        <f>AVERAGE(AM2:AM124)</f>
        <v>0.54297520661156984</v>
      </c>
      <c r="AN126" s="570"/>
      <c r="BO126" s="592"/>
      <c r="BP126" s="592"/>
      <c r="BQ126" s="592"/>
      <c r="BR126" s="592"/>
      <c r="BS126" s="592"/>
      <c r="BT126" s="592"/>
      <c r="BU126" s="592"/>
      <c r="BV126" s="592"/>
      <c r="BW126" s="592"/>
      <c r="BX126" s="592"/>
      <c r="BY126" s="592"/>
      <c r="BZ126" s="592"/>
    </row>
    <row r="127" spans="1:91" x14ac:dyDescent="0.2">
      <c r="A127" s="570"/>
      <c r="B127" s="606">
        <v>1999</v>
      </c>
      <c r="C127" s="559">
        <v>3.68</v>
      </c>
      <c r="D127" s="559">
        <v>0.33</v>
      </c>
      <c r="E127" s="559">
        <v>6.41</v>
      </c>
      <c r="F127" s="559">
        <v>1.1399999999999999</v>
      </c>
      <c r="G127" s="559">
        <v>39.06</v>
      </c>
      <c r="H127" s="559">
        <f t="shared" si="15"/>
        <v>27.500000000000004</v>
      </c>
      <c r="I127" s="560">
        <v>0.30199999999999999</v>
      </c>
      <c r="J127" s="561">
        <v>5.08</v>
      </c>
      <c r="K127" s="561">
        <v>1.74</v>
      </c>
      <c r="L127" s="562">
        <v>1.9</v>
      </c>
      <c r="M127" s="562">
        <v>0.6</v>
      </c>
      <c r="N127" s="570"/>
      <c r="AA127" s="570"/>
      <c r="AB127" s="613" t="s">
        <v>179</v>
      </c>
      <c r="AC127" s="567">
        <v>2.2999999999999998</v>
      </c>
      <c r="AD127" s="567">
        <v>0.13</v>
      </c>
      <c r="AE127" s="567">
        <v>2.89</v>
      </c>
      <c r="AF127" s="567">
        <v>0.1</v>
      </c>
      <c r="AG127" s="567">
        <v>31.49</v>
      </c>
      <c r="AH127" s="567">
        <v>23.22</v>
      </c>
      <c r="AI127" s="568">
        <v>0.26700000000000002</v>
      </c>
      <c r="AJ127" s="569">
        <v>3.38</v>
      </c>
      <c r="AK127" s="569">
        <v>0.89</v>
      </c>
      <c r="AL127" s="569">
        <v>1.2</v>
      </c>
      <c r="AM127" s="569">
        <v>0.2</v>
      </c>
      <c r="AN127" s="570"/>
    </row>
    <row r="128" spans="1:91" x14ac:dyDescent="0.2">
      <c r="A128" s="570"/>
      <c r="B128" s="606">
        <v>2000</v>
      </c>
      <c r="C128" s="559">
        <v>3.75</v>
      </c>
      <c r="D128" s="559">
        <v>0.32</v>
      </c>
      <c r="E128" s="559">
        <v>6.45</v>
      </c>
      <c r="F128" s="559">
        <v>1.17</v>
      </c>
      <c r="G128" s="559">
        <v>39.159999999999997</v>
      </c>
      <c r="H128" s="559">
        <f t="shared" si="15"/>
        <v>27.47</v>
      </c>
      <c r="I128" s="560">
        <v>0.3</v>
      </c>
      <c r="J128" s="561">
        <v>5.14</v>
      </c>
      <c r="K128" s="561">
        <v>1.72</v>
      </c>
      <c r="L128" s="562">
        <v>1.6</v>
      </c>
      <c r="M128" s="562">
        <v>0.4</v>
      </c>
      <c r="N128" s="570"/>
      <c r="AA128" s="570"/>
      <c r="AB128" s="613" t="s">
        <v>180</v>
      </c>
      <c r="AC128" s="567">
        <v>4.04</v>
      </c>
      <c r="AD128" s="567">
        <v>0.46</v>
      </c>
      <c r="AE128" s="567">
        <v>8.93</v>
      </c>
      <c r="AF128" s="567">
        <v>1.39</v>
      </c>
      <c r="AG128" s="567">
        <v>39.380000000000003</v>
      </c>
      <c r="AH128" s="567">
        <v>32.32</v>
      </c>
      <c r="AI128" s="568">
        <v>0.4</v>
      </c>
      <c r="AJ128" s="569">
        <v>5.51</v>
      </c>
      <c r="AK128" s="569">
        <v>2.72</v>
      </c>
      <c r="AL128" s="569">
        <v>3.5</v>
      </c>
      <c r="AM128" s="569">
        <v>1.2</v>
      </c>
      <c r="AN128" s="570"/>
      <c r="BO128" s="592"/>
      <c r="BP128" s="592"/>
      <c r="BQ128" s="592"/>
      <c r="BR128" s="592"/>
      <c r="BS128" s="592"/>
      <c r="BT128" s="592"/>
      <c r="BU128" s="592"/>
      <c r="BV128" s="592"/>
      <c r="BW128" s="592"/>
      <c r="BX128" s="592"/>
      <c r="BY128" s="592"/>
      <c r="BZ128" s="592"/>
    </row>
    <row r="129" spans="1:78" x14ac:dyDescent="0.2">
      <c r="A129" s="570"/>
      <c r="B129" s="606">
        <v>2001</v>
      </c>
      <c r="C129" s="559">
        <v>3.25</v>
      </c>
      <c r="D129" s="559">
        <v>0.39</v>
      </c>
      <c r="E129" s="559">
        <v>6.67</v>
      </c>
      <c r="F129" s="559">
        <v>1.1200000000000001</v>
      </c>
      <c r="G129" s="559">
        <v>38.49</v>
      </c>
      <c r="H129" s="559">
        <f t="shared" si="15"/>
        <v>27.06</v>
      </c>
      <c r="I129" s="560">
        <v>0.29599999999999999</v>
      </c>
      <c r="J129" s="561">
        <v>4.78</v>
      </c>
      <c r="K129" s="561">
        <v>2.0499999999999998</v>
      </c>
      <c r="L129" s="562">
        <v>1.7</v>
      </c>
      <c r="M129" s="562">
        <v>0.4</v>
      </c>
      <c r="N129" s="570"/>
      <c r="AA129" s="570"/>
      <c r="AB129" s="614" t="s">
        <v>181</v>
      </c>
      <c r="AC129" s="615">
        <f t="shared" ref="AC129:AK129" si="21">STDEV(AC4:AC124)</f>
        <v>0.31862198990620616</v>
      </c>
      <c r="AD129" s="615">
        <f t="shared" si="21"/>
        <v>7.9497301442495949E-2</v>
      </c>
      <c r="AE129" s="615">
        <f t="shared" si="21"/>
        <v>1.5375906522134286</v>
      </c>
      <c r="AF129" s="615">
        <f t="shared" si="21"/>
        <v>0.33023280460026921</v>
      </c>
      <c r="AG129" s="615">
        <f t="shared" si="21"/>
        <v>1.6401845710154839</v>
      </c>
      <c r="AH129" s="615">
        <f t="shared" si="21"/>
        <v>1.9711693715812595</v>
      </c>
      <c r="AI129" s="615">
        <f t="shared" si="21"/>
        <v>2.7899423357687154E-2</v>
      </c>
      <c r="AJ129" s="616">
        <f t="shared" si="21"/>
        <v>0.43911702350350584</v>
      </c>
      <c r="AK129" s="616">
        <f t="shared" si="21"/>
        <v>0.46568296064459191</v>
      </c>
      <c r="AL129" s="616">
        <f>STDEV(AL2:AL124)</f>
        <v>0.42887835002300645</v>
      </c>
      <c r="AM129" s="616">
        <f>STDEV(AM2:AM124)</f>
        <v>0.21902299966023051</v>
      </c>
      <c r="AN129" s="570"/>
      <c r="BO129" s="592"/>
      <c r="BP129" s="592"/>
      <c r="BQ129" s="592"/>
      <c r="BR129" s="592"/>
      <c r="BS129" s="592"/>
      <c r="BT129" s="592"/>
      <c r="BU129" s="592"/>
      <c r="BV129" s="592"/>
      <c r="BW129" s="592"/>
      <c r="BX129" s="592"/>
      <c r="BY129" s="592"/>
      <c r="BZ129" s="592"/>
    </row>
    <row r="130" spans="1:78" x14ac:dyDescent="0.2">
      <c r="A130" s="570"/>
      <c r="B130" s="606">
        <v>2002</v>
      </c>
      <c r="C130" s="559">
        <v>3.35</v>
      </c>
      <c r="D130" s="559">
        <v>0.36</v>
      </c>
      <c r="E130" s="559">
        <v>6.47</v>
      </c>
      <c r="F130" s="559">
        <v>1.04</v>
      </c>
      <c r="G130" s="559">
        <v>38.46</v>
      </c>
      <c r="H130" s="559">
        <f t="shared" si="15"/>
        <v>27.240000000000002</v>
      </c>
      <c r="I130" s="560">
        <v>0.29299999999999998</v>
      </c>
      <c r="J130" s="561">
        <v>4.62</v>
      </c>
      <c r="K130" s="561">
        <v>1.93</v>
      </c>
      <c r="L130" s="562">
        <v>2</v>
      </c>
      <c r="M130" s="562">
        <v>0.4</v>
      </c>
      <c r="N130" s="570"/>
      <c r="AA130" s="570"/>
      <c r="AB130" s="622" t="s">
        <v>182</v>
      </c>
      <c r="AC130" s="578"/>
      <c r="AD130" s="578"/>
      <c r="AE130" s="578"/>
      <c r="AF130" s="578"/>
      <c r="AG130" s="578"/>
      <c r="AH130" s="578"/>
      <c r="AI130" s="578"/>
      <c r="AJ130" s="578"/>
      <c r="AK130" s="623">
        <f>CORREL(AJ2:AJ124,AK2:AK124)</f>
        <v>-0.14738802746159102</v>
      </c>
      <c r="AL130" s="624">
        <f>CORREL(AJ2:AJ124,AL2:AL124)</f>
        <v>0.47931164252116981</v>
      </c>
      <c r="AM130" s="623">
        <f>CORREL(AJ2:AJ124,AM2:AM124)</f>
        <v>-0.11707886074403696</v>
      </c>
      <c r="AN130" s="570"/>
      <c r="AO130" s="592"/>
      <c r="AP130" s="592"/>
      <c r="AQ130" s="592"/>
      <c r="AR130" s="592"/>
      <c r="AS130" s="592"/>
      <c r="AT130" s="592"/>
      <c r="AU130" s="592"/>
      <c r="AV130" s="592"/>
      <c r="AW130" s="592"/>
      <c r="AX130" s="592"/>
      <c r="AY130" s="592"/>
      <c r="AZ130" s="592"/>
      <c r="BO130" s="592"/>
      <c r="BP130" s="592"/>
      <c r="BQ130" s="592"/>
      <c r="BR130" s="592"/>
      <c r="BS130" s="592"/>
      <c r="BT130" s="592"/>
      <c r="BU130" s="592"/>
      <c r="BV130" s="592"/>
      <c r="BW130" s="592"/>
      <c r="BX130" s="592"/>
      <c r="BY130" s="592"/>
      <c r="BZ130" s="592"/>
    </row>
    <row r="131" spans="1:78" x14ac:dyDescent="0.2">
      <c r="A131" s="570"/>
      <c r="B131" s="606">
        <v>2003</v>
      </c>
      <c r="C131" s="559">
        <v>3.27</v>
      </c>
      <c r="D131" s="559">
        <v>0.38</v>
      </c>
      <c r="E131" s="559">
        <v>6.34</v>
      </c>
      <c r="F131" s="559">
        <v>1.07</v>
      </c>
      <c r="G131" s="559">
        <v>38.57</v>
      </c>
      <c r="H131" s="559">
        <f t="shared" si="15"/>
        <v>27.509999999999994</v>
      </c>
      <c r="I131" s="560">
        <v>0.29399999999999998</v>
      </c>
      <c r="J131" s="561">
        <v>4.7300000000000004</v>
      </c>
      <c r="K131" s="561">
        <v>1.94</v>
      </c>
      <c r="L131" s="562">
        <v>2.4</v>
      </c>
      <c r="M131" s="562">
        <v>0.5</v>
      </c>
      <c r="N131" s="570"/>
      <c r="AA131" s="570"/>
      <c r="AB131" s="1210" t="s">
        <v>183</v>
      </c>
      <c r="AC131" s="1210"/>
      <c r="AD131" s="1210"/>
      <c r="AE131" s="1210"/>
      <c r="AF131" s="1210"/>
      <c r="AG131" s="1210"/>
      <c r="AH131" s="1210"/>
      <c r="AI131" s="1210"/>
      <c r="AJ131" s="1210"/>
      <c r="AK131" s="1210"/>
      <c r="AL131" s="1210"/>
      <c r="AM131" s="1210"/>
      <c r="AN131" s="570"/>
      <c r="AO131" s="592"/>
      <c r="AP131" s="592"/>
      <c r="AQ131" s="592"/>
      <c r="AR131" s="592"/>
      <c r="AS131" s="592"/>
      <c r="AT131" s="592"/>
      <c r="AU131" s="592"/>
      <c r="AV131" s="592"/>
      <c r="AW131" s="592"/>
      <c r="AX131" s="592"/>
      <c r="AY131" s="592"/>
      <c r="AZ131" s="592"/>
      <c r="BO131" s="592"/>
      <c r="BP131" s="592"/>
      <c r="BQ131" s="592"/>
      <c r="BR131" s="592"/>
      <c r="BS131" s="592"/>
      <c r="BT131" s="592"/>
      <c r="BU131" s="592"/>
      <c r="BV131" s="592"/>
      <c r="BW131" s="592"/>
      <c r="BX131" s="592"/>
      <c r="BY131" s="592"/>
      <c r="BZ131" s="592"/>
    </row>
    <row r="132" spans="1:78" x14ac:dyDescent="0.2">
      <c r="A132" s="570"/>
      <c r="B132" s="606">
        <v>2004</v>
      </c>
      <c r="C132" s="559">
        <v>3.34</v>
      </c>
      <c r="D132" s="559">
        <v>0.38</v>
      </c>
      <c r="E132" s="559">
        <v>6.55</v>
      </c>
      <c r="F132" s="559">
        <v>1.1200000000000001</v>
      </c>
      <c r="G132" s="559">
        <v>38.83</v>
      </c>
      <c r="H132" s="559">
        <f t="shared" ref="H132:H149" si="22">G132-C132-D132-E132-F132</f>
        <v>27.439999999999991</v>
      </c>
      <c r="I132" s="560">
        <v>0.29699999999999999</v>
      </c>
      <c r="J132" s="561">
        <v>4.8099999999999996</v>
      </c>
      <c r="K132" s="561">
        <v>1.96</v>
      </c>
      <c r="L132" s="562">
        <v>2.1</v>
      </c>
      <c r="M132" s="562">
        <v>0.4</v>
      </c>
      <c r="N132" s="570"/>
      <c r="AA132" s="570"/>
      <c r="AB132" s="1211" t="s">
        <v>184</v>
      </c>
      <c r="AC132" s="1211"/>
      <c r="AD132" s="1211"/>
      <c r="AE132" s="1211"/>
      <c r="AF132" s="1211"/>
      <c r="AG132" s="1211"/>
      <c r="AH132" s="1211"/>
      <c r="AI132" s="1211"/>
      <c r="AJ132" s="1211"/>
      <c r="AK132" s="1211"/>
      <c r="AL132" s="1211"/>
      <c r="AM132" s="1211"/>
      <c r="AN132" s="570"/>
      <c r="BO132" s="592"/>
      <c r="BP132" s="592"/>
      <c r="BQ132" s="592"/>
      <c r="BR132" s="592"/>
      <c r="BS132" s="592"/>
      <c r="BT132" s="592"/>
      <c r="BU132" s="592"/>
      <c r="BV132" s="592"/>
      <c r="BW132" s="592"/>
      <c r="BX132" s="592"/>
      <c r="BY132" s="592"/>
      <c r="BZ132" s="592"/>
    </row>
    <row r="133" spans="1:78" x14ac:dyDescent="0.2">
      <c r="A133" s="570"/>
      <c r="B133" s="606">
        <v>2005</v>
      </c>
      <c r="C133" s="559">
        <v>3.13</v>
      </c>
      <c r="D133" s="559">
        <v>0.37</v>
      </c>
      <c r="E133" s="559">
        <v>6.3</v>
      </c>
      <c r="F133" s="559">
        <v>1.03</v>
      </c>
      <c r="G133" s="559">
        <v>38.32</v>
      </c>
      <c r="H133" s="559">
        <f t="shared" si="22"/>
        <v>27.49</v>
      </c>
      <c r="I133" s="560">
        <v>0.29499999999999998</v>
      </c>
      <c r="J133" s="561">
        <v>4.59</v>
      </c>
      <c r="K133" s="561">
        <v>2.02</v>
      </c>
      <c r="L133" s="562">
        <v>1.7</v>
      </c>
      <c r="M133" s="562">
        <v>0.2</v>
      </c>
      <c r="N133" s="570"/>
      <c r="AA133" s="570"/>
      <c r="AB133" s="1212" t="s">
        <v>185</v>
      </c>
      <c r="AC133" s="1212"/>
      <c r="AD133" s="1212"/>
      <c r="AE133" s="1212"/>
      <c r="AF133" s="1212"/>
      <c r="AG133" s="1212"/>
      <c r="AH133" s="1212"/>
      <c r="AI133" s="1212"/>
      <c r="AJ133" s="1212"/>
      <c r="AK133" s="1212"/>
      <c r="AL133" s="1212"/>
      <c r="AM133" s="1212"/>
      <c r="AN133" s="570"/>
      <c r="BO133" s="592"/>
      <c r="BP133" s="592"/>
      <c r="BQ133" s="592"/>
      <c r="BR133" s="592"/>
      <c r="BS133" s="592"/>
      <c r="BT133" s="592"/>
      <c r="BU133" s="592"/>
      <c r="BV133" s="592"/>
      <c r="BW133" s="592"/>
      <c r="BX133" s="592"/>
      <c r="BY133" s="592"/>
      <c r="BZ133" s="592"/>
    </row>
    <row r="134" spans="1:78" x14ac:dyDescent="0.2">
      <c r="A134" s="570"/>
      <c r="B134" s="606">
        <v>2006</v>
      </c>
      <c r="C134" s="559">
        <v>3.26</v>
      </c>
      <c r="D134" s="559">
        <v>0.37</v>
      </c>
      <c r="E134" s="559">
        <v>6.52</v>
      </c>
      <c r="F134" s="559">
        <v>1.1100000000000001</v>
      </c>
      <c r="G134" s="559">
        <v>38.71</v>
      </c>
      <c r="H134" s="559">
        <f t="shared" si="22"/>
        <v>27.450000000000006</v>
      </c>
      <c r="I134" s="560">
        <v>0.30099999999999999</v>
      </c>
      <c r="J134" s="561">
        <v>4.8600000000000003</v>
      </c>
      <c r="K134" s="561">
        <v>2</v>
      </c>
      <c r="L134" s="562">
        <v>1.4</v>
      </c>
      <c r="M134" s="562">
        <v>0.4</v>
      </c>
      <c r="N134" s="570"/>
      <c r="AA134" s="570"/>
      <c r="AB134" s="1212" t="s">
        <v>186</v>
      </c>
      <c r="AC134" s="1212"/>
      <c r="AD134" s="1212"/>
      <c r="AE134" s="1212"/>
      <c r="AF134" s="1212"/>
      <c r="AG134" s="1212"/>
      <c r="AH134" s="1212"/>
      <c r="AI134" s="1212"/>
      <c r="AJ134" s="1212"/>
      <c r="AK134" s="1212"/>
      <c r="AL134" s="1212"/>
      <c r="AM134" s="1212"/>
      <c r="AN134" s="570"/>
      <c r="BO134" s="592"/>
      <c r="BP134" s="592"/>
      <c r="BQ134" s="592"/>
      <c r="BR134" s="592"/>
      <c r="BS134" s="592"/>
      <c r="BT134" s="592"/>
      <c r="BU134" s="592"/>
      <c r="BV134" s="592"/>
      <c r="BW134" s="592"/>
      <c r="BX134" s="592"/>
      <c r="BY134" s="592"/>
      <c r="BZ134" s="592"/>
    </row>
    <row r="135" spans="1:78" x14ac:dyDescent="0.2">
      <c r="A135" s="570"/>
      <c r="B135" s="606">
        <v>2007</v>
      </c>
      <c r="C135" s="559">
        <v>3.31</v>
      </c>
      <c r="D135" s="559">
        <v>0.36</v>
      </c>
      <c r="E135" s="559">
        <v>6.62</v>
      </c>
      <c r="F135" s="559">
        <v>1.02</v>
      </c>
      <c r="G135" s="559">
        <v>38.799999999999997</v>
      </c>
      <c r="H135" s="559">
        <f t="shared" si="22"/>
        <v>27.489999999999995</v>
      </c>
      <c r="I135" s="560">
        <v>0.30199999999999999</v>
      </c>
      <c r="J135" s="561">
        <v>4.8</v>
      </c>
      <c r="K135" s="561">
        <v>2</v>
      </c>
      <c r="L135" s="562">
        <v>1.8</v>
      </c>
      <c r="M135" s="562">
        <v>0.4</v>
      </c>
      <c r="N135" s="570"/>
      <c r="AA135" s="570"/>
      <c r="AB135" s="1212" t="s">
        <v>187</v>
      </c>
      <c r="AC135" s="1212"/>
      <c r="AD135" s="1212"/>
      <c r="AE135" s="1212"/>
      <c r="AF135" s="1212"/>
      <c r="AG135" s="1212"/>
      <c r="AH135" s="1212"/>
      <c r="AI135" s="1212"/>
      <c r="AJ135" s="1212"/>
      <c r="AK135" s="1212"/>
      <c r="AL135" s="1212"/>
      <c r="AM135" s="1212"/>
      <c r="AN135" s="570"/>
      <c r="BO135" s="592"/>
      <c r="BP135" s="592"/>
      <c r="BQ135" s="592"/>
      <c r="BR135" s="592"/>
      <c r="BS135" s="592"/>
      <c r="BT135" s="592"/>
      <c r="BU135" s="592"/>
      <c r="BV135" s="592"/>
      <c r="BW135" s="592"/>
      <c r="BX135" s="592"/>
      <c r="BY135" s="592"/>
      <c r="BZ135" s="592"/>
    </row>
    <row r="136" spans="1:78" x14ac:dyDescent="0.2">
      <c r="A136" s="570"/>
      <c r="B136" s="606">
        <v>2008</v>
      </c>
      <c r="C136" s="559">
        <v>3.36</v>
      </c>
      <c r="D136" s="559">
        <v>0.34</v>
      </c>
      <c r="E136" s="559">
        <v>6.77</v>
      </c>
      <c r="F136" s="559">
        <v>1</v>
      </c>
      <c r="G136" s="559">
        <v>38.64</v>
      </c>
      <c r="H136" s="559">
        <f t="shared" si="22"/>
        <v>27.169999999999998</v>
      </c>
      <c r="I136" s="560">
        <v>0.3</v>
      </c>
      <c r="J136" s="561">
        <v>4.6500000000000004</v>
      </c>
      <c r="K136" s="561">
        <v>2.0099999999999998</v>
      </c>
      <c r="L136" s="562">
        <v>1.7</v>
      </c>
      <c r="M136" s="562">
        <v>0.4</v>
      </c>
      <c r="N136" s="570"/>
      <c r="AA136" s="570"/>
      <c r="AB136" s="1212" t="s">
        <v>188</v>
      </c>
      <c r="AC136" s="1212"/>
      <c r="AD136" s="1212"/>
      <c r="AE136" s="1212"/>
      <c r="AF136" s="1212"/>
      <c r="AG136" s="1212"/>
      <c r="AH136" s="1212"/>
      <c r="AI136" s="1212"/>
      <c r="AJ136" s="1212"/>
      <c r="AK136" s="1212"/>
      <c r="AL136" s="1212"/>
      <c r="AM136" s="1212"/>
      <c r="AN136" s="570"/>
      <c r="BO136" s="592"/>
      <c r="BP136" s="592"/>
      <c r="BQ136" s="592"/>
      <c r="BR136" s="592"/>
      <c r="BS136" s="592"/>
      <c r="BT136" s="592"/>
      <c r="BU136" s="592"/>
      <c r="BV136" s="592"/>
      <c r="BW136" s="592"/>
      <c r="BX136" s="592"/>
      <c r="BY136" s="592"/>
      <c r="BZ136" s="592"/>
    </row>
    <row r="137" spans="1:78" x14ac:dyDescent="0.2">
      <c r="A137" s="570"/>
      <c r="B137" s="606">
        <v>2009</v>
      </c>
      <c r="C137" s="559">
        <v>3.42</v>
      </c>
      <c r="D137" s="559">
        <v>0.33</v>
      </c>
      <c r="E137" s="559">
        <v>6.91</v>
      </c>
      <c r="F137" s="559">
        <v>1.04</v>
      </c>
      <c r="G137" s="559">
        <v>38.49</v>
      </c>
      <c r="H137" s="559">
        <f t="shared" si="22"/>
        <v>26.790000000000003</v>
      </c>
      <c r="I137" s="560">
        <v>0.29899999999999999</v>
      </c>
      <c r="J137" s="561">
        <v>4.6100000000000003</v>
      </c>
      <c r="K137" s="561">
        <v>2.02</v>
      </c>
      <c r="L137" s="562">
        <v>1.7</v>
      </c>
      <c r="M137" s="562">
        <v>0.5</v>
      </c>
      <c r="N137" s="570"/>
      <c r="AA137" s="570"/>
      <c r="AB137" s="1212" t="s">
        <v>189</v>
      </c>
      <c r="AC137" s="1212"/>
      <c r="AD137" s="1212"/>
      <c r="AE137" s="1212"/>
      <c r="AF137" s="1212"/>
      <c r="AG137" s="1212"/>
      <c r="AH137" s="1212"/>
      <c r="AI137" s="1212"/>
      <c r="AJ137" s="1212"/>
      <c r="AK137" s="1212"/>
      <c r="AL137" s="1212"/>
      <c r="AM137" s="1212"/>
      <c r="AN137" s="570"/>
      <c r="BO137" s="592"/>
      <c r="BP137" s="592"/>
      <c r="BQ137" s="592"/>
      <c r="BR137" s="592"/>
      <c r="BS137" s="592"/>
      <c r="BT137" s="592"/>
      <c r="BU137" s="592"/>
      <c r="BV137" s="592"/>
      <c r="BW137" s="592"/>
      <c r="BX137" s="592"/>
      <c r="BY137" s="592"/>
      <c r="BZ137" s="592"/>
    </row>
    <row r="138" spans="1:78" x14ac:dyDescent="0.2">
      <c r="A138" s="570"/>
      <c r="B138" s="606">
        <v>2010</v>
      </c>
      <c r="C138" s="559">
        <v>3.25</v>
      </c>
      <c r="D138" s="559">
        <v>0.32</v>
      </c>
      <c r="E138" s="559">
        <v>7.06</v>
      </c>
      <c r="F138" s="559">
        <v>0.95</v>
      </c>
      <c r="G138" s="559">
        <v>38.18</v>
      </c>
      <c r="H138" s="559">
        <f t="shared" si="22"/>
        <v>26.6</v>
      </c>
      <c r="I138" s="560">
        <v>0.29699999999999999</v>
      </c>
      <c r="J138" s="561">
        <v>4.38</v>
      </c>
      <c r="K138" s="561">
        <v>2.17</v>
      </c>
      <c r="L138" s="562">
        <v>2.1</v>
      </c>
      <c r="M138" s="562">
        <v>0.4</v>
      </c>
      <c r="N138" s="570"/>
      <c r="AA138" s="570"/>
      <c r="AB138" s="1212" t="s">
        <v>190</v>
      </c>
      <c r="AC138" s="1212"/>
      <c r="AD138" s="1212"/>
      <c r="AE138" s="1212"/>
      <c r="AF138" s="1212"/>
      <c r="AG138" s="1212"/>
      <c r="AH138" s="1212"/>
      <c r="AI138" s="1212"/>
      <c r="AJ138" s="1212"/>
      <c r="AK138" s="1212"/>
      <c r="AL138" s="1212"/>
      <c r="AM138" s="1212"/>
      <c r="AN138" s="570"/>
      <c r="BO138" s="592"/>
      <c r="BP138" s="592"/>
      <c r="BQ138" s="592"/>
      <c r="BR138" s="592"/>
      <c r="BS138" s="592"/>
      <c r="BT138" s="592"/>
      <c r="BU138" s="592"/>
      <c r="BV138" s="592"/>
      <c r="BW138" s="592"/>
      <c r="BX138" s="592"/>
      <c r="BY138" s="592"/>
      <c r="BZ138" s="592"/>
    </row>
    <row r="139" spans="1:78" x14ac:dyDescent="0.2">
      <c r="A139" s="570"/>
      <c r="B139" s="606">
        <v>2011</v>
      </c>
      <c r="C139" s="559">
        <v>3.09</v>
      </c>
      <c r="D139" s="559">
        <v>0.32</v>
      </c>
      <c r="E139" s="559">
        <v>7.1</v>
      </c>
      <c r="F139" s="559">
        <v>0.94</v>
      </c>
      <c r="G139" s="559">
        <v>38.130000000000003</v>
      </c>
      <c r="H139" s="559">
        <f t="shared" si="22"/>
        <v>26.680000000000003</v>
      </c>
      <c r="I139" s="560">
        <v>0.29499999999999998</v>
      </c>
      <c r="J139" s="561">
        <v>4.28</v>
      </c>
      <c r="K139" s="561">
        <v>2.2999999999999998</v>
      </c>
      <c r="L139" s="562">
        <v>2</v>
      </c>
      <c r="M139" s="562">
        <v>0.4</v>
      </c>
      <c r="N139" s="570"/>
      <c r="AA139" s="570"/>
      <c r="AB139" s="1212" t="s">
        <v>191</v>
      </c>
      <c r="AC139" s="1212"/>
      <c r="AD139" s="1212"/>
      <c r="AE139" s="1212"/>
      <c r="AF139" s="1212"/>
      <c r="AG139" s="1212"/>
      <c r="AH139" s="1212"/>
      <c r="AI139" s="1212"/>
      <c r="AJ139" s="1212"/>
      <c r="AK139" s="1212"/>
      <c r="AL139" s="1212"/>
      <c r="AM139" s="1212"/>
      <c r="AN139" s="570"/>
      <c r="BO139" s="592"/>
      <c r="BP139" s="592"/>
      <c r="BQ139" s="592"/>
      <c r="BR139" s="592"/>
      <c r="BS139" s="592"/>
      <c r="BT139" s="592"/>
      <c r="BU139" s="592"/>
      <c r="BV139" s="592"/>
      <c r="BW139" s="592"/>
      <c r="BX139" s="592"/>
      <c r="BY139" s="592"/>
      <c r="BZ139" s="592"/>
    </row>
    <row r="140" spans="1:78" x14ac:dyDescent="0.2">
      <c r="A140" s="570"/>
      <c r="B140" s="606">
        <v>2012</v>
      </c>
      <c r="C140" s="559">
        <v>3.03</v>
      </c>
      <c r="D140" s="559">
        <v>0.31</v>
      </c>
      <c r="E140" s="559">
        <v>7.5</v>
      </c>
      <c r="F140" s="559">
        <v>1.02</v>
      </c>
      <c r="G140" s="559">
        <v>37.9</v>
      </c>
      <c r="H140" s="559">
        <f t="shared" si="22"/>
        <v>26.039999999999996</v>
      </c>
      <c r="I140" s="560">
        <v>0.29699999999999999</v>
      </c>
      <c r="J140" s="561">
        <v>4.32</v>
      </c>
      <c r="K140" s="561">
        <v>2.48</v>
      </c>
      <c r="L140" s="562">
        <v>1.4</v>
      </c>
      <c r="M140" s="562">
        <v>0.3</v>
      </c>
      <c r="N140" s="570"/>
      <c r="AA140" s="570"/>
      <c r="AB140" s="1212" t="s">
        <v>192</v>
      </c>
      <c r="AC140" s="1212"/>
      <c r="AD140" s="1212"/>
      <c r="AE140" s="1212"/>
      <c r="AF140" s="1212"/>
      <c r="AG140" s="1212"/>
      <c r="AH140" s="1212"/>
      <c r="AI140" s="1212"/>
      <c r="AJ140" s="1212"/>
      <c r="AK140" s="1212"/>
      <c r="AL140" s="1212"/>
      <c r="AM140" s="1212"/>
      <c r="AN140" s="570"/>
    </row>
    <row r="141" spans="1:78" x14ac:dyDescent="0.2">
      <c r="A141" s="570"/>
      <c r="B141" s="606">
        <v>2013</v>
      </c>
      <c r="C141" s="559">
        <v>3.01</v>
      </c>
      <c r="D141" s="559">
        <v>0.32</v>
      </c>
      <c r="E141" s="559">
        <v>7.55</v>
      </c>
      <c r="F141" s="559">
        <v>0.96</v>
      </c>
      <c r="G141" s="559">
        <v>38.020000000000003</v>
      </c>
      <c r="H141" s="559">
        <f t="shared" si="22"/>
        <v>26.180000000000003</v>
      </c>
      <c r="I141" s="560">
        <v>0.29699999999999999</v>
      </c>
      <c r="J141" s="561">
        <v>4.17</v>
      </c>
      <c r="K141" s="561">
        <v>2.5099999999999998</v>
      </c>
      <c r="L141" s="562">
        <v>2.1</v>
      </c>
      <c r="M141" s="562">
        <v>0.4</v>
      </c>
      <c r="N141" s="570"/>
      <c r="AA141" s="570"/>
      <c r="AB141" s="1212" t="s">
        <v>193</v>
      </c>
      <c r="AC141" s="1212"/>
      <c r="AD141" s="1212"/>
      <c r="AE141" s="1212"/>
      <c r="AF141" s="1212"/>
      <c r="AG141" s="1212"/>
      <c r="AH141" s="1212"/>
      <c r="AI141" s="1212"/>
      <c r="AJ141" s="1212"/>
      <c r="AK141" s="1212"/>
      <c r="AL141" s="1212"/>
      <c r="AM141" s="1212"/>
      <c r="AN141" s="570"/>
    </row>
    <row r="142" spans="1:78" x14ac:dyDescent="0.2">
      <c r="A142" s="570"/>
      <c r="B142" s="606">
        <v>2014</v>
      </c>
      <c r="C142" s="559">
        <v>2.88</v>
      </c>
      <c r="D142" s="559">
        <v>0.34</v>
      </c>
      <c r="E142" s="559">
        <v>7.7</v>
      </c>
      <c r="F142" s="559">
        <v>0.86</v>
      </c>
      <c r="G142" s="559">
        <v>37.85</v>
      </c>
      <c r="H142" s="559">
        <f t="shared" si="22"/>
        <v>26.069999999999997</v>
      </c>
      <c r="I142" s="560">
        <v>0.29799999999999999</v>
      </c>
      <c r="J142" s="561">
        <v>4.07</v>
      </c>
      <c r="K142" s="561">
        <v>2.67</v>
      </c>
      <c r="L142" s="562">
        <v>1.5</v>
      </c>
      <c r="M142" s="562">
        <v>0.3</v>
      </c>
      <c r="N142" s="570"/>
      <c r="AA142" s="570"/>
      <c r="AB142" s="1212" t="s">
        <v>194</v>
      </c>
      <c r="AC142" s="1212"/>
      <c r="AD142" s="1212"/>
      <c r="AE142" s="1212"/>
      <c r="AF142" s="1212"/>
      <c r="AG142" s="1212"/>
      <c r="AH142" s="1212"/>
      <c r="AI142" s="1212"/>
      <c r="AJ142" s="1212"/>
      <c r="AK142" s="1212"/>
      <c r="AL142" s="1212"/>
      <c r="AM142" s="1212"/>
      <c r="AN142" s="570"/>
    </row>
    <row r="143" spans="1:78" x14ac:dyDescent="0.2">
      <c r="A143" s="570"/>
      <c r="B143" s="606">
        <v>2015</v>
      </c>
      <c r="C143" s="559">
        <v>2.9</v>
      </c>
      <c r="D143" s="559">
        <v>0.33</v>
      </c>
      <c r="E143" s="559">
        <v>7.71</v>
      </c>
      <c r="F143" s="559">
        <v>1.01</v>
      </c>
      <c r="G143" s="559">
        <v>37.799999999999997</v>
      </c>
      <c r="H143" s="559">
        <f t="shared" si="22"/>
        <v>25.849999999999998</v>
      </c>
      <c r="I143" s="560">
        <v>0.29899999999999999</v>
      </c>
      <c r="J143" s="561">
        <v>4.25</v>
      </c>
      <c r="K143" s="561">
        <v>2.66</v>
      </c>
      <c r="L143" s="562">
        <v>2</v>
      </c>
      <c r="M143" s="562">
        <v>0.3</v>
      </c>
      <c r="N143" s="570"/>
      <c r="AA143" s="570"/>
      <c r="AB143" s="1212" t="s">
        <v>195</v>
      </c>
      <c r="AC143" s="1212"/>
      <c r="AD143" s="1212"/>
      <c r="AE143" s="1212"/>
      <c r="AF143" s="1212"/>
      <c r="AG143" s="1212"/>
      <c r="AH143" s="1212"/>
      <c r="AI143" s="1212"/>
      <c r="AJ143" s="1212"/>
      <c r="AK143" s="1212"/>
      <c r="AL143" s="1212"/>
      <c r="AM143" s="1212"/>
      <c r="AN143" s="570"/>
    </row>
    <row r="144" spans="1:78" x14ac:dyDescent="0.2">
      <c r="A144" s="570"/>
      <c r="B144" s="606">
        <v>2016</v>
      </c>
      <c r="C144" s="559">
        <v>3.11</v>
      </c>
      <c r="D144" s="559">
        <v>0.34</v>
      </c>
      <c r="E144" s="559">
        <v>8.0299999999999994</v>
      </c>
      <c r="F144" s="559">
        <v>1.1599999999999999</v>
      </c>
      <c r="G144" s="559">
        <v>38.01</v>
      </c>
      <c r="H144" s="559">
        <f t="shared" si="22"/>
        <v>25.369999999999994</v>
      </c>
      <c r="I144" s="560">
        <v>0.3</v>
      </c>
      <c r="J144" s="561">
        <v>4.4800000000000004</v>
      </c>
      <c r="K144" s="561">
        <v>2.58</v>
      </c>
      <c r="L144" s="562">
        <v>1.6</v>
      </c>
      <c r="M144" s="562">
        <v>0.4</v>
      </c>
      <c r="N144" s="570"/>
      <c r="AA144" s="570"/>
      <c r="AB144" s="46"/>
      <c r="AC144" s="570"/>
      <c r="AD144" s="570"/>
      <c r="AE144" s="570"/>
      <c r="AF144" s="570"/>
      <c r="AG144" s="570"/>
      <c r="AH144" s="570"/>
      <c r="AI144" s="570"/>
      <c r="AJ144" s="570"/>
      <c r="AK144" s="570"/>
      <c r="AL144" s="570"/>
      <c r="AM144" s="570"/>
      <c r="AN144" s="570"/>
    </row>
    <row r="145" spans="1:91" x14ac:dyDescent="0.2">
      <c r="A145" s="570"/>
      <c r="B145" s="606">
        <v>2017</v>
      </c>
      <c r="C145" s="559">
        <v>3.26</v>
      </c>
      <c r="D145" s="559">
        <v>0.36</v>
      </c>
      <c r="E145" s="559">
        <v>8.25</v>
      </c>
      <c r="F145" s="559">
        <v>1.26</v>
      </c>
      <c r="G145" s="559">
        <v>38.130000000000003</v>
      </c>
      <c r="H145" s="559">
        <f t="shared" si="22"/>
        <v>25.000000000000004</v>
      </c>
      <c r="I145" s="560">
        <v>0.3</v>
      </c>
      <c r="J145" s="561">
        <v>4.6500000000000004</v>
      </c>
      <c r="K145" s="561">
        <v>2.5299999999999998</v>
      </c>
      <c r="L145" s="562">
        <v>1.8</v>
      </c>
      <c r="M145" s="562">
        <v>0.3</v>
      </c>
      <c r="N145" s="570"/>
      <c r="AA145" s="570"/>
      <c r="AB145" s="46"/>
      <c r="AC145" s="570"/>
      <c r="AD145" s="570"/>
      <c r="AE145" s="570"/>
      <c r="AF145" s="570"/>
      <c r="AG145" s="570"/>
      <c r="AH145" s="570"/>
      <c r="AI145" s="570"/>
      <c r="AJ145" s="570"/>
      <c r="AK145" s="570"/>
      <c r="AL145" s="570"/>
      <c r="AM145" s="570"/>
      <c r="AN145" s="570"/>
      <c r="BB145" s="592"/>
      <c r="BC145" s="592"/>
      <c r="BD145" s="592"/>
      <c r="BE145" s="592"/>
      <c r="BF145" s="592"/>
      <c r="BG145" s="592"/>
      <c r="BH145" s="592"/>
      <c r="BI145" s="592"/>
      <c r="BJ145" s="592"/>
      <c r="BK145" s="592"/>
      <c r="BL145" s="592"/>
      <c r="BM145" s="592"/>
    </row>
    <row r="146" spans="1:91" x14ac:dyDescent="0.2">
      <c r="A146" s="570"/>
      <c r="B146" s="606">
        <v>2018</v>
      </c>
      <c r="C146" s="559">
        <v>3.23</v>
      </c>
      <c r="D146" s="559">
        <v>0.4</v>
      </c>
      <c r="E146" s="559">
        <v>8.48</v>
      </c>
      <c r="F146" s="559">
        <v>1.1499999999999999</v>
      </c>
      <c r="G146" s="559">
        <v>38.08</v>
      </c>
      <c r="H146" s="559">
        <f t="shared" si="22"/>
        <v>24.820000000000004</v>
      </c>
      <c r="I146" s="560">
        <v>0.29499999999999998</v>
      </c>
      <c r="J146" s="561">
        <v>4.45</v>
      </c>
      <c r="K146" s="561">
        <v>2.63</v>
      </c>
      <c r="L146" s="562">
        <v>1.7</v>
      </c>
      <c r="M146" s="562">
        <v>0.4</v>
      </c>
      <c r="N146" s="570"/>
      <c r="AA146" s="570"/>
      <c r="AB146" s="46"/>
      <c r="AC146" s="570"/>
      <c r="AD146" s="570"/>
      <c r="AE146" s="570"/>
      <c r="AF146" s="570"/>
      <c r="AG146" s="570"/>
      <c r="AH146" s="570"/>
      <c r="AI146" s="570"/>
      <c r="AJ146" s="570"/>
      <c r="AK146" s="570"/>
      <c r="AL146" s="570"/>
      <c r="AM146" s="570"/>
      <c r="AN146" s="570"/>
      <c r="BB146" s="592"/>
      <c r="BC146" s="592"/>
      <c r="BD146" s="592"/>
      <c r="BE146" s="592"/>
      <c r="BF146" s="592"/>
      <c r="BG146" s="592"/>
      <c r="BH146" s="592"/>
      <c r="BI146" s="592"/>
      <c r="BJ146" s="592"/>
      <c r="BK146" s="592"/>
      <c r="BL146" s="592"/>
      <c r="BM146" s="592"/>
    </row>
    <row r="147" spans="1:91" x14ac:dyDescent="0.2">
      <c r="A147" s="570"/>
      <c r="B147" s="606">
        <v>2019</v>
      </c>
      <c r="C147" s="559">
        <v>3.27</v>
      </c>
      <c r="D147" s="559">
        <v>0.41</v>
      </c>
      <c r="E147" s="559">
        <v>8.81</v>
      </c>
      <c r="F147" s="559">
        <v>1.39</v>
      </c>
      <c r="G147" s="559">
        <v>38.39</v>
      </c>
      <c r="H147" s="559">
        <f t="shared" si="22"/>
        <v>24.509999999999998</v>
      </c>
      <c r="I147" s="560">
        <v>0.29799999999999999</v>
      </c>
      <c r="J147" s="561">
        <v>4.83</v>
      </c>
      <c r="K147" s="561">
        <v>2.69</v>
      </c>
      <c r="L147" s="562">
        <v>2.2000000000000002</v>
      </c>
      <c r="M147" s="562">
        <v>0.4</v>
      </c>
      <c r="N147" s="570"/>
      <c r="AA147" s="570"/>
      <c r="AB147" s="46"/>
      <c r="AC147" s="570"/>
      <c r="AD147" s="570"/>
      <c r="AE147" s="570"/>
      <c r="AF147" s="570"/>
      <c r="AG147" s="570"/>
      <c r="AH147" s="570"/>
      <c r="AI147" s="570"/>
      <c r="AJ147" s="570"/>
      <c r="AK147" s="570"/>
      <c r="AL147" s="570"/>
      <c r="AM147" s="570"/>
      <c r="AN147" s="570"/>
    </row>
    <row r="148" spans="1:91" x14ac:dyDescent="0.2">
      <c r="A148" s="570"/>
      <c r="B148" s="606">
        <v>2020</v>
      </c>
      <c r="C148" s="559">
        <v>3.39</v>
      </c>
      <c r="D148" s="559">
        <v>0.46</v>
      </c>
      <c r="E148" s="559">
        <v>8.68</v>
      </c>
      <c r="F148" s="559">
        <v>1.28</v>
      </c>
      <c r="G148" s="559">
        <v>37.03</v>
      </c>
      <c r="H148" s="559">
        <f t="shared" si="22"/>
        <v>23.22</v>
      </c>
      <c r="I148" s="560">
        <v>0.29199999999999998</v>
      </c>
      <c r="J148" s="561">
        <v>4.6500000000000004</v>
      </c>
      <c r="K148" s="561">
        <v>2.56</v>
      </c>
      <c r="L148" s="562">
        <v>2.1</v>
      </c>
      <c r="M148" s="562">
        <v>0.5</v>
      </c>
      <c r="N148" s="570"/>
      <c r="AA148" s="570"/>
      <c r="AB148" s="46"/>
      <c r="AC148" s="570"/>
      <c r="AD148" s="570"/>
      <c r="AE148" s="570"/>
      <c r="AF148" s="570"/>
      <c r="AG148" s="570"/>
      <c r="AH148" s="570"/>
      <c r="AI148" s="570"/>
      <c r="AJ148" s="570"/>
      <c r="AK148" s="570"/>
      <c r="AL148" s="570"/>
      <c r="AM148" s="570"/>
      <c r="AN148" s="570"/>
    </row>
    <row r="149" spans="1:91" x14ac:dyDescent="0.2">
      <c r="A149" s="570"/>
      <c r="B149" s="606">
        <v>2021</v>
      </c>
      <c r="C149" s="559">
        <v>3.28</v>
      </c>
      <c r="D149" s="559">
        <v>0.43</v>
      </c>
      <c r="E149" s="559">
        <v>8.93</v>
      </c>
      <c r="F149" s="559">
        <v>1.17</v>
      </c>
      <c r="G149" s="559">
        <v>37.22</v>
      </c>
      <c r="H149" s="559">
        <f t="shared" si="22"/>
        <v>23.409999999999997</v>
      </c>
      <c r="I149" s="560">
        <v>0.28899999999999998</v>
      </c>
      <c r="J149" s="561">
        <v>4.41</v>
      </c>
      <c r="K149" s="561">
        <v>2.72</v>
      </c>
      <c r="L149" s="562">
        <v>2.1</v>
      </c>
      <c r="M149" s="562">
        <v>0.3</v>
      </c>
      <c r="N149" s="570"/>
      <c r="O149" s="593"/>
      <c r="AA149" s="570"/>
      <c r="AB149" s="46"/>
      <c r="AC149" s="570"/>
      <c r="AD149" s="570"/>
      <c r="AE149" s="570"/>
      <c r="AF149" s="570"/>
      <c r="AG149" s="570"/>
      <c r="AH149" s="570"/>
      <c r="AI149" s="570"/>
      <c r="AJ149" s="570"/>
      <c r="AK149" s="570"/>
      <c r="AL149" s="570"/>
      <c r="AM149" s="570"/>
      <c r="AN149" s="570"/>
      <c r="CB149" s="592"/>
      <c r="CC149" s="592"/>
      <c r="CD149" s="592"/>
      <c r="CE149" s="592"/>
      <c r="CF149" s="592"/>
      <c r="CG149" s="592"/>
      <c r="CH149" s="592"/>
      <c r="CI149" s="592"/>
      <c r="CJ149" s="592"/>
      <c r="CK149" s="592"/>
      <c r="CL149" s="592"/>
      <c r="CM149" s="592"/>
    </row>
    <row r="150" spans="1:91" s="590" customFormat="1" x14ac:dyDescent="0.2">
      <c r="A150" s="576"/>
      <c r="B150" s="577"/>
      <c r="C150" s="576"/>
      <c r="D150" s="576"/>
      <c r="E150" s="576"/>
      <c r="F150" s="576"/>
      <c r="G150" s="576"/>
      <c r="H150" s="576"/>
      <c r="I150" s="576"/>
      <c r="J150" s="576"/>
      <c r="K150" s="576"/>
      <c r="L150" s="576"/>
      <c r="M150" s="576"/>
      <c r="N150" s="576"/>
      <c r="O150" s="593"/>
      <c r="AA150" s="576"/>
      <c r="AB150" s="46"/>
      <c r="AC150" s="570"/>
      <c r="AD150" s="570"/>
      <c r="AE150" s="570"/>
      <c r="AF150" s="570"/>
      <c r="AG150" s="570"/>
      <c r="AH150" s="570"/>
      <c r="AI150" s="570"/>
      <c r="AJ150" s="570"/>
      <c r="AK150" s="570"/>
      <c r="AL150" s="570"/>
      <c r="AM150" s="570"/>
      <c r="AN150" s="576"/>
      <c r="AO150" s="571"/>
      <c r="AP150" s="571"/>
      <c r="AQ150" s="571"/>
      <c r="AR150" s="571"/>
      <c r="AS150" s="571"/>
      <c r="AT150" s="571"/>
      <c r="AU150" s="571"/>
      <c r="AV150" s="571"/>
      <c r="AW150" s="571"/>
      <c r="AX150" s="571"/>
      <c r="AY150" s="571"/>
      <c r="AZ150" s="571"/>
      <c r="BB150" s="571"/>
      <c r="BC150" s="571"/>
      <c r="BD150" s="571"/>
      <c r="BE150" s="571"/>
      <c r="BF150" s="571"/>
      <c r="BG150" s="571"/>
      <c r="BH150" s="571"/>
      <c r="BI150" s="571"/>
      <c r="BJ150" s="571"/>
      <c r="BK150" s="571"/>
      <c r="BL150" s="571"/>
      <c r="BM150" s="571"/>
      <c r="BO150" s="571"/>
      <c r="BP150" s="571"/>
      <c r="BQ150" s="571"/>
      <c r="BR150" s="571"/>
      <c r="BS150" s="571"/>
      <c r="BT150" s="571"/>
      <c r="BU150" s="571"/>
      <c r="BV150" s="571"/>
      <c r="BW150" s="571"/>
      <c r="BX150" s="571"/>
      <c r="BY150" s="571"/>
      <c r="BZ150" s="571"/>
      <c r="CB150" s="592"/>
      <c r="CC150" s="592"/>
      <c r="CD150" s="592"/>
      <c r="CE150" s="592"/>
      <c r="CF150" s="592"/>
      <c r="CG150" s="592"/>
      <c r="CH150" s="592"/>
      <c r="CI150" s="592"/>
      <c r="CJ150" s="592"/>
      <c r="CK150" s="592"/>
      <c r="CL150" s="592"/>
      <c r="CM150" s="592"/>
    </row>
    <row r="151" spans="1:91" s="590" customFormat="1" x14ac:dyDescent="0.2">
      <c r="A151" s="576"/>
      <c r="B151" s="613" t="s">
        <v>92</v>
      </c>
      <c r="C151" s="567">
        <f t="shared" ref="C151:K151" si="23">AVERAGE(C6:C150)</f>
        <v>3.0795833333333316</v>
      </c>
      <c r="D151" s="567">
        <f t="shared" si="23"/>
        <v>0.25971014492753619</v>
      </c>
      <c r="E151" s="567">
        <f t="shared" si="23"/>
        <v>4.6371527777777759</v>
      </c>
      <c r="F151" s="567">
        <f t="shared" si="23"/>
        <v>0.60291666666666677</v>
      </c>
      <c r="G151" s="567">
        <f t="shared" si="23"/>
        <v>37.683819444444445</v>
      </c>
      <c r="H151" s="567">
        <f t="shared" si="23"/>
        <v>29.115277777777766</v>
      </c>
      <c r="I151" s="568">
        <f t="shared" si="23"/>
        <v>0.29858677685950402</v>
      </c>
      <c r="J151" s="569">
        <f t="shared" si="23"/>
        <v>4.6100000000000003</v>
      </c>
      <c r="K151" s="569">
        <f t="shared" si="23"/>
        <v>1.544305555555556</v>
      </c>
      <c r="L151" s="569">
        <f>AVERAGE(L4:L150)</f>
        <v>2.0986301369863019</v>
      </c>
      <c r="M151" s="569">
        <f>AVERAGE(M4:M150)</f>
        <v>0.74657534246575419</v>
      </c>
      <c r="N151" s="576"/>
      <c r="O151" s="593"/>
      <c r="AA151" s="576"/>
      <c r="AB151" s="46"/>
      <c r="AC151" s="570"/>
      <c r="AD151" s="570"/>
      <c r="AE151" s="570"/>
      <c r="AF151" s="570"/>
      <c r="AG151" s="570"/>
      <c r="AH151" s="570"/>
      <c r="AI151" s="570"/>
      <c r="AJ151" s="570"/>
      <c r="AK151" s="570"/>
      <c r="AL151" s="570"/>
      <c r="AM151" s="570"/>
      <c r="AN151" s="576"/>
      <c r="AO151" s="571"/>
      <c r="AP151" s="571"/>
      <c r="AQ151" s="571"/>
      <c r="AR151" s="571"/>
      <c r="AS151" s="571"/>
      <c r="AT151" s="571"/>
      <c r="AU151" s="571"/>
      <c r="AV151" s="571"/>
      <c r="AW151" s="571"/>
      <c r="AX151" s="571"/>
      <c r="AY151" s="571"/>
      <c r="AZ151" s="571"/>
      <c r="BB151" s="571"/>
      <c r="BC151" s="571"/>
      <c r="BD151" s="571"/>
      <c r="BE151" s="571"/>
      <c r="BF151" s="571"/>
      <c r="BG151" s="571"/>
      <c r="BH151" s="571"/>
      <c r="BI151" s="571"/>
      <c r="BJ151" s="571"/>
      <c r="BK151" s="571"/>
      <c r="BL151" s="571"/>
      <c r="BM151" s="571"/>
      <c r="BO151" s="571"/>
      <c r="BP151" s="571"/>
      <c r="BQ151" s="571"/>
      <c r="BR151" s="571"/>
      <c r="BS151" s="571"/>
      <c r="BT151" s="571"/>
      <c r="BU151" s="571"/>
      <c r="BV151" s="571"/>
      <c r="BW151" s="571"/>
      <c r="BX151" s="571"/>
      <c r="BY151" s="571"/>
      <c r="BZ151" s="571"/>
      <c r="CB151" s="571"/>
      <c r="CC151" s="571"/>
      <c r="CD151" s="571"/>
      <c r="CE151" s="571"/>
      <c r="CF151" s="571"/>
      <c r="CG151" s="571"/>
      <c r="CH151" s="571"/>
      <c r="CI151" s="571"/>
      <c r="CJ151" s="571"/>
      <c r="CK151" s="571"/>
      <c r="CL151" s="571"/>
      <c r="CM151" s="571"/>
    </row>
    <row r="152" spans="1:91" s="590" customFormat="1" x14ac:dyDescent="0.2">
      <c r="A152" s="576"/>
      <c r="B152" s="613" t="s">
        <v>179</v>
      </c>
      <c r="C152" s="567">
        <v>0.65</v>
      </c>
      <c r="D152" s="567">
        <v>0.13</v>
      </c>
      <c r="E152" s="567">
        <v>1.1299999999999999</v>
      </c>
      <c r="F152" s="567">
        <v>0.06</v>
      </c>
      <c r="G152" s="567">
        <v>31.49</v>
      </c>
      <c r="H152" s="567">
        <v>23.22</v>
      </c>
      <c r="I152" s="568">
        <v>0.26700000000000002</v>
      </c>
      <c r="J152" s="569">
        <v>3.38</v>
      </c>
      <c r="K152" s="569">
        <v>0.54</v>
      </c>
      <c r="L152" s="569">
        <v>1.2</v>
      </c>
      <c r="M152" s="569">
        <v>0.2</v>
      </c>
      <c r="N152" s="576"/>
      <c r="O152" s="593"/>
      <c r="AA152" s="576"/>
      <c r="AB152" s="46"/>
      <c r="AC152" s="570"/>
      <c r="AD152" s="570"/>
      <c r="AE152" s="570"/>
      <c r="AF152" s="570"/>
      <c r="AG152" s="570"/>
      <c r="AH152" s="570"/>
      <c r="AI152" s="570"/>
      <c r="AJ152" s="570"/>
      <c r="AK152" s="570"/>
      <c r="AL152" s="570"/>
      <c r="AM152" s="570"/>
      <c r="AN152" s="576"/>
      <c r="AO152" s="571"/>
      <c r="AP152" s="571"/>
      <c r="AQ152" s="571"/>
      <c r="AR152" s="571"/>
      <c r="AS152" s="571"/>
      <c r="AT152" s="571"/>
      <c r="AU152" s="571"/>
      <c r="AV152" s="571"/>
      <c r="AW152" s="571"/>
      <c r="AX152" s="571"/>
      <c r="AY152" s="571"/>
      <c r="AZ152" s="571"/>
      <c r="BB152" s="571"/>
      <c r="BC152" s="571"/>
      <c r="BD152" s="571"/>
      <c r="BE152" s="571"/>
      <c r="BF152" s="571"/>
      <c r="BG152" s="571"/>
      <c r="BH152" s="571"/>
      <c r="BI152" s="571"/>
      <c r="BJ152" s="571"/>
      <c r="BK152" s="571"/>
      <c r="BL152" s="571"/>
      <c r="BM152" s="571"/>
      <c r="BO152" s="571"/>
      <c r="BP152" s="571"/>
      <c r="BQ152" s="571"/>
      <c r="BR152" s="571"/>
      <c r="BS152" s="571"/>
      <c r="BT152" s="571"/>
      <c r="BU152" s="571"/>
      <c r="BV152" s="571"/>
      <c r="BW152" s="571"/>
      <c r="BX152" s="571"/>
      <c r="BY152" s="571"/>
      <c r="BZ152" s="571"/>
      <c r="CB152" s="571"/>
      <c r="CC152" s="571"/>
      <c r="CD152" s="571"/>
      <c r="CE152" s="571"/>
      <c r="CF152" s="571"/>
      <c r="CG152" s="571"/>
      <c r="CH152" s="571"/>
      <c r="CI152" s="571"/>
      <c r="CJ152" s="571"/>
      <c r="CK152" s="571"/>
      <c r="CL152" s="571"/>
      <c r="CM152" s="571"/>
    </row>
    <row r="153" spans="1:91" s="590" customFormat="1" x14ac:dyDescent="0.2">
      <c r="A153" s="576"/>
      <c r="B153" s="613" t="s">
        <v>180</v>
      </c>
      <c r="C153" s="567">
        <v>4.04</v>
      </c>
      <c r="D153" s="567">
        <v>0.49</v>
      </c>
      <c r="E153" s="567">
        <v>8.93</v>
      </c>
      <c r="F153" s="567">
        <v>1.39</v>
      </c>
      <c r="G153" s="567">
        <v>40.590000000000003</v>
      </c>
      <c r="H153" s="567">
        <v>37.630000000000003</v>
      </c>
      <c r="I153" s="568">
        <v>0.4</v>
      </c>
      <c r="J153" s="569">
        <v>7.39</v>
      </c>
      <c r="K153" s="569">
        <v>3.63</v>
      </c>
      <c r="L153" s="569">
        <v>5.8</v>
      </c>
      <c r="M153" s="569">
        <v>4.0999999999999996</v>
      </c>
      <c r="N153" s="576"/>
      <c r="O153" s="594"/>
      <c r="AA153" s="576"/>
      <c r="AB153" s="46"/>
      <c r="AC153" s="570"/>
      <c r="AD153" s="570"/>
      <c r="AE153" s="570"/>
      <c r="AF153" s="570"/>
      <c r="AG153" s="570"/>
      <c r="AH153" s="570"/>
      <c r="AI153" s="570"/>
      <c r="AJ153" s="570"/>
      <c r="AK153" s="570"/>
      <c r="AL153" s="570"/>
      <c r="AM153" s="570"/>
      <c r="AN153" s="576"/>
      <c r="AO153" s="571"/>
      <c r="AP153" s="571"/>
      <c r="AQ153" s="571"/>
      <c r="AR153" s="571"/>
      <c r="AS153" s="571"/>
      <c r="AT153" s="571"/>
      <c r="AU153" s="571"/>
      <c r="AV153" s="571"/>
      <c r="AW153" s="571"/>
      <c r="AX153" s="571"/>
      <c r="AY153" s="571"/>
      <c r="AZ153" s="571"/>
      <c r="BB153" s="571"/>
      <c r="BC153" s="571"/>
      <c r="BD153" s="571"/>
      <c r="BE153" s="571"/>
      <c r="BF153" s="571"/>
      <c r="BG153" s="571"/>
      <c r="BH153" s="571"/>
      <c r="BI153" s="571"/>
      <c r="BJ153" s="571"/>
      <c r="BK153" s="571"/>
      <c r="BL153" s="571"/>
      <c r="BM153" s="571"/>
      <c r="BO153" s="571"/>
      <c r="BP153" s="571"/>
      <c r="BQ153" s="571"/>
      <c r="BR153" s="571"/>
      <c r="BS153" s="571"/>
      <c r="BT153" s="571"/>
      <c r="BU153" s="571"/>
      <c r="BV153" s="571"/>
      <c r="BW153" s="571"/>
      <c r="BX153" s="571"/>
      <c r="BY153" s="571"/>
      <c r="BZ153" s="571"/>
      <c r="CB153" s="571"/>
      <c r="CC153" s="571"/>
      <c r="CD153" s="571"/>
      <c r="CE153" s="571"/>
      <c r="CF153" s="571"/>
      <c r="CG153" s="571"/>
      <c r="CH153" s="571"/>
      <c r="CI153" s="571"/>
      <c r="CJ153" s="571"/>
      <c r="CK153" s="571"/>
      <c r="CL153" s="571"/>
      <c r="CM153" s="571"/>
    </row>
    <row r="154" spans="1:91" s="591" customFormat="1" x14ac:dyDescent="0.2">
      <c r="A154" s="588"/>
      <c r="B154" s="614" t="s">
        <v>181</v>
      </c>
      <c r="C154" s="615">
        <f t="shared" ref="C154:K154" si="24">STDEV(C6:C150)</f>
        <v>0.53995451116357163</v>
      </c>
      <c r="D154" s="615">
        <f t="shared" si="24"/>
        <v>9.2782942909078847E-2</v>
      </c>
      <c r="E154" s="615">
        <f t="shared" si="24"/>
        <v>1.6102406818295283</v>
      </c>
      <c r="F154" s="615">
        <f t="shared" si="24"/>
        <v>0.34892216656681202</v>
      </c>
      <c r="G154" s="615">
        <f t="shared" si="24"/>
        <v>1.5716602937848341</v>
      </c>
      <c r="H154" s="615">
        <f t="shared" si="24"/>
        <v>2.3386831942653292</v>
      </c>
      <c r="I154" s="615">
        <f t="shared" si="24"/>
        <v>2.7899423357687154E-2</v>
      </c>
      <c r="J154" s="616">
        <f t="shared" si="24"/>
        <v>0.652853874782233</v>
      </c>
      <c r="K154" s="616">
        <f t="shared" si="24"/>
        <v>0.55417885171594172</v>
      </c>
      <c r="L154" s="616">
        <f>STDEV(L4:L150)</f>
        <v>0.66539967780532294</v>
      </c>
      <c r="M154" s="616">
        <f>STDEV(M4:M150)</f>
        <v>0.57429589676662618</v>
      </c>
      <c r="N154" s="588"/>
      <c r="O154" s="595"/>
      <c r="AA154" s="588"/>
      <c r="AB154" s="46"/>
      <c r="AC154" s="570"/>
      <c r="AD154" s="570"/>
      <c r="AE154" s="570"/>
      <c r="AF154" s="570"/>
      <c r="AG154" s="570"/>
      <c r="AH154" s="570"/>
      <c r="AI154" s="570"/>
      <c r="AJ154" s="570"/>
      <c r="AK154" s="570"/>
      <c r="AL154" s="570"/>
      <c r="AM154" s="570"/>
      <c r="AN154" s="588"/>
      <c r="AO154" s="571"/>
      <c r="AP154" s="571"/>
      <c r="AQ154" s="571"/>
      <c r="AR154" s="571"/>
      <c r="AS154" s="571"/>
      <c r="AT154" s="571"/>
      <c r="AU154" s="571"/>
      <c r="AV154" s="571"/>
      <c r="AW154" s="571"/>
      <c r="AX154" s="571"/>
      <c r="AY154" s="571"/>
      <c r="AZ154" s="571"/>
      <c r="BB154" s="571"/>
      <c r="BC154" s="571"/>
      <c r="BD154" s="571"/>
      <c r="BE154" s="571"/>
      <c r="BF154" s="571"/>
      <c r="BG154" s="571"/>
      <c r="BH154" s="571"/>
      <c r="BI154" s="571"/>
      <c r="BJ154" s="571"/>
      <c r="BK154" s="571"/>
      <c r="BL154" s="571"/>
      <c r="BM154" s="571"/>
      <c r="BO154" s="571"/>
      <c r="BP154" s="571"/>
      <c r="BQ154" s="571"/>
      <c r="BR154" s="571"/>
      <c r="BS154" s="571"/>
      <c r="BT154" s="571"/>
      <c r="BU154" s="571"/>
      <c r="BV154" s="571"/>
      <c r="BW154" s="571"/>
      <c r="BX154" s="571"/>
      <c r="BY154" s="571"/>
      <c r="BZ154" s="571"/>
      <c r="CB154" s="571"/>
      <c r="CC154" s="571"/>
      <c r="CD154" s="571"/>
      <c r="CE154" s="571"/>
      <c r="CF154" s="571"/>
      <c r="CG154" s="571"/>
      <c r="CH154" s="571"/>
      <c r="CI154" s="571"/>
      <c r="CJ154" s="571"/>
      <c r="CK154" s="571"/>
      <c r="CL154" s="571"/>
      <c r="CM154" s="571"/>
    </row>
    <row r="155" spans="1:91" s="592" customFormat="1" x14ac:dyDescent="0.2">
      <c r="A155" s="589"/>
      <c r="B155" s="617" t="s">
        <v>182</v>
      </c>
      <c r="C155" s="577"/>
      <c r="D155" s="577"/>
      <c r="E155" s="577"/>
      <c r="F155" s="577"/>
      <c r="G155" s="577"/>
      <c r="H155" s="577"/>
      <c r="I155" s="577"/>
      <c r="J155" s="578"/>
      <c r="K155" s="611">
        <f>CORREL(J4:J150,K4:K150)</f>
        <v>-0.20437630596941439</v>
      </c>
      <c r="L155" s="612">
        <f>CORREL(J4:J150,L4:L150)</f>
        <v>0.64614422544974737</v>
      </c>
      <c r="M155" s="612">
        <f>CORREL(J4:J150,M4:M150)</f>
        <v>0.53654254673320889</v>
      </c>
      <c r="N155" s="589"/>
      <c r="O155" s="587"/>
      <c r="AA155" s="589"/>
      <c r="AB155" s="46"/>
      <c r="AC155" s="570"/>
      <c r="AD155" s="570"/>
      <c r="AE155" s="570"/>
      <c r="AF155" s="570"/>
      <c r="AG155" s="570"/>
      <c r="AH155" s="570"/>
      <c r="AI155" s="570"/>
      <c r="AJ155" s="570"/>
      <c r="AK155" s="570"/>
      <c r="AL155" s="570"/>
      <c r="AM155" s="570"/>
      <c r="AN155" s="589"/>
      <c r="AO155" s="571"/>
      <c r="AP155" s="571"/>
      <c r="AQ155" s="571"/>
      <c r="AR155" s="571"/>
      <c r="AS155" s="571"/>
      <c r="AT155" s="571"/>
      <c r="AU155" s="571"/>
      <c r="AV155" s="571"/>
      <c r="AW155" s="571"/>
      <c r="AX155" s="571"/>
      <c r="AY155" s="571"/>
      <c r="AZ155" s="571"/>
      <c r="BB155" s="571"/>
      <c r="BC155" s="571"/>
      <c r="BD155" s="571"/>
      <c r="BE155" s="571"/>
      <c r="BF155" s="571"/>
      <c r="BG155" s="571"/>
      <c r="BH155" s="571"/>
      <c r="BI155" s="571"/>
      <c r="BJ155" s="571"/>
      <c r="BK155" s="571"/>
      <c r="BL155" s="571"/>
      <c r="BM155" s="571"/>
      <c r="BO155" s="571"/>
      <c r="BP155" s="571"/>
      <c r="BQ155" s="571"/>
      <c r="BR155" s="571"/>
      <c r="BS155" s="571"/>
      <c r="BT155" s="571"/>
      <c r="BU155" s="571"/>
      <c r="BV155" s="571"/>
      <c r="BW155" s="571"/>
      <c r="BX155" s="571"/>
      <c r="BY155" s="571"/>
      <c r="BZ155" s="571"/>
      <c r="CB155" s="571"/>
      <c r="CC155" s="571"/>
      <c r="CD155" s="571"/>
      <c r="CE155" s="571"/>
      <c r="CF155" s="571"/>
      <c r="CG155" s="571"/>
      <c r="CH155" s="571"/>
      <c r="CI155" s="571"/>
      <c r="CJ155" s="571"/>
      <c r="CK155" s="571"/>
      <c r="CL155" s="571"/>
      <c r="CM155" s="571"/>
    </row>
    <row r="156" spans="1:91" x14ac:dyDescent="0.2">
      <c r="A156" s="570"/>
      <c r="B156" s="1210" t="s">
        <v>183</v>
      </c>
      <c r="C156" s="1210"/>
      <c r="D156" s="1210"/>
      <c r="E156" s="1210"/>
      <c r="F156" s="1210"/>
      <c r="G156" s="1210"/>
      <c r="H156" s="1210"/>
      <c r="I156" s="1210"/>
      <c r="J156" s="1210"/>
      <c r="K156" s="1210"/>
      <c r="L156" s="1210"/>
      <c r="M156" s="1210"/>
      <c r="N156" s="570"/>
      <c r="O156" s="595"/>
      <c r="AA156" s="570"/>
      <c r="AB156" s="46"/>
      <c r="AC156" s="570"/>
      <c r="AD156" s="570"/>
      <c r="AE156" s="570"/>
      <c r="AF156" s="570"/>
      <c r="AG156" s="570"/>
      <c r="AH156" s="570"/>
      <c r="AI156" s="570"/>
      <c r="AJ156" s="570"/>
      <c r="AK156" s="570"/>
      <c r="AL156" s="570"/>
      <c r="AM156" s="570"/>
      <c r="AN156" s="570"/>
    </row>
    <row r="157" spans="1:91" s="592" customFormat="1" x14ac:dyDescent="0.2">
      <c r="A157" s="589"/>
      <c r="B157" s="1211" t="s">
        <v>184</v>
      </c>
      <c r="C157" s="1211"/>
      <c r="D157" s="1211"/>
      <c r="E157" s="1211"/>
      <c r="F157" s="1211"/>
      <c r="G157" s="1211"/>
      <c r="H157" s="1211"/>
      <c r="I157" s="1211"/>
      <c r="J157" s="1211"/>
      <c r="K157" s="1211"/>
      <c r="L157" s="1211"/>
      <c r="M157" s="1211"/>
      <c r="N157" s="589"/>
      <c r="O157" s="595"/>
      <c r="AA157" s="589"/>
      <c r="AB157" s="46"/>
      <c r="AC157" s="570"/>
      <c r="AD157" s="570"/>
      <c r="AE157" s="570"/>
      <c r="AF157" s="570"/>
      <c r="AG157" s="570"/>
      <c r="AH157" s="570"/>
      <c r="AI157" s="570"/>
      <c r="AJ157" s="570"/>
      <c r="AK157" s="570"/>
      <c r="AL157" s="570"/>
      <c r="AM157" s="570"/>
      <c r="AN157" s="589"/>
      <c r="AO157" s="571"/>
      <c r="AP157" s="571"/>
      <c r="AQ157" s="571"/>
      <c r="AR157" s="571"/>
      <c r="AS157" s="571"/>
      <c r="AT157" s="571"/>
      <c r="AU157" s="571"/>
      <c r="AV157" s="571"/>
      <c r="AW157" s="571"/>
      <c r="AX157" s="571"/>
      <c r="AY157" s="571"/>
      <c r="AZ157" s="571"/>
      <c r="BB157" s="571"/>
      <c r="BC157" s="571"/>
      <c r="BD157" s="571"/>
      <c r="BE157" s="571"/>
      <c r="BF157" s="571"/>
      <c r="BG157" s="571"/>
      <c r="BH157" s="571"/>
      <c r="BI157" s="571"/>
      <c r="BJ157" s="571"/>
      <c r="BK157" s="571"/>
      <c r="BL157" s="571"/>
      <c r="BM157" s="571"/>
      <c r="BO157" s="571"/>
      <c r="BP157" s="571"/>
      <c r="BQ157" s="571"/>
      <c r="BR157" s="571"/>
      <c r="BS157" s="571"/>
      <c r="BT157" s="571"/>
      <c r="BU157" s="571"/>
      <c r="BV157" s="571"/>
      <c r="BW157" s="571"/>
      <c r="BX157" s="571"/>
      <c r="BY157" s="571"/>
      <c r="BZ157" s="571"/>
      <c r="CB157" s="571"/>
      <c r="CC157" s="571"/>
      <c r="CD157" s="571"/>
      <c r="CE157" s="571"/>
      <c r="CF157" s="571"/>
      <c r="CG157" s="571"/>
      <c r="CH157" s="571"/>
      <c r="CI157" s="571"/>
      <c r="CJ157" s="571"/>
      <c r="CK157" s="571"/>
      <c r="CL157" s="571"/>
      <c r="CM157" s="571"/>
    </row>
    <row r="158" spans="1:91" s="592" customFormat="1" x14ac:dyDescent="0.2">
      <c r="A158" s="589"/>
      <c r="B158" s="1212" t="s">
        <v>185</v>
      </c>
      <c r="C158" s="1212"/>
      <c r="D158" s="1212"/>
      <c r="E158" s="1212"/>
      <c r="F158" s="1212"/>
      <c r="G158" s="1212"/>
      <c r="H158" s="1212"/>
      <c r="I158" s="1212"/>
      <c r="J158" s="1212"/>
      <c r="K158" s="1212"/>
      <c r="L158" s="1212"/>
      <c r="M158" s="1212"/>
      <c r="N158" s="589"/>
      <c r="O158" s="595"/>
      <c r="AA158" s="589"/>
      <c r="AB158" s="46"/>
      <c r="AC158" s="570"/>
      <c r="AD158" s="570"/>
      <c r="AE158" s="570"/>
      <c r="AF158" s="570"/>
      <c r="AG158" s="570"/>
      <c r="AH158" s="570"/>
      <c r="AI158" s="570"/>
      <c r="AJ158" s="570"/>
      <c r="AK158" s="570"/>
      <c r="AL158" s="570"/>
      <c r="AM158" s="570"/>
      <c r="AN158" s="589"/>
      <c r="AO158" s="571"/>
      <c r="AP158" s="571"/>
      <c r="AQ158" s="571"/>
      <c r="AR158" s="571"/>
      <c r="AS158" s="571"/>
      <c r="AT158" s="571"/>
      <c r="AU158" s="571"/>
      <c r="AV158" s="571"/>
      <c r="AW158" s="571"/>
      <c r="AX158" s="571"/>
      <c r="AY158" s="571"/>
      <c r="AZ158" s="571"/>
      <c r="BB158" s="571"/>
      <c r="BC158" s="571"/>
      <c r="BD158" s="571"/>
      <c r="BE158" s="571"/>
      <c r="BF158" s="571"/>
      <c r="BG158" s="571"/>
      <c r="BH158" s="571"/>
      <c r="BI158" s="571"/>
      <c r="BJ158" s="571"/>
      <c r="BK158" s="571"/>
      <c r="BL158" s="571"/>
      <c r="BM158" s="571"/>
      <c r="BO158" s="571"/>
      <c r="BP158" s="571"/>
      <c r="BQ158" s="571"/>
      <c r="BR158" s="571"/>
      <c r="BS158" s="571"/>
      <c r="BT158" s="571"/>
      <c r="BU158" s="571"/>
      <c r="BV158" s="571"/>
      <c r="BW158" s="571"/>
      <c r="BX158" s="571"/>
      <c r="BY158" s="571"/>
      <c r="BZ158" s="571"/>
      <c r="CB158" s="571"/>
      <c r="CC158" s="571"/>
      <c r="CD158" s="571"/>
      <c r="CE158" s="571"/>
      <c r="CF158" s="571"/>
      <c r="CG158" s="571"/>
      <c r="CH158" s="571"/>
      <c r="CI158" s="571"/>
      <c r="CJ158" s="571"/>
      <c r="CK158" s="571"/>
      <c r="CL158" s="571"/>
      <c r="CM158" s="571"/>
    </row>
    <row r="159" spans="1:91" s="592" customFormat="1" x14ac:dyDescent="0.2">
      <c r="A159" s="589"/>
      <c r="B159" s="1212" t="s">
        <v>186</v>
      </c>
      <c r="C159" s="1212"/>
      <c r="D159" s="1212"/>
      <c r="E159" s="1212"/>
      <c r="F159" s="1212"/>
      <c r="G159" s="1212"/>
      <c r="H159" s="1212"/>
      <c r="I159" s="1212"/>
      <c r="J159" s="1212"/>
      <c r="K159" s="1212"/>
      <c r="L159" s="1212"/>
      <c r="M159" s="1212"/>
      <c r="N159" s="589"/>
      <c r="O159" s="595"/>
      <c r="AA159" s="589"/>
      <c r="AB159" s="46"/>
      <c r="AC159" s="570"/>
      <c r="AD159" s="570"/>
      <c r="AE159" s="570"/>
      <c r="AF159" s="570"/>
      <c r="AG159" s="570"/>
      <c r="AH159" s="570"/>
      <c r="AI159" s="570"/>
      <c r="AJ159" s="570"/>
      <c r="AK159" s="570"/>
      <c r="AL159" s="570"/>
      <c r="AM159" s="570"/>
      <c r="AN159" s="589"/>
      <c r="AO159" s="571"/>
      <c r="AP159" s="571"/>
      <c r="AQ159" s="571"/>
      <c r="AR159" s="571"/>
      <c r="AS159" s="571"/>
      <c r="AT159" s="571"/>
      <c r="AU159" s="571"/>
      <c r="AV159" s="571"/>
      <c r="AW159" s="571"/>
      <c r="AX159" s="571"/>
      <c r="AY159" s="571"/>
      <c r="AZ159" s="571"/>
      <c r="BB159" s="571"/>
      <c r="BC159" s="571"/>
      <c r="BD159" s="571"/>
      <c r="BE159" s="571"/>
      <c r="BF159" s="571"/>
      <c r="BG159" s="571"/>
      <c r="BH159" s="571"/>
      <c r="BI159" s="571"/>
      <c r="BJ159" s="571"/>
      <c r="BK159" s="571"/>
      <c r="BL159" s="571"/>
      <c r="BM159" s="571"/>
      <c r="BO159" s="571"/>
      <c r="BP159" s="571"/>
      <c r="BQ159" s="571"/>
      <c r="BR159" s="571"/>
      <c r="BS159" s="571"/>
      <c r="BT159" s="571"/>
      <c r="BU159" s="571"/>
      <c r="BV159" s="571"/>
      <c r="BW159" s="571"/>
      <c r="BX159" s="571"/>
      <c r="BY159" s="571"/>
      <c r="BZ159" s="571"/>
      <c r="CB159" s="571"/>
      <c r="CC159" s="571"/>
      <c r="CD159" s="571"/>
      <c r="CE159" s="571"/>
      <c r="CF159" s="571"/>
      <c r="CG159" s="571"/>
      <c r="CH159" s="571"/>
      <c r="CI159" s="571"/>
      <c r="CJ159" s="571"/>
      <c r="CK159" s="571"/>
      <c r="CL159" s="571"/>
      <c r="CM159" s="571"/>
    </row>
    <row r="160" spans="1:91" s="592" customFormat="1" x14ac:dyDescent="0.2">
      <c r="A160" s="589"/>
      <c r="B160" s="1212" t="s">
        <v>187</v>
      </c>
      <c r="C160" s="1212"/>
      <c r="D160" s="1212"/>
      <c r="E160" s="1212"/>
      <c r="F160" s="1212"/>
      <c r="G160" s="1212"/>
      <c r="H160" s="1212"/>
      <c r="I160" s="1212"/>
      <c r="J160" s="1212"/>
      <c r="K160" s="1212"/>
      <c r="L160" s="1212"/>
      <c r="M160" s="1212"/>
      <c r="N160" s="589"/>
      <c r="O160" s="595"/>
      <c r="AA160" s="589"/>
      <c r="AB160" s="46"/>
      <c r="AC160" s="570"/>
      <c r="AD160" s="570"/>
      <c r="AE160" s="570"/>
      <c r="AF160" s="570"/>
      <c r="AG160" s="570"/>
      <c r="AH160" s="570"/>
      <c r="AI160" s="570"/>
      <c r="AJ160" s="570"/>
      <c r="AK160" s="570"/>
      <c r="AL160" s="570"/>
      <c r="AM160" s="570"/>
      <c r="AN160" s="589"/>
      <c r="AO160" s="571"/>
      <c r="AP160" s="571"/>
      <c r="AQ160" s="571"/>
      <c r="AR160" s="571"/>
      <c r="AS160" s="571"/>
      <c r="AT160" s="571"/>
      <c r="AU160" s="571"/>
      <c r="AV160" s="571"/>
      <c r="AW160" s="571"/>
      <c r="AX160" s="571"/>
      <c r="AY160" s="571"/>
      <c r="AZ160" s="571"/>
      <c r="BB160" s="571"/>
      <c r="BC160" s="571"/>
      <c r="BD160" s="571"/>
      <c r="BE160" s="571"/>
      <c r="BF160" s="571"/>
      <c r="BG160" s="571"/>
      <c r="BH160" s="571"/>
      <c r="BI160" s="571"/>
      <c r="BJ160" s="571"/>
      <c r="BK160" s="571"/>
      <c r="BL160" s="571"/>
      <c r="BM160" s="571"/>
      <c r="BO160" s="571"/>
      <c r="BP160" s="571"/>
      <c r="BQ160" s="571"/>
      <c r="BR160" s="571"/>
      <c r="BS160" s="571"/>
      <c r="BT160" s="571"/>
      <c r="BU160" s="571"/>
      <c r="BV160" s="571"/>
      <c r="BW160" s="571"/>
      <c r="BX160" s="571"/>
      <c r="BY160" s="571"/>
      <c r="BZ160" s="571"/>
      <c r="CB160" s="571"/>
      <c r="CC160" s="571"/>
      <c r="CD160" s="571"/>
      <c r="CE160" s="571"/>
      <c r="CF160" s="571"/>
      <c r="CG160" s="571"/>
      <c r="CH160" s="571"/>
      <c r="CI160" s="571"/>
      <c r="CJ160" s="571"/>
      <c r="CK160" s="571"/>
      <c r="CL160" s="571"/>
      <c r="CM160" s="571"/>
    </row>
    <row r="161" spans="1:91" s="592" customFormat="1" x14ac:dyDescent="0.2">
      <c r="A161" s="589"/>
      <c r="B161" s="1212" t="s">
        <v>188</v>
      </c>
      <c r="C161" s="1212"/>
      <c r="D161" s="1212"/>
      <c r="E161" s="1212"/>
      <c r="F161" s="1212"/>
      <c r="G161" s="1212"/>
      <c r="H161" s="1212"/>
      <c r="I161" s="1212"/>
      <c r="J161" s="1212"/>
      <c r="K161" s="1212"/>
      <c r="L161" s="1212"/>
      <c r="M161" s="1212"/>
      <c r="N161" s="589"/>
      <c r="O161" s="595"/>
      <c r="AA161" s="589"/>
      <c r="AB161" s="46"/>
      <c r="AC161" s="570"/>
      <c r="AD161" s="570"/>
      <c r="AE161" s="570"/>
      <c r="AF161" s="570"/>
      <c r="AG161" s="570"/>
      <c r="AH161" s="570"/>
      <c r="AI161" s="570"/>
      <c r="AJ161" s="570"/>
      <c r="AK161" s="570"/>
      <c r="AL161" s="570"/>
      <c r="AM161" s="570"/>
      <c r="AN161" s="589"/>
      <c r="AO161" s="571"/>
      <c r="AP161" s="571"/>
      <c r="AQ161" s="571"/>
      <c r="AR161" s="571"/>
      <c r="AS161" s="571"/>
      <c r="AT161" s="571"/>
      <c r="AU161" s="571"/>
      <c r="AV161" s="571"/>
      <c r="AW161" s="571"/>
      <c r="AX161" s="571"/>
      <c r="AY161" s="571"/>
      <c r="AZ161" s="571"/>
      <c r="BB161" s="571"/>
      <c r="BC161" s="571"/>
      <c r="BD161" s="571"/>
      <c r="BE161" s="571"/>
      <c r="BF161" s="571"/>
      <c r="BG161" s="571"/>
      <c r="BH161" s="571"/>
      <c r="BI161" s="571"/>
      <c r="BJ161" s="571"/>
      <c r="BK161" s="571"/>
      <c r="BL161" s="571"/>
      <c r="BM161" s="571"/>
      <c r="BO161" s="571"/>
      <c r="BP161" s="571"/>
      <c r="BQ161" s="571"/>
      <c r="BR161" s="571"/>
      <c r="BS161" s="571"/>
      <c r="BT161" s="571"/>
      <c r="BU161" s="571"/>
      <c r="BV161" s="571"/>
      <c r="BW161" s="571"/>
      <c r="BX161" s="571"/>
      <c r="BY161" s="571"/>
      <c r="BZ161" s="571"/>
      <c r="CB161" s="571"/>
      <c r="CC161" s="571"/>
      <c r="CD161" s="571"/>
      <c r="CE161" s="571"/>
      <c r="CF161" s="571"/>
      <c r="CG161" s="571"/>
      <c r="CH161" s="571"/>
      <c r="CI161" s="571"/>
      <c r="CJ161" s="571"/>
      <c r="CK161" s="571"/>
      <c r="CL161" s="571"/>
      <c r="CM161" s="571"/>
    </row>
    <row r="162" spans="1:91" s="592" customFormat="1" x14ac:dyDescent="0.2">
      <c r="A162" s="589"/>
      <c r="B162" s="1212" t="s">
        <v>189</v>
      </c>
      <c r="C162" s="1212"/>
      <c r="D162" s="1212"/>
      <c r="E162" s="1212"/>
      <c r="F162" s="1212"/>
      <c r="G162" s="1212"/>
      <c r="H162" s="1212"/>
      <c r="I162" s="1212"/>
      <c r="J162" s="1212"/>
      <c r="K162" s="1212"/>
      <c r="L162" s="1212"/>
      <c r="M162" s="1212"/>
      <c r="N162" s="589"/>
      <c r="O162" s="595"/>
      <c r="AA162" s="589"/>
      <c r="AB162" s="46"/>
      <c r="AC162" s="570"/>
      <c r="AD162" s="570"/>
      <c r="AE162" s="570"/>
      <c r="AF162" s="570"/>
      <c r="AG162" s="570"/>
      <c r="AH162" s="570"/>
      <c r="AI162" s="570"/>
      <c r="AJ162" s="570"/>
      <c r="AK162" s="570"/>
      <c r="AL162" s="570"/>
      <c r="AM162" s="570"/>
      <c r="AN162" s="589"/>
      <c r="AO162" s="571"/>
      <c r="AP162" s="571"/>
      <c r="AQ162" s="571"/>
      <c r="AR162" s="571"/>
      <c r="AS162" s="571"/>
      <c r="AT162" s="571"/>
      <c r="AU162" s="571"/>
      <c r="AV162" s="571"/>
      <c r="AW162" s="571"/>
      <c r="AX162" s="571"/>
      <c r="AY162" s="571"/>
      <c r="AZ162" s="571"/>
      <c r="BB162" s="571"/>
      <c r="BC162" s="571"/>
      <c r="BD162" s="571"/>
      <c r="BE162" s="571"/>
      <c r="BF162" s="571"/>
      <c r="BG162" s="571"/>
      <c r="BH162" s="571"/>
      <c r="BI162" s="571"/>
      <c r="BJ162" s="571"/>
      <c r="BK162" s="571"/>
      <c r="BL162" s="571"/>
      <c r="BM162" s="571"/>
      <c r="BO162" s="571"/>
      <c r="BP162" s="571"/>
      <c r="BQ162" s="571"/>
      <c r="BR162" s="571"/>
      <c r="BS162" s="571"/>
      <c r="BT162" s="571"/>
      <c r="BU162" s="571"/>
      <c r="BV162" s="571"/>
      <c r="BW162" s="571"/>
      <c r="BX162" s="571"/>
      <c r="BY162" s="571"/>
      <c r="BZ162" s="571"/>
      <c r="CB162" s="571"/>
      <c r="CC162" s="571"/>
      <c r="CD162" s="571"/>
      <c r="CE162" s="571"/>
      <c r="CF162" s="571"/>
      <c r="CG162" s="571"/>
      <c r="CH162" s="571"/>
      <c r="CI162" s="571"/>
      <c r="CJ162" s="571"/>
      <c r="CK162" s="571"/>
      <c r="CL162" s="571"/>
      <c r="CM162" s="571"/>
    </row>
    <row r="163" spans="1:91" s="592" customFormat="1" x14ac:dyDescent="0.2">
      <c r="A163" s="589"/>
      <c r="B163" s="1212" t="s">
        <v>190</v>
      </c>
      <c r="C163" s="1212"/>
      <c r="D163" s="1212"/>
      <c r="E163" s="1212"/>
      <c r="F163" s="1212"/>
      <c r="G163" s="1212"/>
      <c r="H163" s="1212"/>
      <c r="I163" s="1212"/>
      <c r="J163" s="1212"/>
      <c r="K163" s="1212"/>
      <c r="L163" s="1212"/>
      <c r="M163" s="1212"/>
      <c r="N163" s="589"/>
      <c r="O163" s="595"/>
      <c r="AA163" s="589"/>
      <c r="AB163" s="46"/>
      <c r="AC163" s="570"/>
      <c r="AD163" s="570"/>
      <c r="AE163" s="570"/>
      <c r="AF163" s="570"/>
      <c r="AG163" s="570"/>
      <c r="AH163" s="570"/>
      <c r="AI163" s="570"/>
      <c r="AJ163" s="570"/>
      <c r="AK163" s="570"/>
      <c r="AL163" s="570"/>
      <c r="AM163" s="570"/>
      <c r="AN163" s="589"/>
      <c r="AO163" s="571"/>
      <c r="AP163" s="571"/>
      <c r="AQ163" s="571"/>
      <c r="AR163" s="571"/>
      <c r="AS163" s="571"/>
      <c r="AT163" s="571"/>
      <c r="AU163" s="571"/>
      <c r="AV163" s="571"/>
      <c r="AW163" s="571"/>
      <c r="AX163" s="571"/>
      <c r="AY163" s="571"/>
      <c r="AZ163" s="571"/>
      <c r="BB163" s="571"/>
      <c r="BC163" s="571"/>
      <c r="BD163" s="571"/>
      <c r="BE163" s="571"/>
      <c r="BF163" s="571"/>
      <c r="BG163" s="571"/>
      <c r="BH163" s="571"/>
      <c r="BI163" s="571"/>
      <c r="BJ163" s="571"/>
      <c r="BK163" s="571"/>
      <c r="BL163" s="571"/>
      <c r="BM163" s="571"/>
      <c r="BO163" s="571"/>
      <c r="BP163" s="571"/>
      <c r="BQ163" s="571"/>
      <c r="BR163" s="571"/>
      <c r="BS163" s="571"/>
      <c r="BT163" s="571"/>
      <c r="BU163" s="571"/>
      <c r="BV163" s="571"/>
      <c r="BW163" s="571"/>
      <c r="BX163" s="571"/>
      <c r="BY163" s="571"/>
      <c r="BZ163" s="571"/>
      <c r="CB163" s="571"/>
      <c r="CC163" s="571"/>
      <c r="CD163" s="571"/>
      <c r="CE163" s="571"/>
      <c r="CF163" s="571"/>
      <c r="CG163" s="571"/>
      <c r="CH163" s="571"/>
      <c r="CI163" s="571"/>
      <c r="CJ163" s="571"/>
      <c r="CK163" s="571"/>
      <c r="CL163" s="571"/>
      <c r="CM163" s="571"/>
    </row>
    <row r="164" spans="1:91" s="592" customFormat="1" x14ac:dyDescent="0.2">
      <c r="A164" s="589"/>
      <c r="B164" s="1212" t="s">
        <v>191</v>
      </c>
      <c r="C164" s="1212"/>
      <c r="D164" s="1212"/>
      <c r="E164" s="1212"/>
      <c r="F164" s="1212"/>
      <c r="G164" s="1212"/>
      <c r="H164" s="1212"/>
      <c r="I164" s="1212"/>
      <c r="J164" s="1212"/>
      <c r="K164" s="1212"/>
      <c r="L164" s="1212"/>
      <c r="M164" s="1212"/>
      <c r="N164" s="589"/>
      <c r="O164" s="595"/>
      <c r="AA164" s="589"/>
      <c r="AB164" s="46"/>
      <c r="AC164" s="570"/>
      <c r="AD164" s="570"/>
      <c r="AE164" s="570"/>
      <c r="AF164" s="570"/>
      <c r="AG164" s="570"/>
      <c r="AH164" s="570"/>
      <c r="AI164" s="570"/>
      <c r="AJ164" s="570"/>
      <c r="AK164" s="570"/>
      <c r="AL164" s="570"/>
      <c r="AM164" s="570"/>
      <c r="AN164" s="589"/>
      <c r="AO164" s="571"/>
      <c r="AP164" s="571"/>
      <c r="AQ164" s="571"/>
      <c r="AR164" s="571"/>
      <c r="AS164" s="571"/>
      <c r="AT164" s="571"/>
      <c r="AU164" s="571"/>
      <c r="AV164" s="571"/>
      <c r="AW164" s="571"/>
      <c r="AX164" s="571"/>
      <c r="AY164" s="571"/>
      <c r="AZ164" s="571"/>
      <c r="BB164" s="571"/>
      <c r="BC164" s="571"/>
      <c r="BD164" s="571"/>
      <c r="BE164" s="571"/>
      <c r="BF164" s="571"/>
      <c r="BG164" s="571"/>
      <c r="BH164" s="571"/>
      <c r="BI164" s="571"/>
      <c r="BJ164" s="571"/>
      <c r="BK164" s="571"/>
      <c r="BL164" s="571"/>
      <c r="BM164" s="571"/>
      <c r="BO164" s="571"/>
      <c r="BP164" s="571"/>
      <c r="BQ164" s="571"/>
      <c r="BR164" s="571"/>
      <c r="BS164" s="571"/>
      <c r="BT164" s="571"/>
      <c r="BU164" s="571"/>
      <c r="BV164" s="571"/>
      <c r="BW164" s="571"/>
      <c r="BX164" s="571"/>
      <c r="BY164" s="571"/>
      <c r="BZ164" s="571"/>
      <c r="CB164" s="571"/>
      <c r="CC164" s="571"/>
      <c r="CD164" s="571"/>
      <c r="CE164" s="571"/>
      <c r="CF164" s="571"/>
      <c r="CG164" s="571"/>
      <c r="CH164" s="571"/>
      <c r="CI164" s="571"/>
      <c r="CJ164" s="571"/>
      <c r="CK164" s="571"/>
      <c r="CL164" s="571"/>
      <c r="CM164" s="571"/>
    </row>
    <row r="165" spans="1:91" s="592" customFormat="1" x14ac:dyDescent="0.2">
      <c r="A165" s="589"/>
      <c r="B165" s="1212" t="s">
        <v>192</v>
      </c>
      <c r="C165" s="1212"/>
      <c r="D165" s="1212"/>
      <c r="E165" s="1212"/>
      <c r="F165" s="1212"/>
      <c r="G165" s="1212"/>
      <c r="H165" s="1212"/>
      <c r="I165" s="1212"/>
      <c r="J165" s="1212"/>
      <c r="K165" s="1212"/>
      <c r="L165" s="1212"/>
      <c r="M165" s="1212"/>
      <c r="N165" s="589"/>
      <c r="O165" s="595"/>
      <c r="AA165" s="589"/>
      <c r="AB165" s="46"/>
      <c r="AC165" s="570"/>
      <c r="AD165" s="570"/>
      <c r="AE165" s="570"/>
      <c r="AF165" s="570"/>
      <c r="AG165" s="570"/>
      <c r="AH165" s="570"/>
      <c r="AI165" s="570"/>
      <c r="AJ165" s="570"/>
      <c r="AK165" s="570"/>
      <c r="AL165" s="570"/>
      <c r="AM165" s="570"/>
      <c r="AN165" s="589"/>
      <c r="AO165" s="571"/>
      <c r="AP165" s="571"/>
      <c r="AQ165" s="571"/>
      <c r="AR165" s="571"/>
      <c r="AS165" s="571"/>
      <c r="AT165" s="571"/>
      <c r="AU165" s="571"/>
      <c r="AV165" s="571"/>
      <c r="AW165" s="571"/>
      <c r="AX165" s="571"/>
      <c r="AY165" s="571"/>
      <c r="AZ165" s="571"/>
      <c r="BB165" s="571"/>
      <c r="BC165" s="571"/>
      <c r="BD165" s="571"/>
      <c r="BE165" s="571"/>
      <c r="BF165" s="571"/>
      <c r="BG165" s="571"/>
      <c r="BH165" s="571"/>
      <c r="BI165" s="571"/>
      <c r="BJ165" s="571"/>
      <c r="BK165" s="571"/>
      <c r="BL165" s="571"/>
      <c r="BM165" s="571"/>
      <c r="BO165" s="571"/>
      <c r="BP165" s="571"/>
      <c r="BQ165" s="571"/>
      <c r="BR165" s="571"/>
      <c r="BS165" s="571"/>
      <c r="BT165" s="571"/>
      <c r="BU165" s="571"/>
      <c r="BV165" s="571"/>
      <c r="BW165" s="571"/>
      <c r="BX165" s="571"/>
      <c r="BY165" s="571"/>
      <c r="BZ165" s="571"/>
      <c r="CB165" s="571"/>
      <c r="CC165" s="571"/>
      <c r="CD165" s="571"/>
      <c r="CE165" s="571"/>
      <c r="CF165" s="571"/>
      <c r="CG165" s="571"/>
      <c r="CH165" s="571"/>
      <c r="CI165" s="571"/>
      <c r="CJ165" s="571"/>
      <c r="CK165" s="571"/>
      <c r="CL165" s="571"/>
      <c r="CM165" s="571"/>
    </row>
    <row r="166" spans="1:91" s="592" customFormat="1" x14ac:dyDescent="0.2">
      <c r="A166" s="589"/>
      <c r="B166" s="1212" t="s">
        <v>193</v>
      </c>
      <c r="C166" s="1212"/>
      <c r="D166" s="1212"/>
      <c r="E166" s="1212"/>
      <c r="F166" s="1212"/>
      <c r="G166" s="1212"/>
      <c r="H166" s="1212"/>
      <c r="I166" s="1212"/>
      <c r="J166" s="1212"/>
      <c r="K166" s="1212"/>
      <c r="L166" s="1212"/>
      <c r="M166" s="1212"/>
      <c r="N166" s="589"/>
      <c r="O166" s="595"/>
      <c r="AA166" s="589"/>
      <c r="AB166" s="46"/>
      <c r="AC166" s="570"/>
      <c r="AD166" s="570"/>
      <c r="AE166" s="570"/>
      <c r="AF166" s="570"/>
      <c r="AG166" s="570"/>
      <c r="AH166" s="570"/>
      <c r="AI166" s="570"/>
      <c r="AJ166" s="570"/>
      <c r="AK166" s="570"/>
      <c r="AL166" s="570"/>
      <c r="AM166" s="570"/>
      <c r="AN166" s="589"/>
      <c r="AO166" s="571"/>
      <c r="AP166" s="571"/>
      <c r="AQ166" s="571"/>
      <c r="AR166" s="571"/>
      <c r="AS166" s="571"/>
      <c r="AT166" s="571"/>
      <c r="AU166" s="571"/>
      <c r="AV166" s="571"/>
      <c r="AW166" s="571"/>
      <c r="AX166" s="571"/>
      <c r="AY166" s="571"/>
      <c r="AZ166" s="571"/>
      <c r="BB166" s="571"/>
      <c r="BC166" s="571"/>
      <c r="BD166" s="571"/>
      <c r="BE166" s="571"/>
      <c r="BF166" s="571"/>
      <c r="BG166" s="571"/>
      <c r="BH166" s="571"/>
      <c r="BI166" s="571"/>
      <c r="BJ166" s="571"/>
      <c r="BK166" s="571"/>
      <c r="BL166" s="571"/>
      <c r="BM166" s="571"/>
      <c r="BO166" s="571"/>
      <c r="BP166" s="571"/>
      <c r="BQ166" s="571"/>
      <c r="BR166" s="571"/>
      <c r="BS166" s="571"/>
      <c r="BT166" s="571"/>
      <c r="BU166" s="571"/>
      <c r="BV166" s="571"/>
      <c r="BW166" s="571"/>
      <c r="BX166" s="571"/>
      <c r="BY166" s="571"/>
      <c r="BZ166" s="571"/>
      <c r="CB166" s="571"/>
      <c r="CC166" s="571"/>
      <c r="CD166" s="571"/>
      <c r="CE166" s="571"/>
      <c r="CF166" s="571"/>
      <c r="CG166" s="571"/>
      <c r="CH166" s="571"/>
      <c r="CI166" s="571"/>
      <c r="CJ166" s="571"/>
      <c r="CK166" s="571"/>
      <c r="CL166" s="571"/>
      <c r="CM166" s="571"/>
    </row>
    <row r="167" spans="1:91" s="592" customFormat="1" x14ac:dyDescent="0.2">
      <c r="A167" s="589"/>
      <c r="B167" s="1212" t="s">
        <v>194</v>
      </c>
      <c r="C167" s="1212"/>
      <c r="D167" s="1212"/>
      <c r="E167" s="1212"/>
      <c r="F167" s="1212"/>
      <c r="G167" s="1212"/>
      <c r="H167" s="1212"/>
      <c r="I167" s="1212"/>
      <c r="J167" s="1212"/>
      <c r="K167" s="1212"/>
      <c r="L167" s="1212"/>
      <c r="M167" s="1212"/>
      <c r="N167" s="589"/>
      <c r="O167" s="595"/>
      <c r="AA167" s="589"/>
      <c r="AB167" s="46"/>
      <c r="AC167" s="570"/>
      <c r="AD167" s="570"/>
      <c r="AE167" s="570"/>
      <c r="AF167" s="570"/>
      <c r="AG167" s="570"/>
      <c r="AH167" s="570"/>
      <c r="AI167" s="570"/>
      <c r="AJ167" s="570"/>
      <c r="AK167" s="570"/>
      <c r="AL167" s="570"/>
      <c r="AM167" s="570"/>
      <c r="AN167" s="589"/>
      <c r="AO167" s="571"/>
      <c r="AP167" s="571"/>
      <c r="AQ167" s="571"/>
      <c r="AR167" s="571"/>
      <c r="AS167" s="571"/>
      <c r="AT167" s="571"/>
      <c r="AU167" s="571"/>
      <c r="AV167" s="571"/>
      <c r="AW167" s="571"/>
      <c r="AX167" s="571"/>
      <c r="AY167" s="571"/>
      <c r="AZ167" s="571"/>
      <c r="BB167" s="571"/>
      <c r="BC167" s="571"/>
      <c r="BD167" s="571"/>
      <c r="BE167" s="571"/>
      <c r="BF167" s="571"/>
      <c r="BG167" s="571"/>
      <c r="BH167" s="571"/>
      <c r="BI167" s="571"/>
      <c r="BJ167" s="571"/>
      <c r="BK167" s="571"/>
      <c r="BL167" s="571"/>
      <c r="BM167" s="571"/>
      <c r="BO167" s="571"/>
      <c r="BP167" s="571"/>
      <c r="BQ167" s="571"/>
      <c r="BR167" s="571"/>
      <c r="BS167" s="571"/>
      <c r="BT167" s="571"/>
      <c r="BU167" s="571"/>
      <c r="BV167" s="571"/>
      <c r="BW167" s="571"/>
      <c r="BX167" s="571"/>
      <c r="BY167" s="571"/>
      <c r="BZ167" s="571"/>
      <c r="CB167" s="571"/>
      <c r="CC167" s="571"/>
      <c r="CD167" s="571"/>
      <c r="CE167" s="571"/>
      <c r="CF167" s="571"/>
      <c r="CG167" s="571"/>
      <c r="CH167" s="571"/>
      <c r="CI167" s="571"/>
      <c r="CJ167" s="571"/>
      <c r="CK167" s="571"/>
      <c r="CL167" s="571"/>
      <c r="CM167" s="571"/>
    </row>
    <row r="168" spans="1:91" s="592" customFormat="1" x14ac:dyDescent="0.2">
      <c r="A168" s="589"/>
      <c r="B168" s="1212" t="s">
        <v>195</v>
      </c>
      <c r="C168" s="1212"/>
      <c r="D168" s="1212"/>
      <c r="E168" s="1212"/>
      <c r="F168" s="1212"/>
      <c r="G168" s="1212"/>
      <c r="H168" s="1212"/>
      <c r="I168" s="1212"/>
      <c r="J168" s="1212"/>
      <c r="K168" s="1212"/>
      <c r="L168" s="1212"/>
      <c r="M168" s="1212"/>
      <c r="N168" s="589"/>
      <c r="O168" s="587"/>
      <c r="AA168" s="589"/>
      <c r="AB168" s="46"/>
      <c r="AC168" s="570"/>
      <c r="AD168" s="570"/>
      <c r="AE168" s="570"/>
      <c r="AF168" s="570"/>
      <c r="AG168" s="570"/>
      <c r="AH168" s="570"/>
      <c r="AI168" s="570"/>
      <c r="AJ168" s="570"/>
      <c r="AK168" s="570"/>
      <c r="AL168" s="570"/>
      <c r="AM168" s="570"/>
      <c r="AN168" s="589"/>
      <c r="AO168" s="571"/>
      <c r="AP168" s="571"/>
      <c r="AQ168" s="571"/>
      <c r="AR168" s="571"/>
      <c r="AS168" s="571"/>
      <c r="AT168" s="571"/>
      <c r="AU168" s="571"/>
      <c r="AV168" s="571"/>
      <c r="AW168" s="571"/>
      <c r="AX168" s="571"/>
      <c r="AY168" s="571"/>
      <c r="AZ168" s="571"/>
      <c r="BB168" s="571"/>
      <c r="BC168" s="571"/>
      <c r="BD168" s="571"/>
      <c r="BE168" s="571"/>
      <c r="BF168" s="571"/>
      <c r="BG168" s="571"/>
      <c r="BH168" s="571"/>
      <c r="BI168" s="571"/>
      <c r="BJ168" s="571"/>
      <c r="BK168" s="571"/>
      <c r="BL168" s="571"/>
      <c r="BM168" s="571"/>
      <c r="BO168" s="571"/>
      <c r="BP168" s="571"/>
      <c r="BQ168" s="571"/>
      <c r="BR168" s="571"/>
      <c r="BS168" s="571"/>
      <c r="BT168" s="571"/>
      <c r="BU168" s="571"/>
      <c r="BV168" s="571"/>
      <c r="BW168" s="571"/>
      <c r="BX168" s="571"/>
      <c r="BY168" s="571"/>
      <c r="BZ168" s="571"/>
      <c r="CB168" s="571"/>
      <c r="CC168" s="571"/>
      <c r="CD168" s="571"/>
      <c r="CE168" s="571"/>
      <c r="CF168" s="571"/>
      <c r="CG168" s="571"/>
      <c r="CH168" s="571"/>
      <c r="CI168" s="571"/>
      <c r="CJ168" s="571"/>
      <c r="CK168" s="571"/>
      <c r="CL168" s="571"/>
      <c r="CM168" s="571"/>
    </row>
    <row r="169" spans="1:91" x14ac:dyDescent="0.2">
      <c r="A169" s="570"/>
      <c r="B169" s="46"/>
      <c r="C169" s="46"/>
      <c r="D169" s="46"/>
      <c r="E169" s="46"/>
      <c r="F169" s="46"/>
      <c r="G169" s="46"/>
      <c r="H169" s="46"/>
      <c r="I169" s="46"/>
      <c r="J169" s="596"/>
      <c r="K169" s="46"/>
      <c r="L169" s="597"/>
      <c r="M169" s="597"/>
      <c r="N169" s="570"/>
      <c r="AA169" s="570"/>
      <c r="AB169" s="46"/>
      <c r="AC169" s="570"/>
      <c r="AD169" s="570"/>
      <c r="AE169" s="570"/>
      <c r="AF169" s="570"/>
      <c r="AG169" s="570"/>
      <c r="AH169" s="570"/>
      <c r="AI169" s="570"/>
      <c r="AJ169" s="570"/>
      <c r="AK169" s="570"/>
      <c r="AL169" s="570"/>
      <c r="AM169" s="570"/>
      <c r="AN169" s="570"/>
      <c r="BO169" s="592"/>
      <c r="BP169" s="592"/>
      <c r="BQ169" s="592"/>
      <c r="BR169" s="592"/>
      <c r="BS169" s="592"/>
      <c r="BT169" s="592"/>
      <c r="BU169" s="592"/>
      <c r="BV169" s="592"/>
      <c r="BW169" s="592"/>
      <c r="BX169" s="592"/>
      <c r="BY169" s="592"/>
      <c r="BZ169" s="592"/>
    </row>
    <row r="170" spans="1:91" x14ac:dyDescent="0.2">
      <c r="A170" s="570"/>
      <c r="B170" s="46"/>
      <c r="C170" s="46"/>
      <c r="D170" s="46"/>
      <c r="E170" s="46"/>
      <c r="F170" s="46"/>
      <c r="G170" s="46"/>
      <c r="H170" s="46"/>
      <c r="I170" s="46"/>
      <c r="J170" s="596"/>
      <c r="K170" s="46"/>
      <c r="L170" s="597"/>
      <c r="M170" s="597"/>
      <c r="N170" s="570"/>
      <c r="AA170" s="570"/>
      <c r="AB170" s="46"/>
      <c r="AC170" s="570"/>
      <c r="AD170" s="570"/>
      <c r="AE170" s="570"/>
      <c r="AF170" s="570"/>
      <c r="AG170" s="570"/>
      <c r="AH170" s="570"/>
      <c r="AI170" s="570"/>
      <c r="AJ170" s="570"/>
      <c r="AK170" s="570"/>
      <c r="AL170" s="570"/>
      <c r="AM170" s="570"/>
      <c r="AN170" s="570"/>
      <c r="BO170" s="592"/>
      <c r="BP170" s="592"/>
      <c r="BQ170" s="592"/>
      <c r="BR170" s="592"/>
      <c r="BS170" s="592"/>
      <c r="BT170" s="592"/>
      <c r="BU170" s="592"/>
      <c r="BV170" s="592"/>
      <c r="BW170" s="592"/>
      <c r="BX170" s="592"/>
      <c r="BY170" s="592"/>
      <c r="BZ170" s="592"/>
    </row>
    <row r="171" spans="1:91" x14ac:dyDescent="0.2">
      <c r="A171" s="570"/>
      <c r="B171" s="46"/>
      <c r="C171" s="46"/>
      <c r="D171" s="46"/>
      <c r="E171" s="46"/>
      <c r="F171" s="46"/>
      <c r="G171" s="46"/>
      <c r="H171" s="46"/>
      <c r="I171" s="46"/>
      <c r="J171" s="596"/>
      <c r="K171" s="46"/>
      <c r="L171" s="597"/>
      <c r="M171" s="597"/>
      <c r="N171" s="570"/>
      <c r="AA171" s="570"/>
      <c r="AB171" s="46"/>
      <c r="AC171" s="570"/>
      <c r="AD171" s="570"/>
      <c r="AE171" s="570"/>
      <c r="AF171" s="570"/>
      <c r="AG171" s="570"/>
      <c r="AH171" s="570"/>
      <c r="AI171" s="570"/>
      <c r="AJ171" s="570"/>
      <c r="AK171" s="570"/>
      <c r="AL171" s="570"/>
      <c r="AM171" s="570"/>
      <c r="AN171" s="570"/>
    </row>
    <row r="172" spans="1:91" x14ac:dyDescent="0.2">
      <c r="A172" s="570"/>
      <c r="B172" s="46"/>
      <c r="C172" s="46"/>
      <c r="D172" s="46"/>
      <c r="E172" s="46"/>
      <c r="F172" s="46"/>
      <c r="G172" s="46"/>
      <c r="H172" s="46"/>
      <c r="I172" s="46"/>
      <c r="J172" s="596"/>
      <c r="K172" s="46"/>
      <c r="L172" s="597"/>
      <c r="M172" s="597"/>
      <c r="N172" s="570"/>
      <c r="AA172" s="570"/>
      <c r="AB172" s="46"/>
      <c r="AC172" s="570"/>
      <c r="AD172" s="570"/>
      <c r="AE172" s="570"/>
      <c r="AF172" s="570"/>
      <c r="AG172" s="570"/>
      <c r="AH172" s="570"/>
      <c r="AI172" s="570"/>
      <c r="AJ172" s="570"/>
      <c r="AK172" s="570"/>
      <c r="AL172" s="570"/>
      <c r="AM172" s="570"/>
      <c r="AN172" s="570"/>
    </row>
    <row r="173" spans="1:91" x14ac:dyDescent="0.2">
      <c r="A173" s="570"/>
      <c r="B173" s="46"/>
      <c r="C173" s="46"/>
      <c r="D173" s="46"/>
      <c r="E173" s="46"/>
      <c r="F173" s="46"/>
      <c r="G173" s="46"/>
      <c r="H173" s="46"/>
      <c r="I173" s="46"/>
      <c r="J173" s="596"/>
      <c r="K173" s="46"/>
      <c r="L173" s="597"/>
      <c r="M173" s="597"/>
      <c r="N173" s="570"/>
      <c r="AA173" s="570"/>
      <c r="AB173" s="1212" t="s">
        <v>206</v>
      </c>
      <c r="AC173" s="1212"/>
      <c r="AD173" s="1212"/>
      <c r="AE173" s="1212"/>
      <c r="AF173" s="1212"/>
      <c r="AG173" s="1212"/>
      <c r="AH173" s="1212"/>
      <c r="AI173" s="1212"/>
      <c r="AJ173" s="1212"/>
      <c r="AK173" s="1212"/>
      <c r="AL173" s="1212"/>
      <c r="AM173" s="1212"/>
      <c r="AN173" s="570"/>
    </row>
    <row r="174" spans="1:91" x14ac:dyDescent="0.2">
      <c r="A174" s="570"/>
      <c r="B174" s="46"/>
      <c r="C174" s="46"/>
      <c r="D174" s="46"/>
      <c r="E174" s="46"/>
      <c r="F174" s="46"/>
      <c r="G174" s="46"/>
      <c r="H174" s="46"/>
      <c r="I174" s="46"/>
      <c r="J174" s="596"/>
      <c r="K174" s="46"/>
      <c r="L174" s="597"/>
      <c r="M174" s="597"/>
      <c r="N174" s="570"/>
      <c r="AA174" s="570"/>
      <c r="AB174" s="1212" t="s">
        <v>207</v>
      </c>
      <c r="AC174" s="1212"/>
      <c r="AD174" s="1212"/>
      <c r="AE174" s="1212"/>
      <c r="AF174" s="1212"/>
      <c r="AG174" s="1212"/>
      <c r="AH174" s="1212"/>
      <c r="AI174" s="1212"/>
      <c r="AJ174" s="1212"/>
      <c r="AK174" s="1212"/>
      <c r="AL174" s="1212"/>
      <c r="AM174" s="1212"/>
      <c r="AN174" s="570"/>
    </row>
    <row r="175" spans="1:91" x14ac:dyDescent="0.2">
      <c r="A175" s="570"/>
      <c r="B175" s="46"/>
      <c r="C175" s="46"/>
      <c r="D175" s="46"/>
      <c r="E175" s="46"/>
      <c r="F175" s="46"/>
      <c r="G175" s="46"/>
      <c r="H175" s="46"/>
      <c r="I175" s="46"/>
      <c r="J175" s="596"/>
      <c r="K175" s="46"/>
      <c r="L175" s="597"/>
      <c r="M175" s="597"/>
      <c r="N175" s="570"/>
      <c r="AA175" s="570"/>
      <c r="AB175" s="46"/>
      <c r="AC175" s="570"/>
      <c r="AD175" s="570"/>
      <c r="AE175" s="570"/>
      <c r="AF175" s="570"/>
      <c r="AG175" s="570"/>
      <c r="AH175" s="570"/>
      <c r="AI175" s="570"/>
      <c r="AJ175" s="570"/>
      <c r="AK175" s="570"/>
      <c r="AL175" s="570"/>
      <c r="AM175" s="570"/>
      <c r="AN175" s="570"/>
    </row>
    <row r="176" spans="1:91" x14ac:dyDescent="0.2">
      <c r="A176" s="570"/>
      <c r="B176" s="46"/>
      <c r="C176" s="46"/>
      <c r="D176" s="46"/>
      <c r="E176" s="46"/>
      <c r="F176" s="46"/>
      <c r="G176" s="46"/>
      <c r="H176" s="46"/>
      <c r="I176" s="46"/>
      <c r="J176" s="596"/>
      <c r="K176" s="46"/>
      <c r="L176" s="597"/>
      <c r="M176" s="597"/>
      <c r="N176" s="570"/>
    </row>
    <row r="177" spans="1:14" x14ac:dyDescent="0.2">
      <c r="A177" s="570"/>
      <c r="B177" s="46"/>
      <c r="C177" s="46"/>
      <c r="D177" s="46"/>
      <c r="E177" s="46"/>
      <c r="F177" s="46"/>
      <c r="G177" s="46"/>
      <c r="H177" s="46"/>
      <c r="I177" s="46"/>
      <c r="J177" s="596"/>
      <c r="K177" s="46"/>
      <c r="L177" s="597"/>
      <c r="M177" s="597"/>
      <c r="N177" s="570"/>
    </row>
    <row r="178" spans="1:14" x14ac:dyDescent="0.2">
      <c r="A178" s="570"/>
      <c r="B178" s="46"/>
      <c r="C178" s="46"/>
      <c r="D178" s="46"/>
      <c r="E178" s="46"/>
      <c r="F178" s="46"/>
      <c r="G178" s="46"/>
      <c r="H178" s="46"/>
      <c r="I178" s="46"/>
      <c r="J178" s="596"/>
      <c r="K178" s="46"/>
      <c r="L178" s="597"/>
      <c r="M178" s="597"/>
      <c r="N178" s="570"/>
    </row>
    <row r="179" spans="1:14" x14ac:dyDescent="0.2">
      <c r="A179" s="570"/>
      <c r="B179" s="46"/>
      <c r="C179" s="46"/>
      <c r="D179" s="46"/>
      <c r="E179" s="46"/>
      <c r="F179" s="46"/>
      <c r="G179" s="46"/>
      <c r="H179" s="46"/>
      <c r="I179" s="46"/>
      <c r="J179" s="596"/>
      <c r="K179" s="46"/>
      <c r="L179" s="597"/>
      <c r="M179" s="597"/>
      <c r="N179" s="570"/>
    </row>
    <row r="180" spans="1:14" x14ac:dyDescent="0.2">
      <c r="A180" s="570"/>
      <c r="B180" s="46"/>
      <c r="C180" s="46"/>
      <c r="D180" s="46"/>
      <c r="E180" s="46"/>
      <c r="F180" s="46"/>
      <c r="G180" s="46"/>
      <c r="H180" s="46"/>
      <c r="I180" s="46"/>
      <c r="J180" s="596"/>
      <c r="K180" s="46"/>
      <c r="L180" s="597"/>
      <c r="M180" s="597"/>
      <c r="N180" s="570"/>
    </row>
    <row r="181" spans="1:14" x14ac:dyDescent="0.2">
      <c r="A181" s="570"/>
      <c r="B181" s="46"/>
      <c r="C181" s="46"/>
      <c r="D181" s="46"/>
      <c r="E181" s="46"/>
      <c r="F181" s="46"/>
      <c r="G181" s="46"/>
      <c r="H181" s="46"/>
      <c r="I181" s="46"/>
      <c r="J181" s="596"/>
      <c r="K181" s="46"/>
      <c r="L181" s="597"/>
      <c r="M181" s="597"/>
      <c r="N181" s="570"/>
    </row>
    <row r="182" spans="1:14" x14ac:dyDescent="0.2">
      <c r="A182" s="570"/>
      <c r="B182" s="46"/>
      <c r="C182" s="46"/>
      <c r="D182" s="46"/>
      <c r="E182" s="46"/>
      <c r="F182" s="46"/>
      <c r="G182" s="46"/>
      <c r="H182" s="46"/>
      <c r="I182" s="46"/>
      <c r="J182" s="596"/>
      <c r="K182" s="46"/>
      <c r="L182" s="597"/>
      <c r="M182" s="597"/>
      <c r="N182" s="570"/>
    </row>
    <row r="183" spans="1:14" x14ac:dyDescent="0.2">
      <c r="A183" s="570"/>
      <c r="B183" s="46"/>
      <c r="C183" s="46"/>
      <c r="D183" s="46"/>
      <c r="E183" s="46"/>
      <c r="F183" s="46"/>
      <c r="G183" s="46"/>
      <c r="H183" s="46"/>
      <c r="I183" s="46"/>
      <c r="J183" s="596"/>
      <c r="K183" s="46"/>
      <c r="L183" s="597"/>
      <c r="M183" s="597"/>
      <c r="N183" s="570"/>
    </row>
    <row r="184" spans="1:14" x14ac:dyDescent="0.2">
      <c r="A184" s="570"/>
      <c r="B184" s="46"/>
      <c r="C184" s="46"/>
      <c r="D184" s="46"/>
      <c r="E184" s="46"/>
      <c r="F184" s="46"/>
      <c r="G184" s="46"/>
      <c r="H184" s="46"/>
      <c r="I184" s="46"/>
      <c r="J184" s="596"/>
      <c r="K184" s="46"/>
      <c r="L184" s="597"/>
      <c r="M184" s="597"/>
      <c r="N184" s="570"/>
    </row>
    <row r="185" spans="1:14" x14ac:dyDescent="0.2">
      <c r="A185" s="570"/>
      <c r="B185" s="46"/>
      <c r="C185" s="46"/>
      <c r="D185" s="46"/>
      <c r="E185" s="46"/>
      <c r="F185" s="46"/>
      <c r="G185" s="46"/>
      <c r="H185" s="46"/>
      <c r="I185" s="46"/>
      <c r="J185" s="596"/>
      <c r="K185" s="46"/>
      <c r="L185" s="597"/>
      <c r="M185" s="597"/>
      <c r="N185" s="570"/>
    </row>
    <row r="186" spans="1:14" x14ac:dyDescent="0.2">
      <c r="A186" s="570"/>
      <c r="B186" s="46"/>
      <c r="C186" s="46"/>
      <c r="D186" s="46"/>
      <c r="E186" s="46"/>
      <c r="F186" s="46"/>
      <c r="G186" s="46"/>
      <c r="H186" s="46"/>
      <c r="I186" s="46"/>
      <c r="J186" s="596"/>
      <c r="K186" s="46"/>
      <c r="L186" s="597"/>
      <c r="M186" s="597"/>
      <c r="N186" s="570"/>
    </row>
    <row r="187" spans="1:14" x14ac:dyDescent="0.2">
      <c r="A187" s="570"/>
      <c r="B187" s="46"/>
      <c r="C187" s="46"/>
      <c r="D187" s="46"/>
      <c r="E187" s="46"/>
      <c r="F187" s="46"/>
      <c r="G187" s="46"/>
      <c r="H187" s="46"/>
      <c r="I187" s="46"/>
      <c r="J187" s="596"/>
      <c r="K187" s="46"/>
      <c r="L187" s="597"/>
      <c r="M187" s="597"/>
      <c r="N187" s="570"/>
    </row>
    <row r="188" spans="1:14" x14ac:dyDescent="0.2">
      <c r="A188" s="570"/>
      <c r="B188" s="46"/>
      <c r="C188" s="46"/>
      <c r="D188" s="46"/>
      <c r="E188" s="46"/>
      <c r="F188" s="46"/>
      <c r="G188" s="46"/>
      <c r="H188" s="46"/>
      <c r="I188" s="46"/>
      <c r="J188" s="596"/>
      <c r="K188" s="46"/>
      <c r="L188" s="597"/>
      <c r="M188" s="597"/>
      <c r="N188" s="570"/>
    </row>
    <row r="189" spans="1:14" x14ac:dyDescent="0.2">
      <c r="A189" s="570"/>
      <c r="B189" s="46"/>
      <c r="C189" s="46"/>
      <c r="D189" s="46"/>
      <c r="E189" s="46"/>
      <c r="F189" s="46"/>
      <c r="G189" s="46"/>
      <c r="H189" s="46"/>
      <c r="I189" s="46"/>
      <c r="J189" s="596"/>
      <c r="K189" s="46"/>
      <c r="L189" s="597"/>
      <c r="M189" s="597"/>
      <c r="N189" s="570"/>
    </row>
    <row r="190" spans="1:14" x14ac:dyDescent="0.2">
      <c r="A190" s="570"/>
      <c r="B190" s="46"/>
      <c r="C190" s="46"/>
      <c r="D190" s="46"/>
      <c r="E190" s="46"/>
      <c r="F190" s="46"/>
      <c r="G190" s="46"/>
      <c r="H190" s="46"/>
      <c r="I190" s="46"/>
      <c r="J190" s="596"/>
      <c r="K190" s="46"/>
      <c r="L190" s="597"/>
      <c r="M190" s="597"/>
      <c r="N190" s="570"/>
    </row>
    <row r="191" spans="1:14" x14ac:dyDescent="0.2">
      <c r="A191" s="570"/>
      <c r="B191" s="46"/>
      <c r="C191" s="46"/>
      <c r="D191" s="46"/>
      <c r="E191" s="46"/>
      <c r="F191" s="46"/>
      <c r="G191" s="46"/>
      <c r="H191" s="46"/>
      <c r="I191" s="46"/>
      <c r="J191" s="596"/>
      <c r="K191" s="46"/>
      <c r="L191" s="597"/>
      <c r="M191" s="597"/>
      <c r="N191" s="570"/>
    </row>
    <row r="192" spans="1:14" x14ac:dyDescent="0.2">
      <c r="A192" s="570"/>
      <c r="B192" s="46"/>
      <c r="C192" s="46"/>
      <c r="D192" s="46"/>
      <c r="E192" s="46"/>
      <c r="F192" s="46"/>
      <c r="G192" s="46"/>
      <c r="H192" s="46"/>
      <c r="I192" s="46"/>
      <c r="J192" s="596"/>
      <c r="K192" s="46"/>
      <c r="L192" s="597"/>
      <c r="M192" s="597"/>
      <c r="N192" s="570"/>
    </row>
    <row r="193" spans="1:91" x14ac:dyDescent="0.2">
      <c r="A193" s="570"/>
      <c r="B193" s="46"/>
      <c r="C193" s="46"/>
      <c r="D193" s="46"/>
      <c r="E193" s="46"/>
      <c r="F193" s="46"/>
      <c r="G193" s="46"/>
      <c r="H193" s="46"/>
      <c r="I193" s="46"/>
      <c r="J193" s="596"/>
      <c r="K193" s="46"/>
      <c r="L193" s="597"/>
      <c r="M193" s="597"/>
      <c r="N193" s="570"/>
    </row>
    <row r="194" spans="1:91" x14ac:dyDescent="0.2">
      <c r="A194" s="570"/>
      <c r="B194" s="46"/>
      <c r="C194" s="46"/>
      <c r="D194" s="46"/>
      <c r="E194" s="46"/>
      <c r="F194" s="46"/>
      <c r="G194" s="46"/>
      <c r="H194" s="46"/>
      <c r="I194" s="46"/>
      <c r="J194" s="596"/>
      <c r="K194" s="46"/>
      <c r="L194" s="597"/>
      <c r="M194" s="597"/>
      <c r="N194" s="570"/>
    </row>
    <row r="195" spans="1:91" x14ac:dyDescent="0.2">
      <c r="A195" s="570"/>
      <c r="B195" s="46"/>
      <c r="C195" s="46"/>
      <c r="D195" s="46"/>
      <c r="E195" s="46"/>
      <c r="F195" s="46"/>
      <c r="G195" s="46"/>
      <c r="H195" s="46"/>
      <c r="I195" s="46"/>
      <c r="J195" s="596"/>
      <c r="K195" s="46"/>
      <c r="L195" s="597"/>
      <c r="M195" s="597"/>
      <c r="N195" s="570"/>
    </row>
    <row r="196" spans="1:91" x14ac:dyDescent="0.2">
      <c r="A196" s="570"/>
      <c r="B196" s="46"/>
      <c r="C196" s="46"/>
      <c r="D196" s="46"/>
      <c r="E196" s="46"/>
      <c r="F196" s="46"/>
      <c r="G196" s="46"/>
      <c r="H196" s="46"/>
      <c r="I196" s="46"/>
      <c r="J196" s="596"/>
      <c r="K196" s="46"/>
      <c r="L196" s="597"/>
      <c r="M196" s="597"/>
      <c r="N196" s="570"/>
    </row>
    <row r="197" spans="1:91" x14ac:dyDescent="0.2">
      <c r="A197" s="570"/>
      <c r="B197" s="46"/>
      <c r="C197" s="46"/>
      <c r="D197" s="46"/>
      <c r="E197" s="46"/>
      <c r="F197" s="46"/>
      <c r="G197" s="46"/>
      <c r="H197" s="46"/>
      <c r="I197" s="46"/>
      <c r="J197" s="596"/>
      <c r="K197" s="46"/>
      <c r="L197" s="597"/>
      <c r="M197" s="597"/>
      <c r="N197" s="570"/>
      <c r="O197" s="595"/>
    </row>
    <row r="198" spans="1:91" s="592" customFormat="1" x14ac:dyDescent="0.2">
      <c r="A198" s="589"/>
      <c r="B198" s="1212" t="s">
        <v>208</v>
      </c>
      <c r="C198" s="1212"/>
      <c r="D198" s="1212"/>
      <c r="E198" s="1212"/>
      <c r="F198" s="1212"/>
      <c r="G198" s="1212"/>
      <c r="H198" s="1212"/>
      <c r="I198" s="1212"/>
      <c r="J198" s="1212"/>
      <c r="K198" s="1212"/>
      <c r="L198" s="1212"/>
      <c r="M198" s="1212"/>
      <c r="N198" s="589"/>
      <c r="O198" s="595"/>
      <c r="AB198" s="595"/>
      <c r="AO198" s="571"/>
      <c r="AP198" s="571"/>
      <c r="AQ198" s="571"/>
      <c r="AR198" s="571"/>
      <c r="AS198" s="571"/>
      <c r="AT198" s="571"/>
      <c r="AU198" s="571"/>
      <c r="AV198" s="571"/>
      <c r="AW198" s="571"/>
      <c r="AX198" s="571"/>
      <c r="AY198" s="571"/>
      <c r="AZ198" s="571"/>
      <c r="BB198" s="571"/>
      <c r="BC198" s="571"/>
      <c r="BD198" s="571"/>
      <c r="BE198" s="571"/>
      <c r="BF198" s="571"/>
      <c r="BG198" s="571"/>
      <c r="BH198" s="571"/>
      <c r="BI198" s="571"/>
      <c r="BJ198" s="571"/>
      <c r="BK198" s="571"/>
      <c r="BL198" s="571"/>
      <c r="BM198" s="571"/>
      <c r="BO198" s="571"/>
      <c r="BP198" s="571"/>
      <c r="BQ198" s="571"/>
      <c r="BR198" s="571"/>
      <c r="BS198" s="571"/>
      <c r="BT198" s="571"/>
      <c r="BU198" s="571"/>
      <c r="BV198" s="571"/>
      <c r="BW198" s="571"/>
      <c r="BX198" s="571"/>
      <c r="BY198" s="571"/>
      <c r="BZ198" s="571"/>
      <c r="CB198" s="571"/>
      <c r="CC198" s="571"/>
      <c r="CD198" s="571"/>
      <c r="CE198" s="571"/>
      <c r="CF198" s="571"/>
      <c r="CG198" s="571"/>
      <c r="CH198" s="571"/>
      <c r="CI198" s="571"/>
      <c r="CJ198" s="571"/>
      <c r="CK198" s="571"/>
      <c r="CL198" s="571"/>
      <c r="CM198" s="571"/>
    </row>
    <row r="199" spans="1:91" s="592" customFormat="1" x14ac:dyDescent="0.2">
      <c r="A199" s="589"/>
      <c r="B199" s="1212" t="s">
        <v>209</v>
      </c>
      <c r="C199" s="1212"/>
      <c r="D199" s="1212"/>
      <c r="E199" s="1212"/>
      <c r="F199" s="1212"/>
      <c r="G199" s="1212"/>
      <c r="H199" s="1212"/>
      <c r="I199" s="1212"/>
      <c r="J199" s="1212"/>
      <c r="K199" s="1212"/>
      <c r="L199" s="1212"/>
      <c r="M199" s="1212"/>
      <c r="N199" s="589"/>
      <c r="O199" s="587"/>
      <c r="AB199" s="595"/>
      <c r="AO199" s="571"/>
      <c r="AP199" s="571"/>
      <c r="AQ199" s="571"/>
      <c r="AR199" s="571"/>
      <c r="AS199" s="571"/>
      <c r="AT199" s="571"/>
      <c r="AU199" s="571"/>
      <c r="AV199" s="571"/>
      <c r="AW199" s="571"/>
      <c r="AX199" s="571"/>
      <c r="AY199" s="571"/>
      <c r="AZ199" s="571"/>
      <c r="BB199" s="571"/>
      <c r="BC199" s="571"/>
      <c r="BD199" s="571"/>
      <c r="BE199" s="571"/>
      <c r="BF199" s="571"/>
      <c r="BG199" s="571"/>
      <c r="BH199" s="571"/>
      <c r="BI199" s="571"/>
      <c r="BJ199" s="571"/>
      <c r="BK199" s="571"/>
      <c r="BL199" s="571"/>
      <c r="BM199" s="571"/>
      <c r="BO199" s="571"/>
      <c r="BP199" s="571"/>
      <c r="BQ199" s="571"/>
      <c r="BR199" s="571"/>
      <c r="BS199" s="571"/>
      <c r="BT199" s="571"/>
      <c r="BU199" s="571"/>
      <c r="BV199" s="571"/>
      <c r="BW199" s="571"/>
      <c r="BX199" s="571"/>
      <c r="BY199" s="571"/>
      <c r="BZ199" s="571"/>
      <c r="CB199" s="571"/>
      <c r="CC199" s="571"/>
      <c r="CD199" s="571"/>
      <c r="CE199" s="571"/>
      <c r="CF199" s="571"/>
      <c r="CG199" s="571"/>
      <c r="CH199" s="571"/>
      <c r="CI199" s="571"/>
      <c r="CJ199" s="571"/>
      <c r="CK199" s="571"/>
      <c r="CL199" s="571"/>
      <c r="CM199" s="571"/>
    </row>
    <row r="200" spans="1:91" x14ac:dyDescent="0.2">
      <c r="A200" s="570"/>
      <c r="B200" s="46"/>
      <c r="C200" s="46"/>
      <c r="D200" s="46"/>
      <c r="E200" s="46"/>
      <c r="F200" s="46"/>
      <c r="G200" s="46"/>
      <c r="H200" s="46"/>
      <c r="I200" s="46"/>
      <c r="J200" s="596"/>
      <c r="K200" s="46"/>
      <c r="L200" s="597"/>
      <c r="M200" s="597"/>
      <c r="N200" s="570"/>
    </row>
  </sheetData>
  <sheetProtection sheet="1" objects="1" scenarios="1" selectLockedCells="1" selectUnlockedCells="1"/>
  <mergeCells count="117">
    <mergeCell ref="B167:M167"/>
    <mergeCell ref="B168:M168"/>
    <mergeCell ref="AB173:AM173"/>
    <mergeCell ref="AB174:AM174"/>
    <mergeCell ref="B198:M198"/>
    <mergeCell ref="B199:M199"/>
    <mergeCell ref="B161:M161"/>
    <mergeCell ref="B162:M162"/>
    <mergeCell ref="B163:M163"/>
    <mergeCell ref="B164:M164"/>
    <mergeCell ref="B165:M165"/>
    <mergeCell ref="B166:M166"/>
    <mergeCell ref="AB143:AM143"/>
    <mergeCell ref="B156:M156"/>
    <mergeCell ref="B157:M157"/>
    <mergeCell ref="B158:M158"/>
    <mergeCell ref="B159:M159"/>
    <mergeCell ref="B160:M160"/>
    <mergeCell ref="AB137:AM137"/>
    <mergeCell ref="AB138:AM138"/>
    <mergeCell ref="AB139:AM139"/>
    <mergeCell ref="AB140:AM140"/>
    <mergeCell ref="AB141:AM141"/>
    <mergeCell ref="AB142:AM142"/>
    <mergeCell ref="AB131:AM131"/>
    <mergeCell ref="AB132:AM132"/>
    <mergeCell ref="AB133:AM133"/>
    <mergeCell ref="AB134:AM134"/>
    <mergeCell ref="AB135:AM135"/>
    <mergeCell ref="AB136:AM136"/>
    <mergeCell ref="BO96:BZ96"/>
    <mergeCell ref="BO97:BZ97"/>
    <mergeCell ref="AO105:AZ105"/>
    <mergeCell ref="AO106:AZ106"/>
    <mergeCell ref="BB120:BM120"/>
    <mergeCell ref="BB121:BM121"/>
    <mergeCell ref="BB85:BM85"/>
    <mergeCell ref="BB86:BM86"/>
    <mergeCell ref="BB87:BM87"/>
    <mergeCell ref="BB88:BM88"/>
    <mergeCell ref="BB89:BM89"/>
    <mergeCell ref="BB90:BM90"/>
    <mergeCell ref="BB79:BM79"/>
    <mergeCell ref="BB80:BM80"/>
    <mergeCell ref="BB81:BM81"/>
    <mergeCell ref="BB82:BM82"/>
    <mergeCell ref="BB83:BM83"/>
    <mergeCell ref="BB84:BM84"/>
    <mergeCell ref="AO75:AZ75"/>
    <mergeCell ref="O76:Z76"/>
    <mergeCell ref="CB76:CM76"/>
    <mergeCell ref="O77:Z77"/>
    <mergeCell ref="CB77:CM77"/>
    <mergeCell ref="BB78:BM78"/>
    <mergeCell ref="AO69:AZ69"/>
    <mergeCell ref="AO70:AZ70"/>
    <mergeCell ref="AO71:AZ71"/>
    <mergeCell ref="AO72:AZ72"/>
    <mergeCell ref="AO73:AZ73"/>
    <mergeCell ref="AO74:AZ74"/>
    <mergeCell ref="AO65:AZ65"/>
    <mergeCell ref="BO65:BZ65"/>
    <mergeCell ref="AO66:AZ66"/>
    <mergeCell ref="BO66:BZ66"/>
    <mergeCell ref="AO67:AZ67"/>
    <mergeCell ref="AO68:AZ68"/>
    <mergeCell ref="BO60:BZ60"/>
    <mergeCell ref="BO61:BZ61"/>
    <mergeCell ref="BO62:BZ62"/>
    <mergeCell ref="AO63:AZ63"/>
    <mergeCell ref="BO63:BZ63"/>
    <mergeCell ref="AO64:AZ64"/>
    <mergeCell ref="BO64:BZ64"/>
    <mergeCell ref="BO54:BZ54"/>
    <mergeCell ref="BO55:BZ55"/>
    <mergeCell ref="BO56:BZ56"/>
    <mergeCell ref="BO57:BZ57"/>
    <mergeCell ref="BO58:BZ58"/>
    <mergeCell ref="BO59:BZ59"/>
    <mergeCell ref="O44:Z44"/>
    <mergeCell ref="CB44:CM44"/>
    <mergeCell ref="O45:Z45"/>
    <mergeCell ref="CB45:CM45"/>
    <mergeCell ref="O46:Z46"/>
    <mergeCell ref="CB46:CM46"/>
    <mergeCell ref="O41:Z41"/>
    <mergeCell ref="CB41:CM41"/>
    <mergeCell ref="O42:Z42"/>
    <mergeCell ref="CB42:CM42"/>
    <mergeCell ref="O43:Z43"/>
    <mergeCell ref="CB43:CM43"/>
    <mergeCell ref="O38:Z38"/>
    <mergeCell ref="CB38:CM38"/>
    <mergeCell ref="O39:Z39"/>
    <mergeCell ref="CB39:CM39"/>
    <mergeCell ref="O40:Z40"/>
    <mergeCell ref="CB40:CM40"/>
    <mergeCell ref="O35:Z35"/>
    <mergeCell ref="CB35:CM35"/>
    <mergeCell ref="O36:Z36"/>
    <mergeCell ref="CB36:CM36"/>
    <mergeCell ref="O37:Z37"/>
    <mergeCell ref="CB37:CM37"/>
    <mergeCell ref="CB1:CM1"/>
    <mergeCell ref="B2:M2"/>
    <mergeCell ref="O2:Z2"/>
    <mergeCell ref="AB2:AM2"/>
    <mergeCell ref="AO2:AZ2"/>
    <mergeCell ref="BB2:BM2"/>
    <mergeCell ref="BO2:BZ2"/>
    <mergeCell ref="CB2:CM2"/>
    <mergeCell ref="B1:M1"/>
    <mergeCell ref="O1:Z1"/>
    <mergeCell ref="AB1:AM1"/>
    <mergeCell ref="AO1:AZ1"/>
    <mergeCell ref="BB1:BM1"/>
    <mergeCell ref="BO1:BZ1"/>
  </mergeCells>
  <hyperlinks>
    <hyperlink ref="B1:I1" r:id="rId1" display="Data retrieved from Sports Reference: https://www.baseball-reference.com/leagues/majors/" xr:uid="{89B2EE46-2572-1B49-A136-A1B9033CFBF7}"/>
    <hyperlink ref="AB1:AI1" r:id="rId2" display="Data retrieved from Sports Reference: https://www.baseball-reference.com/leagues/majors/" xr:uid="{20A08C30-D111-D643-A9AC-6B88764CA047}"/>
    <hyperlink ref="BB1:BI1" r:id="rId3" display="Data retrieved from Sports Reference: https://www.baseball-reference.com/leagues/majors/" xr:uid="{CB3DA9AD-E50A-4F42-9C3D-C135E66178B2}"/>
    <hyperlink ref="CB1:CI1" r:id="rId4" display="Data retrieved from Sports Reference: https://www.baseball-reference.com/leagues/majors/" xr:uid="{AC1A05F2-E655-2A4B-94FF-3C5EE4BA898C}"/>
    <hyperlink ref="O1:V1" r:id="rId5" display="Data retrieved from Sports Reference: https://www.baseball-reference.com/leagues/majors/" xr:uid="{09661763-7EA8-BA4D-9907-4E0D7C290CE4}"/>
    <hyperlink ref="AO1:AV1" r:id="rId6" display="Data retrieved from Sports Reference: https://www.baseball-reference.com/leagues/majors/" xr:uid="{74C45059-BA20-DA44-96DD-61827635C09D}"/>
    <hyperlink ref="BO1:BV1" r:id="rId7" display="Data retrieved from Sports Reference: https://www.baseball-reference.com/leagues/majors/" xr:uid="{DEE144D8-A6F3-324C-BBF4-BA5318E35853}"/>
  </hyperlinks>
  <pageMargins left="0.7" right="0.7" top="0.75" bottom="0.75" header="0.3" footer="0.3"/>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7CF1C-76D5-1645-ADCF-399FB666CDA1}">
  <dimension ref="A1:U311"/>
  <sheetViews>
    <sheetView zoomScale="150" zoomScaleNormal="150" workbookViewId="0">
      <selection activeCell="B3" sqref="B3"/>
    </sheetView>
  </sheetViews>
  <sheetFormatPr baseColWidth="10" defaultColWidth="10.83203125" defaultRowHeight="14" x14ac:dyDescent="0.2"/>
  <cols>
    <col min="1" max="1" width="2.6640625" style="12" customWidth="1"/>
    <col min="2" max="9" width="9.6640625" style="12" customWidth="1"/>
    <col min="10" max="10" width="2.6640625" style="12" customWidth="1"/>
    <col min="11" max="11" width="8" style="12" customWidth="1"/>
    <col min="12" max="14" width="9" style="932" customWidth="1"/>
    <col min="15" max="15" width="2.6640625" style="12" customWidth="1"/>
    <col min="16" max="19" width="10.83203125" style="12"/>
    <col min="20" max="20" width="2.6640625" style="12" customWidth="1"/>
    <col min="21" max="16384" width="10.83203125" style="12"/>
  </cols>
  <sheetData>
    <row r="1" spans="1:21" ht="15.75" thickBot="1" x14ac:dyDescent="0.25">
      <c r="A1" s="992"/>
      <c r="B1" s="1148" t="s">
        <v>245</v>
      </c>
      <c r="C1" s="1148"/>
      <c r="D1" s="1148"/>
      <c r="E1" s="1148"/>
      <c r="F1" s="1148"/>
      <c r="G1" s="1148"/>
      <c r="H1" s="1148"/>
      <c r="I1" s="1148"/>
      <c r="J1" s="992"/>
      <c r="K1" s="1149" t="s">
        <v>246</v>
      </c>
      <c r="L1" s="1150"/>
      <c r="M1" s="1150"/>
      <c r="N1" s="1151"/>
      <c r="O1" s="992"/>
      <c r="P1" s="1152" t="s">
        <v>247</v>
      </c>
      <c r="Q1" s="1153"/>
      <c r="R1" s="1154" t="s">
        <v>248</v>
      </c>
      <c r="S1" s="1153"/>
      <c r="T1" s="992"/>
      <c r="U1" s="931"/>
    </row>
    <row r="2" spans="1:21" ht="15.75" thickBot="1" x14ac:dyDescent="0.25">
      <c r="A2" s="993"/>
      <c r="B2" s="1011" t="s">
        <v>10</v>
      </c>
      <c r="C2" s="1012" t="s">
        <v>4</v>
      </c>
      <c r="D2" s="1012" t="s">
        <v>218</v>
      </c>
      <c r="E2" s="1013" t="s">
        <v>55</v>
      </c>
      <c r="F2" s="1013" t="s">
        <v>8</v>
      </c>
      <c r="G2" s="1013" t="s">
        <v>13</v>
      </c>
      <c r="H2" s="1012" t="s">
        <v>5</v>
      </c>
      <c r="I2" s="1014" t="s">
        <v>9</v>
      </c>
      <c r="J2" s="993"/>
      <c r="K2" s="939" t="s">
        <v>0</v>
      </c>
      <c r="L2" s="940" t="s">
        <v>21</v>
      </c>
      <c r="M2" s="941" t="s">
        <v>29</v>
      </c>
      <c r="N2" s="942" t="s">
        <v>105</v>
      </c>
      <c r="O2" s="992"/>
      <c r="P2" s="1155" t="s">
        <v>249</v>
      </c>
      <c r="Q2" s="1156"/>
      <c r="R2" s="1157" t="s">
        <v>250</v>
      </c>
      <c r="S2" s="1158"/>
      <c r="T2" s="992"/>
    </row>
    <row r="3" spans="1:21" ht="19.5" thickBot="1" x14ac:dyDescent="0.25">
      <c r="A3" s="994"/>
      <c r="B3" s="1004">
        <v>0</v>
      </c>
      <c r="C3" s="1005">
        <v>0</v>
      </c>
      <c r="D3" s="1005">
        <v>0</v>
      </c>
      <c r="E3" s="1006">
        <f>D3-F3-G3-I6</f>
        <v>0</v>
      </c>
      <c r="F3" s="1005">
        <v>0</v>
      </c>
      <c r="G3" s="1005">
        <v>0</v>
      </c>
      <c r="H3" s="1005">
        <v>0</v>
      </c>
      <c r="I3" s="1007">
        <v>0</v>
      </c>
      <c r="J3" s="994"/>
      <c r="K3" s="961">
        <v>2021</v>
      </c>
      <c r="L3" s="958">
        <v>6.2100000000000002E-3</v>
      </c>
      <c r="M3" s="948">
        <v>1.159E-2</v>
      </c>
      <c r="N3" s="949">
        <v>0.60539617517349242</v>
      </c>
      <c r="O3" s="992"/>
      <c r="P3" s="1124" t="s">
        <v>251</v>
      </c>
      <c r="Q3" s="1125"/>
      <c r="R3" s="1146" t="s">
        <v>252</v>
      </c>
      <c r="S3" s="1147"/>
      <c r="T3" s="992"/>
    </row>
    <row r="4" spans="1:21" ht="15" thickBot="1" x14ac:dyDescent="0.25">
      <c r="A4" s="992"/>
      <c r="B4" s="992"/>
      <c r="C4" s="993"/>
      <c r="D4" s="993"/>
      <c r="E4" s="993"/>
      <c r="F4" s="993"/>
      <c r="G4" s="993"/>
      <c r="H4" s="993"/>
      <c r="I4" s="993"/>
      <c r="J4" s="992"/>
      <c r="K4" s="962">
        <v>2020</v>
      </c>
      <c r="L4" s="959">
        <v>6.0400000000000002E-3</v>
      </c>
      <c r="M4" s="943">
        <v>1.234E-2</v>
      </c>
      <c r="N4" s="950">
        <v>0.61375462582924856</v>
      </c>
      <c r="O4" s="992"/>
      <c r="P4" s="1124" t="s">
        <v>253</v>
      </c>
      <c r="Q4" s="1125"/>
      <c r="R4" s="1126"/>
      <c r="S4" s="1127"/>
      <c r="T4" s="992"/>
    </row>
    <row r="5" spans="1:21" ht="15.75" thickBot="1" x14ac:dyDescent="0.25">
      <c r="A5" s="993"/>
      <c r="B5" s="1011" t="s">
        <v>11</v>
      </c>
      <c r="C5" s="1012" t="s">
        <v>23</v>
      </c>
      <c r="D5" s="1015" t="s">
        <v>90</v>
      </c>
      <c r="E5" s="1015" t="s">
        <v>25</v>
      </c>
      <c r="F5" s="1012" t="s">
        <v>121</v>
      </c>
      <c r="G5" s="1015" t="s">
        <v>24</v>
      </c>
      <c r="H5" s="1015" t="s">
        <v>17</v>
      </c>
      <c r="I5" s="1016" t="s">
        <v>12</v>
      </c>
      <c r="J5" s="993"/>
      <c r="K5" s="962">
        <v>2019</v>
      </c>
      <c r="L5" s="959">
        <v>6.1700000000000001E-3</v>
      </c>
      <c r="M5" s="943">
        <v>1.064E-2</v>
      </c>
      <c r="N5" s="950">
        <v>0.62067284231222897</v>
      </c>
      <c r="O5" s="992"/>
      <c r="P5" s="1124" t="s">
        <v>254</v>
      </c>
      <c r="Q5" s="1125"/>
      <c r="R5" s="1126"/>
      <c r="S5" s="1127"/>
      <c r="T5" s="992"/>
    </row>
    <row r="6" spans="1:21" ht="19.5" thickBot="1" x14ac:dyDescent="0.25">
      <c r="A6" s="994"/>
      <c r="B6" s="1004">
        <v>0</v>
      </c>
      <c r="C6" s="1008" t="e">
        <f>B3/D3</f>
        <v>#DIV/0!</v>
      </c>
      <c r="D6" s="1008" t="e">
        <f>(B3/D3)+H6</f>
        <v>#DIV/0!</v>
      </c>
      <c r="E6" s="1008" t="e">
        <f>I3/D3</f>
        <v>#DIV/0!</v>
      </c>
      <c r="F6" s="1008" t="e">
        <f>B11/B3</f>
        <v>#DIV/0!</v>
      </c>
      <c r="G6" s="1008" t="e">
        <f>F3/B3</f>
        <v>#DIV/0!</v>
      </c>
      <c r="H6" s="1008" t="e">
        <f>(C3+F3+B6)/(E3+F3+G3+B6)</f>
        <v>#DIV/0!</v>
      </c>
      <c r="I6" s="1007">
        <v>0</v>
      </c>
      <c r="J6" s="994"/>
      <c r="K6" s="962">
        <v>2018</v>
      </c>
      <c r="L6" s="959">
        <v>6.6699999999999997E-3</v>
      </c>
      <c r="M6" s="943">
        <v>1.038E-2</v>
      </c>
      <c r="N6" s="950">
        <v>0.61091198461196727</v>
      </c>
      <c r="O6" s="992"/>
      <c r="P6" s="1124" t="s">
        <v>255</v>
      </c>
      <c r="Q6" s="1125"/>
      <c r="R6" s="1126"/>
      <c r="S6" s="1127"/>
      <c r="T6" s="992"/>
    </row>
    <row r="7" spans="1:21" ht="15" thickBot="1" x14ac:dyDescent="0.25">
      <c r="A7" s="994"/>
      <c r="B7" s="992"/>
      <c r="C7" s="992"/>
      <c r="D7" s="992"/>
      <c r="E7" s="992"/>
      <c r="F7" s="992"/>
      <c r="G7" s="992"/>
      <c r="H7" s="992"/>
      <c r="I7" s="992"/>
      <c r="J7" s="994"/>
      <c r="K7" s="962">
        <v>2017</v>
      </c>
      <c r="L7" s="959">
        <v>6.3E-3</v>
      </c>
      <c r="M7" s="943">
        <v>9.5099999999999994E-3</v>
      </c>
      <c r="N7" s="950">
        <v>0.61911493625030367</v>
      </c>
      <c r="O7" s="992"/>
      <c r="P7" s="1124" t="s">
        <v>256</v>
      </c>
      <c r="Q7" s="1125"/>
      <c r="R7" s="1126"/>
      <c r="S7" s="1127"/>
      <c r="T7" s="992"/>
    </row>
    <row r="8" spans="1:21" ht="17" thickBot="1" x14ac:dyDescent="0.25">
      <c r="A8" s="994"/>
      <c r="B8" s="1017" t="s">
        <v>122</v>
      </c>
      <c r="C8" s="1128" t="s">
        <v>105</v>
      </c>
      <c r="D8" s="1129"/>
      <c r="E8" s="1130"/>
      <c r="F8" s="1134" t="s">
        <v>257</v>
      </c>
      <c r="G8" s="1136" t="s">
        <v>258</v>
      </c>
      <c r="H8" s="1137"/>
      <c r="I8" s="1138"/>
      <c r="J8" s="994"/>
      <c r="K8" s="962">
        <v>2016</v>
      </c>
      <c r="L8" s="959">
        <v>6.5799999999999999E-3</v>
      </c>
      <c r="M8" s="943">
        <v>8.94E-3</v>
      </c>
      <c r="N8" s="950">
        <v>0.61600100651208156</v>
      </c>
      <c r="O8" s="992"/>
      <c r="P8" s="1142" t="s">
        <v>259</v>
      </c>
      <c r="Q8" s="1143"/>
      <c r="R8" s="1144"/>
      <c r="S8" s="1145"/>
      <c r="T8" s="992"/>
    </row>
    <row r="9" spans="1:21" ht="20" thickBot="1" x14ac:dyDescent="0.25">
      <c r="A9" s="994"/>
      <c r="B9" s="1009" t="e">
        <f>(C3-H3)/(E3-C3-H3+G3)</f>
        <v>#DIV/0!</v>
      </c>
      <c r="C9" s="1131"/>
      <c r="D9" s="1132"/>
      <c r="E9" s="1133"/>
      <c r="F9" s="1135"/>
      <c r="G9" s="1139"/>
      <c r="H9" s="1140"/>
      <c r="I9" s="1141"/>
      <c r="J9" s="994"/>
      <c r="K9" s="962">
        <v>2015</v>
      </c>
      <c r="L9" s="959">
        <v>6.7099999999999998E-3</v>
      </c>
      <c r="M9" s="943">
        <v>8.7200000000000003E-3</v>
      </c>
      <c r="N9" s="950">
        <v>0.61097747040048356</v>
      </c>
      <c r="O9" s="992"/>
      <c r="P9" s="992"/>
      <c r="Q9" s="992"/>
      <c r="R9" s="992"/>
      <c r="S9" s="992"/>
      <c r="T9" s="992"/>
    </row>
    <row r="10" spans="1:21" ht="17" customHeight="1" thickBot="1" x14ac:dyDescent="0.25">
      <c r="A10" s="994"/>
      <c r="B10" s="1018" t="s">
        <v>3</v>
      </c>
      <c r="C10" s="1097" t="e">
        <f>(B9*0.7653+C6*0.7562+D6*0.7021+1-E6*0.5276+F6*0.4621+G6*0.2713)/3.9552</f>
        <v>#DIV/0!</v>
      </c>
      <c r="D10" s="1098"/>
      <c r="E10" s="1099"/>
      <c r="F10" s="1103">
        <f>D3/600</f>
        <v>0</v>
      </c>
      <c r="G10" s="1105" t="b">
        <f>IF(F10&gt;26.85,C10/F10*26.86, IF(F10&gt;22.98,C10/F10*22.99, IF(F10&gt;19.15,C10/F10*19.16, IF(F10&gt;15.32,C10/F10*15.33, IF(F10&gt;11.49,C10/F10*11.5, IF(F10&gt;7.66,C10/F10*7.67, IF(F10&gt;3.83,C10/F10*3.84, IF(F10&gt;0,C10/F10*0.9))))))))</f>
        <v>0</v>
      </c>
      <c r="H10" s="1106"/>
      <c r="I10" s="1107"/>
      <c r="J10" s="994"/>
      <c r="K10" s="962">
        <v>2014</v>
      </c>
      <c r="L10" s="959">
        <v>6.94E-3</v>
      </c>
      <c r="M10" s="943">
        <v>8.9800000000000001E-3</v>
      </c>
      <c r="N10" s="950">
        <v>0.60356066619809812</v>
      </c>
      <c r="O10" s="992"/>
    </row>
    <row r="11" spans="1:21" ht="20" thickBot="1" x14ac:dyDescent="0.25">
      <c r="A11" s="994"/>
      <c r="B11" s="1010">
        <v>0</v>
      </c>
      <c r="C11" s="1100"/>
      <c r="D11" s="1101"/>
      <c r="E11" s="1102"/>
      <c r="F11" s="1104"/>
      <c r="G11" s="1108"/>
      <c r="H11" s="1109"/>
      <c r="I11" s="1110"/>
      <c r="J11" s="994"/>
      <c r="K11" s="962">
        <v>2013</v>
      </c>
      <c r="L11" s="959">
        <v>6.5900000000000004E-3</v>
      </c>
      <c r="M11" s="943">
        <v>8.3099999999999997E-3</v>
      </c>
      <c r="N11" s="950">
        <v>0.60864094782783318</v>
      </c>
      <c r="O11" s="992"/>
    </row>
    <row r="12" spans="1:21" ht="26.25" thickBot="1" x14ac:dyDescent="0.25">
      <c r="A12" s="994"/>
      <c r="B12" s="995"/>
      <c r="C12" s="995"/>
      <c r="D12" s="995"/>
      <c r="E12" s="995"/>
      <c r="F12" s="995"/>
      <c r="G12" s="995"/>
      <c r="H12" s="996"/>
      <c r="I12" s="996"/>
      <c r="J12" s="994"/>
      <c r="K12" s="962">
        <v>2012</v>
      </c>
      <c r="L12" s="959">
        <v>6.6400000000000001E-3</v>
      </c>
      <c r="M12" s="943">
        <v>8.1099999999999992E-3</v>
      </c>
      <c r="N12" s="950">
        <v>0.612485689876751</v>
      </c>
      <c r="O12" s="992"/>
    </row>
    <row r="13" spans="1:21" x14ac:dyDescent="0.2">
      <c r="A13" s="994"/>
      <c r="B13" s="1111" t="s">
        <v>260</v>
      </c>
      <c r="C13" s="1112"/>
      <c r="D13" s="1112"/>
      <c r="E13" s="1112"/>
      <c r="F13" s="1115" t="e">
        <f>(C10+G10)/2</f>
        <v>#DIV/0!</v>
      </c>
      <c r="G13" s="1116"/>
      <c r="H13" s="1116"/>
      <c r="I13" s="1117"/>
      <c r="J13" s="994"/>
      <c r="K13" s="962">
        <v>2011</v>
      </c>
      <c r="L13" s="959">
        <v>6.8799999999999998E-3</v>
      </c>
      <c r="M13" s="943">
        <v>8.3899999999999999E-3</v>
      </c>
      <c r="N13" s="950">
        <v>0.6118568133991471</v>
      </c>
      <c r="O13" s="992"/>
    </row>
    <row r="14" spans="1:21" ht="15" thickBot="1" x14ac:dyDescent="0.25">
      <c r="A14" s="994"/>
      <c r="B14" s="1113"/>
      <c r="C14" s="1114"/>
      <c r="D14" s="1114"/>
      <c r="E14" s="1114"/>
      <c r="F14" s="1118"/>
      <c r="G14" s="1119"/>
      <c r="H14" s="1119"/>
      <c r="I14" s="1120"/>
      <c r="J14" s="994"/>
      <c r="K14" s="962">
        <v>2010</v>
      </c>
      <c r="L14" s="959">
        <v>7.0099999999999997E-3</v>
      </c>
      <c r="M14" s="943">
        <v>8.3499999999999998E-3</v>
      </c>
      <c r="N14" s="950">
        <v>0.61442271751453759</v>
      </c>
      <c r="O14" s="992"/>
    </row>
    <row r="15" spans="1:21" ht="15" thickBot="1" x14ac:dyDescent="0.25">
      <c r="A15" s="994"/>
      <c r="B15" s="992"/>
      <c r="C15" s="997"/>
      <c r="D15" s="997"/>
      <c r="E15" s="997"/>
      <c r="F15" s="998"/>
      <c r="G15" s="998"/>
      <c r="H15" s="997"/>
      <c r="I15" s="994"/>
      <c r="J15" s="994"/>
      <c r="K15" s="962">
        <v>2009</v>
      </c>
      <c r="L15" s="959">
        <v>7.3000000000000001E-3</v>
      </c>
      <c r="M15" s="943">
        <v>8.5000000000000006E-3</v>
      </c>
      <c r="N15" s="950">
        <v>0.62217540484755107</v>
      </c>
      <c r="O15" s="992"/>
    </row>
    <row r="16" spans="1:21" ht="15" thickBot="1" x14ac:dyDescent="0.25">
      <c r="A16" s="994"/>
      <c r="B16" s="1088" t="s">
        <v>261</v>
      </c>
      <c r="C16" s="1089"/>
      <c r="D16" s="1089"/>
      <c r="E16" s="1089"/>
      <c r="F16" s="1089"/>
      <c r="G16" s="1089"/>
      <c r="H16" s="1089"/>
      <c r="I16" s="1090"/>
      <c r="J16" s="994"/>
      <c r="K16" s="962">
        <v>2008</v>
      </c>
      <c r="L16" s="959">
        <v>7.2700000000000004E-3</v>
      </c>
      <c r="M16" s="943">
        <v>8.9099999999999995E-3</v>
      </c>
      <c r="N16" s="950">
        <v>0.62226496077886917</v>
      </c>
      <c r="O16" s="992"/>
    </row>
    <row r="17" spans="1:15" ht="14.25" x14ac:dyDescent="0.2">
      <c r="A17" s="992"/>
      <c r="B17" s="934" t="s">
        <v>262</v>
      </c>
      <c r="C17" s="1091" t="s">
        <v>263</v>
      </c>
      <c r="D17" s="1092"/>
      <c r="E17" s="1092"/>
      <c r="F17" s="1092"/>
      <c r="G17" s="1092"/>
      <c r="H17" s="1092"/>
      <c r="I17" s="1093"/>
      <c r="J17" s="994"/>
      <c r="K17" s="962">
        <v>2007</v>
      </c>
      <c r="L17" s="959">
        <v>7.6400000000000001E-3</v>
      </c>
      <c r="M17" s="943">
        <v>9.2999999999999992E-3</v>
      </c>
      <c r="N17" s="950">
        <v>0.62591850741081423</v>
      </c>
      <c r="O17" s="992"/>
    </row>
    <row r="18" spans="1:15" x14ac:dyDescent="0.2">
      <c r="A18" s="992"/>
      <c r="B18" s="935" t="s">
        <v>264</v>
      </c>
      <c r="C18" s="1121" t="s">
        <v>265</v>
      </c>
      <c r="D18" s="1122"/>
      <c r="E18" s="1122"/>
      <c r="F18" s="1122"/>
      <c r="G18" s="1122"/>
      <c r="H18" s="1122"/>
      <c r="I18" s="1123"/>
      <c r="J18" s="994"/>
      <c r="K18" s="962">
        <v>2006</v>
      </c>
      <c r="L18" s="959">
        <v>7.4200000000000004E-3</v>
      </c>
      <c r="M18" s="943">
        <v>9.6600000000000002E-3</v>
      </c>
      <c r="N18" s="950">
        <v>0.62965782027066908</v>
      </c>
      <c r="O18" s="992"/>
    </row>
    <row r="19" spans="1:15" ht="14.25" x14ac:dyDescent="0.2">
      <c r="A19" s="992"/>
      <c r="B19" s="935" t="s">
        <v>266</v>
      </c>
      <c r="C19" s="1121" t="s">
        <v>267</v>
      </c>
      <c r="D19" s="1122"/>
      <c r="E19" s="1122"/>
      <c r="F19" s="1122"/>
      <c r="G19" s="1122"/>
      <c r="H19" s="1122"/>
      <c r="I19" s="1123"/>
      <c r="J19" s="994"/>
      <c r="K19" s="962">
        <v>2005</v>
      </c>
      <c r="L19" s="959">
        <v>7.0600000000000003E-3</v>
      </c>
      <c r="M19" s="943">
        <v>9.6500000000000006E-3</v>
      </c>
      <c r="N19" s="950">
        <v>0.62391879747546874</v>
      </c>
      <c r="O19" s="992"/>
    </row>
    <row r="20" spans="1:15" ht="14.25" x14ac:dyDescent="0.2">
      <c r="A20" s="992"/>
      <c r="B20" s="935" t="s">
        <v>268</v>
      </c>
      <c r="C20" s="1121" t="s">
        <v>269</v>
      </c>
      <c r="D20" s="1122"/>
      <c r="E20" s="1122"/>
      <c r="F20" s="1122"/>
      <c r="G20" s="1122"/>
      <c r="H20" s="1122"/>
      <c r="I20" s="1123"/>
      <c r="J20" s="992"/>
      <c r="K20" s="962">
        <v>2004</v>
      </c>
      <c r="L20" s="959">
        <v>7.2300000000000003E-3</v>
      </c>
      <c r="M20" s="943">
        <v>9.8099999999999993E-3</v>
      </c>
      <c r="N20" s="950">
        <v>0.62769268243665777</v>
      </c>
      <c r="O20" s="992"/>
    </row>
    <row r="21" spans="1:15" ht="14.25" x14ac:dyDescent="0.2">
      <c r="A21" s="992"/>
      <c r="B21" s="936" t="s">
        <v>270</v>
      </c>
      <c r="C21" s="1094" t="s">
        <v>271</v>
      </c>
      <c r="D21" s="1095"/>
      <c r="E21" s="1095"/>
      <c r="F21" s="1095"/>
      <c r="G21" s="1095"/>
      <c r="H21" s="1095"/>
      <c r="I21" s="1096"/>
      <c r="J21" s="999"/>
      <c r="K21" s="962">
        <v>2003</v>
      </c>
      <c r="L21" s="959">
        <v>7.1300000000000001E-3</v>
      </c>
      <c r="M21" s="943">
        <v>9.8600000000000007E-3</v>
      </c>
      <c r="N21" s="950">
        <v>0.625749378617384</v>
      </c>
      <c r="O21" s="992"/>
    </row>
    <row r="22" spans="1:15" ht="14.25" x14ac:dyDescent="0.2">
      <c r="A22" s="992"/>
      <c r="B22" s="936" t="s">
        <v>272</v>
      </c>
      <c r="C22" s="1094" t="s">
        <v>273</v>
      </c>
      <c r="D22" s="1095"/>
      <c r="E22" s="1095"/>
      <c r="F22" s="1095"/>
      <c r="G22" s="1095"/>
      <c r="H22" s="1095"/>
      <c r="I22" s="1096"/>
      <c r="J22" s="1000"/>
      <c r="K22" s="962">
        <v>2002</v>
      </c>
      <c r="L22" s="959">
        <v>7.4999999999999997E-3</v>
      </c>
      <c r="M22" s="943">
        <v>9.3600000000000003E-3</v>
      </c>
      <c r="N22" s="950">
        <v>0.62276504621346085</v>
      </c>
      <c r="O22" s="992"/>
    </row>
    <row r="23" spans="1:15" ht="14.25" x14ac:dyDescent="0.2">
      <c r="A23" s="992"/>
      <c r="B23" s="937" t="s">
        <v>274</v>
      </c>
      <c r="C23" s="1083" t="s">
        <v>275</v>
      </c>
      <c r="D23" s="1084"/>
      <c r="E23" s="1084"/>
      <c r="F23" s="1084"/>
      <c r="G23" s="1084"/>
      <c r="H23" s="1084"/>
      <c r="I23" s="1085"/>
      <c r="J23" s="1001"/>
      <c r="K23" s="962">
        <v>2001</v>
      </c>
      <c r="L23" s="959">
        <v>7.62E-3</v>
      </c>
      <c r="M23" s="943">
        <v>1.0109999999999999E-2</v>
      </c>
      <c r="N23" s="950">
        <v>0.62621055501561695</v>
      </c>
      <c r="O23" s="992"/>
    </row>
    <row r="24" spans="1:15" ht="14.25" x14ac:dyDescent="0.2">
      <c r="A24" s="992"/>
      <c r="B24" s="937" t="s">
        <v>276</v>
      </c>
      <c r="C24" s="1083" t="s">
        <v>277</v>
      </c>
      <c r="D24" s="1084"/>
      <c r="E24" s="1084"/>
      <c r="F24" s="1084"/>
      <c r="G24" s="1084"/>
      <c r="H24" s="1084"/>
      <c r="I24" s="1085"/>
      <c r="J24" s="1001"/>
      <c r="K24" s="962">
        <v>2000</v>
      </c>
      <c r="L24" s="959">
        <v>7.9600000000000001E-3</v>
      </c>
      <c r="M24" s="943">
        <v>8.2699999999999996E-3</v>
      </c>
      <c r="N24" s="950">
        <v>0.6339943731489901</v>
      </c>
      <c r="O24" s="992"/>
    </row>
    <row r="25" spans="1:15" ht="14.25" x14ac:dyDescent="0.2">
      <c r="A25" s="992"/>
      <c r="B25" s="937" t="s">
        <v>278</v>
      </c>
      <c r="C25" s="1083" t="s">
        <v>279</v>
      </c>
      <c r="D25" s="1084"/>
      <c r="E25" s="1084"/>
      <c r="F25" s="1084"/>
      <c r="G25" s="1084"/>
      <c r="H25" s="1084"/>
      <c r="I25" s="1085"/>
      <c r="J25" s="1001"/>
      <c r="K25" s="962">
        <v>1999</v>
      </c>
      <c r="L25" s="959">
        <v>7.7200000000000003E-3</v>
      </c>
      <c r="M25" s="943">
        <v>8.3199999999999993E-3</v>
      </c>
      <c r="N25" s="950">
        <v>0.63282536088712238</v>
      </c>
      <c r="O25" s="992"/>
    </row>
    <row r="26" spans="1:15" ht="15" thickBot="1" x14ac:dyDescent="0.25">
      <c r="A26" s="992"/>
      <c r="B26" s="937" t="s">
        <v>280</v>
      </c>
      <c r="C26" s="1083" t="s">
        <v>281</v>
      </c>
      <c r="D26" s="1084"/>
      <c r="E26" s="1084"/>
      <c r="F26" s="1084"/>
      <c r="G26" s="1084"/>
      <c r="H26" s="1084"/>
      <c r="I26" s="1085"/>
      <c r="J26" s="1002"/>
      <c r="K26" s="963">
        <v>1998</v>
      </c>
      <c r="L26" s="960">
        <v>7.45E-3</v>
      </c>
      <c r="M26" s="956">
        <v>8.43E-3</v>
      </c>
      <c r="N26" s="957">
        <v>0.62505619034947957</v>
      </c>
      <c r="O26" s="992"/>
    </row>
    <row r="27" spans="1:15" ht="14.25" x14ac:dyDescent="0.2">
      <c r="A27" s="992"/>
      <c r="B27" s="937" t="s">
        <v>282</v>
      </c>
      <c r="C27" s="1083" t="s">
        <v>283</v>
      </c>
      <c r="D27" s="1084"/>
      <c r="E27" s="1084"/>
      <c r="F27" s="1084"/>
      <c r="G27" s="1084"/>
      <c r="H27" s="1084"/>
      <c r="I27" s="1085"/>
      <c r="J27" s="1000"/>
      <c r="K27" s="971">
        <v>1997</v>
      </c>
      <c r="L27" s="968">
        <v>7.8799999999999999E-3</v>
      </c>
      <c r="M27" s="964">
        <v>8.2500000000000004E-3</v>
      </c>
      <c r="N27" s="965">
        <v>0.62484960069341988</v>
      </c>
      <c r="O27" s="992"/>
    </row>
    <row r="28" spans="1:15" ht="14.25" x14ac:dyDescent="0.2">
      <c r="A28" s="992"/>
      <c r="B28" s="937" t="s">
        <v>284</v>
      </c>
      <c r="C28" s="1083" t="s">
        <v>285</v>
      </c>
      <c r="D28" s="1084"/>
      <c r="E28" s="1084"/>
      <c r="F28" s="1084"/>
      <c r="G28" s="1084"/>
      <c r="H28" s="1084"/>
      <c r="I28" s="1085"/>
      <c r="J28" s="1000"/>
      <c r="K28" s="972">
        <v>1996</v>
      </c>
      <c r="L28" s="969">
        <v>7.9000000000000008E-3</v>
      </c>
      <c r="M28" s="944">
        <v>7.92E-3</v>
      </c>
      <c r="N28" s="951">
        <v>0.62939810456962253</v>
      </c>
      <c r="O28" s="992"/>
    </row>
    <row r="29" spans="1:15" ht="14.25" x14ac:dyDescent="0.2">
      <c r="A29" s="992"/>
      <c r="B29" s="937" t="s">
        <v>286</v>
      </c>
      <c r="C29" s="1083" t="s">
        <v>287</v>
      </c>
      <c r="D29" s="1084"/>
      <c r="E29" s="1084"/>
      <c r="F29" s="1084"/>
      <c r="G29" s="1084"/>
      <c r="H29" s="1084"/>
      <c r="I29" s="1085"/>
      <c r="J29" s="1000"/>
      <c r="K29" s="972">
        <v>1995</v>
      </c>
      <c r="L29" s="969">
        <v>7.4900000000000001E-3</v>
      </c>
      <c r="M29" s="944">
        <v>7.7799999999999996E-3</v>
      </c>
      <c r="N29" s="951">
        <v>0.62557693636665301</v>
      </c>
      <c r="O29" s="992"/>
    </row>
    <row r="30" spans="1:15" x14ac:dyDescent="0.2">
      <c r="A30" s="992"/>
      <c r="B30" s="937" t="s">
        <v>288</v>
      </c>
      <c r="C30" s="1083" t="s">
        <v>289</v>
      </c>
      <c r="D30" s="1084"/>
      <c r="E30" s="1084"/>
      <c r="F30" s="1084"/>
      <c r="G30" s="1084"/>
      <c r="H30" s="1084"/>
      <c r="I30" s="1085"/>
      <c r="J30" s="1000"/>
      <c r="K30" s="972">
        <v>1994</v>
      </c>
      <c r="L30" s="969">
        <v>7.9699999999999997E-3</v>
      </c>
      <c r="M30" s="944">
        <v>7.0400000000000003E-3</v>
      </c>
      <c r="N30" s="951">
        <v>0.62888866533502563</v>
      </c>
      <c r="O30" s="992"/>
    </row>
    <row r="31" spans="1:15" x14ac:dyDescent="0.2">
      <c r="A31" s="992"/>
      <c r="B31" s="937" t="s">
        <v>290</v>
      </c>
      <c r="C31" s="1077" t="s">
        <v>291</v>
      </c>
      <c r="D31" s="1078"/>
      <c r="E31" s="1078"/>
      <c r="F31" s="1078"/>
      <c r="G31" s="1078"/>
      <c r="H31" s="1078"/>
      <c r="I31" s="1079"/>
      <c r="J31" s="1000"/>
      <c r="K31" s="972">
        <v>1993</v>
      </c>
      <c r="L31" s="969">
        <v>8.1899999999999994E-3</v>
      </c>
      <c r="M31" s="944">
        <v>6.8700000000000002E-3</v>
      </c>
      <c r="N31" s="951">
        <v>0.62070653703283607</v>
      </c>
      <c r="O31" s="992"/>
    </row>
    <row r="32" spans="1:15" x14ac:dyDescent="0.2">
      <c r="A32" s="992"/>
      <c r="B32" s="937" t="s">
        <v>292</v>
      </c>
      <c r="C32" s="1083" t="s">
        <v>293</v>
      </c>
      <c r="D32" s="1084"/>
      <c r="E32" s="1084"/>
      <c r="F32" s="1084"/>
      <c r="G32" s="1084"/>
      <c r="H32" s="1084"/>
      <c r="I32" s="1085"/>
      <c r="J32" s="1000"/>
      <c r="K32" s="972">
        <v>1992</v>
      </c>
      <c r="L32" s="969">
        <v>8.0599999999999995E-3</v>
      </c>
      <c r="M32" s="944">
        <v>6.1000000000000004E-3</v>
      </c>
      <c r="N32" s="951">
        <v>0.60908572058846433</v>
      </c>
      <c r="O32" s="992"/>
    </row>
    <row r="33" spans="1:15" x14ac:dyDescent="0.2">
      <c r="A33" s="992"/>
      <c r="B33" s="937" t="s">
        <v>294</v>
      </c>
      <c r="C33" s="1083" t="s">
        <v>295</v>
      </c>
      <c r="D33" s="1084"/>
      <c r="E33" s="1084"/>
      <c r="F33" s="1084"/>
      <c r="G33" s="1084"/>
      <c r="H33" s="1084"/>
      <c r="I33" s="1085"/>
      <c r="J33" s="1001"/>
      <c r="K33" s="972">
        <v>1991</v>
      </c>
      <c r="L33" s="969">
        <v>7.77E-3</v>
      </c>
      <c r="M33" s="944">
        <v>5.6299999999999996E-3</v>
      </c>
      <c r="N33" s="951">
        <v>0.61167286066558413</v>
      </c>
      <c r="O33" s="992"/>
    </row>
    <row r="34" spans="1:15" x14ac:dyDescent="0.2">
      <c r="A34" s="992"/>
      <c r="B34" s="937" t="s">
        <v>296</v>
      </c>
      <c r="C34" s="1083" t="s">
        <v>297</v>
      </c>
      <c r="D34" s="1084"/>
      <c r="E34" s="1084"/>
      <c r="F34" s="1084"/>
      <c r="G34" s="1084"/>
      <c r="H34" s="1084"/>
      <c r="I34" s="1085"/>
      <c r="J34" s="1000"/>
      <c r="K34" s="972">
        <v>1990</v>
      </c>
      <c r="L34" s="969">
        <v>7.8700000000000003E-3</v>
      </c>
      <c r="M34" s="944">
        <v>5.3699999999999998E-3</v>
      </c>
      <c r="N34" s="951">
        <v>0.6125188964476409</v>
      </c>
      <c r="O34" s="992"/>
    </row>
    <row r="35" spans="1:15" x14ac:dyDescent="0.2">
      <c r="A35" s="992"/>
      <c r="B35" s="937" t="s">
        <v>298</v>
      </c>
      <c r="C35" s="1083" t="s">
        <v>299</v>
      </c>
      <c r="D35" s="1084"/>
      <c r="E35" s="1084"/>
      <c r="F35" s="1084"/>
      <c r="G35" s="1084"/>
      <c r="H35" s="1084"/>
      <c r="I35" s="1085"/>
      <c r="J35" s="1000"/>
      <c r="K35" s="972">
        <v>1989</v>
      </c>
      <c r="L35" s="969">
        <v>7.7499999999999999E-3</v>
      </c>
      <c r="M35" s="944">
        <v>5.0099999999999997E-3</v>
      </c>
      <c r="N35" s="951">
        <v>0.60786428682787297</v>
      </c>
      <c r="O35" s="992"/>
    </row>
    <row r="36" spans="1:15" x14ac:dyDescent="0.2">
      <c r="A36" s="992"/>
      <c r="B36" s="937" t="s">
        <v>300</v>
      </c>
      <c r="C36" s="1083" t="s">
        <v>301</v>
      </c>
      <c r="D36" s="1084"/>
      <c r="E36" s="1084"/>
      <c r="F36" s="1084"/>
      <c r="G36" s="1084"/>
      <c r="H36" s="1084"/>
      <c r="I36" s="1085"/>
      <c r="J36" s="1000"/>
      <c r="K36" s="972">
        <v>1988</v>
      </c>
      <c r="L36" s="969">
        <v>7.9399999999999991E-3</v>
      </c>
      <c r="M36" s="944">
        <v>5.7600000000000004E-3</v>
      </c>
      <c r="N36" s="951">
        <v>0.60857816673986698</v>
      </c>
      <c r="O36" s="992"/>
    </row>
    <row r="37" spans="1:15" x14ac:dyDescent="0.2">
      <c r="A37" s="992"/>
      <c r="B37" s="937" t="s">
        <v>302</v>
      </c>
      <c r="C37" s="1083" t="s">
        <v>303</v>
      </c>
      <c r="D37" s="1084"/>
      <c r="E37" s="1084"/>
      <c r="F37" s="1084"/>
      <c r="G37" s="1084"/>
      <c r="H37" s="1084"/>
      <c r="I37" s="1085"/>
      <c r="J37" s="1000"/>
      <c r="K37" s="972">
        <v>1987</v>
      </c>
      <c r="L37" s="969">
        <v>6.8599999999999998E-3</v>
      </c>
      <c r="M37" s="944">
        <v>5.1999999999999998E-3</v>
      </c>
      <c r="N37" s="951">
        <v>0.62465217127227923</v>
      </c>
      <c r="O37" s="992"/>
    </row>
    <row r="38" spans="1:15" ht="15" thickBot="1" x14ac:dyDescent="0.25">
      <c r="A38" s="992"/>
      <c r="B38" s="938" t="s">
        <v>304</v>
      </c>
      <c r="C38" s="1080" t="s">
        <v>305</v>
      </c>
      <c r="D38" s="1086"/>
      <c r="E38" s="1086"/>
      <c r="F38" s="1086"/>
      <c r="G38" s="1086"/>
      <c r="H38" s="1086"/>
      <c r="I38" s="1087"/>
      <c r="J38" s="1000"/>
      <c r="K38" s="972">
        <v>1986</v>
      </c>
      <c r="L38" s="969">
        <v>7.3000000000000001E-3</v>
      </c>
      <c r="M38" s="944">
        <v>5.0499999999999998E-3</v>
      </c>
      <c r="N38" s="951">
        <v>0.61588751606323588</v>
      </c>
      <c r="O38" s="992"/>
    </row>
    <row r="39" spans="1:15" ht="15" thickBot="1" x14ac:dyDescent="0.25">
      <c r="A39" s="992"/>
      <c r="B39" s="992"/>
      <c r="C39" s="992"/>
      <c r="D39" s="992"/>
      <c r="E39" s="992"/>
      <c r="F39" s="992"/>
      <c r="G39" s="992"/>
      <c r="H39" s="992"/>
      <c r="I39" s="992"/>
      <c r="J39" s="1000"/>
      <c r="K39" s="972">
        <v>1985</v>
      </c>
      <c r="L39" s="969">
        <v>7.1399999999999996E-3</v>
      </c>
      <c r="M39" s="944">
        <v>4.3600000000000002E-3</v>
      </c>
      <c r="N39" s="951">
        <v>0.61549295079840327</v>
      </c>
      <c r="O39" s="992"/>
    </row>
    <row r="40" spans="1:15" ht="15" thickBot="1" x14ac:dyDescent="0.25">
      <c r="A40" s="992"/>
      <c r="B40" s="1088" t="s">
        <v>306</v>
      </c>
      <c r="C40" s="1089"/>
      <c r="D40" s="1089"/>
      <c r="E40" s="1089"/>
      <c r="F40" s="1089"/>
      <c r="G40" s="1089"/>
      <c r="H40" s="1089"/>
      <c r="I40" s="1090"/>
      <c r="J40" s="1000"/>
      <c r="K40" s="972">
        <v>1984</v>
      </c>
      <c r="L40" s="969">
        <v>8.0099999999999998E-3</v>
      </c>
      <c r="M40" s="944">
        <v>4.1599999999999996E-3</v>
      </c>
      <c r="N40" s="951">
        <v>0.61330441897101506</v>
      </c>
      <c r="O40" s="992"/>
    </row>
    <row r="41" spans="1:15" x14ac:dyDescent="0.2">
      <c r="A41" s="992"/>
      <c r="B41" s="934" t="s">
        <v>307</v>
      </c>
      <c r="C41" s="1091" t="s">
        <v>308</v>
      </c>
      <c r="D41" s="1092"/>
      <c r="E41" s="1092"/>
      <c r="F41" s="1092"/>
      <c r="G41" s="1092"/>
      <c r="H41" s="1092"/>
      <c r="I41" s="1093"/>
      <c r="J41" s="1000"/>
      <c r="K41" s="972">
        <v>1983</v>
      </c>
      <c r="L41" s="969">
        <v>7.8200000000000006E-3</v>
      </c>
      <c r="M41" s="944">
        <v>4.4600000000000004E-3</v>
      </c>
      <c r="N41" s="951">
        <v>0.61584202692229861</v>
      </c>
      <c r="O41" s="992"/>
    </row>
    <row r="42" spans="1:15" x14ac:dyDescent="0.2">
      <c r="A42" s="992"/>
      <c r="B42" s="937" t="s">
        <v>296</v>
      </c>
      <c r="C42" s="1077" t="s">
        <v>309</v>
      </c>
      <c r="D42" s="1078"/>
      <c r="E42" s="1078"/>
      <c r="F42" s="1078"/>
      <c r="G42" s="1078"/>
      <c r="H42" s="1078"/>
      <c r="I42" s="1079"/>
      <c r="J42" s="992"/>
      <c r="K42" s="972">
        <v>1982</v>
      </c>
      <c r="L42" s="969">
        <v>7.5799999999999999E-3</v>
      </c>
      <c r="M42" s="944">
        <v>4.1999999999999997E-3</v>
      </c>
      <c r="N42" s="951">
        <v>0.61589378378190485</v>
      </c>
      <c r="O42" s="992"/>
    </row>
    <row r="43" spans="1:15" x14ac:dyDescent="0.2">
      <c r="A43" s="992"/>
      <c r="B43" s="937" t="s">
        <v>310</v>
      </c>
      <c r="C43" s="1077" t="s">
        <v>311</v>
      </c>
      <c r="D43" s="1078"/>
      <c r="E43" s="1078"/>
      <c r="F43" s="1078"/>
      <c r="G43" s="1078"/>
      <c r="H43" s="1078"/>
      <c r="I43" s="1079"/>
      <c r="J43" s="992"/>
      <c r="K43" s="972">
        <v>1981</v>
      </c>
      <c r="L43" s="969">
        <v>7.8300000000000002E-3</v>
      </c>
      <c r="M43" s="944">
        <v>4.3800000000000002E-3</v>
      </c>
      <c r="N43" s="951">
        <v>0.60811091595115774</v>
      </c>
      <c r="O43" s="992"/>
    </row>
    <row r="44" spans="1:15" x14ac:dyDescent="0.2">
      <c r="A44" s="992"/>
      <c r="B44" s="937" t="s">
        <v>292</v>
      </c>
      <c r="C44" s="1077" t="s">
        <v>312</v>
      </c>
      <c r="D44" s="1078"/>
      <c r="E44" s="1078"/>
      <c r="F44" s="1078"/>
      <c r="G44" s="1078"/>
      <c r="H44" s="1078"/>
      <c r="I44" s="1079"/>
      <c r="J44" s="992"/>
      <c r="K44" s="972">
        <v>1980</v>
      </c>
      <c r="L44" s="969">
        <v>8.0400000000000003E-3</v>
      </c>
      <c r="M44" s="944">
        <v>4.0800000000000003E-3</v>
      </c>
      <c r="N44" s="951">
        <v>0.6166896583912288</v>
      </c>
      <c r="O44" s="992"/>
    </row>
    <row r="45" spans="1:15" x14ac:dyDescent="0.2">
      <c r="A45" s="992"/>
      <c r="B45" s="937" t="s">
        <v>290</v>
      </c>
      <c r="C45" s="1077" t="s">
        <v>313</v>
      </c>
      <c r="D45" s="1078"/>
      <c r="E45" s="1078"/>
      <c r="F45" s="1078"/>
      <c r="G45" s="1078"/>
      <c r="H45" s="1078"/>
      <c r="I45" s="1079"/>
      <c r="J45" s="992"/>
      <c r="K45" s="972">
        <v>1979</v>
      </c>
      <c r="L45" s="969">
        <v>8.1899999999999994E-3</v>
      </c>
      <c r="M45" s="944">
        <v>4.7000000000000002E-3</v>
      </c>
      <c r="N45" s="951">
        <v>0.62108243524485907</v>
      </c>
      <c r="O45" s="992"/>
    </row>
    <row r="46" spans="1:15" x14ac:dyDescent="0.2">
      <c r="A46" s="992"/>
      <c r="B46" s="937" t="s">
        <v>302</v>
      </c>
      <c r="C46" s="1077" t="s">
        <v>314</v>
      </c>
      <c r="D46" s="1078"/>
      <c r="E46" s="1078"/>
      <c r="F46" s="1078"/>
      <c r="G46" s="1078"/>
      <c r="H46" s="1078"/>
      <c r="I46" s="1079"/>
      <c r="J46" s="992"/>
      <c r="K46" s="972">
        <v>1978</v>
      </c>
      <c r="L46" s="969">
        <v>8.0000000000000002E-3</v>
      </c>
      <c r="M46" s="944">
        <v>4.8500000000000001E-3</v>
      </c>
      <c r="N46" s="951">
        <v>0.61222848484471581</v>
      </c>
      <c r="O46" s="992"/>
    </row>
    <row r="47" spans="1:15" x14ac:dyDescent="0.2">
      <c r="A47" s="992"/>
      <c r="B47" s="937" t="s">
        <v>315</v>
      </c>
      <c r="C47" s="1077" t="s">
        <v>316</v>
      </c>
      <c r="D47" s="1078"/>
      <c r="E47" s="1078"/>
      <c r="F47" s="1078"/>
      <c r="G47" s="1078"/>
      <c r="H47" s="1078"/>
      <c r="I47" s="1079"/>
      <c r="J47" s="992"/>
      <c r="K47" s="972">
        <v>1977</v>
      </c>
      <c r="L47" s="969">
        <v>7.62E-3</v>
      </c>
      <c r="M47" s="944">
        <v>4.8999999999999998E-3</v>
      </c>
      <c r="N47" s="951">
        <v>0.6210466341849431</v>
      </c>
      <c r="O47" s="992"/>
    </row>
    <row r="48" spans="1:15" x14ac:dyDescent="0.2">
      <c r="A48" s="992"/>
      <c r="B48" s="937" t="s">
        <v>300</v>
      </c>
      <c r="C48" s="1077" t="s">
        <v>317</v>
      </c>
      <c r="D48" s="1078"/>
      <c r="E48" s="1078"/>
      <c r="F48" s="1078"/>
      <c r="G48" s="1078"/>
      <c r="H48" s="1078"/>
      <c r="I48" s="1079"/>
      <c r="J48" s="992"/>
      <c r="K48" s="972">
        <v>1976</v>
      </c>
      <c r="L48" s="969">
        <v>8.0099999999999998E-3</v>
      </c>
      <c r="M48" s="944">
        <v>4.6299999999999996E-3</v>
      </c>
      <c r="N48" s="951">
        <v>0.6051268251019627</v>
      </c>
      <c r="O48" s="992"/>
    </row>
    <row r="49" spans="1:15" x14ac:dyDescent="0.2">
      <c r="A49" s="992"/>
      <c r="B49" s="937" t="s">
        <v>318</v>
      </c>
      <c r="C49" s="1077" t="s">
        <v>319</v>
      </c>
      <c r="D49" s="1078"/>
      <c r="E49" s="1078"/>
      <c r="F49" s="1078"/>
      <c r="G49" s="1078"/>
      <c r="H49" s="1078"/>
      <c r="I49" s="1079"/>
      <c r="J49" s="992"/>
      <c r="K49" s="972">
        <v>1975</v>
      </c>
      <c r="L49" s="969">
        <v>7.3099999999999997E-3</v>
      </c>
      <c r="M49" s="944">
        <v>5.1200000000000004E-3</v>
      </c>
      <c r="N49" s="951">
        <v>0.61098748699225558</v>
      </c>
      <c r="O49" s="992"/>
    </row>
    <row r="50" spans="1:15" x14ac:dyDescent="0.2">
      <c r="A50" s="992"/>
      <c r="B50" s="937" t="s">
        <v>320</v>
      </c>
      <c r="C50" s="1077" t="s">
        <v>321</v>
      </c>
      <c r="D50" s="1078"/>
      <c r="E50" s="1078"/>
      <c r="F50" s="1078"/>
      <c r="G50" s="1078"/>
      <c r="H50" s="1078"/>
      <c r="I50" s="1079"/>
      <c r="J50" s="992"/>
      <c r="K50" s="972">
        <v>1974</v>
      </c>
      <c r="L50" s="969">
        <v>7.4200000000000004E-3</v>
      </c>
      <c r="M50" s="944">
        <v>5.1999999999999998E-3</v>
      </c>
      <c r="N50" s="951">
        <v>0.60845533010560549</v>
      </c>
      <c r="O50" s="992"/>
    </row>
    <row r="51" spans="1:15" x14ac:dyDescent="0.2">
      <c r="A51" s="992"/>
      <c r="B51" s="937" t="s">
        <v>322</v>
      </c>
      <c r="C51" s="1077" t="s">
        <v>323</v>
      </c>
      <c r="D51" s="1078"/>
      <c r="E51" s="1078"/>
      <c r="F51" s="1078"/>
      <c r="G51" s="1078"/>
      <c r="H51" s="1078"/>
      <c r="I51" s="1079"/>
      <c r="J51" s="992"/>
      <c r="K51" s="972">
        <v>1973</v>
      </c>
      <c r="L51" s="969">
        <v>6.7799999999999996E-3</v>
      </c>
      <c r="M51" s="944">
        <v>5.0699999999999999E-3</v>
      </c>
      <c r="N51" s="951">
        <v>0.61158699932877447</v>
      </c>
      <c r="O51" s="992"/>
    </row>
    <row r="52" spans="1:15" x14ac:dyDescent="0.2">
      <c r="A52" s="992"/>
      <c r="B52" s="937" t="s">
        <v>102</v>
      </c>
      <c r="C52" s="1077" t="s">
        <v>324</v>
      </c>
      <c r="D52" s="1078"/>
      <c r="E52" s="1078"/>
      <c r="F52" s="1078"/>
      <c r="G52" s="1078"/>
      <c r="H52" s="1078"/>
      <c r="I52" s="1079"/>
      <c r="J52" s="992"/>
      <c r="K52" s="972">
        <v>1972</v>
      </c>
      <c r="L52" s="969">
        <v>6.3099999999999996E-3</v>
      </c>
      <c r="M52" s="944">
        <v>5.3699999999999998E-3</v>
      </c>
      <c r="N52" s="951">
        <v>0.59718511844972322</v>
      </c>
      <c r="O52" s="992"/>
    </row>
    <row r="53" spans="1:15" x14ac:dyDescent="0.2">
      <c r="A53" s="992"/>
      <c r="B53" s="937" t="s">
        <v>294</v>
      </c>
      <c r="C53" s="1077" t="s">
        <v>325</v>
      </c>
      <c r="D53" s="1078"/>
      <c r="E53" s="1078"/>
      <c r="F53" s="1078"/>
      <c r="G53" s="1078"/>
      <c r="H53" s="1078"/>
      <c r="I53" s="1079"/>
      <c r="J53" s="992"/>
      <c r="K53" s="972">
        <v>1971</v>
      </c>
      <c r="L53" s="969">
        <v>6.7299999999999999E-3</v>
      </c>
      <c r="M53" s="944">
        <v>5.5999999999999999E-3</v>
      </c>
      <c r="N53" s="951">
        <v>0.60355948194458653</v>
      </c>
      <c r="O53" s="992"/>
    </row>
    <row r="54" spans="1:15" x14ac:dyDescent="0.2">
      <c r="A54" s="992"/>
      <c r="B54" s="937" t="s">
        <v>326</v>
      </c>
      <c r="C54" s="1077" t="s">
        <v>327</v>
      </c>
      <c r="D54" s="1078"/>
      <c r="E54" s="1078"/>
      <c r="F54" s="1078"/>
      <c r="G54" s="1078"/>
      <c r="H54" s="1078"/>
      <c r="I54" s="1079"/>
      <c r="J54" s="992"/>
      <c r="K54" s="972">
        <v>1970</v>
      </c>
      <c r="L54" s="969">
        <v>6.6299999999999996E-3</v>
      </c>
      <c r="M54" s="944">
        <v>5.5199999999999997E-3</v>
      </c>
      <c r="N54" s="951">
        <v>0.61249319897166254</v>
      </c>
      <c r="O54" s="992"/>
    </row>
    <row r="55" spans="1:15" ht="15" thickBot="1" x14ac:dyDescent="0.25">
      <c r="A55" s="992"/>
      <c r="B55" s="938" t="s">
        <v>328</v>
      </c>
      <c r="C55" s="1080" t="s">
        <v>329</v>
      </c>
      <c r="D55" s="1081"/>
      <c r="E55" s="1081"/>
      <c r="F55" s="1081"/>
      <c r="G55" s="1081"/>
      <c r="H55" s="1081"/>
      <c r="I55" s="1082"/>
      <c r="J55" s="992"/>
      <c r="K55" s="972">
        <v>1969</v>
      </c>
      <c r="L55" s="969">
        <v>6.1700000000000001E-3</v>
      </c>
      <c r="M55" s="944">
        <v>5.9500000000000004E-3</v>
      </c>
      <c r="N55" s="951">
        <v>0.6048444169492555</v>
      </c>
      <c r="O55" s="992"/>
    </row>
    <row r="56" spans="1:15" x14ac:dyDescent="0.2">
      <c r="A56" s="992"/>
      <c r="B56" s="992"/>
      <c r="C56" s="992"/>
      <c r="D56" s="992"/>
      <c r="E56" s="992"/>
      <c r="F56" s="992"/>
      <c r="G56" s="992"/>
      <c r="H56" s="992"/>
      <c r="I56" s="992"/>
      <c r="J56" s="992"/>
      <c r="K56" s="972">
        <v>1968</v>
      </c>
      <c r="L56" s="969">
        <v>6.2300000000000003E-3</v>
      </c>
      <c r="M56" s="944">
        <v>6.4400000000000004E-3</v>
      </c>
      <c r="N56" s="951">
        <v>0.58829380609167203</v>
      </c>
      <c r="O56" s="992"/>
    </row>
    <row r="57" spans="1:15" x14ac:dyDescent="0.2">
      <c r="J57" s="992"/>
      <c r="K57" s="972">
        <v>1967</v>
      </c>
      <c r="L57" s="969">
        <v>6.0600000000000003E-3</v>
      </c>
      <c r="M57" s="944">
        <v>6.1599999999999997E-3</v>
      </c>
      <c r="N57" s="951">
        <v>0.59659479098705059</v>
      </c>
      <c r="O57" s="992"/>
    </row>
    <row r="58" spans="1:15" x14ac:dyDescent="0.2">
      <c r="J58" s="992"/>
      <c r="K58" s="972">
        <v>1966</v>
      </c>
      <c r="L58" s="969">
        <v>6.1000000000000004E-3</v>
      </c>
      <c r="M58" s="944">
        <v>5.5999999999999999E-3</v>
      </c>
      <c r="N58" s="951">
        <v>0.60506546992185894</v>
      </c>
      <c r="O58" s="992"/>
    </row>
    <row r="59" spans="1:15" x14ac:dyDescent="0.2">
      <c r="J59" s="992"/>
      <c r="K59" s="972">
        <v>1965</v>
      </c>
      <c r="L59" s="969">
        <v>6.2399999999999999E-3</v>
      </c>
      <c r="M59" s="944">
        <v>5.8599999999999998E-3</v>
      </c>
      <c r="N59" s="951">
        <v>0.60324000803834688</v>
      </c>
      <c r="O59" s="992"/>
    </row>
    <row r="60" spans="1:15" x14ac:dyDescent="0.2">
      <c r="J60" s="992"/>
      <c r="K60" s="972">
        <v>1964</v>
      </c>
      <c r="L60" s="969">
        <v>6.0099999999999997E-3</v>
      </c>
      <c r="M60" s="944">
        <v>5.64E-3</v>
      </c>
      <c r="N60" s="951">
        <v>0.6059727455023981</v>
      </c>
      <c r="O60" s="992"/>
    </row>
    <row r="61" spans="1:15" x14ac:dyDescent="0.2">
      <c r="J61" s="992"/>
      <c r="K61" s="972">
        <v>1963</v>
      </c>
      <c r="L61" s="969">
        <v>6.28E-3</v>
      </c>
      <c r="M61" s="944">
        <v>5.8300000000000001E-3</v>
      </c>
      <c r="N61" s="951">
        <v>0.60327887564472904</v>
      </c>
      <c r="O61" s="992"/>
    </row>
    <row r="62" spans="1:15" x14ac:dyDescent="0.2">
      <c r="J62" s="992"/>
      <c r="K62" s="972">
        <v>1962</v>
      </c>
      <c r="L62" s="969">
        <v>6.79E-3</v>
      </c>
      <c r="M62" s="944">
        <v>5.6899999999999997E-3</v>
      </c>
      <c r="N62" s="951">
        <v>0.61673500690848881</v>
      </c>
      <c r="O62" s="992"/>
    </row>
    <row r="63" spans="1:15" x14ac:dyDescent="0.2">
      <c r="J63" s="992"/>
      <c r="K63" s="972">
        <v>1961</v>
      </c>
      <c r="L63" s="969">
        <v>6.94E-3</v>
      </c>
      <c r="M63" s="944">
        <v>5.2300000000000003E-3</v>
      </c>
      <c r="N63" s="951">
        <v>0.61983456352709565</v>
      </c>
      <c r="O63" s="992"/>
    </row>
    <row r="64" spans="1:15" x14ac:dyDescent="0.2">
      <c r="J64" s="992"/>
      <c r="K64" s="972">
        <v>1960</v>
      </c>
      <c r="L64" s="969">
        <v>7.3000000000000001E-3</v>
      </c>
      <c r="M64" s="944">
        <v>5.1500000000000001E-3</v>
      </c>
      <c r="N64" s="951">
        <v>0.61467363586231993</v>
      </c>
      <c r="O64" s="992"/>
    </row>
    <row r="65" spans="10:15" x14ac:dyDescent="0.2">
      <c r="J65" s="992"/>
      <c r="K65" s="972">
        <v>1959</v>
      </c>
      <c r="L65" s="969">
        <v>6.4999999999999997E-3</v>
      </c>
      <c r="M65" s="944">
        <v>5.2300000000000003E-3</v>
      </c>
      <c r="N65" s="951">
        <v>0.61667908211345868</v>
      </c>
      <c r="O65" s="992"/>
    </row>
    <row r="66" spans="10:15" x14ac:dyDescent="0.2">
      <c r="J66" s="992"/>
      <c r="K66" s="972">
        <v>1958</v>
      </c>
      <c r="L66" s="969">
        <v>6.8399999999999997E-3</v>
      </c>
      <c r="M66" s="944">
        <v>5.3E-3</v>
      </c>
      <c r="N66" s="951">
        <v>0.61782525708559</v>
      </c>
      <c r="O66" s="992"/>
    </row>
    <row r="67" spans="10:15" x14ac:dyDescent="0.2">
      <c r="J67" s="992"/>
      <c r="K67" s="972">
        <v>1957</v>
      </c>
      <c r="L67" s="969">
        <v>7.1999999999999998E-3</v>
      </c>
      <c r="M67" s="944">
        <v>5.3600000000000002E-3</v>
      </c>
      <c r="N67" s="951">
        <v>0.61699168437834051</v>
      </c>
      <c r="O67" s="992"/>
    </row>
    <row r="68" spans="10:15" x14ac:dyDescent="0.2">
      <c r="J68" s="992"/>
      <c r="K68" s="972">
        <v>1956</v>
      </c>
      <c r="L68" s="969">
        <v>6.7600000000000004E-3</v>
      </c>
      <c r="M68" s="944">
        <v>5.0499999999999998E-3</v>
      </c>
      <c r="N68" s="951">
        <v>0.62141659448339936</v>
      </c>
      <c r="O68" s="992"/>
    </row>
    <row r="69" spans="10:15" x14ac:dyDescent="0.2">
      <c r="J69" s="992"/>
      <c r="K69" s="972">
        <v>1955</v>
      </c>
      <c r="L69" s="969">
        <v>7.3400000000000002E-3</v>
      </c>
      <c r="M69" s="944">
        <v>5.3200000000000001E-3</v>
      </c>
      <c r="N69" s="951">
        <v>0.62126680117408184</v>
      </c>
      <c r="O69" s="992"/>
    </row>
    <row r="70" spans="10:15" ht="15" thickBot="1" x14ac:dyDescent="0.25">
      <c r="J70" s="992"/>
      <c r="K70" s="973">
        <v>1954</v>
      </c>
      <c r="L70" s="970">
        <v>8.3199999999999993E-3</v>
      </c>
      <c r="M70" s="966">
        <v>4.6100000000000004E-3</v>
      </c>
      <c r="N70" s="967">
        <v>0.62058609265182829</v>
      </c>
      <c r="O70" s="992"/>
    </row>
    <row r="71" spans="10:15" x14ac:dyDescent="0.2">
      <c r="J71" s="992"/>
      <c r="K71" s="981">
        <v>1953</v>
      </c>
      <c r="L71" s="978">
        <v>7.9299999999999995E-3</v>
      </c>
      <c r="M71" s="974">
        <v>5.1000000000000004E-3</v>
      </c>
      <c r="N71" s="975">
        <v>0.62506818560982247</v>
      </c>
      <c r="O71" s="992"/>
    </row>
    <row r="72" spans="10:15" x14ac:dyDescent="0.2">
      <c r="J72" s="992"/>
      <c r="K72" s="982">
        <v>1952</v>
      </c>
      <c r="L72" s="979">
        <v>8.26E-3</v>
      </c>
      <c r="M72" s="945">
        <v>5.0800000000000003E-3</v>
      </c>
      <c r="N72" s="952">
        <v>0.61205914741902834</v>
      </c>
      <c r="O72" s="992"/>
    </row>
    <row r="73" spans="10:15" x14ac:dyDescent="0.2">
      <c r="J73" s="992"/>
      <c r="K73" s="982">
        <v>1951</v>
      </c>
      <c r="L73" s="979">
        <v>7.1799999999999998E-3</v>
      </c>
      <c r="M73" s="945">
        <v>4.6800000000000001E-3</v>
      </c>
      <c r="N73" s="952">
        <v>0.62204893759253865</v>
      </c>
      <c r="O73" s="992"/>
    </row>
    <row r="74" spans="10:15" x14ac:dyDescent="0.2">
      <c r="J74" s="992"/>
      <c r="K74" s="982">
        <v>1950</v>
      </c>
      <c r="L74" s="979">
        <v>6.8700000000000002E-3</v>
      </c>
      <c r="M74" s="945">
        <v>4.5199999999999997E-3</v>
      </c>
      <c r="N74" s="952">
        <v>0.62998562615183729</v>
      </c>
      <c r="O74" s="992"/>
    </row>
    <row r="75" spans="10:15" x14ac:dyDescent="0.2">
      <c r="J75" s="992"/>
      <c r="K75" s="982">
        <v>1949</v>
      </c>
      <c r="L75" s="979">
        <v>8.4700000000000001E-3</v>
      </c>
      <c r="M75" s="945">
        <v>3.8999999999999998E-3</v>
      </c>
      <c r="N75" s="952">
        <v>0.62349473925246257</v>
      </c>
      <c r="O75" s="992"/>
    </row>
    <row r="76" spans="10:15" x14ac:dyDescent="0.2">
      <c r="J76" s="992"/>
      <c r="K76" s="982">
        <v>1948</v>
      </c>
      <c r="L76" s="979">
        <v>8.1899999999999994E-3</v>
      </c>
      <c r="M76" s="945">
        <v>4.0499999999999998E-3</v>
      </c>
      <c r="N76" s="952">
        <v>0.62414218294735324</v>
      </c>
      <c r="O76" s="992"/>
    </row>
    <row r="77" spans="10:15" x14ac:dyDescent="0.2">
      <c r="J77" s="992"/>
      <c r="K77" s="982">
        <v>1947</v>
      </c>
      <c r="L77" s="979">
        <v>8.2400000000000008E-3</v>
      </c>
      <c r="M77" s="945">
        <v>3.9300000000000003E-3</v>
      </c>
      <c r="N77" s="952">
        <v>0.62205960926421389</v>
      </c>
      <c r="O77" s="992"/>
    </row>
    <row r="78" spans="10:15" x14ac:dyDescent="0.2">
      <c r="J78" s="992"/>
      <c r="K78" s="982">
        <v>1946</v>
      </c>
      <c r="L78" s="979">
        <v>7.6600000000000001E-3</v>
      </c>
      <c r="M78" s="945">
        <v>3.13E-3</v>
      </c>
      <c r="N78" s="952">
        <v>0.61138511149982055</v>
      </c>
      <c r="O78" s="992"/>
    </row>
    <row r="79" spans="10:15" x14ac:dyDescent="0.2">
      <c r="J79" s="992"/>
      <c r="K79" s="982">
        <v>1945</v>
      </c>
      <c r="L79" s="979">
        <v>7.0299999999999998E-3</v>
      </c>
      <c r="M79" s="945">
        <v>3.9100000000000003E-3</v>
      </c>
      <c r="N79" s="952">
        <v>0.61384376716322775</v>
      </c>
      <c r="O79" s="992"/>
    </row>
    <row r="80" spans="10:15" x14ac:dyDescent="0.2">
      <c r="J80" s="992"/>
      <c r="K80" s="982">
        <v>1944</v>
      </c>
      <c r="L80" s="979">
        <v>8.2799999999999992E-3</v>
      </c>
      <c r="M80" s="945">
        <v>3.2100000000000002E-3</v>
      </c>
      <c r="N80" s="952">
        <v>0.61278999391050371</v>
      </c>
      <c r="O80" s="992"/>
    </row>
    <row r="81" spans="10:15" x14ac:dyDescent="0.2">
      <c r="J81" s="992"/>
      <c r="K81" s="982">
        <v>1943</v>
      </c>
      <c r="L81" s="979">
        <v>7.7999999999999996E-3</v>
      </c>
      <c r="M81" s="945">
        <v>3.62E-3</v>
      </c>
      <c r="N81" s="952">
        <v>0.6097638069725424</v>
      </c>
      <c r="O81" s="992"/>
    </row>
    <row r="82" spans="10:15" x14ac:dyDescent="0.2">
      <c r="J82" s="992"/>
      <c r="K82" s="982">
        <v>1942</v>
      </c>
      <c r="L82" s="979">
        <v>7.4400000000000004E-3</v>
      </c>
      <c r="M82" s="945">
        <v>3.0899999999999999E-3</v>
      </c>
      <c r="N82" s="952">
        <v>0.60836480380625202</v>
      </c>
      <c r="O82" s="992"/>
    </row>
    <row r="83" spans="10:15" x14ac:dyDescent="0.2">
      <c r="J83" s="992"/>
      <c r="K83" s="982">
        <v>1941</v>
      </c>
      <c r="L83" s="979">
        <v>8.2699999999999996E-3</v>
      </c>
      <c r="M83" s="945">
        <v>2.8300000000000001E-3</v>
      </c>
      <c r="N83" s="952">
        <v>0.61877818281958286</v>
      </c>
      <c r="O83" s="992"/>
    </row>
    <row r="84" spans="10:15" x14ac:dyDescent="0.2">
      <c r="J84" s="992"/>
      <c r="K84" s="982">
        <v>1940</v>
      </c>
      <c r="L84" s="979">
        <v>7.1199999999999996E-3</v>
      </c>
      <c r="M84" s="945">
        <v>3.2100000000000002E-3</v>
      </c>
      <c r="N84" s="952">
        <v>0.62562197498317251</v>
      </c>
      <c r="O84" s="992"/>
    </row>
    <row r="85" spans="10:15" x14ac:dyDescent="0.2">
      <c r="J85" s="992"/>
      <c r="K85" s="982">
        <v>1939</v>
      </c>
      <c r="L85" s="979">
        <v>7.7200000000000003E-3</v>
      </c>
      <c r="M85" s="945">
        <v>3.2100000000000002E-3</v>
      </c>
      <c r="N85" s="952">
        <v>0.62879772714665183</v>
      </c>
      <c r="O85" s="992"/>
    </row>
    <row r="86" spans="10:15" x14ac:dyDescent="0.2">
      <c r="J86" s="992"/>
      <c r="K86" s="982">
        <v>1938</v>
      </c>
      <c r="L86" s="979">
        <v>7.1799999999999998E-3</v>
      </c>
      <c r="M86" s="945">
        <v>3.8800000000000002E-3</v>
      </c>
      <c r="N86" s="952">
        <v>0.63166673351340474</v>
      </c>
      <c r="O86" s="992"/>
    </row>
    <row r="87" spans="10:15" x14ac:dyDescent="0.2">
      <c r="J87" s="992"/>
      <c r="K87" s="982">
        <v>1937</v>
      </c>
      <c r="L87" s="979">
        <v>7.43E-3</v>
      </c>
      <c r="M87" s="945">
        <v>3.7000000000000002E-3</v>
      </c>
      <c r="N87" s="952">
        <v>0.63338821981602644</v>
      </c>
      <c r="O87" s="992"/>
    </row>
    <row r="88" spans="10:15" x14ac:dyDescent="0.2">
      <c r="J88" s="992"/>
      <c r="K88" s="982">
        <v>1936</v>
      </c>
      <c r="L88" s="979">
        <v>7.8399999999999997E-3</v>
      </c>
      <c r="M88" s="945">
        <v>4.3499999999999997E-3</v>
      </c>
      <c r="N88" s="952">
        <v>0.63716453001303153</v>
      </c>
      <c r="O88" s="992"/>
    </row>
    <row r="89" spans="10:15" x14ac:dyDescent="0.2">
      <c r="J89" s="992"/>
      <c r="K89" s="982">
        <v>1935</v>
      </c>
      <c r="L89" s="979">
        <v>8.4600000000000005E-3</v>
      </c>
      <c r="M89" s="945">
        <v>4.1200000000000004E-3</v>
      </c>
      <c r="N89" s="952">
        <v>0.634301432109594</v>
      </c>
      <c r="O89" s="992"/>
    </row>
    <row r="90" spans="10:15" x14ac:dyDescent="0.2">
      <c r="J90" s="992"/>
      <c r="K90" s="982">
        <v>1934</v>
      </c>
      <c r="L90" s="979">
        <v>7.9000000000000008E-3</v>
      </c>
      <c r="M90" s="945">
        <v>3.5999999999999999E-3</v>
      </c>
      <c r="N90" s="952">
        <v>0.63026355154751967</v>
      </c>
      <c r="O90" s="992"/>
    </row>
    <row r="91" spans="10:15" x14ac:dyDescent="0.2">
      <c r="J91" s="992"/>
      <c r="K91" s="982">
        <v>1933</v>
      </c>
      <c r="L91" s="979">
        <v>8.5599999999999999E-3</v>
      </c>
      <c r="M91" s="945">
        <v>4.0200000000000001E-3</v>
      </c>
      <c r="N91" s="952">
        <v>0.62252414244567755</v>
      </c>
      <c r="O91" s="992"/>
    </row>
    <row r="92" spans="10:15" x14ac:dyDescent="0.2">
      <c r="J92" s="992"/>
      <c r="K92" s="982">
        <v>1932</v>
      </c>
      <c r="L92" s="979">
        <v>7.9500000000000005E-3</v>
      </c>
      <c r="M92" s="945">
        <v>3.7399999999999998E-3</v>
      </c>
      <c r="N92" s="952">
        <v>0.62962380358435122</v>
      </c>
      <c r="O92" s="992"/>
    </row>
    <row r="93" spans="10:15" x14ac:dyDescent="0.2">
      <c r="J93" s="992"/>
      <c r="K93" s="982">
        <v>1931</v>
      </c>
      <c r="L93" s="979">
        <v>7.5100000000000002E-3</v>
      </c>
      <c r="M93" s="945">
        <v>4.2100000000000002E-3</v>
      </c>
      <c r="N93" s="952">
        <v>0.62848195946387497</v>
      </c>
      <c r="O93" s="992"/>
    </row>
    <row r="94" spans="10:15" x14ac:dyDescent="0.2">
      <c r="J94" s="992"/>
      <c r="K94" s="982">
        <v>1930</v>
      </c>
      <c r="L94" s="979">
        <v>7.3699999999999998E-3</v>
      </c>
      <c r="M94" s="945">
        <v>3.64E-3</v>
      </c>
      <c r="N94" s="952">
        <v>0.6453413901701841</v>
      </c>
      <c r="O94" s="992"/>
    </row>
    <row r="95" spans="10:15" x14ac:dyDescent="0.2">
      <c r="J95" s="992"/>
      <c r="K95" s="982">
        <v>1929</v>
      </c>
      <c r="L95" s="979">
        <v>8.09E-3</v>
      </c>
      <c r="M95" s="945">
        <v>4.0899999999999999E-3</v>
      </c>
      <c r="N95" s="952">
        <v>0.64434160599482726</v>
      </c>
      <c r="O95" s="992"/>
    </row>
    <row r="96" spans="10:15" x14ac:dyDescent="0.2">
      <c r="J96" s="992"/>
      <c r="K96" s="982">
        <v>1928</v>
      </c>
      <c r="L96" s="979">
        <v>6.94E-3</v>
      </c>
      <c r="M96" s="945">
        <v>5.7800000000000004E-3</v>
      </c>
      <c r="N96" s="952">
        <v>0.63429777858765923</v>
      </c>
      <c r="O96" s="992"/>
    </row>
    <row r="97" spans="10:15" x14ac:dyDescent="0.2">
      <c r="J97" s="992"/>
      <c r="K97" s="982">
        <v>1927</v>
      </c>
      <c r="L97" s="979">
        <v>7.0600000000000003E-3</v>
      </c>
      <c r="M97" s="945">
        <v>4.5500000000000002E-3</v>
      </c>
      <c r="N97" s="952">
        <v>0.63335954586223986</v>
      </c>
      <c r="O97" s="992"/>
    </row>
    <row r="98" spans="10:15" x14ac:dyDescent="0.2">
      <c r="J98" s="992"/>
      <c r="K98" s="982">
        <v>1926</v>
      </c>
      <c r="L98" s="979">
        <v>7.1000000000000004E-3</v>
      </c>
      <c r="M98" s="945">
        <v>6.4900000000000001E-3</v>
      </c>
      <c r="N98" s="952">
        <v>0.63395020072177988</v>
      </c>
      <c r="O98" s="992"/>
    </row>
    <row r="99" spans="10:15" x14ac:dyDescent="0.2">
      <c r="J99" s="992"/>
      <c r="K99" s="982">
        <v>1925</v>
      </c>
      <c r="L99" s="979">
        <v>8.7100000000000007E-3</v>
      </c>
      <c r="M99" s="945">
        <v>3.63E-3</v>
      </c>
      <c r="N99" s="952">
        <v>0.63991226690631375</v>
      </c>
      <c r="O99" s="992"/>
    </row>
    <row r="100" spans="10:15" x14ac:dyDescent="0.2">
      <c r="J100" s="992"/>
      <c r="K100" s="982">
        <v>1924</v>
      </c>
      <c r="L100" s="979">
        <v>7.9799999999999992E-3</v>
      </c>
      <c r="M100" s="945">
        <v>5.7299999999999999E-3</v>
      </c>
      <c r="N100" s="952">
        <v>0.63266617713708795</v>
      </c>
      <c r="O100" s="992"/>
    </row>
    <row r="101" spans="10:15" x14ac:dyDescent="0.2">
      <c r="J101" s="992"/>
      <c r="K101" s="982">
        <v>1923</v>
      </c>
      <c r="L101" s="979">
        <v>8.4600000000000005E-3</v>
      </c>
      <c r="M101" s="945">
        <v>6.3699999999999998E-3</v>
      </c>
      <c r="N101" s="952">
        <v>0.63459686130261184</v>
      </c>
      <c r="O101" s="992"/>
    </row>
    <row r="102" spans="10:15" x14ac:dyDescent="0.2">
      <c r="J102" s="992"/>
      <c r="K102" s="982">
        <v>1922</v>
      </c>
      <c r="L102" s="979">
        <v>8.4600000000000005E-3</v>
      </c>
      <c r="M102" s="945">
        <v>6.4999999999999997E-3</v>
      </c>
      <c r="N102" s="952">
        <v>0.63590797927948173</v>
      </c>
      <c r="O102" s="992"/>
    </row>
    <row r="103" spans="10:15" x14ac:dyDescent="0.2">
      <c r="J103" s="992"/>
      <c r="K103" s="982">
        <v>1921</v>
      </c>
      <c r="L103" s="979">
        <v>7.7299999999999999E-3</v>
      </c>
      <c r="M103" s="945">
        <v>6.8500000000000002E-3</v>
      </c>
      <c r="N103" s="952">
        <v>0.63364204768489862</v>
      </c>
      <c r="O103" s="992"/>
    </row>
    <row r="104" spans="10:15" x14ac:dyDescent="0.2">
      <c r="J104" s="992"/>
      <c r="K104" s="982">
        <v>1920</v>
      </c>
      <c r="L104" s="979">
        <v>7.8799999999999999E-3</v>
      </c>
      <c r="M104" s="945">
        <v>6.3200000000000001E-3</v>
      </c>
      <c r="N104" s="952">
        <v>0.61879423703684244</v>
      </c>
      <c r="O104" s="992"/>
    </row>
    <row r="105" spans="10:15" x14ac:dyDescent="0.2">
      <c r="J105" s="992"/>
      <c r="K105" s="982">
        <v>1919</v>
      </c>
      <c r="L105" s="979">
        <v>8.4399999999999996E-3</v>
      </c>
      <c r="M105" s="945">
        <v>6.3200000000000001E-3</v>
      </c>
      <c r="N105" s="952">
        <v>0.6057577529518452</v>
      </c>
      <c r="O105" s="992"/>
    </row>
    <row r="106" spans="10:15" x14ac:dyDescent="0.2">
      <c r="J106" s="992"/>
      <c r="K106" s="982">
        <v>1918</v>
      </c>
      <c r="L106" s="979">
        <v>8.5699999999999995E-3</v>
      </c>
      <c r="M106" s="945">
        <v>6.0600000000000003E-3</v>
      </c>
      <c r="N106" s="952">
        <v>0.59662386613744456</v>
      </c>
      <c r="O106" s="992"/>
    </row>
    <row r="107" spans="10:15" x14ac:dyDescent="0.2">
      <c r="J107" s="992"/>
      <c r="K107" s="982">
        <v>1917</v>
      </c>
      <c r="L107" s="979">
        <v>8.5100000000000002E-3</v>
      </c>
      <c r="M107" s="945">
        <v>6.2399999999999999E-3</v>
      </c>
      <c r="N107" s="952">
        <v>0.59297108097372797</v>
      </c>
      <c r="O107" s="992"/>
    </row>
    <row r="108" spans="10:15" x14ac:dyDescent="0.2">
      <c r="J108" s="992"/>
      <c r="K108" s="982">
        <v>1916</v>
      </c>
      <c r="L108" s="979">
        <v>7.8700000000000003E-3</v>
      </c>
      <c r="M108" s="945">
        <v>6.9100000000000003E-3</v>
      </c>
      <c r="N108" s="952">
        <v>0.59273368733730503</v>
      </c>
      <c r="O108" s="992"/>
    </row>
    <row r="109" spans="10:15" x14ac:dyDescent="0.2">
      <c r="J109" s="992"/>
      <c r="K109" s="982">
        <v>1915</v>
      </c>
      <c r="L109" s="979">
        <v>8.7399999999999995E-3</v>
      </c>
      <c r="M109" s="945">
        <v>7.3299999999999997E-3</v>
      </c>
      <c r="N109" s="952">
        <v>0.59686208965221565</v>
      </c>
      <c r="O109" s="992"/>
    </row>
    <row r="110" spans="10:15" x14ac:dyDescent="0.2">
      <c r="J110" s="992"/>
      <c r="K110" s="982">
        <v>1914</v>
      </c>
      <c r="L110" s="979">
        <v>7.6800000000000002E-3</v>
      </c>
      <c r="M110" s="945">
        <v>7.1199999999999996E-3</v>
      </c>
      <c r="N110" s="952">
        <v>0.59899410398225483</v>
      </c>
      <c r="O110" s="992"/>
    </row>
    <row r="111" spans="10:15" x14ac:dyDescent="0.2">
      <c r="J111" s="992"/>
      <c r="K111" s="982">
        <v>1913</v>
      </c>
      <c r="L111" s="979">
        <v>6.8500000000000002E-3</v>
      </c>
      <c r="M111" s="945">
        <v>7.6299999999999996E-3</v>
      </c>
      <c r="N111" s="952">
        <v>0.60355411625998578</v>
      </c>
      <c r="O111" s="992"/>
    </row>
    <row r="112" spans="10:15" x14ac:dyDescent="0.2">
      <c r="J112" s="992"/>
      <c r="K112" s="982">
        <v>1912</v>
      </c>
      <c r="L112" s="979">
        <v>8.2100000000000003E-3</v>
      </c>
      <c r="M112" s="945">
        <v>7.6699999999999997E-3</v>
      </c>
      <c r="N112" s="952">
        <v>0.61143744755596452</v>
      </c>
      <c r="O112" s="992"/>
    </row>
    <row r="113" spans="10:15" x14ac:dyDescent="0.2">
      <c r="J113" s="992"/>
      <c r="K113" s="982">
        <v>1911</v>
      </c>
      <c r="L113" s="979">
        <v>7.7200000000000003E-3</v>
      </c>
      <c r="M113" s="945">
        <v>8.9599999999999992E-3</v>
      </c>
      <c r="N113" s="952">
        <v>0.61018706075309614</v>
      </c>
      <c r="O113" s="992"/>
    </row>
    <row r="114" spans="10:15" x14ac:dyDescent="0.2">
      <c r="J114" s="992"/>
      <c r="K114" s="982">
        <v>1910</v>
      </c>
      <c r="L114" s="979">
        <v>7.5100000000000002E-3</v>
      </c>
      <c r="M114" s="945">
        <v>8.4899999999999993E-3</v>
      </c>
      <c r="N114" s="952">
        <v>0.59414645355671425</v>
      </c>
      <c r="O114" s="992"/>
    </row>
    <row r="115" spans="10:15" x14ac:dyDescent="0.2">
      <c r="J115" s="992"/>
      <c r="K115" s="982">
        <v>1909</v>
      </c>
      <c r="L115" s="979">
        <v>7.4000000000000003E-3</v>
      </c>
      <c r="M115" s="945">
        <v>8.3400000000000002E-3</v>
      </c>
      <c r="N115" s="952">
        <v>0.58622327537320773</v>
      </c>
      <c r="O115" s="992"/>
    </row>
    <row r="116" spans="10:15" x14ac:dyDescent="0.2">
      <c r="J116" s="992"/>
      <c r="K116" s="982">
        <v>1908</v>
      </c>
      <c r="L116" s="979">
        <v>8.3700000000000007E-3</v>
      </c>
      <c r="M116" s="945">
        <v>8.4700000000000001E-3</v>
      </c>
      <c r="N116" s="952">
        <v>0.58205888636720593</v>
      </c>
      <c r="O116" s="992"/>
    </row>
    <row r="117" spans="10:15" x14ac:dyDescent="0.2">
      <c r="J117" s="992"/>
      <c r="K117" s="982">
        <v>1907</v>
      </c>
      <c r="L117" s="979">
        <v>8.4600000000000005E-3</v>
      </c>
      <c r="M117" s="945">
        <v>8.1899999999999994E-3</v>
      </c>
      <c r="N117" s="952">
        <v>0.58758452425627394</v>
      </c>
      <c r="O117" s="992"/>
    </row>
    <row r="118" spans="10:15" x14ac:dyDescent="0.2">
      <c r="J118" s="992"/>
      <c r="K118" s="982">
        <v>1906</v>
      </c>
      <c r="L118" s="979">
        <v>8.6999999999999994E-3</v>
      </c>
      <c r="M118" s="945">
        <v>8.09E-3</v>
      </c>
      <c r="N118" s="952">
        <v>0.5892765865982359</v>
      </c>
      <c r="O118" s="992"/>
    </row>
    <row r="119" spans="10:15" x14ac:dyDescent="0.2">
      <c r="J119" s="992"/>
      <c r="K119" s="982">
        <v>1905</v>
      </c>
      <c r="L119" s="979">
        <v>7.5599999999999999E-3</v>
      </c>
      <c r="M119" s="945">
        <v>8.9099999999999995E-3</v>
      </c>
      <c r="N119" s="952">
        <v>0.59270865054267274</v>
      </c>
      <c r="O119" s="992"/>
    </row>
    <row r="120" spans="10:15" x14ac:dyDescent="0.2">
      <c r="J120" s="992"/>
      <c r="K120" s="982">
        <v>1904</v>
      </c>
      <c r="L120" s="979">
        <v>8.6599999999999993E-3</v>
      </c>
      <c r="M120" s="945">
        <v>8.4899999999999993E-3</v>
      </c>
      <c r="N120" s="952">
        <v>0.59068221336491056</v>
      </c>
      <c r="O120" s="992"/>
    </row>
    <row r="121" spans="10:15" x14ac:dyDescent="0.2">
      <c r="J121" s="992"/>
      <c r="K121" s="982">
        <v>1903</v>
      </c>
      <c r="L121" s="979">
        <v>8.3999999999999995E-3</v>
      </c>
      <c r="M121" s="945">
        <v>8.6899999999999998E-3</v>
      </c>
      <c r="N121" s="952">
        <v>0.60580535888369647</v>
      </c>
      <c r="O121" s="992"/>
    </row>
    <row r="122" spans="10:15" x14ac:dyDescent="0.2">
      <c r="J122" s="992"/>
      <c r="K122" s="982">
        <v>1902</v>
      </c>
      <c r="L122" s="979">
        <v>8.5299999999999994E-3</v>
      </c>
      <c r="M122" s="945">
        <v>8.4700000000000001E-3</v>
      </c>
      <c r="N122" s="952">
        <v>0.60820426371063119</v>
      </c>
      <c r="O122" s="992"/>
    </row>
    <row r="123" spans="10:15" ht="15" thickBot="1" x14ac:dyDescent="0.25">
      <c r="J123" s="992"/>
      <c r="K123" s="983">
        <v>1901</v>
      </c>
      <c r="L123" s="980">
        <v>7.4999999999999997E-3</v>
      </c>
      <c r="M123" s="976">
        <v>9.7300000000000008E-3</v>
      </c>
      <c r="N123" s="977">
        <v>0.61607852440839672</v>
      </c>
      <c r="O123" s="992"/>
    </row>
    <row r="124" spans="10:15" x14ac:dyDescent="0.2">
      <c r="J124" s="992"/>
      <c r="K124" s="989">
        <v>1900</v>
      </c>
      <c r="L124" s="986">
        <v>8.5100000000000002E-3</v>
      </c>
      <c r="M124" s="984">
        <v>1.18E-2</v>
      </c>
      <c r="N124" s="985">
        <v>0.62240117636359993</v>
      </c>
      <c r="O124" s="992"/>
    </row>
    <row r="125" spans="10:15" x14ac:dyDescent="0.2">
      <c r="J125" s="992"/>
      <c r="K125" s="990">
        <v>1899</v>
      </c>
      <c r="L125" s="987">
        <v>8.1200000000000005E-3</v>
      </c>
      <c r="M125" s="946">
        <v>1.24E-2</v>
      </c>
      <c r="N125" s="953">
        <v>0.62433408432777016</v>
      </c>
      <c r="O125" s="992"/>
    </row>
    <row r="126" spans="10:15" x14ac:dyDescent="0.2">
      <c r="J126" s="992"/>
      <c r="K126" s="990">
        <v>1898</v>
      </c>
      <c r="L126" s="987">
        <v>8.43E-3</v>
      </c>
      <c r="M126" s="946">
        <v>1.2359999999999999E-2</v>
      </c>
      <c r="N126" s="953">
        <v>0.61410071458539517</v>
      </c>
      <c r="O126" s="992"/>
    </row>
    <row r="127" spans="10:15" x14ac:dyDescent="0.2">
      <c r="J127" s="992"/>
      <c r="K127" s="990">
        <v>1897</v>
      </c>
      <c r="L127" s="987">
        <v>8.4700000000000001E-3</v>
      </c>
      <c r="M127" s="946">
        <v>1.1849999999999999E-2</v>
      </c>
      <c r="N127" s="953">
        <v>0.63424125810592491</v>
      </c>
      <c r="O127" s="992"/>
    </row>
    <row r="128" spans="10:15" x14ac:dyDescent="0.2">
      <c r="J128" s="992"/>
      <c r="K128" s="990">
        <v>1896</v>
      </c>
      <c r="L128" s="987">
        <v>8.5000000000000006E-3</v>
      </c>
      <c r="M128" s="946">
        <v>1.022E-2</v>
      </c>
      <c r="N128" s="953">
        <v>0.63542684787064052</v>
      </c>
      <c r="O128" s="992"/>
    </row>
    <row r="129" spans="10:15" x14ac:dyDescent="0.2">
      <c r="J129" s="992"/>
      <c r="K129" s="990">
        <v>1895</v>
      </c>
      <c r="L129" s="987">
        <v>7.7099999999999998E-3</v>
      </c>
      <c r="M129" s="946">
        <v>1.051E-2</v>
      </c>
      <c r="N129" s="953">
        <v>0.64247589255944493</v>
      </c>
      <c r="O129" s="992"/>
    </row>
    <row r="130" spans="10:15" x14ac:dyDescent="0.2">
      <c r="J130" s="992"/>
      <c r="K130" s="990">
        <v>1894</v>
      </c>
      <c r="L130" s="987">
        <v>7.0000000000000001E-3</v>
      </c>
      <c r="M130" s="946">
        <v>9.2300000000000004E-3</v>
      </c>
      <c r="N130" s="953">
        <v>0.66033593532844681</v>
      </c>
      <c r="O130" s="992"/>
    </row>
    <row r="131" spans="10:15" x14ac:dyDescent="0.2">
      <c r="J131" s="992"/>
      <c r="K131" s="990">
        <v>1893</v>
      </c>
      <c r="L131" s="987">
        <v>8.6599999999999993E-3</v>
      </c>
      <c r="M131" s="946">
        <v>1.0030000000000001E-2</v>
      </c>
      <c r="N131" s="953">
        <v>0.63543387292575071</v>
      </c>
      <c r="O131" s="992"/>
    </row>
    <row r="132" spans="10:15" x14ac:dyDescent="0.2">
      <c r="J132" s="992"/>
      <c r="K132" s="990">
        <v>1892</v>
      </c>
      <c r="L132" s="987">
        <v>7.2899999999999996E-3</v>
      </c>
      <c r="M132" s="946">
        <v>7.9399999999999991E-3</v>
      </c>
      <c r="N132" s="953">
        <v>0.60242861780270918</v>
      </c>
      <c r="O132" s="992"/>
    </row>
    <row r="133" spans="10:15" x14ac:dyDescent="0.2">
      <c r="J133" s="992"/>
      <c r="K133" s="990">
        <v>1891</v>
      </c>
      <c r="L133" s="987">
        <v>8.2000000000000007E-3</v>
      </c>
      <c r="M133" s="946">
        <v>1.136E-2</v>
      </c>
      <c r="N133" s="953">
        <v>0.61135040701876875</v>
      </c>
      <c r="O133" s="992"/>
    </row>
    <row r="134" spans="10:15" x14ac:dyDescent="0.2">
      <c r="J134" s="992"/>
      <c r="K134" s="990">
        <v>1890</v>
      </c>
      <c r="L134" s="987">
        <v>7.3099999999999997E-3</v>
      </c>
      <c r="M134" s="946">
        <v>1.064E-2</v>
      </c>
      <c r="N134" s="953">
        <v>0.62077986245787553</v>
      </c>
      <c r="O134" s="992"/>
    </row>
    <row r="135" spans="10:15" x14ac:dyDescent="0.2">
      <c r="J135" s="992"/>
      <c r="K135" s="990">
        <v>1889</v>
      </c>
      <c r="L135" s="987">
        <v>7.8700000000000003E-3</v>
      </c>
      <c r="M135" s="946">
        <v>8.9800000000000001E-3</v>
      </c>
      <c r="N135" s="953">
        <v>0.61803606119797849</v>
      </c>
      <c r="O135" s="992"/>
    </row>
    <row r="136" spans="10:15" x14ac:dyDescent="0.2">
      <c r="J136" s="992"/>
      <c r="K136" s="990">
        <v>1888</v>
      </c>
      <c r="L136" s="987">
        <v>7.2399999999999999E-3</v>
      </c>
      <c r="M136" s="946">
        <v>1.017E-2</v>
      </c>
      <c r="N136" s="953">
        <v>0.5925283599046669</v>
      </c>
      <c r="O136" s="992"/>
    </row>
    <row r="137" spans="10:15" x14ac:dyDescent="0.2">
      <c r="J137" s="992"/>
      <c r="K137" s="990">
        <v>1887</v>
      </c>
      <c r="L137" s="987">
        <v>8.1799999999999998E-3</v>
      </c>
      <c r="M137" s="946">
        <v>9.1500000000000001E-3</v>
      </c>
      <c r="N137" s="953">
        <v>0.62679711141530836</v>
      </c>
      <c r="O137" s="992"/>
    </row>
    <row r="138" spans="10:15" x14ac:dyDescent="0.2">
      <c r="J138" s="992"/>
      <c r="K138" s="990">
        <v>1886</v>
      </c>
      <c r="L138" s="987">
        <v>8.6999999999999994E-3</v>
      </c>
      <c r="M138" s="946">
        <v>3.9199999999999999E-3</v>
      </c>
      <c r="N138" s="953">
        <v>0.60696572953389882</v>
      </c>
      <c r="O138" s="992"/>
    </row>
    <row r="139" spans="10:15" x14ac:dyDescent="0.2">
      <c r="J139" s="992"/>
      <c r="K139" s="990">
        <v>1885</v>
      </c>
      <c r="L139" s="987">
        <v>7.6899999999999998E-3</v>
      </c>
      <c r="M139" s="946">
        <v>5.0000000000000001E-3</v>
      </c>
      <c r="N139" s="953">
        <v>0.60162615278637166</v>
      </c>
      <c r="O139" s="992"/>
    </row>
    <row r="140" spans="10:15" x14ac:dyDescent="0.2">
      <c r="J140" s="992"/>
      <c r="K140" s="990">
        <v>1884</v>
      </c>
      <c r="L140" s="987">
        <v>7.28E-3</v>
      </c>
      <c r="M140" s="946">
        <v>4.0800000000000003E-3</v>
      </c>
      <c r="N140" s="953">
        <v>0.60297948620698949</v>
      </c>
      <c r="O140" s="992"/>
    </row>
    <row r="141" spans="10:15" x14ac:dyDescent="0.2">
      <c r="J141" s="992"/>
      <c r="K141" s="990">
        <v>1883</v>
      </c>
      <c r="L141" s="987">
        <v>8.5599999999999999E-3</v>
      </c>
      <c r="M141" s="947">
        <v>7.8899999999999994E-3</v>
      </c>
      <c r="N141" s="953">
        <v>0.61060953954663588</v>
      </c>
      <c r="O141" s="992"/>
    </row>
    <row r="142" spans="10:15" x14ac:dyDescent="0.2">
      <c r="J142" s="992"/>
      <c r="K142" s="990">
        <v>1882</v>
      </c>
      <c r="L142" s="987">
        <v>7.1999999999999998E-3</v>
      </c>
      <c r="M142" s="947">
        <v>4.5399999999999998E-3</v>
      </c>
      <c r="N142" s="953">
        <v>0.60180572505863927</v>
      </c>
      <c r="O142" s="992"/>
    </row>
    <row r="143" spans="10:15" x14ac:dyDescent="0.2">
      <c r="J143" s="992"/>
      <c r="K143" s="990">
        <v>1881</v>
      </c>
      <c r="L143" s="987">
        <v>8.5000000000000006E-3</v>
      </c>
      <c r="M143" s="947">
        <v>5.7000000000000002E-3</v>
      </c>
      <c r="N143" s="953">
        <v>0.60430049355005178</v>
      </c>
      <c r="O143" s="992"/>
    </row>
    <row r="144" spans="10:15" x14ac:dyDescent="0.2">
      <c r="J144" s="992"/>
      <c r="K144" s="990">
        <v>1880</v>
      </c>
      <c r="L144" s="987">
        <v>7.0299999999999998E-3</v>
      </c>
      <c r="M144" s="947">
        <v>7.9100000000000004E-3</v>
      </c>
      <c r="N144" s="953">
        <v>0.59127813537652762</v>
      </c>
      <c r="O144" s="992"/>
    </row>
    <row r="145" spans="10:15" x14ac:dyDescent="0.2">
      <c r="J145" s="992"/>
      <c r="K145" s="990">
        <v>1879</v>
      </c>
      <c r="L145" s="987">
        <v>7.1199999999999996E-3</v>
      </c>
      <c r="M145" s="947">
        <v>5.2599999999999999E-3</v>
      </c>
      <c r="N145" s="953">
        <v>0.5971329299521968</v>
      </c>
      <c r="O145" s="992"/>
    </row>
    <row r="146" spans="10:15" x14ac:dyDescent="0.2">
      <c r="J146" s="992"/>
      <c r="K146" s="990">
        <v>1878</v>
      </c>
      <c r="L146" s="987">
        <v>8.4799999999999997E-3</v>
      </c>
      <c r="M146" s="947">
        <v>9.2599999999999991E-3</v>
      </c>
      <c r="N146" s="953">
        <v>0.59477149019463471</v>
      </c>
      <c r="O146" s="992"/>
    </row>
    <row r="147" spans="10:15" x14ac:dyDescent="0.2">
      <c r="J147" s="992"/>
      <c r="K147" s="990">
        <v>1877</v>
      </c>
      <c r="L147" s="987">
        <v>8.4700000000000001E-3</v>
      </c>
      <c r="M147" s="947">
        <v>8.3499999999999998E-3</v>
      </c>
      <c r="N147" s="953">
        <v>0.60786212781837823</v>
      </c>
      <c r="O147" s="992"/>
    </row>
    <row r="148" spans="10:15" ht="15" thickBot="1" x14ac:dyDescent="0.25">
      <c r="J148" s="992"/>
      <c r="K148" s="991">
        <v>1876</v>
      </c>
      <c r="L148" s="988">
        <v>7.2100000000000003E-3</v>
      </c>
      <c r="M148" s="954">
        <v>8.1700000000000002E-3</v>
      </c>
      <c r="N148" s="955">
        <v>0.60278966715385351</v>
      </c>
      <c r="O148" s="992"/>
    </row>
    <row r="149" spans="10:15" x14ac:dyDescent="0.2">
      <c r="J149" s="992"/>
      <c r="K149" s="992"/>
      <c r="L149" s="1003"/>
      <c r="M149" s="1003"/>
      <c r="N149" s="1003"/>
      <c r="O149" s="992"/>
    </row>
    <row r="311" spans="11:11" x14ac:dyDescent="0.2">
      <c r="K311" s="933"/>
    </row>
  </sheetData>
  <sheetProtection sheet="1" objects="1" scenarios="1" selectLockedCells="1"/>
  <mergeCells count="65">
    <mergeCell ref="B1:I1"/>
    <mergeCell ref="K1:N1"/>
    <mergeCell ref="P1:Q1"/>
    <mergeCell ref="R1:S1"/>
    <mergeCell ref="P2:Q2"/>
    <mergeCell ref="R2:S2"/>
    <mergeCell ref="P3:Q3"/>
    <mergeCell ref="R3:S3"/>
    <mergeCell ref="P4:Q4"/>
    <mergeCell ref="R4:S4"/>
    <mergeCell ref="P5:Q5"/>
    <mergeCell ref="R5:S5"/>
    <mergeCell ref="P6:Q6"/>
    <mergeCell ref="R6:S6"/>
    <mergeCell ref="P7:Q7"/>
    <mergeCell ref="R7:S7"/>
    <mergeCell ref="C8:E9"/>
    <mergeCell ref="F8:F9"/>
    <mergeCell ref="G8:I9"/>
    <mergeCell ref="P8:Q8"/>
    <mergeCell ref="R8:S8"/>
    <mergeCell ref="C22:I22"/>
    <mergeCell ref="C10:E11"/>
    <mergeCell ref="F10:F11"/>
    <mergeCell ref="G10:I11"/>
    <mergeCell ref="B13:E14"/>
    <mergeCell ref="F13:I14"/>
    <mergeCell ref="B16:I16"/>
    <mergeCell ref="C17:I17"/>
    <mergeCell ref="C18:I18"/>
    <mergeCell ref="C19:I19"/>
    <mergeCell ref="C20:I20"/>
    <mergeCell ref="C21:I21"/>
    <mergeCell ref="C34:I34"/>
    <mergeCell ref="C23:I23"/>
    <mergeCell ref="C24:I24"/>
    <mergeCell ref="C25:I25"/>
    <mergeCell ref="C26:I26"/>
    <mergeCell ref="C27:I27"/>
    <mergeCell ref="C28:I28"/>
    <mergeCell ref="C29:I29"/>
    <mergeCell ref="C30:I30"/>
    <mergeCell ref="C31:I31"/>
    <mergeCell ref="C32:I32"/>
    <mergeCell ref="C33:I33"/>
    <mergeCell ref="C47:I47"/>
    <mergeCell ref="C35:I35"/>
    <mergeCell ref="C36:I36"/>
    <mergeCell ref="C37:I37"/>
    <mergeCell ref="C38:I38"/>
    <mergeCell ref="B40:I40"/>
    <mergeCell ref="C41:I41"/>
    <mergeCell ref="C42:I42"/>
    <mergeCell ref="C43:I43"/>
    <mergeCell ref="C44:I44"/>
    <mergeCell ref="C45:I45"/>
    <mergeCell ref="C46:I46"/>
    <mergeCell ref="C54:I54"/>
    <mergeCell ref="C55:I55"/>
    <mergeCell ref="C48:I48"/>
    <mergeCell ref="C49:I49"/>
    <mergeCell ref="C50:I50"/>
    <mergeCell ref="C51:I51"/>
    <mergeCell ref="C52:I52"/>
    <mergeCell ref="C53:I53"/>
  </mergeCells>
  <pageMargins left="0.7" right="0.7" top="0.75" bottom="0.75" header="0.3" footer="0.3"/>
  <ignoredErrors>
    <ignoredError sqref="F13 C6:H6 B9"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55E39-18F4-1A40-8904-4CD2FB78118F}">
  <dimension ref="A1:U311"/>
  <sheetViews>
    <sheetView tabSelected="1" zoomScale="150" zoomScaleNormal="150" workbookViewId="0">
      <selection activeCell="B11" sqref="B11"/>
    </sheetView>
  </sheetViews>
  <sheetFormatPr baseColWidth="10" defaultColWidth="10.83203125" defaultRowHeight="14" x14ac:dyDescent="0.2"/>
  <cols>
    <col min="1" max="1" width="2.6640625" style="12" customWidth="1"/>
    <col min="2" max="9" width="9.6640625" style="12" customWidth="1"/>
    <col min="10" max="10" width="2.6640625" style="12" customWidth="1"/>
    <col min="11" max="11" width="8" style="12" customWidth="1"/>
    <col min="12" max="13" width="9" style="932" customWidth="1"/>
    <col min="14" max="14" width="9" style="1022" customWidth="1"/>
    <col min="15" max="15" width="2.6640625" style="12" customWidth="1"/>
    <col min="16" max="19" width="10.83203125" style="12"/>
    <col min="20" max="20" width="2.6640625" style="12" customWidth="1"/>
    <col min="21" max="21" width="10.83203125" style="1022"/>
    <col min="22" max="16384" width="10.83203125" style="12"/>
  </cols>
  <sheetData>
    <row r="1" spans="1:21" ht="15" customHeight="1" thickBot="1" x14ac:dyDescent="0.25">
      <c r="A1" s="992"/>
      <c r="B1" s="1148" t="s">
        <v>330</v>
      </c>
      <c r="C1" s="1148"/>
      <c r="D1" s="1148"/>
      <c r="E1" s="1148"/>
      <c r="F1" s="1148"/>
      <c r="G1" s="1148"/>
      <c r="H1" s="1148"/>
      <c r="I1" s="1148"/>
      <c r="J1" s="992"/>
      <c r="K1" s="1149" t="s">
        <v>331</v>
      </c>
      <c r="L1" s="1150"/>
      <c r="M1" s="1150"/>
      <c r="N1" s="1151"/>
      <c r="O1" s="992"/>
      <c r="P1" s="1152" t="s">
        <v>332</v>
      </c>
      <c r="Q1" s="1153"/>
      <c r="R1" s="1152" t="s">
        <v>248</v>
      </c>
      <c r="S1" s="1153"/>
      <c r="T1" s="1019"/>
      <c r="U1" s="1020"/>
    </row>
    <row r="2" spans="1:21" ht="15" customHeight="1" thickBot="1" x14ac:dyDescent="0.25">
      <c r="A2" s="993"/>
      <c r="B2" s="1011" t="s">
        <v>10</v>
      </c>
      <c r="C2" s="1012" t="s">
        <v>4</v>
      </c>
      <c r="D2" s="1012" t="s">
        <v>218</v>
      </c>
      <c r="E2" s="1013" t="s">
        <v>55</v>
      </c>
      <c r="F2" s="1013" t="s">
        <v>8</v>
      </c>
      <c r="G2" s="1013" t="s">
        <v>13</v>
      </c>
      <c r="H2" s="1012" t="s">
        <v>5</v>
      </c>
      <c r="I2" s="1014" t="s">
        <v>9</v>
      </c>
      <c r="J2" s="993"/>
      <c r="K2" s="939" t="s">
        <v>0</v>
      </c>
      <c r="L2" s="940" t="s">
        <v>21</v>
      </c>
      <c r="M2" s="941" t="s">
        <v>29</v>
      </c>
      <c r="N2" s="1021" t="s">
        <v>94</v>
      </c>
      <c r="O2" s="992"/>
      <c r="P2" s="1155" t="s">
        <v>249</v>
      </c>
      <c r="Q2" s="1156"/>
      <c r="R2" s="1182" t="s">
        <v>250</v>
      </c>
      <c r="S2" s="1158"/>
      <c r="T2" s="992"/>
    </row>
    <row r="3" spans="1:21" ht="15" customHeight="1" thickBot="1" x14ac:dyDescent="0.25">
      <c r="A3" s="994"/>
      <c r="B3" s="1004">
        <v>0</v>
      </c>
      <c r="C3" s="1005">
        <v>0</v>
      </c>
      <c r="D3" s="1005">
        <v>0</v>
      </c>
      <c r="E3" s="1006">
        <f>D3-F3-G3-I6</f>
        <v>0</v>
      </c>
      <c r="F3" s="1005">
        <v>0</v>
      </c>
      <c r="G3" s="1005">
        <v>0</v>
      </c>
      <c r="H3" s="1005">
        <v>0</v>
      </c>
      <c r="I3" s="1007">
        <v>0</v>
      </c>
      <c r="J3" s="994"/>
      <c r="K3" s="961">
        <v>2021</v>
      </c>
      <c r="L3" s="958">
        <v>6.2100000000000002E-3</v>
      </c>
      <c r="M3" s="948">
        <v>1.159E-2</v>
      </c>
      <c r="N3" s="1023">
        <v>0.54080254988433851</v>
      </c>
      <c r="O3" s="992"/>
      <c r="P3" s="1124" t="s">
        <v>251</v>
      </c>
      <c r="Q3" s="1125"/>
      <c r="R3" s="1181" t="s">
        <v>252</v>
      </c>
      <c r="S3" s="1147"/>
      <c r="T3" s="992"/>
    </row>
    <row r="4" spans="1:21" ht="15" customHeight="1" thickBot="1" x14ac:dyDescent="0.25">
      <c r="A4" s="992"/>
      <c r="B4" s="992"/>
      <c r="C4" s="993"/>
      <c r="D4" s="993"/>
      <c r="E4" s="993"/>
      <c r="F4" s="993"/>
      <c r="G4" s="993"/>
      <c r="H4" s="993"/>
      <c r="I4" s="993"/>
      <c r="J4" s="992"/>
      <c r="K4" s="962">
        <v>2020</v>
      </c>
      <c r="L4" s="959">
        <v>6.0400000000000002E-3</v>
      </c>
      <c r="M4" s="943">
        <v>1.234E-2</v>
      </c>
      <c r="N4" s="1024">
        <v>0.53523024944716768</v>
      </c>
      <c r="O4" s="992"/>
      <c r="P4" s="1124" t="s">
        <v>253</v>
      </c>
      <c r="Q4" s="1125"/>
      <c r="R4" s="1169"/>
      <c r="S4" s="1127"/>
      <c r="T4" s="992"/>
    </row>
    <row r="5" spans="1:21" ht="15" customHeight="1" thickBot="1" x14ac:dyDescent="0.25">
      <c r="A5" s="993"/>
      <c r="B5" s="1011" t="s">
        <v>11</v>
      </c>
      <c r="C5" s="1012" t="s">
        <v>23</v>
      </c>
      <c r="D5" s="1015" t="s">
        <v>90</v>
      </c>
      <c r="E5" s="1015" t="s">
        <v>25</v>
      </c>
      <c r="F5" s="1012" t="s">
        <v>121</v>
      </c>
      <c r="G5" s="1015" t="s">
        <v>24</v>
      </c>
      <c r="H5" s="1015" t="s">
        <v>17</v>
      </c>
      <c r="I5" s="1016" t="s">
        <v>12</v>
      </c>
      <c r="J5" s="993"/>
      <c r="K5" s="962">
        <v>2019</v>
      </c>
      <c r="L5" s="959">
        <v>6.1700000000000001E-3</v>
      </c>
      <c r="M5" s="943">
        <v>1.064E-2</v>
      </c>
      <c r="N5" s="1024">
        <v>0.53061810512518082</v>
      </c>
      <c r="O5" s="992"/>
      <c r="P5" s="1124" t="s">
        <v>254</v>
      </c>
      <c r="Q5" s="1125"/>
      <c r="R5" s="1169"/>
      <c r="S5" s="1127"/>
      <c r="T5" s="992"/>
    </row>
    <row r="6" spans="1:21" ht="15" customHeight="1" thickBot="1" x14ac:dyDescent="0.25">
      <c r="A6" s="994"/>
      <c r="B6" s="1004">
        <v>0</v>
      </c>
      <c r="C6" s="1008" t="e">
        <f>B3/D3</f>
        <v>#DIV/0!</v>
      </c>
      <c r="D6" s="1008" t="e">
        <f>(B3/D3)+H6</f>
        <v>#DIV/0!</v>
      </c>
      <c r="E6" s="1008" t="e">
        <f>I3/D3</f>
        <v>#DIV/0!</v>
      </c>
      <c r="F6" s="1008" t="e">
        <f>B11/B3</f>
        <v>#DIV/0!</v>
      </c>
      <c r="G6" s="1008" t="e">
        <f>F3/B3</f>
        <v>#DIV/0!</v>
      </c>
      <c r="H6" s="1008" t="e">
        <f>(C3+F3+B6)/(E3+F3+G3+B6)</f>
        <v>#DIV/0!</v>
      </c>
      <c r="I6" s="1007">
        <v>0</v>
      </c>
      <c r="J6" s="994"/>
      <c r="K6" s="962">
        <v>2018</v>
      </c>
      <c r="L6" s="959">
        <v>6.6699999999999997E-3</v>
      </c>
      <c r="M6" s="943">
        <v>1.038E-2</v>
      </c>
      <c r="N6" s="1024">
        <v>0.5371253435920218</v>
      </c>
      <c r="O6" s="992"/>
      <c r="P6" s="1124" t="s">
        <v>255</v>
      </c>
      <c r="Q6" s="1125"/>
      <c r="R6" s="1169"/>
      <c r="S6" s="1127"/>
      <c r="T6" s="992"/>
    </row>
    <row r="7" spans="1:21" ht="15" customHeight="1" thickBot="1" x14ac:dyDescent="0.25">
      <c r="A7" s="994"/>
      <c r="B7" s="992"/>
      <c r="C7" s="992"/>
      <c r="D7" s="992"/>
      <c r="E7" s="992"/>
      <c r="F7" s="992"/>
      <c r="G7" s="992"/>
      <c r="H7" s="992"/>
      <c r="I7" s="992"/>
      <c r="J7" s="994"/>
      <c r="K7" s="962">
        <v>2017</v>
      </c>
      <c r="L7" s="959">
        <v>6.3E-3</v>
      </c>
      <c r="M7" s="943">
        <v>9.5099999999999994E-3</v>
      </c>
      <c r="N7" s="1024">
        <v>0.53165670916646435</v>
      </c>
      <c r="O7" s="992"/>
      <c r="P7" s="1124" t="s">
        <v>256</v>
      </c>
      <c r="Q7" s="1125"/>
      <c r="R7" s="1169"/>
      <c r="S7" s="1127"/>
      <c r="T7" s="992"/>
    </row>
    <row r="8" spans="1:21" ht="15" customHeight="1" thickBot="1" x14ac:dyDescent="0.25">
      <c r="A8" s="994"/>
      <c r="B8" s="1017" t="s">
        <v>122</v>
      </c>
      <c r="C8" s="1170" t="s">
        <v>94</v>
      </c>
      <c r="D8" s="1171"/>
      <c r="E8" s="1171"/>
      <c r="F8" s="1174" t="s">
        <v>333</v>
      </c>
      <c r="G8" s="1176" t="s">
        <v>258</v>
      </c>
      <c r="H8" s="1176"/>
      <c r="I8" s="1177"/>
      <c r="J8" s="994"/>
      <c r="K8" s="962">
        <v>2016</v>
      </c>
      <c r="L8" s="959">
        <v>6.5799999999999999E-3</v>
      </c>
      <c r="M8" s="943">
        <v>8.94E-3</v>
      </c>
      <c r="N8" s="1024">
        <v>0.53373266232527894</v>
      </c>
      <c r="O8" s="992"/>
      <c r="P8" s="1142" t="s">
        <v>259</v>
      </c>
      <c r="Q8" s="1143"/>
      <c r="R8" s="1180"/>
      <c r="S8" s="1145"/>
      <c r="T8" s="992"/>
    </row>
    <row r="9" spans="1:21" ht="15" customHeight="1" thickBot="1" x14ac:dyDescent="0.25">
      <c r="A9" s="994"/>
      <c r="B9" s="1025" t="e">
        <f>(C3-H3)/(E3-C3-H3+G3)</f>
        <v>#DIV/0!</v>
      </c>
      <c r="C9" s="1172"/>
      <c r="D9" s="1173"/>
      <c r="E9" s="1173"/>
      <c r="F9" s="1175"/>
      <c r="G9" s="1178"/>
      <c r="H9" s="1178"/>
      <c r="I9" s="1179"/>
      <c r="J9" s="994"/>
      <c r="K9" s="962">
        <v>2015</v>
      </c>
      <c r="L9" s="959">
        <v>6.7099999999999998E-3</v>
      </c>
      <c r="M9" s="943">
        <v>8.7200000000000003E-3</v>
      </c>
      <c r="N9" s="1024">
        <v>0.53708168639967746</v>
      </c>
      <c r="O9" s="992"/>
      <c r="P9" s="992"/>
      <c r="Q9" s="992"/>
      <c r="R9" s="992"/>
      <c r="S9" s="992"/>
      <c r="T9" s="992"/>
      <c r="U9" s="12"/>
    </row>
    <row r="10" spans="1:21" ht="15" customHeight="1" thickBot="1" x14ac:dyDescent="0.25">
      <c r="A10" s="994"/>
      <c r="B10" s="1018" t="s">
        <v>3</v>
      </c>
      <c r="C10" s="1159" t="e">
        <f>(1-B9*0.7635+1-C6*0.7562+1-D6*0.7021+E6*0.5276+1-F6*0.4621+1-G6*0.2713)/5.5276</f>
        <v>#DIV/0!</v>
      </c>
      <c r="D10" s="1160"/>
      <c r="E10" s="1160"/>
      <c r="F10" s="1163">
        <f>D3/771</f>
        <v>0</v>
      </c>
      <c r="G10" s="1165" t="b">
        <f>IF(F10&gt;24,C10/F10*24.01, IF(F10&gt;20.58,C10/F10*20.59, IF(F10&gt;17.15,C10/F10*17.16, IF(F10&gt;13.72,C10/F10*13.73, IF(F10&gt;10.29,C10/F10*10.3, IF(F10&gt;6.86,C10/F10*6.87, IF(F10&gt;3.43,C10/F10*3.44, IF(F10&gt;0,C10/F10*0.8))))))))</f>
        <v>0</v>
      </c>
      <c r="H10" s="1165"/>
      <c r="I10" s="1166"/>
      <c r="J10" s="994"/>
      <c r="K10" s="962">
        <v>2014</v>
      </c>
      <c r="L10" s="959">
        <v>6.94E-3</v>
      </c>
      <c r="M10" s="943">
        <v>8.9800000000000001E-3</v>
      </c>
      <c r="N10" s="1024">
        <v>0.54202622253460109</v>
      </c>
      <c r="O10" s="992"/>
      <c r="U10" s="12"/>
    </row>
    <row r="11" spans="1:21" ht="15" customHeight="1" thickBot="1" x14ac:dyDescent="0.25">
      <c r="A11" s="994"/>
      <c r="B11" s="1010">
        <v>0</v>
      </c>
      <c r="C11" s="1161"/>
      <c r="D11" s="1162"/>
      <c r="E11" s="1162"/>
      <c r="F11" s="1164"/>
      <c r="G11" s="1167"/>
      <c r="H11" s="1167"/>
      <c r="I11" s="1168"/>
      <c r="J11" s="994"/>
      <c r="K11" s="962">
        <v>2013</v>
      </c>
      <c r="L11" s="959">
        <v>6.5900000000000004E-3</v>
      </c>
      <c r="M11" s="943">
        <v>8.3099999999999997E-3</v>
      </c>
      <c r="N11" s="1024">
        <v>0.53863936811477786</v>
      </c>
      <c r="O11" s="992"/>
      <c r="U11" s="12"/>
    </row>
    <row r="12" spans="1:21" ht="15" customHeight="1" thickBot="1" x14ac:dyDescent="0.25">
      <c r="A12" s="994"/>
      <c r="B12" s="995"/>
      <c r="C12" s="995"/>
      <c r="D12" s="995"/>
      <c r="E12" s="995"/>
      <c r="F12" s="995"/>
      <c r="G12" s="995"/>
      <c r="H12" s="996"/>
      <c r="I12" s="996"/>
      <c r="J12" s="994"/>
      <c r="K12" s="962">
        <v>2012</v>
      </c>
      <c r="L12" s="959">
        <v>6.6400000000000001E-3</v>
      </c>
      <c r="M12" s="943">
        <v>8.1099999999999992E-3</v>
      </c>
      <c r="N12" s="1024">
        <v>0.53607620674883272</v>
      </c>
      <c r="O12" s="992"/>
      <c r="U12" s="12"/>
    </row>
    <row r="13" spans="1:21" ht="15" customHeight="1" x14ac:dyDescent="0.2">
      <c r="A13" s="994"/>
      <c r="B13" s="1111" t="s">
        <v>334</v>
      </c>
      <c r="C13" s="1112"/>
      <c r="D13" s="1112"/>
      <c r="E13" s="1112"/>
      <c r="F13" s="1115" t="e">
        <f>(C10+G10)/2</f>
        <v>#DIV/0!</v>
      </c>
      <c r="G13" s="1116"/>
      <c r="H13" s="1116"/>
      <c r="I13" s="1117"/>
      <c r="J13" s="994"/>
      <c r="K13" s="962">
        <v>2011</v>
      </c>
      <c r="L13" s="959">
        <v>6.8799999999999998E-3</v>
      </c>
      <c r="M13" s="943">
        <v>8.3899999999999999E-3</v>
      </c>
      <c r="N13" s="1024">
        <v>0.53649545773390206</v>
      </c>
      <c r="O13" s="992"/>
      <c r="U13" s="12"/>
    </row>
    <row r="14" spans="1:21" ht="15" customHeight="1" thickBot="1" x14ac:dyDescent="0.25">
      <c r="A14" s="994"/>
      <c r="B14" s="1113"/>
      <c r="C14" s="1114"/>
      <c r="D14" s="1114"/>
      <c r="E14" s="1114"/>
      <c r="F14" s="1118"/>
      <c r="G14" s="1119"/>
      <c r="H14" s="1119"/>
      <c r="I14" s="1120"/>
      <c r="J14" s="994"/>
      <c r="K14" s="962">
        <v>2010</v>
      </c>
      <c r="L14" s="959">
        <v>7.0099999999999997E-3</v>
      </c>
      <c r="M14" s="943">
        <v>8.3499999999999998E-3</v>
      </c>
      <c r="N14" s="1024">
        <v>0.53478485499030826</v>
      </c>
      <c r="O14" s="992"/>
      <c r="U14" s="12"/>
    </row>
    <row r="15" spans="1:21" ht="15" customHeight="1" thickBot="1" x14ac:dyDescent="0.25">
      <c r="A15" s="994"/>
      <c r="B15" s="992"/>
      <c r="C15" s="997"/>
      <c r="D15" s="997"/>
      <c r="E15" s="997"/>
      <c r="F15" s="998"/>
      <c r="G15" s="998"/>
      <c r="H15" s="997"/>
      <c r="I15" s="994"/>
      <c r="J15" s="994"/>
      <c r="K15" s="962">
        <v>2009</v>
      </c>
      <c r="L15" s="959">
        <v>7.3000000000000001E-3</v>
      </c>
      <c r="M15" s="943">
        <v>8.5000000000000006E-3</v>
      </c>
      <c r="N15" s="1024">
        <v>0.52961639676829919</v>
      </c>
      <c r="O15" s="992"/>
      <c r="U15" s="12"/>
    </row>
    <row r="16" spans="1:21" ht="15" customHeight="1" thickBot="1" x14ac:dyDescent="0.25">
      <c r="A16" s="994"/>
      <c r="B16" s="1088" t="s">
        <v>261</v>
      </c>
      <c r="C16" s="1089"/>
      <c r="D16" s="1089"/>
      <c r="E16" s="1089"/>
      <c r="F16" s="1089"/>
      <c r="G16" s="1089"/>
      <c r="H16" s="1089"/>
      <c r="I16" s="1090"/>
      <c r="J16" s="994"/>
      <c r="K16" s="962">
        <v>2008</v>
      </c>
      <c r="L16" s="959">
        <v>7.2700000000000004E-3</v>
      </c>
      <c r="M16" s="943">
        <v>8.9099999999999995E-3</v>
      </c>
      <c r="N16" s="1024">
        <v>0.52955669281408735</v>
      </c>
      <c r="O16" s="992"/>
      <c r="U16" s="12"/>
    </row>
    <row r="17" spans="1:21" ht="15" customHeight="1" x14ac:dyDescent="0.2">
      <c r="A17" s="992"/>
      <c r="B17" s="934" t="s">
        <v>335</v>
      </c>
      <c r="C17" s="1091" t="s">
        <v>336</v>
      </c>
      <c r="D17" s="1092"/>
      <c r="E17" s="1092"/>
      <c r="F17" s="1092"/>
      <c r="G17" s="1092"/>
      <c r="H17" s="1092"/>
      <c r="I17" s="1093"/>
      <c r="J17" s="994"/>
      <c r="K17" s="962">
        <v>2007</v>
      </c>
      <c r="L17" s="959">
        <v>7.6400000000000001E-3</v>
      </c>
      <c r="M17" s="943">
        <v>9.2999999999999992E-3</v>
      </c>
      <c r="N17" s="1024">
        <v>0.52712099505945709</v>
      </c>
      <c r="O17" s="992"/>
      <c r="U17" s="12"/>
    </row>
    <row r="18" spans="1:21" ht="15" customHeight="1" x14ac:dyDescent="0.2">
      <c r="A18" s="992"/>
      <c r="B18" s="935" t="s">
        <v>337</v>
      </c>
      <c r="C18" s="1121" t="s">
        <v>338</v>
      </c>
      <c r="D18" s="1122"/>
      <c r="E18" s="1122"/>
      <c r="F18" s="1122"/>
      <c r="G18" s="1122"/>
      <c r="H18" s="1122"/>
      <c r="I18" s="1123"/>
      <c r="J18" s="994"/>
      <c r="K18" s="962">
        <v>2006</v>
      </c>
      <c r="L18" s="959">
        <v>7.4200000000000004E-3</v>
      </c>
      <c r="M18" s="943">
        <v>9.6600000000000002E-3</v>
      </c>
      <c r="N18" s="1024">
        <v>0.52462811981955393</v>
      </c>
      <c r="O18" s="992"/>
      <c r="U18" s="12"/>
    </row>
    <row r="19" spans="1:21" ht="15" customHeight="1" x14ac:dyDescent="0.2">
      <c r="A19" s="992"/>
      <c r="B19" s="935" t="s">
        <v>339</v>
      </c>
      <c r="C19" s="1121" t="s">
        <v>340</v>
      </c>
      <c r="D19" s="1122"/>
      <c r="E19" s="1122"/>
      <c r="F19" s="1122"/>
      <c r="G19" s="1122"/>
      <c r="H19" s="1122"/>
      <c r="I19" s="1123"/>
      <c r="J19" s="994"/>
      <c r="K19" s="962">
        <v>2005</v>
      </c>
      <c r="L19" s="959">
        <v>7.0600000000000003E-3</v>
      </c>
      <c r="M19" s="943">
        <v>9.6500000000000006E-3</v>
      </c>
      <c r="N19" s="1024">
        <v>0.5284541350163543</v>
      </c>
      <c r="O19" s="992"/>
      <c r="U19" s="12"/>
    </row>
    <row r="20" spans="1:21" ht="15" customHeight="1" x14ac:dyDescent="0.2">
      <c r="A20" s="992"/>
      <c r="B20" s="935" t="s">
        <v>268</v>
      </c>
      <c r="C20" s="1121" t="s">
        <v>341</v>
      </c>
      <c r="D20" s="1122"/>
      <c r="E20" s="1122"/>
      <c r="F20" s="1122"/>
      <c r="G20" s="1122"/>
      <c r="H20" s="1122"/>
      <c r="I20" s="1123"/>
      <c r="J20" s="992"/>
      <c r="K20" s="962">
        <v>2004</v>
      </c>
      <c r="L20" s="959">
        <v>7.2300000000000003E-3</v>
      </c>
      <c r="M20" s="943">
        <v>9.8099999999999993E-3</v>
      </c>
      <c r="N20" s="1024">
        <v>0.52593821170889488</v>
      </c>
      <c r="O20" s="992"/>
      <c r="U20" s="12"/>
    </row>
    <row r="21" spans="1:21" ht="15" customHeight="1" x14ac:dyDescent="0.2">
      <c r="A21" s="992"/>
      <c r="B21" s="936" t="s">
        <v>270</v>
      </c>
      <c r="C21" s="1094" t="s">
        <v>342</v>
      </c>
      <c r="D21" s="1095"/>
      <c r="E21" s="1095"/>
      <c r="F21" s="1095"/>
      <c r="G21" s="1095"/>
      <c r="H21" s="1095"/>
      <c r="I21" s="1096"/>
      <c r="J21" s="999"/>
      <c r="K21" s="962">
        <v>2003</v>
      </c>
      <c r="L21" s="959">
        <v>7.1300000000000001E-3</v>
      </c>
      <c r="M21" s="943">
        <v>9.8600000000000007E-3</v>
      </c>
      <c r="N21" s="1024">
        <v>0.52723374758841079</v>
      </c>
      <c r="O21" s="992"/>
      <c r="U21" s="12"/>
    </row>
    <row r="22" spans="1:21" ht="15" customHeight="1" x14ac:dyDescent="0.2">
      <c r="A22" s="992"/>
      <c r="B22" s="936" t="s">
        <v>272</v>
      </c>
      <c r="C22" s="1094" t="s">
        <v>273</v>
      </c>
      <c r="D22" s="1095"/>
      <c r="E22" s="1095"/>
      <c r="F22" s="1095"/>
      <c r="G22" s="1095"/>
      <c r="H22" s="1095"/>
      <c r="I22" s="1096"/>
      <c r="J22" s="1000"/>
      <c r="K22" s="962">
        <v>2002</v>
      </c>
      <c r="L22" s="959">
        <v>7.4999999999999997E-3</v>
      </c>
      <c r="M22" s="943">
        <v>9.3600000000000003E-3</v>
      </c>
      <c r="N22" s="1024">
        <v>0.52922330252435956</v>
      </c>
      <c r="O22" s="992"/>
      <c r="U22" s="12"/>
    </row>
    <row r="23" spans="1:21" ht="15" customHeight="1" x14ac:dyDescent="0.2">
      <c r="A23" s="992"/>
      <c r="B23" s="937" t="s">
        <v>274</v>
      </c>
      <c r="C23" s="1083" t="s">
        <v>275</v>
      </c>
      <c r="D23" s="1084"/>
      <c r="E23" s="1084"/>
      <c r="F23" s="1084"/>
      <c r="G23" s="1084"/>
      <c r="H23" s="1084"/>
      <c r="I23" s="1085"/>
      <c r="J23" s="1001"/>
      <c r="K23" s="962">
        <v>2001</v>
      </c>
      <c r="L23" s="959">
        <v>7.62E-3</v>
      </c>
      <c r="M23" s="943">
        <v>1.0109999999999999E-2</v>
      </c>
      <c r="N23" s="1024">
        <v>0.52692629665625534</v>
      </c>
      <c r="O23" s="992"/>
      <c r="U23" s="12"/>
    </row>
    <row r="24" spans="1:21" ht="15" customHeight="1" x14ac:dyDescent="0.2">
      <c r="A24" s="992"/>
      <c r="B24" s="937" t="s">
        <v>276</v>
      </c>
      <c r="C24" s="1083" t="s">
        <v>277</v>
      </c>
      <c r="D24" s="1084"/>
      <c r="E24" s="1084"/>
      <c r="F24" s="1084"/>
      <c r="G24" s="1084"/>
      <c r="H24" s="1084"/>
      <c r="I24" s="1085"/>
      <c r="J24" s="1001"/>
      <c r="K24" s="962">
        <v>2000</v>
      </c>
      <c r="L24" s="959">
        <v>7.9600000000000001E-3</v>
      </c>
      <c r="M24" s="943">
        <v>8.2699999999999996E-3</v>
      </c>
      <c r="N24" s="1024">
        <v>0.52173708456733991</v>
      </c>
      <c r="O24" s="992"/>
      <c r="U24" s="12"/>
    </row>
    <row r="25" spans="1:21" ht="15" customHeight="1" x14ac:dyDescent="0.2">
      <c r="A25" s="992"/>
      <c r="B25" s="937" t="s">
        <v>278</v>
      </c>
      <c r="C25" s="1083" t="s">
        <v>279</v>
      </c>
      <c r="D25" s="1084"/>
      <c r="E25" s="1084"/>
      <c r="F25" s="1084"/>
      <c r="G25" s="1084"/>
      <c r="H25" s="1084"/>
      <c r="I25" s="1085"/>
      <c r="J25" s="1001"/>
      <c r="K25" s="962">
        <v>1999</v>
      </c>
      <c r="L25" s="959">
        <v>7.7200000000000003E-3</v>
      </c>
      <c r="M25" s="943">
        <v>8.3199999999999993E-3</v>
      </c>
      <c r="N25" s="1024">
        <v>0.52251642607525195</v>
      </c>
      <c r="O25" s="992"/>
      <c r="U25" s="12"/>
    </row>
    <row r="26" spans="1:21" ht="15" customHeight="1" thickBot="1" x14ac:dyDescent="0.25">
      <c r="A26" s="992"/>
      <c r="B26" s="937" t="s">
        <v>280</v>
      </c>
      <c r="C26" s="1083" t="s">
        <v>281</v>
      </c>
      <c r="D26" s="1084"/>
      <c r="E26" s="1084"/>
      <c r="F26" s="1084"/>
      <c r="G26" s="1084"/>
      <c r="H26" s="1084"/>
      <c r="I26" s="1085"/>
      <c r="J26" s="1002"/>
      <c r="K26" s="963">
        <v>1998</v>
      </c>
      <c r="L26" s="960">
        <v>7.45E-3</v>
      </c>
      <c r="M26" s="956">
        <v>8.43E-3</v>
      </c>
      <c r="N26" s="1026">
        <v>0.52769587310034693</v>
      </c>
      <c r="O26" s="992"/>
      <c r="U26" s="12"/>
    </row>
    <row r="27" spans="1:21" ht="15" customHeight="1" x14ac:dyDescent="0.2">
      <c r="A27" s="992"/>
      <c r="B27" s="937" t="s">
        <v>282</v>
      </c>
      <c r="C27" s="1083" t="s">
        <v>283</v>
      </c>
      <c r="D27" s="1084"/>
      <c r="E27" s="1084"/>
      <c r="F27" s="1084"/>
      <c r="G27" s="1084"/>
      <c r="H27" s="1084"/>
      <c r="I27" s="1085"/>
      <c r="J27" s="1000"/>
      <c r="K27" s="971">
        <v>1997</v>
      </c>
      <c r="L27" s="968">
        <v>7.8799999999999999E-3</v>
      </c>
      <c r="M27" s="1027">
        <v>8.2500000000000004E-3</v>
      </c>
      <c r="N27" s="1028">
        <v>0.52783359953772013</v>
      </c>
      <c r="O27" s="992"/>
      <c r="U27" s="12"/>
    </row>
    <row r="28" spans="1:21" ht="15" customHeight="1" x14ac:dyDescent="0.2">
      <c r="A28" s="992"/>
      <c r="B28" s="937" t="s">
        <v>284</v>
      </c>
      <c r="C28" s="1083" t="s">
        <v>285</v>
      </c>
      <c r="D28" s="1084"/>
      <c r="E28" s="1084"/>
      <c r="F28" s="1084"/>
      <c r="G28" s="1084"/>
      <c r="H28" s="1084"/>
      <c r="I28" s="1085"/>
      <c r="J28" s="1000"/>
      <c r="K28" s="972">
        <v>1996</v>
      </c>
      <c r="L28" s="969">
        <v>7.9000000000000008E-3</v>
      </c>
      <c r="M28" s="1029">
        <v>7.92E-3</v>
      </c>
      <c r="N28" s="1030">
        <v>0.5248012636202517</v>
      </c>
      <c r="O28" s="992"/>
      <c r="U28" s="12"/>
    </row>
    <row r="29" spans="1:21" ht="15" customHeight="1" x14ac:dyDescent="0.2">
      <c r="A29" s="992"/>
      <c r="B29" s="937" t="s">
        <v>286</v>
      </c>
      <c r="C29" s="1083" t="s">
        <v>287</v>
      </c>
      <c r="D29" s="1084"/>
      <c r="E29" s="1084"/>
      <c r="F29" s="1084"/>
      <c r="G29" s="1084"/>
      <c r="H29" s="1084"/>
      <c r="I29" s="1085"/>
      <c r="J29" s="1000"/>
      <c r="K29" s="972">
        <v>1995</v>
      </c>
      <c r="L29" s="969">
        <v>7.4900000000000001E-3</v>
      </c>
      <c r="M29" s="1029">
        <v>7.7799999999999996E-3</v>
      </c>
      <c r="N29" s="1030">
        <v>0.52734870908889797</v>
      </c>
      <c r="O29" s="992"/>
      <c r="U29" s="12"/>
    </row>
    <row r="30" spans="1:21" ht="15" customHeight="1" x14ac:dyDescent="0.2">
      <c r="A30" s="992"/>
      <c r="B30" s="937" t="s">
        <v>288</v>
      </c>
      <c r="C30" s="1083" t="s">
        <v>289</v>
      </c>
      <c r="D30" s="1084"/>
      <c r="E30" s="1084"/>
      <c r="F30" s="1084"/>
      <c r="G30" s="1084"/>
      <c r="H30" s="1084"/>
      <c r="I30" s="1085"/>
      <c r="J30" s="1000"/>
      <c r="K30" s="972">
        <v>1994</v>
      </c>
      <c r="L30" s="969">
        <v>7.9699999999999997E-3</v>
      </c>
      <c r="M30" s="1029">
        <v>7.0400000000000003E-3</v>
      </c>
      <c r="N30" s="1030">
        <v>0.52514088977664941</v>
      </c>
      <c r="O30" s="992"/>
      <c r="U30" s="12"/>
    </row>
    <row r="31" spans="1:21" ht="15" customHeight="1" x14ac:dyDescent="0.2">
      <c r="A31" s="992"/>
      <c r="B31" s="937" t="s">
        <v>290</v>
      </c>
      <c r="C31" s="1077" t="s">
        <v>291</v>
      </c>
      <c r="D31" s="1078"/>
      <c r="E31" s="1078"/>
      <c r="F31" s="1078"/>
      <c r="G31" s="1078"/>
      <c r="H31" s="1078"/>
      <c r="I31" s="1079"/>
      <c r="J31" s="1000"/>
      <c r="K31" s="972">
        <v>1993</v>
      </c>
      <c r="L31" s="969">
        <v>8.1899999999999994E-3</v>
      </c>
      <c r="M31" s="1029">
        <v>6.8700000000000002E-3</v>
      </c>
      <c r="N31" s="1030">
        <v>0.53059564197810927</v>
      </c>
      <c r="O31" s="992"/>
      <c r="U31" s="12"/>
    </row>
    <row r="32" spans="1:21" ht="15" customHeight="1" x14ac:dyDescent="0.2">
      <c r="A32" s="992"/>
      <c r="B32" s="937" t="s">
        <v>292</v>
      </c>
      <c r="C32" s="1083" t="s">
        <v>343</v>
      </c>
      <c r="D32" s="1084"/>
      <c r="E32" s="1084"/>
      <c r="F32" s="1084"/>
      <c r="G32" s="1084"/>
      <c r="H32" s="1084"/>
      <c r="I32" s="1085"/>
      <c r="J32" s="1000"/>
      <c r="K32" s="972">
        <v>1992</v>
      </c>
      <c r="L32" s="969">
        <v>8.0599999999999995E-3</v>
      </c>
      <c r="M32" s="1029">
        <v>6.1000000000000004E-3</v>
      </c>
      <c r="N32" s="1030">
        <v>0.53834285294102391</v>
      </c>
      <c r="O32" s="992"/>
      <c r="U32" s="12"/>
    </row>
    <row r="33" spans="1:21" ht="15" customHeight="1" x14ac:dyDescent="0.2">
      <c r="A33" s="992"/>
      <c r="B33" s="937" t="s">
        <v>294</v>
      </c>
      <c r="C33" s="1083" t="s">
        <v>295</v>
      </c>
      <c r="D33" s="1084"/>
      <c r="E33" s="1084"/>
      <c r="F33" s="1084"/>
      <c r="G33" s="1084"/>
      <c r="H33" s="1084"/>
      <c r="I33" s="1085"/>
      <c r="J33" s="1001"/>
      <c r="K33" s="972">
        <v>1991</v>
      </c>
      <c r="L33" s="969">
        <v>7.77E-3</v>
      </c>
      <c r="M33" s="1029">
        <v>5.6299999999999996E-3</v>
      </c>
      <c r="N33" s="1030">
        <v>0.53661809288961071</v>
      </c>
      <c r="O33" s="992"/>
      <c r="U33" s="12"/>
    </row>
    <row r="34" spans="1:21" ht="15" customHeight="1" x14ac:dyDescent="0.2">
      <c r="A34" s="992"/>
      <c r="B34" s="937" t="s">
        <v>296</v>
      </c>
      <c r="C34" s="1083" t="s">
        <v>297</v>
      </c>
      <c r="D34" s="1084"/>
      <c r="E34" s="1084"/>
      <c r="F34" s="1084"/>
      <c r="G34" s="1084"/>
      <c r="H34" s="1084"/>
      <c r="I34" s="1085"/>
      <c r="J34" s="1000"/>
      <c r="K34" s="972">
        <v>1990</v>
      </c>
      <c r="L34" s="969">
        <v>7.8700000000000003E-3</v>
      </c>
      <c r="M34" s="1029">
        <v>5.3699999999999998E-3</v>
      </c>
      <c r="N34" s="1030">
        <v>0.53605406903490604</v>
      </c>
      <c r="O34" s="992"/>
      <c r="U34" s="12"/>
    </row>
    <row r="35" spans="1:21" ht="15" customHeight="1" x14ac:dyDescent="0.2">
      <c r="A35" s="992"/>
      <c r="B35" s="937" t="s">
        <v>298</v>
      </c>
      <c r="C35" s="1083" t="s">
        <v>299</v>
      </c>
      <c r="D35" s="1084"/>
      <c r="E35" s="1084"/>
      <c r="F35" s="1084"/>
      <c r="G35" s="1084"/>
      <c r="H35" s="1084"/>
      <c r="I35" s="1085"/>
      <c r="J35" s="1000"/>
      <c r="K35" s="972">
        <v>1989</v>
      </c>
      <c r="L35" s="969">
        <v>7.7499999999999999E-3</v>
      </c>
      <c r="M35" s="1029">
        <v>5.0099999999999997E-3</v>
      </c>
      <c r="N35" s="1030">
        <v>0.53915714211475119</v>
      </c>
      <c r="O35" s="992"/>
      <c r="U35" s="12"/>
    </row>
    <row r="36" spans="1:21" ht="15" customHeight="1" x14ac:dyDescent="0.2">
      <c r="A36" s="992"/>
      <c r="B36" s="937" t="s">
        <v>300</v>
      </c>
      <c r="C36" s="1083" t="s">
        <v>301</v>
      </c>
      <c r="D36" s="1084"/>
      <c r="E36" s="1084"/>
      <c r="F36" s="1084"/>
      <c r="G36" s="1084"/>
      <c r="H36" s="1084"/>
      <c r="I36" s="1085"/>
      <c r="J36" s="1000"/>
      <c r="K36" s="972">
        <v>1988</v>
      </c>
      <c r="L36" s="969">
        <v>7.9399999999999991E-3</v>
      </c>
      <c r="M36" s="1029">
        <v>5.7600000000000004E-3</v>
      </c>
      <c r="N36" s="1030">
        <v>0.53868122217342207</v>
      </c>
      <c r="O36" s="992"/>
      <c r="U36" s="12"/>
    </row>
    <row r="37" spans="1:21" ht="15" customHeight="1" x14ac:dyDescent="0.2">
      <c r="A37" s="992"/>
      <c r="B37" s="937" t="s">
        <v>302</v>
      </c>
      <c r="C37" s="1083" t="s">
        <v>303</v>
      </c>
      <c r="D37" s="1084"/>
      <c r="E37" s="1084"/>
      <c r="F37" s="1084"/>
      <c r="G37" s="1084"/>
      <c r="H37" s="1084"/>
      <c r="I37" s="1085"/>
      <c r="J37" s="1000"/>
      <c r="K37" s="972">
        <v>1987</v>
      </c>
      <c r="L37" s="969">
        <v>6.8599999999999998E-3</v>
      </c>
      <c r="M37" s="1029">
        <v>5.1999999999999998E-3</v>
      </c>
      <c r="N37" s="1030">
        <v>0.52796521915181382</v>
      </c>
      <c r="O37" s="992"/>
      <c r="U37" s="12"/>
    </row>
    <row r="38" spans="1:21" ht="15" customHeight="1" thickBot="1" x14ac:dyDescent="0.25">
      <c r="A38" s="992"/>
      <c r="B38" s="938" t="s">
        <v>304</v>
      </c>
      <c r="C38" s="1080" t="s">
        <v>305</v>
      </c>
      <c r="D38" s="1086"/>
      <c r="E38" s="1086"/>
      <c r="F38" s="1086"/>
      <c r="G38" s="1086"/>
      <c r="H38" s="1086"/>
      <c r="I38" s="1087"/>
      <c r="J38" s="1000"/>
      <c r="K38" s="972">
        <v>1986</v>
      </c>
      <c r="L38" s="969">
        <v>7.3000000000000001E-3</v>
      </c>
      <c r="M38" s="1029">
        <v>5.0499999999999998E-3</v>
      </c>
      <c r="N38" s="1030">
        <v>0.53380832262450961</v>
      </c>
      <c r="O38" s="992"/>
      <c r="U38" s="12"/>
    </row>
    <row r="39" spans="1:21" ht="15" customHeight="1" thickBot="1" x14ac:dyDescent="0.25">
      <c r="A39" s="992"/>
      <c r="B39" s="993"/>
      <c r="C39" s="1031"/>
      <c r="D39" s="1032"/>
      <c r="E39" s="1032"/>
      <c r="F39" s="1032"/>
      <c r="G39" s="1032"/>
      <c r="H39" s="1032"/>
      <c r="I39" s="1032"/>
      <c r="J39" s="1000"/>
      <c r="K39" s="972">
        <v>1985</v>
      </c>
      <c r="L39" s="969">
        <v>7.1399999999999996E-3</v>
      </c>
      <c r="M39" s="1029">
        <v>4.3600000000000002E-3</v>
      </c>
      <c r="N39" s="1030">
        <v>0.53407136613439787</v>
      </c>
      <c r="O39" s="992"/>
      <c r="U39" s="12"/>
    </row>
    <row r="40" spans="1:21" ht="15" customHeight="1" thickBot="1" x14ac:dyDescent="0.25">
      <c r="A40" s="992"/>
      <c r="B40" s="1088" t="s">
        <v>344</v>
      </c>
      <c r="C40" s="1089"/>
      <c r="D40" s="1089"/>
      <c r="E40" s="1089"/>
      <c r="F40" s="1089"/>
      <c r="G40" s="1089"/>
      <c r="H40" s="1089"/>
      <c r="I40" s="1090"/>
      <c r="J40" s="1000"/>
      <c r="K40" s="972">
        <v>1984</v>
      </c>
      <c r="L40" s="969">
        <v>8.0099999999999998E-3</v>
      </c>
      <c r="M40" s="1029">
        <v>4.1599999999999996E-3</v>
      </c>
      <c r="N40" s="1030">
        <v>0.5355303873526569</v>
      </c>
      <c r="O40" s="992"/>
      <c r="U40" s="12"/>
    </row>
    <row r="41" spans="1:21" ht="15" customHeight="1" x14ac:dyDescent="0.2">
      <c r="A41" s="992"/>
      <c r="B41" s="934" t="s">
        <v>307</v>
      </c>
      <c r="C41" s="1091" t="s">
        <v>345</v>
      </c>
      <c r="D41" s="1092"/>
      <c r="E41" s="1092"/>
      <c r="F41" s="1092"/>
      <c r="G41" s="1092"/>
      <c r="H41" s="1092"/>
      <c r="I41" s="1093"/>
      <c r="J41" s="1000"/>
      <c r="K41" s="972">
        <v>1983</v>
      </c>
      <c r="L41" s="969">
        <v>7.8200000000000006E-3</v>
      </c>
      <c r="M41" s="1029">
        <v>4.4600000000000004E-3</v>
      </c>
      <c r="N41" s="1030">
        <v>0.53383864871846765</v>
      </c>
      <c r="O41" s="992"/>
      <c r="U41" s="12"/>
    </row>
    <row r="42" spans="1:21" ht="15" customHeight="1" x14ac:dyDescent="0.2">
      <c r="A42" s="992"/>
      <c r="B42" s="937" t="s">
        <v>296</v>
      </c>
      <c r="C42" s="1077" t="s">
        <v>346</v>
      </c>
      <c r="D42" s="1078"/>
      <c r="E42" s="1078"/>
      <c r="F42" s="1078"/>
      <c r="G42" s="1078"/>
      <c r="H42" s="1078"/>
      <c r="I42" s="1079"/>
      <c r="J42" s="992"/>
      <c r="K42" s="972">
        <v>1982</v>
      </c>
      <c r="L42" s="969">
        <v>7.5799999999999999E-3</v>
      </c>
      <c r="M42" s="1029">
        <v>4.1999999999999997E-3</v>
      </c>
      <c r="N42" s="1030">
        <v>0.53380414414539668</v>
      </c>
      <c r="O42" s="992"/>
      <c r="U42" s="12"/>
    </row>
    <row r="43" spans="1:21" ht="15" customHeight="1" x14ac:dyDescent="0.2">
      <c r="A43" s="992"/>
      <c r="B43" s="937" t="s">
        <v>310</v>
      </c>
      <c r="C43" s="1077" t="s">
        <v>347</v>
      </c>
      <c r="D43" s="1078"/>
      <c r="E43" s="1078"/>
      <c r="F43" s="1078"/>
      <c r="G43" s="1078"/>
      <c r="H43" s="1078"/>
      <c r="I43" s="1079"/>
      <c r="J43" s="992"/>
      <c r="K43" s="972">
        <v>1981</v>
      </c>
      <c r="L43" s="969">
        <v>7.8300000000000002E-3</v>
      </c>
      <c r="M43" s="1029">
        <v>4.3800000000000002E-3</v>
      </c>
      <c r="N43" s="1030">
        <v>0.53899272269922816</v>
      </c>
      <c r="O43" s="992"/>
      <c r="U43" s="12"/>
    </row>
    <row r="44" spans="1:21" ht="15" customHeight="1" x14ac:dyDescent="0.2">
      <c r="A44" s="992"/>
      <c r="B44" s="937" t="s">
        <v>292</v>
      </c>
      <c r="C44" s="1077" t="s">
        <v>348</v>
      </c>
      <c r="D44" s="1078"/>
      <c r="E44" s="1078"/>
      <c r="F44" s="1078"/>
      <c r="G44" s="1078"/>
      <c r="H44" s="1078"/>
      <c r="I44" s="1079"/>
      <c r="J44" s="992"/>
      <c r="K44" s="972">
        <v>1980</v>
      </c>
      <c r="L44" s="969">
        <v>8.0400000000000003E-3</v>
      </c>
      <c r="M44" s="1029">
        <v>4.0800000000000003E-3</v>
      </c>
      <c r="N44" s="1030">
        <v>0.53327356107251389</v>
      </c>
      <c r="O44" s="992"/>
      <c r="U44" s="12"/>
    </row>
    <row r="45" spans="1:21" ht="15" customHeight="1" x14ac:dyDescent="0.2">
      <c r="A45" s="992"/>
      <c r="B45" s="937" t="s">
        <v>290</v>
      </c>
      <c r="C45" s="1077" t="s">
        <v>349</v>
      </c>
      <c r="D45" s="1078"/>
      <c r="E45" s="1078"/>
      <c r="F45" s="1078"/>
      <c r="G45" s="1078"/>
      <c r="H45" s="1078"/>
      <c r="I45" s="1079"/>
      <c r="J45" s="992"/>
      <c r="K45" s="972">
        <v>1979</v>
      </c>
      <c r="L45" s="969">
        <v>8.1899999999999994E-3</v>
      </c>
      <c r="M45" s="1029">
        <v>4.7000000000000002E-3</v>
      </c>
      <c r="N45" s="1030">
        <v>0.53034504317009401</v>
      </c>
      <c r="O45" s="992"/>
      <c r="U45" s="12"/>
    </row>
    <row r="46" spans="1:21" ht="15" customHeight="1" x14ac:dyDescent="0.2">
      <c r="A46" s="992"/>
      <c r="B46" s="937" t="s">
        <v>302</v>
      </c>
      <c r="C46" s="1077" t="s">
        <v>350</v>
      </c>
      <c r="D46" s="1078"/>
      <c r="E46" s="1078"/>
      <c r="F46" s="1078"/>
      <c r="G46" s="1078"/>
      <c r="H46" s="1078"/>
      <c r="I46" s="1079"/>
      <c r="J46" s="992"/>
      <c r="K46" s="972">
        <v>1978</v>
      </c>
      <c r="L46" s="969">
        <v>8.0000000000000002E-3</v>
      </c>
      <c r="M46" s="1029">
        <v>4.8500000000000001E-3</v>
      </c>
      <c r="N46" s="1030">
        <v>0.53624767677018936</v>
      </c>
      <c r="O46" s="992"/>
      <c r="U46" s="12"/>
    </row>
    <row r="47" spans="1:21" ht="15" customHeight="1" x14ac:dyDescent="0.2">
      <c r="A47" s="992"/>
      <c r="B47" s="937" t="s">
        <v>315</v>
      </c>
      <c r="C47" s="1077" t="s">
        <v>351</v>
      </c>
      <c r="D47" s="1078"/>
      <c r="E47" s="1078"/>
      <c r="F47" s="1078"/>
      <c r="G47" s="1078"/>
      <c r="H47" s="1078"/>
      <c r="I47" s="1079"/>
      <c r="J47" s="992"/>
      <c r="K47" s="972">
        <v>1977</v>
      </c>
      <c r="L47" s="969">
        <v>7.62E-3</v>
      </c>
      <c r="M47" s="1029">
        <v>4.8999999999999998E-3</v>
      </c>
      <c r="N47" s="1030">
        <v>0.53036891054337132</v>
      </c>
      <c r="O47" s="992"/>
      <c r="U47" s="12"/>
    </row>
    <row r="48" spans="1:21" ht="15" customHeight="1" x14ac:dyDescent="0.2">
      <c r="A48" s="992"/>
      <c r="B48" s="937" t="s">
        <v>300</v>
      </c>
      <c r="C48" s="1077" t="s">
        <v>352</v>
      </c>
      <c r="D48" s="1078"/>
      <c r="E48" s="1078"/>
      <c r="F48" s="1078"/>
      <c r="G48" s="1078"/>
      <c r="H48" s="1078"/>
      <c r="I48" s="1079"/>
      <c r="J48" s="992"/>
      <c r="K48" s="972">
        <v>1976</v>
      </c>
      <c r="L48" s="969">
        <v>8.0099999999999998E-3</v>
      </c>
      <c r="M48" s="1029">
        <v>4.6299999999999996E-3</v>
      </c>
      <c r="N48" s="1030">
        <v>0.54098211659869144</v>
      </c>
      <c r="O48" s="992"/>
      <c r="U48" s="12"/>
    </row>
    <row r="49" spans="1:21" ht="15" customHeight="1" x14ac:dyDescent="0.2">
      <c r="A49" s="992"/>
      <c r="B49" s="937" t="s">
        <v>318</v>
      </c>
      <c r="C49" s="1077" t="s">
        <v>353</v>
      </c>
      <c r="D49" s="1078"/>
      <c r="E49" s="1078"/>
      <c r="F49" s="1078"/>
      <c r="G49" s="1078"/>
      <c r="H49" s="1078"/>
      <c r="I49" s="1079"/>
      <c r="J49" s="992"/>
      <c r="K49" s="972">
        <v>1975</v>
      </c>
      <c r="L49" s="969">
        <v>7.3099999999999997E-3</v>
      </c>
      <c r="M49" s="1029">
        <v>5.1200000000000004E-3</v>
      </c>
      <c r="N49" s="1030">
        <v>0.53707500867182967</v>
      </c>
      <c r="O49" s="992"/>
      <c r="U49" s="12"/>
    </row>
    <row r="50" spans="1:21" ht="15" customHeight="1" x14ac:dyDescent="0.2">
      <c r="A50" s="992"/>
      <c r="B50" s="937" t="s">
        <v>320</v>
      </c>
      <c r="C50" s="1077" t="s">
        <v>354</v>
      </c>
      <c r="D50" s="1078"/>
      <c r="E50" s="1078"/>
      <c r="F50" s="1078"/>
      <c r="G50" s="1078"/>
      <c r="H50" s="1078"/>
      <c r="I50" s="1079"/>
      <c r="J50" s="992"/>
      <c r="K50" s="972">
        <v>1974</v>
      </c>
      <c r="L50" s="969">
        <v>7.4200000000000004E-3</v>
      </c>
      <c r="M50" s="1029">
        <v>5.1999999999999998E-3</v>
      </c>
      <c r="N50" s="1030">
        <v>0.5387631132629298</v>
      </c>
      <c r="O50" s="992"/>
      <c r="U50" s="12"/>
    </row>
    <row r="51" spans="1:21" ht="15" customHeight="1" x14ac:dyDescent="0.2">
      <c r="A51" s="992"/>
      <c r="B51" s="937" t="s">
        <v>322</v>
      </c>
      <c r="C51" s="1077" t="s">
        <v>355</v>
      </c>
      <c r="D51" s="1078"/>
      <c r="E51" s="1078"/>
      <c r="F51" s="1078"/>
      <c r="G51" s="1078"/>
      <c r="H51" s="1078"/>
      <c r="I51" s="1079"/>
      <c r="J51" s="992"/>
      <c r="K51" s="972">
        <v>1973</v>
      </c>
      <c r="L51" s="969">
        <v>6.7799999999999996E-3</v>
      </c>
      <c r="M51" s="1029">
        <v>5.0699999999999999E-3</v>
      </c>
      <c r="N51" s="1030">
        <v>0.53667533378081722</v>
      </c>
      <c r="O51" s="992"/>
      <c r="U51" s="12"/>
    </row>
    <row r="52" spans="1:21" ht="15" customHeight="1" x14ac:dyDescent="0.2">
      <c r="A52" s="992"/>
      <c r="B52" s="937" t="s">
        <v>102</v>
      </c>
      <c r="C52" s="1077" t="s">
        <v>356</v>
      </c>
      <c r="D52" s="1078"/>
      <c r="E52" s="1078"/>
      <c r="F52" s="1078"/>
      <c r="G52" s="1078"/>
      <c r="H52" s="1078"/>
      <c r="I52" s="1079"/>
      <c r="J52" s="992"/>
      <c r="K52" s="972">
        <v>1972</v>
      </c>
      <c r="L52" s="969">
        <v>6.3099999999999996E-3</v>
      </c>
      <c r="M52" s="1029">
        <v>5.3699999999999998E-3</v>
      </c>
      <c r="N52" s="1030">
        <v>0.5462765877001845</v>
      </c>
      <c r="O52" s="992"/>
      <c r="U52" s="12"/>
    </row>
    <row r="53" spans="1:21" ht="15" customHeight="1" x14ac:dyDescent="0.2">
      <c r="A53" s="992"/>
      <c r="B53" s="937" t="s">
        <v>294</v>
      </c>
      <c r="C53" s="1077" t="s">
        <v>357</v>
      </c>
      <c r="D53" s="1078"/>
      <c r="E53" s="1078"/>
      <c r="F53" s="1078"/>
      <c r="G53" s="1078"/>
      <c r="H53" s="1078"/>
      <c r="I53" s="1079"/>
      <c r="J53" s="992"/>
      <c r="K53" s="972">
        <v>1971</v>
      </c>
      <c r="L53" s="969">
        <v>6.7299999999999999E-3</v>
      </c>
      <c r="M53" s="1029">
        <v>5.5999999999999999E-3</v>
      </c>
      <c r="N53" s="1030">
        <v>0.54202701203694237</v>
      </c>
      <c r="O53" s="992"/>
      <c r="U53" s="12"/>
    </row>
    <row r="54" spans="1:21" ht="15" customHeight="1" x14ac:dyDescent="0.2">
      <c r="A54" s="992"/>
      <c r="B54" s="937" t="s">
        <v>328</v>
      </c>
      <c r="C54" s="1077" t="s">
        <v>358</v>
      </c>
      <c r="D54" s="1078"/>
      <c r="E54" s="1078"/>
      <c r="F54" s="1078"/>
      <c r="G54" s="1078"/>
      <c r="H54" s="1078"/>
      <c r="I54" s="1079"/>
      <c r="J54" s="992"/>
      <c r="K54" s="972">
        <v>1970</v>
      </c>
      <c r="L54" s="969">
        <v>6.6299999999999996E-3</v>
      </c>
      <c r="M54" s="1029">
        <v>5.5199999999999997E-3</v>
      </c>
      <c r="N54" s="1030">
        <v>0.53607120068555836</v>
      </c>
      <c r="O54" s="992"/>
      <c r="U54" s="12"/>
    </row>
    <row r="55" spans="1:21" ht="15" customHeight="1" thickBot="1" x14ac:dyDescent="0.25">
      <c r="A55" s="992"/>
      <c r="B55" s="938" t="s">
        <v>326</v>
      </c>
      <c r="C55" s="1080" t="s">
        <v>359</v>
      </c>
      <c r="D55" s="1081"/>
      <c r="E55" s="1081"/>
      <c r="F55" s="1081"/>
      <c r="G55" s="1081"/>
      <c r="H55" s="1081"/>
      <c r="I55" s="1082"/>
      <c r="J55" s="992"/>
      <c r="K55" s="972">
        <v>1969</v>
      </c>
      <c r="L55" s="969">
        <v>6.1700000000000001E-3</v>
      </c>
      <c r="M55" s="1029">
        <v>5.9500000000000004E-3</v>
      </c>
      <c r="N55" s="1030">
        <v>0.54117038870049616</v>
      </c>
      <c r="O55" s="992"/>
      <c r="U55" s="12"/>
    </row>
    <row r="56" spans="1:21" ht="15" customHeight="1" x14ac:dyDescent="0.2">
      <c r="A56" s="992"/>
      <c r="B56" s="992"/>
      <c r="C56" s="992"/>
      <c r="D56" s="992"/>
      <c r="E56" s="992"/>
      <c r="F56" s="992"/>
      <c r="G56" s="992"/>
      <c r="H56" s="992"/>
      <c r="I56" s="992"/>
      <c r="J56" s="992"/>
      <c r="K56" s="972">
        <v>1968</v>
      </c>
      <c r="L56" s="969">
        <v>6.2300000000000003E-3</v>
      </c>
      <c r="M56" s="1029">
        <v>6.4400000000000004E-3</v>
      </c>
      <c r="N56" s="1030">
        <v>0.55220412927221885</v>
      </c>
      <c r="O56" s="992"/>
      <c r="U56" s="12"/>
    </row>
    <row r="57" spans="1:21" ht="15" customHeight="1" x14ac:dyDescent="0.2">
      <c r="J57" s="992"/>
      <c r="K57" s="972">
        <v>1967</v>
      </c>
      <c r="L57" s="969">
        <v>6.0600000000000003E-3</v>
      </c>
      <c r="M57" s="1029">
        <v>6.1599999999999997E-3</v>
      </c>
      <c r="N57" s="1030">
        <v>0.5466701393419664</v>
      </c>
      <c r="O57" s="992"/>
      <c r="U57" s="12"/>
    </row>
    <row r="58" spans="1:21" ht="15" customHeight="1" x14ac:dyDescent="0.2">
      <c r="J58" s="992"/>
      <c r="K58" s="972">
        <v>1966</v>
      </c>
      <c r="L58" s="969">
        <v>6.1000000000000004E-3</v>
      </c>
      <c r="M58" s="1029">
        <v>5.5999999999999999E-3</v>
      </c>
      <c r="N58" s="1030">
        <v>0.54102302005209402</v>
      </c>
      <c r="O58" s="992"/>
      <c r="U58" s="12"/>
    </row>
    <row r="59" spans="1:21" ht="15" customHeight="1" x14ac:dyDescent="0.2">
      <c r="J59" s="992"/>
      <c r="K59" s="972">
        <v>1965</v>
      </c>
      <c r="L59" s="969">
        <v>6.2399999999999999E-3</v>
      </c>
      <c r="M59" s="1029">
        <v>5.8599999999999998E-3</v>
      </c>
      <c r="N59" s="1030">
        <v>0.54223999464110206</v>
      </c>
      <c r="O59" s="992"/>
      <c r="U59" s="12"/>
    </row>
    <row r="60" spans="1:21" ht="15" customHeight="1" x14ac:dyDescent="0.2">
      <c r="J60" s="992"/>
      <c r="K60" s="972">
        <v>1964</v>
      </c>
      <c r="L60" s="969">
        <v>6.0099999999999997E-3</v>
      </c>
      <c r="M60" s="1029">
        <v>5.64E-3</v>
      </c>
      <c r="N60" s="1030">
        <v>0.54041816966506784</v>
      </c>
      <c r="O60" s="992"/>
      <c r="U60" s="12"/>
    </row>
    <row r="61" spans="1:21" ht="15" customHeight="1" x14ac:dyDescent="0.2">
      <c r="J61" s="992"/>
      <c r="K61" s="972">
        <v>1963</v>
      </c>
      <c r="L61" s="969">
        <v>6.28E-3</v>
      </c>
      <c r="M61" s="1029">
        <v>5.8300000000000001E-3</v>
      </c>
      <c r="N61" s="1030">
        <v>0.54221408290351403</v>
      </c>
      <c r="O61" s="992"/>
      <c r="U61" s="12"/>
    </row>
    <row r="62" spans="1:21" ht="15" customHeight="1" x14ac:dyDescent="0.2">
      <c r="J62" s="992"/>
      <c r="K62" s="972">
        <v>1962</v>
      </c>
      <c r="L62" s="969">
        <v>6.79E-3</v>
      </c>
      <c r="M62" s="1029">
        <v>5.6899999999999997E-3</v>
      </c>
      <c r="N62" s="1030">
        <v>0.5332433287276741</v>
      </c>
      <c r="O62" s="992"/>
      <c r="U62" s="12"/>
    </row>
    <row r="63" spans="1:21" ht="15" customHeight="1" x14ac:dyDescent="0.2">
      <c r="J63" s="992"/>
      <c r="K63" s="972">
        <v>1961</v>
      </c>
      <c r="L63" s="969">
        <v>6.94E-3</v>
      </c>
      <c r="M63" s="1029">
        <v>5.2300000000000003E-3</v>
      </c>
      <c r="N63" s="1030">
        <v>0.53117695764860295</v>
      </c>
      <c r="O63" s="992"/>
      <c r="U63" s="12"/>
    </row>
    <row r="64" spans="1:21" ht="15" customHeight="1" x14ac:dyDescent="0.2">
      <c r="J64" s="992"/>
      <c r="K64" s="972">
        <v>1960</v>
      </c>
      <c r="L64" s="969">
        <v>7.3000000000000001E-3</v>
      </c>
      <c r="M64" s="1029">
        <v>5.1500000000000001E-3</v>
      </c>
      <c r="N64" s="1030">
        <v>0.53461757609178684</v>
      </c>
      <c r="O64" s="992"/>
      <c r="U64" s="12"/>
    </row>
    <row r="65" spans="10:21" ht="15" customHeight="1" x14ac:dyDescent="0.2">
      <c r="J65" s="992"/>
      <c r="K65" s="972">
        <v>1959</v>
      </c>
      <c r="L65" s="969">
        <v>6.4999999999999997E-3</v>
      </c>
      <c r="M65" s="1029">
        <v>5.2300000000000003E-3</v>
      </c>
      <c r="N65" s="1030">
        <v>0.53328061192436094</v>
      </c>
      <c r="O65" s="992"/>
      <c r="U65" s="12"/>
    </row>
    <row r="66" spans="10:21" ht="15" customHeight="1" x14ac:dyDescent="0.2">
      <c r="J66" s="992"/>
      <c r="K66" s="972">
        <v>1958</v>
      </c>
      <c r="L66" s="969">
        <v>6.8399999999999997E-3</v>
      </c>
      <c r="M66" s="1029">
        <v>5.3E-3</v>
      </c>
      <c r="N66" s="1030">
        <v>0.53251649527627354</v>
      </c>
      <c r="O66" s="992"/>
      <c r="U66" s="12"/>
    </row>
    <row r="67" spans="10:21" ht="15" customHeight="1" x14ac:dyDescent="0.2">
      <c r="J67" s="992"/>
      <c r="K67" s="972">
        <v>1957</v>
      </c>
      <c r="L67" s="969">
        <v>7.1999999999999998E-3</v>
      </c>
      <c r="M67" s="1029">
        <v>5.3600000000000002E-3</v>
      </c>
      <c r="N67" s="1030">
        <v>0.53307221041443964</v>
      </c>
      <c r="O67" s="992"/>
      <c r="U67" s="12"/>
    </row>
    <row r="68" spans="10:21" ht="15" customHeight="1" x14ac:dyDescent="0.2">
      <c r="J68" s="992"/>
      <c r="K68" s="972">
        <v>1956</v>
      </c>
      <c r="L68" s="969">
        <v>6.7600000000000004E-3</v>
      </c>
      <c r="M68" s="1029">
        <v>5.0499999999999998E-3</v>
      </c>
      <c r="N68" s="1030">
        <v>0.5301222703444004</v>
      </c>
      <c r="O68" s="992"/>
      <c r="U68" s="12"/>
    </row>
    <row r="69" spans="10:21" ht="15" customHeight="1" x14ac:dyDescent="0.2">
      <c r="J69" s="992"/>
      <c r="K69" s="972">
        <v>1955</v>
      </c>
      <c r="L69" s="969">
        <v>7.3400000000000002E-3</v>
      </c>
      <c r="M69" s="1029">
        <v>5.3200000000000001E-3</v>
      </c>
      <c r="N69" s="1030">
        <v>0.53022213255061224</v>
      </c>
      <c r="O69" s="992"/>
      <c r="U69" s="12"/>
    </row>
    <row r="70" spans="10:21" ht="15" customHeight="1" thickBot="1" x14ac:dyDescent="0.25">
      <c r="J70" s="992"/>
      <c r="K70" s="973">
        <v>1954</v>
      </c>
      <c r="L70" s="970">
        <v>8.3199999999999993E-3</v>
      </c>
      <c r="M70" s="1033">
        <v>4.6100000000000004E-3</v>
      </c>
      <c r="N70" s="1034">
        <v>0.53067593823211445</v>
      </c>
      <c r="O70" s="992"/>
      <c r="U70" s="12"/>
    </row>
    <row r="71" spans="10:21" ht="15" customHeight="1" x14ac:dyDescent="0.2">
      <c r="J71" s="992"/>
      <c r="K71" s="981">
        <v>1953</v>
      </c>
      <c r="L71" s="978">
        <v>7.9299999999999995E-3</v>
      </c>
      <c r="M71" s="1035">
        <v>5.1000000000000004E-3</v>
      </c>
      <c r="N71" s="1036">
        <v>0.52768787626011826</v>
      </c>
      <c r="O71" s="992"/>
      <c r="U71" s="12"/>
    </row>
    <row r="72" spans="10:21" ht="15" customHeight="1" x14ac:dyDescent="0.2">
      <c r="J72" s="992"/>
      <c r="K72" s="982">
        <v>1952</v>
      </c>
      <c r="L72" s="979">
        <v>8.26E-3</v>
      </c>
      <c r="M72" s="1037">
        <v>5.0800000000000003E-3</v>
      </c>
      <c r="N72" s="1038">
        <v>0.5363605683873145</v>
      </c>
      <c r="O72" s="992"/>
      <c r="U72" s="12"/>
    </row>
    <row r="73" spans="10:21" ht="15" customHeight="1" x14ac:dyDescent="0.2">
      <c r="J73" s="992"/>
      <c r="K73" s="982">
        <v>1951</v>
      </c>
      <c r="L73" s="979">
        <v>7.1799999999999998E-3</v>
      </c>
      <c r="M73" s="1037">
        <v>4.6800000000000001E-3</v>
      </c>
      <c r="N73" s="1038">
        <v>0.52970070827164095</v>
      </c>
      <c r="O73" s="992"/>
      <c r="U73" s="12"/>
    </row>
    <row r="74" spans="10:21" ht="15" customHeight="1" x14ac:dyDescent="0.2">
      <c r="J74" s="992"/>
      <c r="K74" s="982">
        <v>1950</v>
      </c>
      <c r="L74" s="979">
        <v>6.8700000000000002E-3</v>
      </c>
      <c r="M74" s="1037">
        <v>4.5199999999999997E-3</v>
      </c>
      <c r="N74" s="1038">
        <v>0.52440958256544157</v>
      </c>
      <c r="O74" s="992"/>
      <c r="U74" s="12"/>
    </row>
    <row r="75" spans="10:21" ht="15" customHeight="1" x14ac:dyDescent="0.2">
      <c r="J75" s="992"/>
      <c r="K75" s="982">
        <v>1949</v>
      </c>
      <c r="L75" s="979">
        <v>8.4700000000000001E-3</v>
      </c>
      <c r="M75" s="1037">
        <v>3.8999999999999998E-3</v>
      </c>
      <c r="N75" s="1038">
        <v>0.52873684049835834</v>
      </c>
      <c r="O75" s="992"/>
      <c r="U75" s="12"/>
    </row>
    <row r="76" spans="10:21" ht="15" customHeight="1" x14ac:dyDescent="0.2">
      <c r="J76" s="992"/>
      <c r="K76" s="982">
        <v>1948</v>
      </c>
      <c r="L76" s="979">
        <v>8.1899999999999994E-3</v>
      </c>
      <c r="M76" s="1037">
        <v>4.0499999999999998E-3</v>
      </c>
      <c r="N76" s="1038">
        <v>0.52830521136843123</v>
      </c>
      <c r="O76" s="992"/>
      <c r="U76" s="12"/>
    </row>
    <row r="77" spans="10:21" ht="15" customHeight="1" x14ac:dyDescent="0.2">
      <c r="J77" s="992"/>
      <c r="K77" s="982">
        <v>1947</v>
      </c>
      <c r="L77" s="979">
        <v>8.2400000000000008E-3</v>
      </c>
      <c r="M77" s="1037">
        <v>3.9300000000000003E-3</v>
      </c>
      <c r="N77" s="1038">
        <v>0.52969359382385739</v>
      </c>
      <c r="O77" s="992"/>
      <c r="U77" s="12"/>
    </row>
    <row r="78" spans="10:21" ht="15" customHeight="1" x14ac:dyDescent="0.2">
      <c r="J78" s="992"/>
      <c r="K78" s="982">
        <v>1946</v>
      </c>
      <c r="L78" s="979">
        <v>7.6600000000000001E-3</v>
      </c>
      <c r="M78" s="1037">
        <v>3.13E-3</v>
      </c>
      <c r="N78" s="1038">
        <v>0.53680992566678642</v>
      </c>
      <c r="O78" s="992"/>
      <c r="U78" s="12"/>
    </row>
    <row r="79" spans="10:21" ht="15" customHeight="1" x14ac:dyDescent="0.2">
      <c r="J79" s="992"/>
      <c r="K79" s="982">
        <v>1945</v>
      </c>
      <c r="L79" s="979">
        <v>7.0299999999999998E-3</v>
      </c>
      <c r="M79" s="1037">
        <v>3.9100000000000003E-3</v>
      </c>
      <c r="N79" s="1038">
        <v>0.53517082189118148</v>
      </c>
      <c r="O79" s="992"/>
      <c r="U79" s="12"/>
    </row>
    <row r="80" spans="10:21" ht="15" customHeight="1" x14ac:dyDescent="0.2">
      <c r="J80" s="992"/>
      <c r="K80" s="982">
        <v>1944</v>
      </c>
      <c r="L80" s="979">
        <v>8.2799999999999992E-3</v>
      </c>
      <c r="M80" s="1037">
        <v>3.2100000000000002E-3</v>
      </c>
      <c r="N80" s="1038">
        <v>0.53587333739299758</v>
      </c>
      <c r="O80" s="992"/>
      <c r="U80" s="12"/>
    </row>
    <row r="81" spans="10:21" ht="15" customHeight="1" x14ac:dyDescent="0.2">
      <c r="J81" s="992"/>
      <c r="K81" s="982">
        <v>1943</v>
      </c>
      <c r="L81" s="979">
        <v>7.7999999999999996E-3</v>
      </c>
      <c r="M81" s="1037">
        <v>3.62E-3</v>
      </c>
      <c r="N81" s="1038">
        <v>0.53789079535163831</v>
      </c>
      <c r="O81" s="992"/>
      <c r="U81" s="12"/>
    </row>
    <row r="82" spans="10:21" ht="15" customHeight="1" x14ac:dyDescent="0.2">
      <c r="J82" s="992"/>
      <c r="K82" s="982">
        <v>1942</v>
      </c>
      <c r="L82" s="979">
        <v>7.4400000000000004E-3</v>
      </c>
      <c r="M82" s="1037">
        <v>3.0899999999999999E-3</v>
      </c>
      <c r="N82" s="1038">
        <v>0.53882346412916537</v>
      </c>
      <c r="O82" s="992"/>
      <c r="U82" s="12"/>
    </row>
    <row r="83" spans="10:21" ht="15" customHeight="1" x14ac:dyDescent="0.2">
      <c r="J83" s="992"/>
      <c r="K83" s="982">
        <v>1941</v>
      </c>
      <c r="L83" s="979">
        <v>8.2699999999999996E-3</v>
      </c>
      <c r="M83" s="1037">
        <v>2.8300000000000001E-3</v>
      </c>
      <c r="N83" s="1038">
        <v>0.53188121145361134</v>
      </c>
      <c r="O83" s="992"/>
      <c r="U83" s="12"/>
    </row>
    <row r="84" spans="10:21" ht="15" customHeight="1" x14ac:dyDescent="0.2">
      <c r="J84" s="992"/>
      <c r="K84" s="982">
        <v>1940</v>
      </c>
      <c r="L84" s="979">
        <v>7.1199999999999996E-3</v>
      </c>
      <c r="M84" s="1037">
        <v>3.2100000000000002E-3</v>
      </c>
      <c r="N84" s="1038">
        <v>0.52731868334455156</v>
      </c>
      <c r="O84" s="992"/>
      <c r="U84" s="12"/>
    </row>
    <row r="85" spans="10:21" ht="15" customHeight="1" x14ac:dyDescent="0.2">
      <c r="J85" s="992"/>
      <c r="K85" s="982">
        <v>1939</v>
      </c>
      <c r="L85" s="979">
        <v>7.7200000000000003E-3</v>
      </c>
      <c r="M85" s="1037">
        <v>3.2100000000000002E-3</v>
      </c>
      <c r="N85" s="1038">
        <v>0.52520151523556557</v>
      </c>
      <c r="O85" s="992"/>
      <c r="U85" s="12"/>
    </row>
    <row r="86" spans="10:21" ht="15" customHeight="1" x14ac:dyDescent="0.2">
      <c r="J86" s="992"/>
      <c r="K86" s="982">
        <v>1938</v>
      </c>
      <c r="L86" s="979">
        <v>7.1799999999999998E-3</v>
      </c>
      <c r="M86" s="1037">
        <v>3.8800000000000002E-3</v>
      </c>
      <c r="N86" s="1038">
        <v>0.52328884432439704</v>
      </c>
      <c r="O86" s="992"/>
      <c r="U86" s="12"/>
    </row>
    <row r="87" spans="10:21" ht="15" customHeight="1" x14ac:dyDescent="0.2">
      <c r="J87" s="992"/>
      <c r="K87" s="982">
        <v>1937</v>
      </c>
      <c r="L87" s="979">
        <v>7.43E-3</v>
      </c>
      <c r="M87" s="1037">
        <v>3.7000000000000002E-3</v>
      </c>
      <c r="N87" s="1038">
        <v>0.52214118678931576</v>
      </c>
      <c r="O87" s="992"/>
      <c r="U87" s="12"/>
    </row>
    <row r="88" spans="10:21" ht="15" customHeight="1" x14ac:dyDescent="0.2">
      <c r="J88" s="992"/>
      <c r="K88" s="982">
        <v>1936</v>
      </c>
      <c r="L88" s="979">
        <v>7.8399999999999997E-3</v>
      </c>
      <c r="M88" s="1037">
        <v>4.3499999999999997E-3</v>
      </c>
      <c r="N88" s="1038">
        <v>0.51962364665797911</v>
      </c>
      <c r="O88" s="992"/>
      <c r="U88" s="12"/>
    </row>
    <row r="89" spans="10:21" ht="15" customHeight="1" x14ac:dyDescent="0.2">
      <c r="J89" s="992"/>
      <c r="K89" s="982">
        <v>1935</v>
      </c>
      <c r="L89" s="979">
        <v>8.4600000000000005E-3</v>
      </c>
      <c r="M89" s="1037">
        <v>4.1200000000000004E-3</v>
      </c>
      <c r="N89" s="1038">
        <v>0.52153237859360391</v>
      </c>
      <c r="O89" s="992"/>
      <c r="U89" s="12"/>
    </row>
    <row r="90" spans="10:21" ht="15" customHeight="1" x14ac:dyDescent="0.2">
      <c r="J90" s="992"/>
      <c r="K90" s="982">
        <v>1934</v>
      </c>
      <c r="L90" s="979">
        <v>7.9000000000000008E-3</v>
      </c>
      <c r="M90" s="1037">
        <v>3.5999999999999999E-3</v>
      </c>
      <c r="N90" s="1038">
        <v>0.52422429896832035</v>
      </c>
      <c r="O90" s="992"/>
      <c r="U90" s="12"/>
    </row>
    <row r="91" spans="10:21" ht="15" customHeight="1" x14ac:dyDescent="0.2">
      <c r="J91" s="992"/>
      <c r="K91" s="982">
        <v>1933</v>
      </c>
      <c r="L91" s="979">
        <v>8.5599999999999999E-3</v>
      </c>
      <c r="M91" s="1037">
        <v>4.0200000000000001E-3</v>
      </c>
      <c r="N91" s="1038">
        <v>0.52938390503621502</v>
      </c>
      <c r="O91" s="992"/>
      <c r="U91" s="12"/>
    </row>
    <row r="92" spans="10:21" ht="15" customHeight="1" x14ac:dyDescent="0.2">
      <c r="J92" s="992"/>
      <c r="K92" s="982">
        <v>1932</v>
      </c>
      <c r="L92" s="979">
        <v>7.9500000000000005E-3</v>
      </c>
      <c r="M92" s="1037">
        <v>3.7399999999999998E-3</v>
      </c>
      <c r="N92" s="1038">
        <v>0.52465079761043265</v>
      </c>
      <c r="O92" s="992"/>
      <c r="U92" s="12"/>
    </row>
    <row r="93" spans="10:21" ht="15" customHeight="1" x14ac:dyDescent="0.2">
      <c r="J93" s="992"/>
      <c r="K93" s="982">
        <v>1931</v>
      </c>
      <c r="L93" s="979">
        <v>7.5100000000000002E-3</v>
      </c>
      <c r="M93" s="1037">
        <v>4.2100000000000002E-3</v>
      </c>
      <c r="N93" s="1038">
        <v>0.52541202702408341</v>
      </c>
      <c r="O93" s="992"/>
      <c r="U93" s="12"/>
    </row>
    <row r="94" spans="10:21" ht="15" customHeight="1" x14ac:dyDescent="0.2">
      <c r="J94" s="992"/>
      <c r="K94" s="982">
        <v>1930</v>
      </c>
      <c r="L94" s="979">
        <v>7.3699999999999998E-3</v>
      </c>
      <c r="M94" s="1037">
        <v>3.64E-3</v>
      </c>
      <c r="N94" s="1038">
        <v>0.5141724065532105</v>
      </c>
      <c r="O94" s="992"/>
      <c r="U94" s="12"/>
    </row>
    <row r="95" spans="10:21" ht="15" customHeight="1" x14ac:dyDescent="0.2">
      <c r="J95" s="992"/>
      <c r="K95" s="982">
        <v>1929</v>
      </c>
      <c r="L95" s="979">
        <v>8.09E-3</v>
      </c>
      <c r="M95" s="1037">
        <v>4.0899999999999999E-3</v>
      </c>
      <c r="N95" s="1038">
        <v>0.51483892933678166</v>
      </c>
      <c r="O95" s="992"/>
      <c r="U95" s="12"/>
    </row>
    <row r="96" spans="10:21" ht="15" customHeight="1" x14ac:dyDescent="0.2">
      <c r="J96" s="992"/>
      <c r="K96" s="982">
        <v>1928</v>
      </c>
      <c r="L96" s="979">
        <v>6.94E-3</v>
      </c>
      <c r="M96" s="1037">
        <v>5.7800000000000004E-3</v>
      </c>
      <c r="N96" s="1038">
        <v>0.5215348142748939</v>
      </c>
      <c r="O96" s="992"/>
      <c r="U96" s="12"/>
    </row>
    <row r="97" spans="10:21" ht="15" customHeight="1" x14ac:dyDescent="0.2">
      <c r="J97" s="992"/>
      <c r="K97" s="982">
        <v>1927</v>
      </c>
      <c r="L97" s="979">
        <v>7.0600000000000003E-3</v>
      </c>
      <c r="M97" s="1037">
        <v>4.5500000000000002E-3</v>
      </c>
      <c r="N97" s="1038">
        <v>0.52216030275850667</v>
      </c>
      <c r="O97" s="992"/>
      <c r="U97" s="12"/>
    </row>
    <row r="98" spans="10:21" ht="15" customHeight="1" x14ac:dyDescent="0.2">
      <c r="J98" s="992"/>
      <c r="K98" s="982">
        <v>1926</v>
      </c>
      <c r="L98" s="979">
        <v>7.1000000000000004E-3</v>
      </c>
      <c r="M98" s="1037">
        <v>6.4900000000000001E-3</v>
      </c>
      <c r="N98" s="1038">
        <v>0.52176653285214658</v>
      </c>
      <c r="O98" s="992"/>
      <c r="U98" s="12"/>
    </row>
    <row r="99" spans="10:21" ht="15" customHeight="1" x14ac:dyDescent="0.2">
      <c r="J99" s="992"/>
      <c r="K99" s="982">
        <v>1925</v>
      </c>
      <c r="L99" s="979">
        <v>8.7100000000000007E-3</v>
      </c>
      <c r="M99" s="1037">
        <v>3.63E-3</v>
      </c>
      <c r="N99" s="1038">
        <v>0.51779182206245733</v>
      </c>
      <c r="O99" s="992"/>
      <c r="U99" s="12"/>
    </row>
    <row r="100" spans="10:21" ht="15" customHeight="1" x14ac:dyDescent="0.2">
      <c r="J100" s="992"/>
      <c r="K100" s="982">
        <v>1924</v>
      </c>
      <c r="L100" s="979">
        <v>7.9799999999999992E-3</v>
      </c>
      <c r="M100" s="1037">
        <v>5.7299999999999999E-3</v>
      </c>
      <c r="N100" s="1038">
        <v>0.52262254857527468</v>
      </c>
      <c r="O100" s="992"/>
      <c r="U100" s="12"/>
    </row>
    <row r="101" spans="10:21" ht="15" customHeight="1" x14ac:dyDescent="0.2">
      <c r="J101" s="992"/>
      <c r="K101" s="982">
        <v>1923</v>
      </c>
      <c r="L101" s="979">
        <v>8.4600000000000005E-3</v>
      </c>
      <c r="M101" s="1037">
        <v>6.3699999999999998E-3</v>
      </c>
      <c r="N101" s="1038">
        <v>0.52133542579825876</v>
      </c>
      <c r="O101" s="992"/>
      <c r="U101" s="12"/>
    </row>
    <row r="102" spans="10:21" ht="15" customHeight="1" x14ac:dyDescent="0.2">
      <c r="J102" s="992"/>
      <c r="K102" s="982">
        <v>1922</v>
      </c>
      <c r="L102" s="979">
        <v>8.4600000000000005E-3</v>
      </c>
      <c r="M102" s="1037">
        <v>6.4999999999999997E-3</v>
      </c>
      <c r="N102" s="1038">
        <v>0.52046134714701231</v>
      </c>
      <c r="O102" s="992"/>
      <c r="U102" s="12"/>
    </row>
    <row r="103" spans="10:21" ht="15" customHeight="1" x14ac:dyDescent="0.2">
      <c r="J103" s="992"/>
      <c r="K103" s="982">
        <v>1921</v>
      </c>
      <c r="L103" s="979">
        <v>7.7299999999999999E-3</v>
      </c>
      <c r="M103" s="1037">
        <v>6.8500000000000002E-3</v>
      </c>
      <c r="N103" s="1038">
        <v>0.52197196821006764</v>
      </c>
      <c r="O103" s="992"/>
      <c r="U103" s="12"/>
    </row>
    <row r="104" spans="10:21" ht="15" customHeight="1" x14ac:dyDescent="0.2">
      <c r="J104" s="992"/>
      <c r="K104" s="982">
        <v>1920</v>
      </c>
      <c r="L104" s="979">
        <v>7.8799999999999999E-3</v>
      </c>
      <c r="M104" s="1037">
        <v>6.3200000000000001E-3</v>
      </c>
      <c r="N104" s="1038">
        <v>0.53187050864210517</v>
      </c>
      <c r="O104" s="992"/>
      <c r="U104" s="12"/>
    </row>
    <row r="105" spans="10:21" ht="15" customHeight="1" x14ac:dyDescent="0.2">
      <c r="J105" s="992"/>
      <c r="K105" s="982">
        <v>1919</v>
      </c>
      <c r="L105" s="979">
        <v>8.4399999999999996E-3</v>
      </c>
      <c r="M105" s="1037">
        <v>6.3200000000000001E-3</v>
      </c>
      <c r="N105" s="1038">
        <v>0.54056149803210318</v>
      </c>
      <c r="O105" s="992"/>
      <c r="U105" s="12"/>
    </row>
    <row r="106" spans="10:21" ht="15" customHeight="1" x14ac:dyDescent="0.2">
      <c r="J106" s="992"/>
      <c r="K106" s="982">
        <v>1918</v>
      </c>
      <c r="L106" s="979">
        <v>8.5699999999999995E-3</v>
      </c>
      <c r="M106" s="1037">
        <v>6.0600000000000003E-3</v>
      </c>
      <c r="N106" s="1038">
        <v>0.54665075590837042</v>
      </c>
      <c r="O106" s="992"/>
      <c r="U106" s="12"/>
    </row>
    <row r="107" spans="10:21" ht="15" customHeight="1" x14ac:dyDescent="0.2">
      <c r="J107" s="992"/>
      <c r="K107" s="982">
        <v>1917</v>
      </c>
      <c r="L107" s="979">
        <v>8.5100000000000002E-3</v>
      </c>
      <c r="M107" s="1037">
        <v>6.2399999999999999E-3</v>
      </c>
      <c r="N107" s="1038">
        <v>0.54908594601751459</v>
      </c>
      <c r="O107" s="992"/>
      <c r="U107" s="12"/>
    </row>
    <row r="108" spans="10:21" ht="15" customHeight="1" x14ac:dyDescent="0.2">
      <c r="J108" s="992"/>
      <c r="K108" s="982">
        <v>1916</v>
      </c>
      <c r="L108" s="979">
        <v>7.8700000000000003E-3</v>
      </c>
      <c r="M108" s="1037">
        <v>6.9100000000000003E-3</v>
      </c>
      <c r="N108" s="1038">
        <v>0.54924420844179678</v>
      </c>
      <c r="O108" s="992"/>
      <c r="U108" s="12"/>
    </row>
    <row r="109" spans="10:21" ht="15" customHeight="1" x14ac:dyDescent="0.2">
      <c r="J109" s="992"/>
      <c r="K109" s="982">
        <v>1915</v>
      </c>
      <c r="L109" s="979">
        <v>8.7399999999999995E-3</v>
      </c>
      <c r="M109" s="1037">
        <v>7.3299999999999997E-3</v>
      </c>
      <c r="N109" s="1038">
        <v>0.54649194023185621</v>
      </c>
      <c r="O109" s="992"/>
      <c r="U109" s="12"/>
    </row>
    <row r="110" spans="10:21" ht="15" customHeight="1" x14ac:dyDescent="0.2">
      <c r="J110" s="992"/>
      <c r="K110" s="982">
        <v>1914</v>
      </c>
      <c r="L110" s="979">
        <v>7.6800000000000002E-3</v>
      </c>
      <c r="M110" s="1037">
        <v>7.1199999999999996E-3</v>
      </c>
      <c r="N110" s="1038">
        <v>0.54507059734516328</v>
      </c>
      <c r="O110" s="992"/>
      <c r="U110" s="12"/>
    </row>
    <row r="111" spans="10:21" ht="15" customHeight="1" x14ac:dyDescent="0.2">
      <c r="J111" s="992"/>
      <c r="K111" s="982">
        <v>1913</v>
      </c>
      <c r="L111" s="979">
        <v>6.8500000000000002E-3</v>
      </c>
      <c r="M111" s="1037">
        <v>7.6299999999999996E-3</v>
      </c>
      <c r="N111" s="1038">
        <v>0.54203058916000946</v>
      </c>
      <c r="O111" s="992"/>
      <c r="U111" s="12"/>
    </row>
    <row r="112" spans="10:21" ht="15" customHeight="1" x14ac:dyDescent="0.2">
      <c r="J112" s="992"/>
      <c r="K112" s="982">
        <v>1912</v>
      </c>
      <c r="L112" s="979">
        <v>8.2100000000000003E-3</v>
      </c>
      <c r="M112" s="1037">
        <v>7.6699999999999997E-3</v>
      </c>
      <c r="N112" s="1038">
        <v>0.5367750349626903</v>
      </c>
      <c r="O112" s="992"/>
      <c r="U112" s="12"/>
    </row>
    <row r="113" spans="10:21" ht="15" customHeight="1" x14ac:dyDescent="0.2">
      <c r="J113" s="992"/>
      <c r="K113" s="982">
        <v>1911</v>
      </c>
      <c r="L113" s="979">
        <v>7.7200000000000003E-3</v>
      </c>
      <c r="M113" s="1037">
        <v>8.9599999999999992E-3</v>
      </c>
      <c r="N113" s="1038">
        <v>0.5376086261646027</v>
      </c>
      <c r="O113" s="992"/>
      <c r="U113" s="12"/>
    </row>
    <row r="114" spans="10:21" ht="15" customHeight="1" x14ac:dyDescent="0.2">
      <c r="J114" s="992"/>
      <c r="K114" s="982">
        <v>1910</v>
      </c>
      <c r="L114" s="979">
        <v>7.5100000000000002E-3</v>
      </c>
      <c r="M114" s="1037">
        <v>8.4899999999999993E-3</v>
      </c>
      <c r="N114" s="1038">
        <v>0.54830236429552381</v>
      </c>
      <c r="O114" s="992"/>
      <c r="U114" s="12"/>
    </row>
    <row r="115" spans="10:21" ht="15" customHeight="1" x14ac:dyDescent="0.2">
      <c r="J115" s="992"/>
      <c r="K115" s="982">
        <v>1909</v>
      </c>
      <c r="L115" s="979">
        <v>7.4000000000000003E-3</v>
      </c>
      <c r="M115" s="1037">
        <v>8.3400000000000002E-3</v>
      </c>
      <c r="N115" s="1038">
        <v>0.55358448308452801</v>
      </c>
      <c r="O115" s="992"/>
      <c r="U115" s="12"/>
    </row>
    <row r="116" spans="10:21" ht="15" customHeight="1" x14ac:dyDescent="0.2">
      <c r="J116" s="992"/>
      <c r="K116" s="982">
        <v>1908</v>
      </c>
      <c r="L116" s="979">
        <v>8.3700000000000007E-3</v>
      </c>
      <c r="M116" s="1037">
        <v>8.4700000000000001E-3</v>
      </c>
      <c r="N116" s="1038">
        <v>0.55636074242186262</v>
      </c>
      <c r="O116" s="992"/>
      <c r="U116" s="12"/>
    </row>
    <row r="117" spans="10:21" ht="15" customHeight="1" x14ac:dyDescent="0.2">
      <c r="J117" s="992"/>
      <c r="K117" s="982">
        <v>1907</v>
      </c>
      <c r="L117" s="979">
        <v>8.4600000000000005E-3</v>
      </c>
      <c r="M117" s="1037">
        <v>8.1899999999999994E-3</v>
      </c>
      <c r="N117" s="1038">
        <v>0.55267698382915076</v>
      </c>
      <c r="O117" s="992"/>
      <c r="U117" s="12"/>
    </row>
    <row r="118" spans="10:21" ht="15" customHeight="1" x14ac:dyDescent="0.2">
      <c r="J118" s="992"/>
      <c r="K118" s="982">
        <v>1906</v>
      </c>
      <c r="L118" s="979">
        <v>8.6999999999999994E-3</v>
      </c>
      <c r="M118" s="1037">
        <v>8.09E-3</v>
      </c>
      <c r="N118" s="1038">
        <v>0.55154894226784279</v>
      </c>
      <c r="O118" s="992"/>
      <c r="U118" s="12"/>
    </row>
    <row r="119" spans="10:21" ht="15" customHeight="1" x14ac:dyDescent="0.2">
      <c r="J119" s="992"/>
      <c r="K119" s="982">
        <v>1905</v>
      </c>
      <c r="L119" s="979">
        <v>7.5599999999999999E-3</v>
      </c>
      <c r="M119" s="1037">
        <v>8.9099999999999995E-3</v>
      </c>
      <c r="N119" s="1038">
        <v>0.549260899638218</v>
      </c>
      <c r="O119" s="992"/>
      <c r="U119" s="12"/>
    </row>
    <row r="120" spans="10:21" ht="15" customHeight="1" x14ac:dyDescent="0.2">
      <c r="J120" s="992"/>
      <c r="K120" s="982">
        <v>1904</v>
      </c>
      <c r="L120" s="979">
        <v>8.6599999999999993E-3</v>
      </c>
      <c r="M120" s="1037">
        <v>8.4899999999999993E-3</v>
      </c>
      <c r="N120" s="1038">
        <v>0.55061185775672628</v>
      </c>
      <c r="O120" s="992"/>
      <c r="U120" s="12"/>
    </row>
    <row r="121" spans="10:21" ht="15" customHeight="1" x14ac:dyDescent="0.2">
      <c r="J121" s="992"/>
      <c r="K121" s="982">
        <v>1903</v>
      </c>
      <c r="L121" s="979">
        <v>8.3999999999999995E-3</v>
      </c>
      <c r="M121" s="1037">
        <v>8.6899999999999998E-3</v>
      </c>
      <c r="N121" s="1038">
        <v>0.54052976074420234</v>
      </c>
      <c r="O121" s="992"/>
      <c r="U121" s="12"/>
    </row>
    <row r="122" spans="10:21" ht="15" customHeight="1" x14ac:dyDescent="0.2">
      <c r="J122" s="992"/>
      <c r="K122" s="982">
        <v>1902</v>
      </c>
      <c r="L122" s="979">
        <v>8.5299999999999994E-3</v>
      </c>
      <c r="M122" s="1037">
        <v>8.4700000000000001E-3</v>
      </c>
      <c r="N122" s="1038">
        <v>0.53893049085957934</v>
      </c>
      <c r="O122" s="992"/>
      <c r="U122" s="12"/>
    </row>
    <row r="123" spans="10:21" ht="15" customHeight="1" thickBot="1" x14ac:dyDescent="0.25">
      <c r="J123" s="992"/>
      <c r="K123" s="983">
        <v>1901</v>
      </c>
      <c r="L123" s="980">
        <v>7.4999999999999997E-3</v>
      </c>
      <c r="M123" s="1039">
        <v>9.7300000000000008E-3</v>
      </c>
      <c r="N123" s="1040">
        <v>0.53368098372773543</v>
      </c>
      <c r="O123" s="992"/>
      <c r="U123" s="12"/>
    </row>
    <row r="124" spans="10:21" ht="15" customHeight="1" x14ac:dyDescent="0.2">
      <c r="J124" s="992"/>
      <c r="K124" s="989">
        <v>1900</v>
      </c>
      <c r="L124" s="986">
        <v>8.5100000000000002E-3</v>
      </c>
      <c r="M124" s="1041">
        <v>1.18E-2</v>
      </c>
      <c r="N124" s="1042">
        <v>0.52946588242426684</v>
      </c>
      <c r="O124" s="992"/>
      <c r="U124" s="12"/>
    </row>
    <row r="125" spans="10:21" ht="15" customHeight="1" x14ac:dyDescent="0.2">
      <c r="J125" s="992"/>
      <c r="K125" s="990">
        <v>1899</v>
      </c>
      <c r="L125" s="987">
        <v>8.1200000000000005E-3</v>
      </c>
      <c r="M125" s="1043">
        <v>1.24E-2</v>
      </c>
      <c r="N125" s="1044">
        <v>0.52817727711481988</v>
      </c>
      <c r="O125" s="992"/>
      <c r="U125" s="12"/>
    </row>
    <row r="126" spans="10:21" ht="15" customHeight="1" x14ac:dyDescent="0.2">
      <c r="J126" s="992"/>
      <c r="K126" s="990">
        <v>1898</v>
      </c>
      <c r="L126" s="987">
        <v>8.43E-3</v>
      </c>
      <c r="M126" s="1043">
        <v>1.2359999999999999E-2</v>
      </c>
      <c r="N126" s="1044">
        <v>0.53499952360973646</v>
      </c>
      <c r="O126" s="992"/>
      <c r="U126" s="12"/>
    </row>
    <row r="127" spans="10:21" ht="15" customHeight="1" x14ac:dyDescent="0.2">
      <c r="J127" s="992"/>
      <c r="K127" s="990">
        <v>1897</v>
      </c>
      <c r="L127" s="987">
        <v>8.4700000000000001E-3</v>
      </c>
      <c r="M127" s="1043">
        <v>1.1849999999999999E-2</v>
      </c>
      <c r="N127" s="1044">
        <v>0.52157249459605004</v>
      </c>
      <c r="O127" s="992"/>
      <c r="U127" s="12"/>
    </row>
    <row r="128" spans="10:21" ht="15" customHeight="1" x14ac:dyDescent="0.2">
      <c r="J128" s="992"/>
      <c r="K128" s="990">
        <v>1896</v>
      </c>
      <c r="L128" s="987">
        <v>8.5000000000000006E-3</v>
      </c>
      <c r="M128" s="1043">
        <v>1.022E-2</v>
      </c>
      <c r="N128" s="1044">
        <v>0.52078210141957282</v>
      </c>
      <c r="O128" s="992"/>
      <c r="U128" s="12"/>
    </row>
    <row r="129" spans="10:21" ht="15" customHeight="1" x14ac:dyDescent="0.2">
      <c r="J129" s="992"/>
      <c r="K129" s="990">
        <v>1895</v>
      </c>
      <c r="L129" s="987">
        <v>7.7099999999999998E-3</v>
      </c>
      <c r="M129" s="1043">
        <v>1.051E-2</v>
      </c>
      <c r="N129" s="1044">
        <v>0.51608273829370344</v>
      </c>
      <c r="O129" s="992"/>
      <c r="U129" s="12"/>
    </row>
    <row r="130" spans="10:21" ht="15" customHeight="1" x14ac:dyDescent="0.2">
      <c r="J130" s="992"/>
      <c r="K130" s="990">
        <v>1894</v>
      </c>
      <c r="L130" s="987">
        <v>7.0000000000000001E-3</v>
      </c>
      <c r="M130" s="1043">
        <v>9.2300000000000004E-3</v>
      </c>
      <c r="N130" s="1044">
        <v>0.50417604311436892</v>
      </c>
      <c r="O130" s="992"/>
      <c r="U130" s="12"/>
    </row>
    <row r="131" spans="10:21" ht="15" customHeight="1" x14ac:dyDescent="0.2">
      <c r="J131" s="992"/>
      <c r="K131" s="990">
        <v>1893</v>
      </c>
      <c r="L131" s="987">
        <v>8.6599999999999993E-3</v>
      </c>
      <c r="M131" s="1043">
        <v>1.0030000000000001E-2</v>
      </c>
      <c r="N131" s="1044">
        <v>0.52077741804949973</v>
      </c>
      <c r="O131" s="992"/>
      <c r="U131" s="12"/>
    </row>
    <row r="132" spans="10:21" ht="15" customHeight="1" x14ac:dyDescent="0.2">
      <c r="J132" s="992"/>
      <c r="K132" s="990">
        <v>1892</v>
      </c>
      <c r="L132" s="987">
        <v>7.2899999999999996E-3</v>
      </c>
      <c r="M132" s="1043">
        <v>7.9399999999999991E-3</v>
      </c>
      <c r="N132" s="1044">
        <v>0.54278092146486068</v>
      </c>
      <c r="O132" s="992"/>
      <c r="U132" s="12"/>
    </row>
    <row r="133" spans="10:21" ht="15" customHeight="1" x14ac:dyDescent="0.2">
      <c r="J133" s="992"/>
      <c r="K133" s="990">
        <v>1891</v>
      </c>
      <c r="L133" s="987">
        <v>8.2000000000000007E-3</v>
      </c>
      <c r="M133" s="1043">
        <v>1.136E-2</v>
      </c>
      <c r="N133" s="1044">
        <v>0.53683306198748748</v>
      </c>
      <c r="O133" s="992"/>
      <c r="U133" s="12"/>
    </row>
    <row r="134" spans="10:21" ht="15" customHeight="1" x14ac:dyDescent="0.2">
      <c r="J134" s="992"/>
      <c r="K134" s="990">
        <v>1890</v>
      </c>
      <c r="L134" s="987">
        <v>7.3099999999999997E-3</v>
      </c>
      <c r="M134" s="1043">
        <v>1.064E-2</v>
      </c>
      <c r="N134" s="1044">
        <v>0.53054675836141629</v>
      </c>
      <c r="O134" s="992"/>
      <c r="U134" s="12"/>
    </row>
    <row r="135" spans="10:21" ht="15" customHeight="1" x14ac:dyDescent="0.2">
      <c r="J135" s="992"/>
      <c r="K135" s="990">
        <v>1889</v>
      </c>
      <c r="L135" s="987">
        <v>7.8700000000000003E-3</v>
      </c>
      <c r="M135" s="1043">
        <v>8.9800000000000001E-3</v>
      </c>
      <c r="N135" s="1044">
        <v>0.5323759592013475</v>
      </c>
      <c r="O135" s="992"/>
      <c r="U135" s="12"/>
    </row>
    <row r="136" spans="10:21" ht="15" customHeight="1" x14ac:dyDescent="0.2">
      <c r="J136" s="992"/>
      <c r="K136" s="990">
        <v>1888</v>
      </c>
      <c r="L136" s="987">
        <v>7.2399999999999999E-3</v>
      </c>
      <c r="M136" s="1043">
        <v>1.017E-2</v>
      </c>
      <c r="N136" s="1044">
        <v>0.54938109339688879</v>
      </c>
      <c r="O136" s="992"/>
      <c r="U136" s="12"/>
    </row>
    <row r="137" spans="10:21" ht="15" customHeight="1" x14ac:dyDescent="0.2">
      <c r="J137" s="992"/>
      <c r="K137" s="990">
        <v>1887</v>
      </c>
      <c r="L137" s="987">
        <v>8.1799999999999998E-3</v>
      </c>
      <c r="M137" s="1043">
        <v>9.1500000000000001E-3</v>
      </c>
      <c r="N137" s="1044">
        <v>0.52653525905646115</v>
      </c>
      <c r="O137" s="992"/>
      <c r="U137" s="12"/>
    </row>
    <row r="138" spans="10:21" ht="15" customHeight="1" x14ac:dyDescent="0.2">
      <c r="J138" s="992"/>
      <c r="K138" s="990">
        <v>1886</v>
      </c>
      <c r="L138" s="987">
        <v>8.6999999999999994E-3</v>
      </c>
      <c r="M138" s="1043">
        <v>3.9199999999999999E-3</v>
      </c>
      <c r="N138" s="1044">
        <v>0.53975618031073425</v>
      </c>
      <c r="O138" s="992"/>
      <c r="U138" s="12"/>
    </row>
    <row r="139" spans="10:21" ht="15" customHeight="1" x14ac:dyDescent="0.2">
      <c r="J139" s="992"/>
      <c r="K139" s="990">
        <v>1885</v>
      </c>
      <c r="L139" s="987">
        <v>7.6899999999999998E-3</v>
      </c>
      <c r="M139" s="1043">
        <v>5.0000000000000001E-3</v>
      </c>
      <c r="N139" s="1044">
        <v>0.54331589814241887</v>
      </c>
      <c r="O139" s="992"/>
      <c r="U139" s="12"/>
    </row>
    <row r="140" spans="10:21" ht="15" customHeight="1" x14ac:dyDescent="0.2">
      <c r="J140" s="992"/>
      <c r="K140" s="990">
        <v>1884</v>
      </c>
      <c r="L140" s="987">
        <v>7.28E-3</v>
      </c>
      <c r="M140" s="1043">
        <v>4.0800000000000003E-3</v>
      </c>
      <c r="N140" s="1044">
        <v>0.54241367586200706</v>
      </c>
      <c r="O140" s="992"/>
      <c r="U140" s="12"/>
    </row>
    <row r="141" spans="10:21" ht="15" customHeight="1" x14ac:dyDescent="0.2">
      <c r="J141" s="992"/>
      <c r="K141" s="990">
        <v>1883</v>
      </c>
      <c r="L141" s="987">
        <v>8.5599999999999999E-3</v>
      </c>
      <c r="M141" s="1045">
        <v>7.8899999999999994E-3</v>
      </c>
      <c r="N141" s="1046">
        <v>0.53732697363557613</v>
      </c>
      <c r="O141" s="992"/>
      <c r="U141" s="12"/>
    </row>
    <row r="142" spans="10:21" ht="15" customHeight="1" x14ac:dyDescent="0.2">
      <c r="J142" s="992"/>
      <c r="K142" s="990">
        <v>1882</v>
      </c>
      <c r="L142" s="987">
        <v>7.1999999999999998E-3</v>
      </c>
      <c r="M142" s="1045">
        <v>4.5399999999999998E-3</v>
      </c>
      <c r="N142" s="1046">
        <v>0.54319618329424046</v>
      </c>
      <c r="O142" s="992"/>
      <c r="U142" s="12"/>
    </row>
    <row r="143" spans="10:21" ht="15" customHeight="1" x14ac:dyDescent="0.2">
      <c r="J143" s="992"/>
      <c r="K143" s="990">
        <v>1881</v>
      </c>
      <c r="L143" s="987">
        <v>8.5000000000000006E-3</v>
      </c>
      <c r="M143" s="1045">
        <v>5.7000000000000002E-3</v>
      </c>
      <c r="N143" s="1046">
        <v>0.54153300429996554</v>
      </c>
      <c r="O143" s="992"/>
      <c r="U143" s="12"/>
    </row>
    <row r="144" spans="10:21" ht="15" customHeight="1" x14ac:dyDescent="0.2">
      <c r="J144" s="992"/>
      <c r="K144" s="990">
        <v>1880</v>
      </c>
      <c r="L144" s="987">
        <v>7.0299999999999998E-3</v>
      </c>
      <c r="M144" s="1045">
        <v>7.9100000000000004E-3</v>
      </c>
      <c r="N144" s="1046">
        <v>0.5502145764156483</v>
      </c>
      <c r="O144" s="992"/>
      <c r="U144" s="12"/>
    </row>
    <row r="145" spans="10:21" ht="15" customHeight="1" x14ac:dyDescent="0.2">
      <c r="J145" s="992"/>
      <c r="K145" s="990">
        <v>1879</v>
      </c>
      <c r="L145" s="987">
        <v>7.1199999999999996E-3</v>
      </c>
      <c r="M145" s="1045">
        <v>5.2599999999999999E-3</v>
      </c>
      <c r="N145" s="1046">
        <v>0.54631138003186885</v>
      </c>
      <c r="O145" s="992"/>
      <c r="U145" s="12"/>
    </row>
    <row r="146" spans="10:21" ht="15" customHeight="1" x14ac:dyDescent="0.2">
      <c r="J146" s="992"/>
      <c r="K146" s="990">
        <v>1878</v>
      </c>
      <c r="L146" s="987">
        <v>8.4799999999999997E-3</v>
      </c>
      <c r="M146" s="1045">
        <v>9.2599999999999991E-3</v>
      </c>
      <c r="N146" s="1046">
        <v>0.54788567320357706</v>
      </c>
      <c r="O146" s="992"/>
      <c r="U146" s="12"/>
    </row>
    <row r="147" spans="10:21" ht="15" customHeight="1" x14ac:dyDescent="0.2">
      <c r="J147" s="992"/>
      <c r="K147" s="990">
        <v>1877</v>
      </c>
      <c r="L147" s="987">
        <v>8.4700000000000001E-3</v>
      </c>
      <c r="M147" s="1045">
        <v>8.3499999999999998E-3</v>
      </c>
      <c r="N147" s="1046">
        <v>0.53915858145441442</v>
      </c>
      <c r="O147" s="992"/>
      <c r="U147" s="12"/>
    </row>
    <row r="148" spans="10:21" ht="15" customHeight="1" thickBot="1" x14ac:dyDescent="0.25">
      <c r="J148" s="992"/>
      <c r="K148" s="991">
        <v>1876</v>
      </c>
      <c r="L148" s="988">
        <v>7.2100000000000003E-3</v>
      </c>
      <c r="M148" s="1047">
        <v>8.1700000000000002E-3</v>
      </c>
      <c r="N148" s="1048">
        <v>0.54254022189743112</v>
      </c>
      <c r="O148" s="992"/>
      <c r="U148" s="12"/>
    </row>
    <row r="149" spans="10:21" ht="15" customHeight="1" x14ac:dyDescent="0.2">
      <c r="J149" s="992"/>
      <c r="K149" s="992"/>
      <c r="L149" s="1003"/>
      <c r="M149" s="1003"/>
      <c r="N149" s="1049"/>
      <c r="O149" s="992"/>
      <c r="U149" s="12"/>
    </row>
    <row r="150" spans="10:21" ht="15" customHeight="1" x14ac:dyDescent="0.2">
      <c r="U150" s="12"/>
    </row>
    <row r="151" spans="10:21" ht="15" customHeight="1" x14ac:dyDescent="0.2">
      <c r="U151" s="12"/>
    </row>
    <row r="152" spans="10:21" ht="15" customHeight="1" x14ac:dyDescent="0.2">
      <c r="U152" s="12"/>
    </row>
    <row r="153" spans="10:21" ht="15" customHeight="1" x14ac:dyDescent="0.2">
      <c r="U153" s="12"/>
    </row>
    <row r="154" spans="10:21" ht="15" customHeight="1" x14ac:dyDescent="0.2">
      <c r="U154" s="12"/>
    </row>
    <row r="155" spans="10:21" ht="15" customHeight="1" x14ac:dyDescent="0.2"/>
    <row r="156" spans="10:21" ht="15" customHeight="1" x14ac:dyDescent="0.2"/>
    <row r="311" spans="11:11" ht="15" customHeight="1" x14ac:dyDescent="0.2">
      <c r="K311" s="933"/>
    </row>
  </sheetData>
  <sheetProtection sheet="1" objects="1" scenarios="1" selectLockedCells="1"/>
  <mergeCells count="65">
    <mergeCell ref="B1:I1"/>
    <mergeCell ref="K1:N1"/>
    <mergeCell ref="P1:Q1"/>
    <mergeCell ref="R1:S1"/>
    <mergeCell ref="P2:Q2"/>
    <mergeCell ref="R2:S2"/>
    <mergeCell ref="P3:Q3"/>
    <mergeCell ref="R3:S3"/>
    <mergeCell ref="P4:Q4"/>
    <mergeCell ref="R4:S4"/>
    <mergeCell ref="P5:Q5"/>
    <mergeCell ref="R5:S5"/>
    <mergeCell ref="P6:Q6"/>
    <mergeCell ref="R6:S6"/>
    <mergeCell ref="P7:Q7"/>
    <mergeCell ref="R7:S7"/>
    <mergeCell ref="C8:E9"/>
    <mergeCell ref="F8:F9"/>
    <mergeCell ref="G8:I9"/>
    <mergeCell ref="P8:Q8"/>
    <mergeCell ref="R8:S8"/>
    <mergeCell ref="C22:I22"/>
    <mergeCell ref="C10:E11"/>
    <mergeCell ref="F10:F11"/>
    <mergeCell ref="G10:I11"/>
    <mergeCell ref="B13:E14"/>
    <mergeCell ref="F13:I14"/>
    <mergeCell ref="B16:I16"/>
    <mergeCell ref="C17:I17"/>
    <mergeCell ref="C18:I18"/>
    <mergeCell ref="C19:I19"/>
    <mergeCell ref="C20:I20"/>
    <mergeCell ref="C21:I21"/>
    <mergeCell ref="C34:I34"/>
    <mergeCell ref="C23:I23"/>
    <mergeCell ref="C24:I24"/>
    <mergeCell ref="C25:I25"/>
    <mergeCell ref="C26:I26"/>
    <mergeCell ref="C27:I27"/>
    <mergeCell ref="C28:I28"/>
    <mergeCell ref="C29:I29"/>
    <mergeCell ref="C30:I30"/>
    <mergeCell ref="C31:I31"/>
    <mergeCell ref="C32:I32"/>
    <mergeCell ref="C33:I33"/>
    <mergeCell ref="C47:I47"/>
    <mergeCell ref="C35:I35"/>
    <mergeCell ref="C36:I36"/>
    <mergeCell ref="C37:I37"/>
    <mergeCell ref="C38:I38"/>
    <mergeCell ref="B40:I40"/>
    <mergeCell ref="C41:I41"/>
    <mergeCell ref="C42:I42"/>
    <mergeCell ref="C43:I43"/>
    <mergeCell ref="C44:I44"/>
    <mergeCell ref="C45:I45"/>
    <mergeCell ref="C46:I46"/>
    <mergeCell ref="C54:I54"/>
    <mergeCell ref="C55:I55"/>
    <mergeCell ref="C48:I48"/>
    <mergeCell ref="C49:I49"/>
    <mergeCell ref="C50:I50"/>
    <mergeCell ref="C51:I51"/>
    <mergeCell ref="C52:I52"/>
    <mergeCell ref="C53:I53"/>
  </mergeCells>
  <pageMargins left="0.7" right="0.7" top="0.75" bottom="0.75" header="0.3" footer="0.3"/>
  <ignoredErrors>
    <ignoredError sqref="C6:H6 B9 F1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B9DB-3E32-7340-AEE1-41D692BD2BE3}">
  <dimension ref="A1:H150"/>
  <sheetViews>
    <sheetView topLeftCell="C1" zoomScale="150" zoomScaleNormal="150" workbookViewId="0">
      <pane ySplit="1" topLeftCell="A34" activePane="bottomLeft" state="frozen"/>
      <selection activeCell="C1" sqref="C1"/>
      <selection pane="bottomLeft" activeCell="L52" sqref="L52"/>
    </sheetView>
  </sheetViews>
  <sheetFormatPr baseColWidth="10" defaultColWidth="10.83203125" defaultRowHeight="16" x14ac:dyDescent="0.2"/>
  <cols>
    <col min="1" max="1" width="4.5" style="141" bestFit="1" customWidth="1"/>
    <col min="2" max="2" width="8" style="124" bestFit="1" customWidth="1"/>
    <col min="3" max="3" width="10.1640625" style="125" bestFit="1" customWidth="1"/>
    <col min="4" max="5" width="10.1640625" style="501" bestFit="1" customWidth="1"/>
    <col min="6" max="6" width="10.1640625" style="493" bestFit="1" customWidth="1"/>
    <col min="7" max="8" width="10.1640625" style="496" bestFit="1" customWidth="1"/>
  </cols>
  <sheetData>
    <row r="1" spans="1:8" ht="21" x14ac:dyDescent="0.2">
      <c r="A1" s="479" t="s">
        <v>0</v>
      </c>
      <c r="B1" s="92" t="s">
        <v>3</v>
      </c>
      <c r="C1" s="466" t="s">
        <v>155</v>
      </c>
      <c r="D1" s="498" t="s">
        <v>156</v>
      </c>
      <c r="E1" s="631" t="s">
        <v>157</v>
      </c>
      <c r="F1" s="511" t="s">
        <v>158</v>
      </c>
      <c r="G1" s="514" t="s">
        <v>159</v>
      </c>
      <c r="H1" s="516" t="s">
        <v>160</v>
      </c>
    </row>
    <row r="2" spans="1:8" ht="15" x14ac:dyDescent="0.2">
      <c r="A2" s="476">
        <v>2021</v>
      </c>
      <c r="B2" s="112">
        <v>10639</v>
      </c>
      <c r="C2" s="468">
        <v>10044.309538677322</v>
      </c>
      <c r="D2" s="497">
        <v>10409.801300637762</v>
      </c>
      <c r="E2" s="632">
        <v>10232.252</v>
      </c>
      <c r="F2" s="512">
        <v>10018.798195922367</v>
      </c>
      <c r="G2" s="515">
        <v>10218.808807438229</v>
      </c>
      <c r="H2" s="517">
        <v>10256.289999999999</v>
      </c>
    </row>
    <row r="3" spans="1:8" ht="15" x14ac:dyDescent="0.2">
      <c r="A3" s="477">
        <v>2020</v>
      </c>
      <c r="B3" s="112">
        <v>8344</v>
      </c>
      <c r="C3" s="468">
        <v>8086.4508113516458</v>
      </c>
      <c r="D3" s="497">
        <v>8216.477097737592</v>
      </c>
      <c r="E3" s="632">
        <v>8089.1840000000002</v>
      </c>
      <c r="F3" s="512">
        <v>8094.220988065701</v>
      </c>
      <c r="G3" s="515">
        <v>8092.0819506250855</v>
      </c>
      <c r="H3" s="517">
        <v>8092.4120000000003</v>
      </c>
    </row>
    <row r="4" spans="1:8" ht="15" x14ac:dyDescent="0.2">
      <c r="A4" s="476">
        <v>2019</v>
      </c>
      <c r="B4" s="112">
        <v>23467</v>
      </c>
      <c r="C4" s="468">
        <v>23070.131589175464</v>
      </c>
      <c r="D4" s="497">
        <v>23791.468681572205</v>
      </c>
      <c r="E4" s="632">
        <v>23523.882400000002</v>
      </c>
      <c r="F4" s="512">
        <v>23068.925837639039</v>
      </c>
      <c r="G4" s="515">
        <v>23599.227749388596</v>
      </c>
      <c r="H4" s="517">
        <v>23462.476000000006</v>
      </c>
    </row>
    <row r="5" spans="1:8" ht="15" x14ac:dyDescent="0.2">
      <c r="A5" s="476">
        <v>2018</v>
      </c>
      <c r="B5" s="112">
        <v>21630</v>
      </c>
      <c r="C5" s="468">
        <v>21238.196611504904</v>
      </c>
      <c r="D5" s="497">
        <v>22041.976474687992</v>
      </c>
      <c r="E5" s="632">
        <v>21796.552800000001</v>
      </c>
      <c r="F5" s="512">
        <v>21255.188667336301</v>
      </c>
      <c r="G5" s="515">
        <v>21797.151897805485</v>
      </c>
      <c r="H5" s="517">
        <v>21760.094000000001</v>
      </c>
    </row>
    <row r="6" spans="1:8" ht="15" x14ac:dyDescent="0.2">
      <c r="A6" s="476">
        <v>2017</v>
      </c>
      <c r="B6" s="112">
        <v>22582</v>
      </c>
      <c r="C6" s="468">
        <v>22210.60533894449</v>
      </c>
      <c r="D6" s="497">
        <v>23120.881723012662</v>
      </c>
      <c r="E6" s="632">
        <v>22954.487999999998</v>
      </c>
      <c r="F6" s="512">
        <v>22139.918151593396</v>
      </c>
      <c r="G6" s="515">
        <v>22961.108313432513</v>
      </c>
      <c r="H6" s="517">
        <v>22811.968000000004</v>
      </c>
    </row>
    <row r="7" spans="1:8" ht="15" x14ac:dyDescent="0.2">
      <c r="A7" s="476">
        <v>2016</v>
      </c>
      <c r="B7" s="112">
        <v>21744</v>
      </c>
      <c r="C7" s="468">
        <v>21441.001563010086</v>
      </c>
      <c r="D7" s="497">
        <v>22421.693598437105</v>
      </c>
      <c r="E7" s="632">
        <v>22249.596000000001</v>
      </c>
      <c r="F7" s="512">
        <v>21378.631578751309</v>
      </c>
      <c r="G7" s="515">
        <v>22272.233323579301</v>
      </c>
      <c r="H7" s="517">
        <v>22149.064000000006</v>
      </c>
    </row>
    <row r="8" spans="1:8" ht="15" x14ac:dyDescent="0.2">
      <c r="A8" s="476">
        <v>2015</v>
      </c>
      <c r="B8" s="112">
        <v>20647</v>
      </c>
      <c r="C8" s="468">
        <v>20292.159713080695</v>
      </c>
      <c r="D8" s="497">
        <v>21317.962158624108</v>
      </c>
      <c r="E8" s="632">
        <v>21170.412000000004</v>
      </c>
      <c r="F8" s="512">
        <v>20224.057520564042</v>
      </c>
      <c r="G8" s="515">
        <v>21165.368193251452</v>
      </c>
      <c r="H8" s="517">
        <v>21058.552</v>
      </c>
    </row>
    <row r="9" spans="1:8" ht="15" x14ac:dyDescent="0.2">
      <c r="A9" s="476">
        <v>2014</v>
      </c>
      <c r="B9" s="112">
        <v>19761</v>
      </c>
      <c r="C9" s="468">
        <v>19386.232487159705</v>
      </c>
      <c r="D9" s="497">
        <v>20334.850539607942</v>
      </c>
      <c r="E9" s="632">
        <v>20134.061600000001</v>
      </c>
      <c r="F9" s="512">
        <v>19265.948248465618</v>
      </c>
      <c r="G9" s="515">
        <v>20203.339341293919</v>
      </c>
      <c r="H9" s="517">
        <v>20116.732</v>
      </c>
    </row>
    <row r="10" spans="1:8" ht="15" x14ac:dyDescent="0.2">
      <c r="A10" s="476">
        <v>2013</v>
      </c>
      <c r="B10" s="112">
        <v>20255</v>
      </c>
      <c r="C10" s="468">
        <v>20169.040532579402</v>
      </c>
      <c r="D10" s="497">
        <v>21128.695134908507</v>
      </c>
      <c r="E10" s="632">
        <v>20951.8112</v>
      </c>
      <c r="F10" s="512">
        <v>20060.791314958708</v>
      </c>
      <c r="G10" s="515">
        <v>21005.787319310999</v>
      </c>
      <c r="H10" s="517">
        <v>20898.179999999997</v>
      </c>
    </row>
    <row r="11" spans="1:8" ht="15" x14ac:dyDescent="0.2">
      <c r="A11" s="476">
        <v>2012</v>
      </c>
      <c r="B11" s="112">
        <v>21017</v>
      </c>
      <c r="C11" s="468">
        <v>20944.038885295275</v>
      </c>
      <c r="D11" s="497">
        <v>21648.958494142247</v>
      </c>
      <c r="E11" s="632">
        <v>21480.881600000001</v>
      </c>
      <c r="F11" s="512">
        <v>20872.427570882046</v>
      </c>
      <c r="G11" s="515">
        <v>21505.262612133189</v>
      </c>
      <c r="H11" s="517">
        <v>21415.392</v>
      </c>
    </row>
    <row r="12" spans="1:8" ht="15" x14ac:dyDescent="0.2">
      <c r="A12" s="476">
        <v>2011</v>
      </c>
      <c r="B12" s="112">
        <v>20808</v>
      </c>
      <c r="C12" s="468">
        <v>21041.393480939114</v>
      </c>
      <c r="D12" s="497">
        <v>21483.178126757735</v>
      </c>
      <c r="E12" s="632">
        <v>21336.270400000001</v>
      </c>
      <c r="F12" s="512">
        <v>20990.372549875396</v>
      </c>
      <c r="G12" s="515">
        <v>21404.242559038536</v>
      </c>
      <c r="H12" s="517">
        <v>21304.696000000004</v>
      </c>
    </row>
    <row r="13" spans="1:8" ht="15" x14ac:dyDescent="0.2">
      <c r="A13" s="476">
        <v>2010</v>
      </c>
      <c r="B13" s="112">
        <v>21308</v>
      </c>
      <c r="C13" s="468">
        <v>21363.488409560232</v>
      </c>
      <c r="D13" s="497">
        <v>21923.60650416512</v>
      </c>
      <c r="E13" s="632">
        <v>21786.010399999999</v>
      </c>
      <c r="F13" s="512">
        <v>21232.54425397575</v>
      </c>
      <c r="G13" s="515">
        <v>21896.901722247676</v>
      </c>
      <c r="H13" s="517">
        <v>21741.601999999999</v>
      </c>
    </row>
    <row r="14" spans="1:8" ht="15" x14ac:dyDescent="0.2">
      <c r="A14" s="476">
        <v>2009</v>
      </c>
      <c r="B14" s="112">
        <v>22419</v>
      </c>
      <c r="C14" s="468">
        <v>22682.872160057541</v>
      </c>
      <c r="D14" s="497">
        <v>23273.076481268366</v>
      </c>
      <c r="E14" s="632">
        <v>23119.252800000002</v>
      </c>
      <c r="F14" s="512">
        <v>22536.285104208735</v>
      </c>
      <c r="G14" s="515">
        <v>23327.517127659572</v>
      </c>
      <c r="H14" s="517">
        <v>23081.731999999996</v>
      </c>
    </row>
    <row r="15" spans="1:8" ht="15" x14ac:dyDescent="0.2">
      <c r="A15" s="476">
        <v>2008</v>
      </c>
      <c r="B15" s="112">
        <v>22585</v>
      </c>
      <c r="C15" s="468">
        <v>22809.861353336415</v>
      </c>
      <c r="D15" s="497">
        <v>23225.559676305096</v>
      </c>
      <c r="E15" s="632">
        <v>23094.192000000003</v>
      </c>
      <c r="F15" s="512">
        <v>22664.903733184314</v>
      </c>
      <c r="G15" s="515">
        <v>23326.118573347409</v>
      </c>
      <c r="H15" s="517">
        <v>23030.148000000001</v>
      </c>
    </row>
    <row r="16" spans="1:8" ht="15" x14ac:dyDescent="0.2">
      <c r="A16" s="476">
        <v>2007</v>
      </c>
      <c r="B16" s="112">
        <v>23322</v>
      </c>
      <c r="C16" s="468">
        <v>23486.848450872676</v>
      </c>
      <c r="D16" s="497">
        <v>23828.747415487313</v>
      </c>
      <c r="E16" s="632">
        <v>23694.6312</v>
      </c>
      <c r="F16" s="512">
        <v>23312.721768655385</v>
      </c>
      <c r="G16" s="515">
        <v>24001.828051410939</v>
      </c>
      <c r="H16" s="517">
        <v>23638.037999999997</v>
      </c>
    </row>
    <row r="17" spans="1:8" ht="15" x14ac:dyDescent="0.2">
      <c r="A17" s="476">
        <v>2006</v>
      </c>
      <c r="B17" s="112">
        <v>23599</v>
      </c>
      <c r="C17" s="468">
        <v>24007.688135511737</v>
      </c>
      <c r="D17" s="497">
        <v>24193.842258211662</v>
      </c>
      <c r="E17" s="632">
        <v>24108.413600000003</v>
      </c>
      <c r="F17" s="512">
        <v>23880.564327868226</v>
      </c>
      <c r="G17" s="515">
        <v>24391.303555612278</v>
      </c>
      <c r="H17" s="517">
        <v>24010.390000000007</v>
      </c>
    </row>
    <row r="18" spans="1:8" ht="15" x14ac:dyDescent="0.2">
      <c r="A18" s="476">
        <v>2005</v>
      </c>
      <c r="B18" s="112">
        <v>22325</v>
      </c>
      <c r="C18" s="468">
        <v>22903.332221246725</v>
      </c>
      <c r="D18" s="497">
        <v>22963.848883779836</v>
      </c>
      <c r="E18" s="632">
        <v>22863.4872</v>
      </c>
      <c r="F18" s="512">
        <v>22846.898476247785</v>
      </c>
      <c r="G18" s="515">
        <v>23049.641419843887</v>
      </c>
      <c r="H18" s="517">
        <v>22781.677999999993</v>
      </c>
    </row>
    <row r="19" spans="1:8" ht="15" x14ac:dyDescent="0.2">
      <c r="A19" s="476">
        <v>2004</v>
      </c>
      <c r="B19" s="112">
        <v>23376</v>
      </c>
      <c r="C19" s="468">
        <v>23919.440916540283</v>
      </c>
      <c r="D19" s="497">
        <v>23985.950658273545</v>
      </c>
      <c r="E19" s="632">
        <v>23866.787999999997</v>
      </c>
      <c r="F19" s="512">
        <v>23853.349419179176</v>
      </c>
      <c r="G19" s="515">
        <v>24148.456984176664</v>
      </c>
      <c r="H19" s="517">
        <v>23830.305999999997</v>
      </c>
    </row>
    <row r="20" spans="1:8" ht="15" x14ac:dyDescent="0.2">
      <c r="A20" s="476">
        <v>2003</v>
      </c>
      <c r="B20" s="112">
        <v>22978</v>
      </c>
      <c r="C20" s="468">
        <v>23485.907660886336</v>
      </c>
      <c r="D20" s="497">
        <v>23396.729217198252</v>
      </c>
      <c r="E20" s="632">
        <v>23298.6384</v>
      </c>
      <c r="F20" s="512">
        <v>23434.116835541987</v>
      </c>
      <c r="G20" s="515">
        <v>23496.940454446027</v>
      </c>
      <c r="H20" s="517">
        <v>23230.012000000002</v>
      </c>
    </row>
    <row r="21" spans="1:8" ht="15" x14ac:dyDescent="0.2">
      <c r="A21" s="476">
        <v>2002</v>
      </c>
      <c r="B21" s="112">
        <v>22408</v>
      </c>
      <c r="C21" s="468">
        <v>22848.912819846875</v>
      </c>
      <c r="D21" s="497">
        <v>22909.353204712042</v>
      </c>
      <c r="E21" s="632">
        <v>22862.178400000001</v>
      </c>
      <c r="F21" s="512">
        <v>22757.480288728126</v>
      </c>
      <c r="G21" s="515">
        <v>22952.868993923021</v>
      </c>
      <c r="H21" s="517">
        <v>22775.408000000003</v>
      </c>
    </row>
    <row r="22" spans="1:8" ht="15" x14ac:dyDescent="0.2">
      <c r="A22" s="476">
        <v>2001</v>
      </c>
      <c r="B22" s="112">
        <v>23199</v>
      </c>
      <c r="C22" s="468">
        <v>23666.513339610734</v>
      </c>
      <c r="D22" s="497">
        <v>23618.883970706451</v>
      </c>
      <c r="E22" s="632">
        <v>23541.011200000001</v>
      </c>
      <c r="F22" s="512">
        <v>23672.073107050936</v>
      </c>
      <c r="G22" s="515">
        <v>23684.245052176655</v>
      </c>
      <c r="H22" s="517">
        <v>23478.428000000004</v>
      </c>
    </row>
    <row r="23" spans="1:8" ht="15" x14ac:dyDescent="0.2">
      <c r="A23" s="476">
        <v>2000</v>
      </c>
      <c r="B23" s="112">
        <v>24971</v>
      </c>
      <c r="C23" s="468">
        <v>24966.231878432965</v>
      </c>
      <c r="D23" s="497">
        <v>25301.220319802145</v>
      </c>
      <c r="E23" s="632">
        <v>25129.232000000004</v>
      </c>
      <c r="F23" s="512">
        <v>24851.522361250092</v>
      </c>
      <c r="G23" s="515">
        <v>25516.131815266872</v>
      </c>
      <c r="H23" s="517">
        <v>25126.312000000002</v>
      </c>
    </row>
    <row r="24" spans="1:8" ht="15" x14ac:dyDescent="0.2">
      <c r="A24" s="476">
        <v>1999</v>
      </c>
      <c r="B24" s="112">
        <v>24691</v>
      </c>
      <c r="C24" s="468">
        <v>24889.060559227677</v>
      </c>
      <c r="D24" s="497">
        <v>25103.6533460951</v>
      </c>
      <c r="E24" s="632">
        <v>24924.184000000005</v>
      </c>
      <c r="F24" s="512">
        <v>24800.539741540189</v>
      </c>
      <c r="G24" s="515">
        <v>25276.325743614078</v>
      </c>
      <c r="H24" s="517">
        <v>24908.047999999999</v>
      </c>
    </row>
    <row r="25" spans="1:8" ht="15" x14ac:dyDescent="0.2">
      <c r="A25" s="476">
        <v>1998</v>
      </c>
      <c r="B25" s="112">
        <v>23297</v>
      </c>
      <c r="C25" s="468">
        <v>23391.433971290971</v>
      </c>
      <c r="D25" s="497">
        <v>23658.926788825862</v>
      </c>
      <c r="E25" s="632">
        <v>23510.532000000003</v>
      </c>
      <c r="F25" s="512">
        <v>23321.802462963402</v>
      </c>
      <c r="G25" s="515">
        <v>23733.385335472256</v>
      </c>
      <c r="H25" s="517">
        <v>23483.396000000008</v>
      </c>
    </row>
    <row r="26" spans="1:8" ht="15" x14ac:dyDescent="0.2">
      <c r="A26" s="476">
        <v>1997</v>
      </c>
      <c r="B26" s="112">
        <v>21604</v>
      </c>
      <c r="C26" s="468">
        <v>21691.269597815786</v>
      </c>
      <c r="D26" s="497">
        <v>22072.834502840597</v>
      </c>
      <c r="E26" s="632">
        <v>21976.567199999998</v>
      </c>
      <c r="F26" s="512">
        <v>21653.370963025147</v>
      </c>
      <c r="G26" s="515">
        <v>22153.621431119063</v>
      </c>
      <c r="H26" s="517">
        <v>21949.114000000001</v>
      </c>
    </row>
    <row r="27" spans="1:8" ht="15" x14ac:dyDescent="0.2">
      <c r="A27" s="476">
        <v>1996</v>
      </c>
      <c r="B27" s="112">
        <v>22831</v>
      </c>
      <c r="C27" s="468">
        <v>22629.30939158567</v>
      </c>
      <c r="D27" s="497">
        <v>22836.514232085527</v>
      </c>
      <c r="E27" s="632">
        <v>22736.3256</v>
      </c>
      <c r="F27" s="512">
        <v>22512.606498627385</v>
      </c>
      <c r="G27" s="515">
        <v>23005.089329842813</v>
      </c>
      <c r="H27" s="517">
        <v>22731.165999999987</v>
      </c>
    </row>
    <row r="28" spans="1:8" ht="15" x14ac:dyDescent="0.2">
      <c r="A28" s="476">
        <v>1995</v>
      </c>
      <c r="B28" s="112">
        <v>19554</v>
      </c>
      <c r="C28" s="468">
        <v>19537.019983080449</v>
      </c>
      <c r="D28" s="497">
        <v>19669.582624542956</v>
      </c>
      <c r="E28" s="632">
        <v>19575.2336</v>
      </c>
      <c r="F28" s="512">
        <v>19461.568499513633</v>
      </c>
      <c r="G28" s="515">
        <v>19761.052245757575</v>
      </c>
      <c r="H28" s="517">
        <v>19564.509999999995</v>
      </c>
    </row>
    <row r="29" spans="1:8" ht="15" x14ac:dyDescent="0.2">
      <c r="A29" s="476">
        <v>1994</v>
      </c>
      <c r="B29" s="112">
        <v>15752</v>
      </c>
      <c r="C29" s="468">
        <v>15738.742945746986</v>
      </c>
      <c r="D29" s="497">
        <v>15855.019433925934</v>
      </c>
      <c r="E29" s="632">
        <v>15803.6504</v>
      </c>
      <c r="F29" s="512">
        <v>15668.884687896385</v>
      </c>
      <c r="G29" s="515">
        <v>15979.713388392569</v>
      </c>
      <c r="H29" s="517">
        <v>15791.721999999996</v>
      </c>
    </row>
    <row r="30" spans="1:8" ht="15" x14ac:dyDescent="0.2">
      <c r="A30" s="476">
        <v>1993</v>
      </c>
      <c r="B30" s="112">
        <v>20864</v>
      </c>
      <c r="C30" s="468">
        <v>20749.129836459251</v>
      </c>
      <c r="D30" s="497">
        <v>20801.388937249892</v>
      </c>
      <c r="E30" s="632">
        <v>20798.5936</v>
      </c>
      <c r="F30" s="512">
        <v>20695.671098823546</v>
      </c>
      <c r="G30" s="515">
        <v>20901.001670734364</v>
      </c>
      <c r="H30" s="517">
        <v>20817.149999999994</v>
      </c>
    </row>
    <row r="31" spans="1:8" ht="15" x14ac:dyDescent="0.2">
      <c r="A31" s="476">
        <v>1992</v>
      </c>
      <c r="B31" s="112">
        <v>17341</v>
      </c>
      <c r="C31" s="468">
        <v>17649.367387135069</v>
      </c>
      <c r="D31" s="497">
        <v>17562.423584825061</v>
      </c>
      <c r="E31" s="632">
        <v>17561.9352</v>
      </c>
      <c r="F31" s="512">
        <v>17599.576528120229</v>
      </c>
      <c r="G31" s="515">
        <v>17558.72561788233</v>
      </c>
      <c r="H31" s="517">
        <v>17604.965999999993</v>
      </c>
    </row>
    <row r="32" spans="1:8" ht="15" x14ac:dyDescent="0.2">
      <c r="A32" s="476">
        <v>1991</v>
      </c>
      <c r="B32" s="112">
        <v>18127</v>
      </c>
      <c r="C32" s="468">
        <v>18039.248074694209</v>
      </c>
      <c r="D32" s="497">
        <v>18005.194757424451</v>
      </c>
      <c r="E32" s="632">
        <v>17966.4336</v>
      </c>
      <c r="F32" s="512">
        <v>18013.684441820216</v>
      </c>
      <c r="G32" s="515">
        <v>17976.917607042866</v>
      </c>
      <c r="H32" s="517">
        <v>18020.759999999998</v>
      </c>
    </row>
    <row r="33" spans="1:8" ht="15" x14ac:dyDescent="0.2">
      <c r="A33" s="476">
        <v>1990</v>
      </c>
      <c r="B33" s="112">
        <v>17919</v>
      </c>
      <c r="C33" s="468">
        <v>18142.773603039783</v>
      </c>
      <c r="D33" s="497">
        <v>18049.545677751787</v>
      </c>
      <c r="E33" s="632">
        <v>18032.881600000001</v>
      </c>
      <c r="F33" s="512">
        <v>18115.189071179306</v>
      </c>
      <c r="G33" s="515">
        <v>18058.663238657275</v>
      </c>
      <c r="H33" s="517">
        <v>18080.185999999998</v>
      </c>
    </row>
    <row r="34" spans="1:8" ht="15" x14ac:dyDescent="0.2">
      <c r="A34" s="476">
        <v>1989</v>
      </c>
      <c r="B34" s="112">
        <v>17405</v>
      </c>
      <c r="C34" s="468">
        <v>17446.877494436951</v>
      </c>
      <c r="D34" s="497">
        <v>17300.975500741006</v>
      </c>
      <c r="E34" s="632">
        <v>17289.925600000002</v>
      </c>
      <c r="F34" s="512">
        <v>17407.297988038594</v>
      </c>
      <c r="G34" s="515">
        <v>17305.178299295072</v>
      </c>
      <c r="H34" s="517">
        <v>17355.700000000004</v>
      </c>
    </row>
    <row r="35" spans="1:8" ht="15" x14ac:dyDescent="0.2">
      <c r="A35" s="476">
        <v>1988</v>
      </c>
      <c r="B35" s="112">
        <v>17380</v>
      </c>
      <c r="C35" s="468">
        <v>17629.445321865591</v>
      </c>
      <c r="D35" s="497">
        <v>17307.95869675259</v>
      </c>
      <c r="E35" s="632">
        <v>17279.689600000002</v>
      </c>
      <c r="F35" s="512">
        <v>17589.810079195773</v>
      </c>
      <c r="G35" s="515">
        <v>17278.752642299121</v>
      </c>
      <c r="H35" s="517">
        <v>17349.170000000002</v>
      </c>
    </row>
    <row r="36" spans="1:8" ht="15" x14ac:dyDescent="0.2">
      <c r="A36" s="476">
        <v>1987</v>
      </c>
      <c r="B36" s="112">
        <v>19883</v>
      </c>
      <c r="C36" s="468">
        <v>20205.632818956612</v>
      </c>
      <c r="D36" s="497">
        <v>19975.129988307439</v>
      </c>
      <c r="E36" s="632">
        <v>19933.429599999999</v>
      </c>
      <c r="F36" s="512">
        <v>20242.408459977643</v>
      </c>
      <c r="G36" s="515">
        <v>19964.393012088382</v>
      </c>
      <c r="H36" s="517">
        <v>19889.277999999998</v>
      </c>
    </row>
    <row r="37" spans="1:8" ht="15" x14ac:dyDescent="0.2">
      <c r="A37" s="476">
        <v>1986</v>
      </c>
      <c r="B37" s="112">
        <v>18545</v>
      </c>
      <c r="C37" s="468">
        <v>18668.639701343374</v>
      </c>
      <c r="D37" s="497">
        <v>18603.956552635034</v>
      </c>
      <c r="E37" s="632">
        <v>18594.588</v>
      </c>
      <c r="F37" s="512">
        <v>18708.440769770372</v>
      </c>
      <c r="G37" s="515">
        <v>18549.919900519166</v>
      </c>
      <c r="H37" s="517">
        <v>18576.681999999993</v>
      </c>
    </row>
    <row r="38" spans="1:8" ht="15" x14ac:dyDescent="0.2">
      <c r="A38" s="476">
        <v>1985</v>
      </c>
      <c r="B38" s="112">
        <v>18216</v>
      </c>
      <c r="C38" s="468">
        <v>18438.513115120251</v>
      </c>
      <c r="D38" s="497">
        <v>18173.370685266585</v>
      </c>
      <c r="E38" s="632">
        <v>18184.8472</v>
      </c>
      <c r="F38" s="512">
        <v>18435.801581655953</v>
      </c>
      <c r="G38" s="515">
        <v>18130.047483235085</v>
      </c>
      <c r="H38" s="517">
        <v>18151.321999999996</v>
      </c>
    </row>
    <row r="39" spans="1:8" ht="15" x14ac:dyDescent="0.2">
      <c r="A39" s="476">
        <v>1984</v>
      </c>
      <c r="B39" s="112">
        <v>17921</v>
      </c>
      <c r="C39" s="468">
        <v>17984.157471266939</v>
      </c>
      <c r="D39" s="497">
        <v>17892.181837187047</v>
      </c>
      <c r="E39" s="632">
        <v>17890.886400000003</v>
      </c>
      <c r="F39" s="512">
        <v>17965.501670631085</v>
      </c>
      <c r="G39" s="515">
        <v>17916.350892623552</v>
      </c>
      <c r="H39" s="517">
        <v>17947.13</v>
      </c>
    </row>
    <row r="40" spans="1:8" ht="15" x14ac:dyDescent="0.2">
      <c r="A40" s="476">
        <v>1983</v>
      </c>
      <c r="B40" s="112">
        <v>18170</v>
      </c>
      <c r="C40" s="468">
        <v>18395.774262490424</v>
      </c>
      <c r="D40" s="497">
        <v>18165.018895604724</v>
      </c>
      <c r="E40" s="632">
        <v>18212.312000000002</v>
      </c>
      <c r="F40" s="512">
        <v>18368.661006654762</v>
      </c>
      <c r="G40" s="515">
        <v>18173.885660377357</v>
      </c>
      <c r="H40" s="517">
        <v>18185.691999999995</v>
      </c>
    </row>
    <row r="41" spans="1:8" ht="15" x14ac:dyDescent="0.2">
      <c r="A41" s="476">
        <v>1982</v>
      </c>
      <c r="B41" s="112">
        <v>18110</v>
      </c>
      <c r="C41" s="468">
        <v>18398.278056664338</v>
      </c>
      <c r="D41" s="497">
        <v>18155.550234403257</v>
      </c>
      <c r="E41" s="632">
        <v>18165.581600000001</v>
      </c>
      <c r="F41" s="512">
        <v>18422.897941897609</v>
      </c>
      <c r="G41" s="515">
        <v>18187.200718857279</v>
      </c>
      <c r="H41" s="517">
        <v>18202.302000000007</v>
      </c>
    </row>
    <row r="42" spans="1:8" ht="15" x14ac:dyDescent="0.2">
      <c r="A42" s="476">
        <v>1981</v>
      </c>
      <c r="B42" s="112">
        <v>11147</v>
      </c>
      <c r="C42" s="468">
        <v>11325.828961595242</v>
      </c>
      <c r="D42" s="497">
        <v>11138.002113144566</v>
      </c>
      <c r="E42" s="632">
        <v>11190.3544</v>
      </c>
      <c r="F42" s="512">
        <v>11253.123719881945</v>
      </c>
      <c r="G42" s="515">
        <v>11158.520288250851</v>
      </c>
      <c r="H42" s="517">
        <v>11198.983999999999</v>
      </c>
    </row>
    <row r="43" spans="1:8" ht="15" x14ac:dyDescent="0.2">
      <c r="A43" s="476">
        <v>1980</v>
      </c>
      <c r="B43" s="112">
        <v>18053</v>
      </c>
      <c r="C43" s="468">
        <v>18318.303593418015</v>
      </c>
      <c r="D43" s="497">
        <v>18139.338638816513</v>
      </c>
      <c r="E43" s="632">
        <v>18206.121599999999</v>
      </c>
      <c r="F43" s="512">
        <v>18254.677098759508</v>
      </c>
      <c r="G43" s="515">
        <v>18230.21953842145</v>
      </c>
      <c r="H43" s="517">
        <v>18215.034</v>
      </c>
    </row>
    <row r="44" spans="1:8" ht="15" x14ac:dyDescent="0.2">
      <c r="A44" s="476">
        <v>1979</v>
      </c>
      <c r="B44" s="112">
        <v>18713</v>
      </c>
      <c r="C44" s="468">
        <v>18830.465435571961</v>
      </c>
      <c r="D44" s="497">
        <v>18612.455540950672</v>
      </c>
      <c r="E44" s="632">
        <v>18669.692800000001</v>
      </c>
      <c r="F44" s="512">
        <v>18797.215932068822</v>
      </c>
      <c r="G44" s="515">
        <v>18704.312721864339</v>
      </c>
      <c r="H44" s="517">
        <v>18684.77</v>
      </c>
    </row>
    <row r="45" spans="1:8" ht="15" x14ac:dyDescent="0.2">
      <c r="A45" s="476">
        <v>1978</v>
      </c>
      <c r="B45" s="112">
        <v>17251</v>
      </c>
      <c r="C45" s="468">
        <v>17802.183836498145</v>
      </c>
      <c r="D45" s="497">
        <v>17416.462635941174</v>
      </c>
      <c r="E45" s="632">
        <v>17438.823200000003</v>
      </c>
      <c r="F45" s="512">
        <v>17791.150601086949</v>
      </c>
      <c r="G45" s="515">
        <v>17467.934088021862</v>
      </c>
      <c r="H45" s="517">
        <v>17519.385999999999</v>
      </c>
    </row>
    <row r="46" spans="1:8" ht="15" x14ac:dyDescent="0.2">
      <c r="A46" s="476">
        <v>1977</v>
      </c>
      <c r="B46" s="112">
        <v>18803</v>
      </c>
      <c r="C46" s="468">
        <v>19205.037333929751</v>
      </c>
      <c r="D46" s="497">
        <v>18935.165793773667</v>
      </c>
      <c r="E46" s="632">
        <v>18972.882399999999</v>
      </c>
      <c r="F46" s="512">
        <v>19194.344787728125</v>
      </c>
      <c r="G46" s="515">
        <v>18981.932866182098</v>
      </c>
      <c r="H46" s="517">
        <v>18951.954000000005</v>
      </c>
    </row>
    <row r="47" spans="1:8" ht="15" x14ac:dyDescent="0.2">
      <c r="A47" s="476">
        <v>1976</v>
      </c>
      <c r="B47" s="112">
        <v>15492</v>
      </c>
      <c r="C47" s="468">
        <v>15613.304640815315</v>
      </c>
      <c r="D47" s="497">
        <v>15308.547469950869</v>
      </c>
      <c r="E47" s="632">
        <v>15329.936000000002</v>
      </c>
      <c r="F47" s="512">
        <v>15574.571174359684</v>
      </c>
      <c r="G47" s="515">
        <v>15365.755805822086</v>
      </c>
      <c r="H47" s="517">
        <v>15441.099999999999</v>
      </c>
    </row>
    <row r="48" spans="1:8" ht="15" x14ac:dyDescent="0.2">
      <c r="A48" s="476">
        <v>1975</v>
      </c>
      <c r="B48" s="112">
        <v>16295</v>
      </c>
      <c r="C48" s="468">
        <v>16543.651341757606</v>
      </c>
      <c r="D48" s="497">
        <v>16163.949816571234</v>
      </c>
      <c r="E48" s="632">
        <v>16217.056800000002</v>
      </c>
      <c r="F48" s="512">
        <v>16450.01693006793</v>
      </c>
      <c r="G48" s="515">
        <v>16257.94523984495</v>
      </c>
      <c r="H48" s="517">
        <v>16277.07</v>
      </c>
    </row>
    <row r="49" spans="1:8" ht="15" x14ac:dyDescent="0.2">
      <c r="A49" s="476">
        <v>1974</v>
      </c>
      <c r="B49" s="112">
        <v>16046</v>
      </c>
      <c r="C49" s="468">
        <v>16101.078403500997</v>
      </c>
      <c r="D49" s="497">
        <v>15830.031640961635</v>
      </c>
      <c r="E49" s="632">
        <v>15903.623200000002</v>
      </c>
      <c r="F49" s="512">
        <v>16051.43899325926</v>
      </c>
      <c r="G49" s="515">
        <v>15923.234348220463</v>
      </c>
      <c r="H49" s="517">
        <v>15967.150000000009</v>
      </c>
    </row>
    <row r="50" spans="1:8" ht="15" x14ac:dyDescent="0.2">
      <c r="A50" s="476">
        <v>1973</v>
      </c>
      <c r="B50" s="112">
        <v>16376</v>
      </c>
      <c r="C50" s="468">
        <v>16390.438849372396</v>
      </c>
      <c r="D50" s="497">
        <v>16237.379664833605</v>
      </c>
      <c r="E50" s="632">
        <v>16298.197600000001</v>
      </c>
      <c r="F50" s="512">
        <v>16385.126364599364</v>
      </c>
      <c r="G50" s="515">
        <v>16311.912143678126</v>
      </c>
      <c r="H50" s="517">
        <v>16326.715999999999</v>
      </c>
    </row>
    <row r="51" spans="1:8" ht="15" x14ac:dyDescent="0.2">
      <c r="A51" s="476">
        <v>1972</v>
      </c>
      <c r="B51" s="112">
        <v>13706</v>
      </c>
      <c r="C51" s="468">
        <v>13762.749767934802</v>
      </c>
      <c r="D51" s="497">
        <v>13751.284340514016</v>
      </c>
      <c r="E51" s="632">
        <v>13774.0376</v>
      </c>
      <c r="F51" s="512">
        <v>13785.960199513922</v>
      </c>
      <c r="G51" s="515">
        <v>13765.073870536704</v>
      </c>
      <c r="H51" s="517">
        <v>13816.936000000003</v>
      </c>
    </row>
    <row r="52" spans="1:8" ht="15" x14ac:dyDescent="0.2">
      <c r="A52" s="476">
        <v>1971</v>
      </c>
      <c r="B52" s="112">
        <v>15073</v>
      </c>
      <c r="C52" s="468">
        <v>15088.0617868052</v>
      </c>
      <c r="D52" s="497">
        <v>15090.43437445324</v>
      </c>
      <c r="E52" s="632">
        <v>15136.792800000001</v>
      </c>
      <c r="F52" s="512">
        <v>15038.42229940765</v>
      </c>
      <c r="G52" s="515">
        <v>15138.458702842729</v>
      </c>
      <c r="H52" s="517">
        <v>15192.582000000006</v>
      </c>
    </row>
    <row r="53" spans="1:8" ht="15" x14ac:dyDescent="0.2">
      <c r="A53" s="476">
        <v>1970</v>
      </c>
      <c r="B53" s="112">
        <v>16880</v>
      </c>
      <c r="C53" s="468">
        <v>16726.344138518612</v>
      </c>
      <c r="D53" s="497">
        <v>16659.307140234454</v>
      </c>
      <c r="E53" s="632">
        <v>16689.052000000003</v>
      </c>
      <c r="F53" s="512">
        <v>16698.942350153553</v>
      </c>
      <c r="G53" s="515">
        <v>16708.194561455206</v>
      </c>
      <c r="H53" s="517">
        <v>16729.467999999997</v>
      </c>
    </row>
    <row r="54" spans="1:8" ht="15" x14ac:dyDescent="0.2">
      <c r="A54" s="476">
        <v>1969</v>
      </c>
      <c r="B54" s="112">
        <v>15850</v>
      </c>
      <c r="C54" s="468">
        <v>15788.47074481088</v>
      </c>
      <c r="D54" s="497">
        <v>15636.989923444349</v>
      </c>
      <c r="E54" s="632">
        <v>15656.826400000002</v>
      </c>
      <c r="F54" s="512">
        <v>15835.675343964174</v>
      </c>
      <c r="G54" s="515">
        <v>15660.238376445024</v>
      </c>
      <c r="H54" s="517">
        <v>15725.016000000001</v>
      </c>
    </row>
    <row r="55" spans="1:8" ht="15" x14ac:dyDescent="0.2">
      <c r="A55" s="476">
        <v>1968</v>
      </c>
      <c r="B55" s="112">
        <v>11109</v>
      </c>
      <c r="C55" s="468">
        <v>11147.960540766133</v>
      </c>
      <c r="D55" s="497">
        <v>11091.329263007185</v>
      </c>
      <c r="E55" s="632">
        <v>11030.545600000001</v>
      </c>
      <c r="F55" s="512">
        <v>11231.948818435731</v>
      </c>
      <c r="G55" s="515">
        <v>11078.064009733811</v>
      </c>
      <c r="H55" s="517">
        <v>11103.606000000002</v>
      </c>
    </row>
    <row r="56" spans="1:8" ht="15" x14ac:dyDescent="0.2">
      <c r="A56" s="476">
        <v>1967</v>
      </c>
      <c r="B56" s="112">
        <v>12210</v>
      </c>
      <c r="C56" s="468">
        <v>11965.151106169924</v>
      </c>
      <c r="D56" s="497">
        <v>11969.342164155199</v>
      </c>
      <c r="E56" s="632">
        <v>11957.6896</v>
      </c>
      <c r="F56" s="512">
        <v>12042.278963193956</v>
      </c>
      <c r="G56" s="515">
        <v>11964.448207716741</v>
      </c>
      <c r="H56" s="517">
        <v>11988.806000000002</v>
      </c>
    </row>
    <row r="57" spans="1:8" ht="15" x14ac:dyDescent="0.2">
      <c r="A57" s="476">
        <v>1966</v>
      </c>
      <c r="B57" s="112">
        <v>12900</v>
      </c>
      <c r="C57" s="468">
        <v>12725.931759898198</v>
      </c>
      <c r="D57" s="497">
        <v>12713.335268758052</v>
      </c>
      <c r="E57" s="632">
        <v>12691.917600000001</v>
      </c>
      <c r="F57" s="512">
        <v>12815.592946937106</v>
      </c>
      <c r="G57" s="515">
        <v>12666.583549068435</v>
      </c>
      <c r="H57" s="517">
        <v>12709.750000000002</v>
      </c>
    </row>
    <row r="58" spans="1:8" ht="15" x14ac:dyDescent="0.2">
      <c r="A58" s="476">
        <v>1965</v>
      </c>
      <c r="B58" s="112">
        <v>12946</v>
      </c>
      <c r="C58" s="468">
        <v>12819.265195096476</v>
      </c>
      <c r="D58" s="497">
        <v>12764.198058477625</v>
      </c>
      <c r="E58" s="632">
        <v>12719.572000000002</v>
      </c>
      <c r="F58" s="512">
        <v>12872.899744423588</v>
      </c>
      <c r="G58" s="515">
        <v>12730.239595268356</v>
      </c>
      <c r="H58" s="517">
        <v>12779.105999999998</v>
      </c>
    </row>
    <row r="59" spans="1:8" ht="15" x14ac:dyDescent="0.2">
      <c r="A59" s="476">
        <v>1964</v>
      </c>
      <c r="B59" s="112">
        <v>13124</v>
      </c>
      <c r="C59" s="468">
        <v>12956.787511774617</v>
      </c>
      <c r="D59" s="497">
        <v>13009.823802548595</v>
      </c>
      <c r="E59" s="632">
        <v>12957.116800000002</v>
      </c>
      <c r="F59" s="512">
        <v>12984.590649174863</v>
      </c>
      <c r="G59" s="515">
        <v>13014.524831679948</v>
      </c>
      <c r="H59" s="517">
        <v>13013.873999999998</v>
      </c>
    </row>
    <row r="60" spans="1:8" ht="15" x14ac:dyDescent="0.2">
      <c r="A60" s="476">
        <v>1963</v>
      </c>
      <c r="B60" s="112">
        <v>12780</v>
      </c>
      <c r="C60" s="468">
        <v>12758.474008412059</v>
      </c>
      <c r="D60" s="497">
        <v>12681.125723005573</v>
      </c>
      <c r="E60" s="632">
        <v>12585.3552</v>
      </c>
      <c r="F60" s="512">
        <v>12895.94854855962</v>
      </c>
      <c r="G60" s="515">
        <v>12647.91168781062</v>
      </c>
      <c r="H60" s="517">
        <v>12699.445999999998</v>
      </c>
    </row>
    <row r="61" spans="1:8" ht="15" x14ac:dyDescent="0.2">
      <c r="A61" s="476">
        <v>1962</v>
      </c>
      <c r="B61" s="112">
        <v>14461</v>
      </c>
      <c r="C61" s="468">
        <v>14376.373772865882</v>
      </c>
      <c r="D61" s="497">
        <v>14250.111469834845</v>
      </c>
      <c r="E61" s="632">
        <v>14174.3488</v>
      </c>
      <c r="F61" s="512">
        <v>14443.408717521655</v>
      </c>
      <c r="G61" s="515">
        <v>14302.431582945237</v>
      </c>
      <c r="H61" s="517">
        <v>14297.704000000003</v>
      </c>
    </row>
    <row r="62" spans="1:8" ht="15" x14ac:dyDescent="0.2">
      <c r="A62" s="476">
        <v>1961</v>
      </c>
      <c r="B62" s="112">
        <v>12942</v>
      </c>
      <c r="C62" s="468">
        <v>12777.573863705591</v>
      </c>
      <c r="D62" s="497">
        <v>12739.413288859188</v>
      </c>
      <c r="E62" s="632">
        <v>12683.221600000003</v>
      </c>
      <c r="F62" s="512">
        <v>12880.685072291739</v>
      </c>
      <c r="G62" s="515">
        <v>12796.039356746493</v>
      </c>
      <c r="H62" s="517">
        <v>12778.034</v>
      </c>
    </row>
    <row r="63" spans="1:8" ht="15" x14ac:dyDescent="0.2">
      <c r="A63" s="476">
        <v>1960</v>
      </c>
      <c r="B63" s="112">
        <v>10664</v>
      </c>
      <c r="C63" s="468">
        <v>10551.884747675727</v>
      </c>
      <c r="D63" s="497">
        <v>10549.771082830244</v>
      </c>
      <c r="E63" s="632">
        <v>10537.061600000001</v>
      </c>
      <c r="F63" s="512">
        <v>10589.777071905548</v>
      </c>
      <c r="G63" s="515">
        <v>10594.415864979792</v>
      </c>
      <c r="H63" s="517">
        <v>10609.129999999997</v>
      </c>
    </row>
    <row r="64" spans="1:8" ht="15" x14ac:dyDescent="0.2">
      <c r="A64" s="476">
        <v>1959</v>
      </c>
      <c r="B64" s="112">
        <v>10853</v>
      </c>
      <c r="C64" s="468">
        <v>10829.645534406749</v>
      </c>
      <c r="D64" s="497">
        <v>10699.688644159518</v>
      </c>
      <c r="E64" s="632">
        <v>10654.654399999999</v>
      </c>
      <c r="F64" s="512">
        <v>10943.957412476691</v>
      </c>
      <c r="G64" s="515">
        <v>10754.815285957116</v>
      </c>
      <c r="H64" s="517">
        <v>10736.807999999999</v>
      </c>
    </row>
    <row r="65" spans="1:8" x14ac:dyDescent="0.2">
      <c r="A65" s="476">
        <v>1958</v>
      </c>
      <c r="B65" s="112">
        <v>10578</v>
      </c>
      <c r="C65" s="468">
        <v>10596.741910384839</v>
      </c>
      <c r="D65" s="497">
        <v>10634.315185036901</v>
      </c>
      <c r="E65" s="632">
        <v>10637.200800000001</v>
      </c>
      <c r="F65" s="512">
        <v>10696.207902506545</v>
      </c>
      <c r="G65" s="515">
        <v>10676.440502214717</v>
      </c>
      <c r="H65" s="517">
        <v>10665.310000000001</v>
      </c>
    </row>
    <row r="66" spans="1:8" x14ac:dyDescent="0.2">
      <c r="A66" s="476">
        <v>1957</v>
      </c>
      <c r="B66" s="112">
        <v>10636</v>
      </c>
      <c r="C66" s="468">
        <v>10742.194518239907</v>
      </c>
      <c r="D66" s="497">
        <v>10679.569374375886</v>
      </c>
      <c r="E66" s="632">
        <v>10675.486400000002</v>
      </c>
      <c r="F66" s="512">
        <v>10855.09505616686</v>
      </c>
      <c r="G66" s="515">
        <v>10740.117385779882</v>
      </c>
      <c r="H66" s="517">
        <v>10745.928</v>
      </c>
    </row>
    <row r="67" spans="1:8" x14ac:dyDescent="0.2">
      <c r="A67" s="476">
        <v>1956</v>
      </c>
      <c r="B67" s="112">
        <v>11031</v>
      </c>
      <c r="C67" s="468">
        <v>11174.213005751735</v>
      </c>
      <c r="D67" s="497">
        <v>11017.324517583385</v>
      </c>
      <c r="E67" s="632">
        <v>11011.621600000002</v>
      </c>
      <c r="F67" s="512">
        <v>11245.645034464867</v>
      </c>
      <c r="G67" s="515">
        <v>11103.250533754765</v>
      </c>
      <c r="H67" s="517">
        <v>11085.740000000002</v>
      </c>
    </row>
    <row r="68" spans="1:8" x14ac:dyDescent="0.2">
      <c r="A68" s="476">
        <v>1955</v>
      </c>
      <c r="B68" s="112">
        <v>11068</v>
      </c>
      <c r="C68" s="468">
        <v>11129.239263231022</v>
      </c>
      <c r="D68" s="497">
        <v>10926.406998167113</v>
      </c>
      <c r="E68" s="632">
        <v>10915.953599999999</v>
      </c>
      <c r="F68" s="512">
        <v>11250.616278039093</v>
      </c>
      <c r="G68" s="515">
        <v>11018.807229255459</v>
      </c>
      <c r="H68" s="517">
        <v>11029.748</v>
      </c>
    </row>
    <row r="69" spans="1:8" x14ac:dyDescent="0.2">
      <c r="A69" s="476">
        <v>1954</v>
      </c>
      <c r="B69" s="112">
        <v>10827</v>
      </c>
      <c r="C69" s="468">
        <v>10951.201315110638</v>
      </c>
      <c r="D69" s="497">
        <v>10876.622232007783</v>
      </c>
      <c r="E69" s="632">
        <v>10877.169599999999</v>
      </c>
      <c r="F69" s="512">
        <v>11044.45687887715</v>
      </c>
      <c r="G69" s="515">
        <v>11010.366242672919</v>
      </c>
      <c r="H69" s="517">
        <v>11007.609999999997</v>
      </c>
    </row>
    <row r="70" spans="1:8" x14ac:dyDescent="0.2">
      <c r="A70" s="476">
        <v>1953</v>
      </c>
      <c r="B70" s="112">
        <v>11426</v>
      </c>
      <c r="C70" s="468">
        <v>11299.083076668778</v>
      </c>
      <c r="D70" s="497">
        <v>11238.778646486317</v>
      </c>
      <c r="E70" s="632">
        <v>11136.052000000001</v>
      </c>
      <c r="F70" s="512">
        <v>11380.91375947364</v>
      </c>
      <c r="G70" s="515">
        <v>11287.899326797549</v>
      </c>
      <c r="H70" s="517">
        <v>11246.576997084328</v>
      </c>
    </row>
    <row r="71" spans="1:8" x14ac:dyDescent="0.2">
      <c r="A71" s="476">
        <v>1952</v>
      </c>
      <c r="B71" s="112">
        <v>10349</v>
      </c>
      <c r="C71" s="468">
        <v>10277.926484870241</v>
      </c>
      <c r="D71" s="497">
        <v>10164.022491045595</v>
      </c>
      <c r="E71" s="632">
        <v>10103.9</v>
      </c>
      <c r="F71" s="512">
        <v>10337.420431348864</v>
      </c>
      <c r="G71" s="515">
        <v>10182.679897491424</v>
      </c>
      <c r="H71" s="517">
        <v>10235.643814578922</v>
      </c>
    </row>
    <row r="72" spans="1:8" x14ac:dyDescent="0.2">
      <c r="A72" s="476">
        <v>1951</v>
      </c>
      <c r="B72" s="112">
        <v>11268</v>
      </c>
      <c r="C72" s="468">
        <v>11245.893096459025</v>
      </c>
      <c r="D72" s="497">
        <v>10992.565151805062</v>
      </c>
      <c r="E72" s="632">
        <v>10926.551200000002</v>
      </c>
      <c r="F72" s="512">
        <v>11309.282334719204</v>
      </c>
      <c r="G72" s="515">
        <v>11012.636335554618</v>
      </c>
      <c r="H72" s="517">
        <v>10988.414624706533</v>
      </c>
    </row>
    <row r="73" spans="1:8" x14ac:dyDescent="0.2">
      <c r="A73" s="476">
        <v>1950</v>
      </c>
      <c r="B73" s="112">
        <v>12013</v>
      </c>
      <c r="C73" s="468">
        <v>11943.933009766262</v>
      </c>
      <c r="D73" s="497">
        <v>11755.818066996426</v>
      </c>
      <c r="E73" s="632">
        <v>11653.169599999999</v>
      </c>
      <c r="F73" s="512">
        <v>11917.158034676973</v>
      </c>
      <c r="G73" s="515">
        <v>11819.408701622724</v>
      </c>
      <c r="H73" s="517">
        <v>11708.457728717536</v>
      </c>
    </row>
    <row r="74" spans="1:8" x14ac:dyDescent="0.2">
      <c r="A74" s="476">
        <v>1949</v>
      </c>
      <c r="B74" s="112">
        <v>11426</v>
      </c>
      <c r="C74" s="468">
        <v>11228.504974458841</v>
      </c>
      <c r="D74" s="497">
        <v>11182.881234244564</v>
      </c>
      <c r="E74" s="632">
        <v>11077.7232</v>
      </c>
      <c r="F74" s="512">
        <v>11208.100435630928</v>
      </c>
      <c r="G74" s="515">
        <v>11238.374229154108</v>
      </c>
      <c r="H74" s="517">
        <v>11224.380687619256</v>
      </c>
    </row>
    <row r="75" spans="1:8" x14ac:dyDescent="0.2">
      <c r="A75" s="476">
        <v>1948</v>
      </c>
      <c r="B75" s="112">
        <v>13326</v>
      </c>
      <c r="C75" s="468">
        <v>13562.483327688071</v>
      </c>
      <c r="D75" s="497">
        <v>12818.627691993897</v>
      </c>
      <c r="E75" s="632">
        <v>12597.361240864673</v>
      </c>
      <c r="F75" s="512">
        <v>13630.790284222272</v>
      </c>
      <c r="G75" s="515">
        <v>12915.750437694531</v>
      </c>
      <c r="H75" s="517">
        <v>12867.408090655406</v>
      </c>
    </row>
    <row r="76" spans="1:8" x14ac:dyDescent="0.2">
      <c r="A76" s="476">
        <v>1947</v>
      </c>
      <c r="B76" s="112">
        <v>13173</v>
      </c>
      <c r="C76" s="468">
        <v>13424.476497591393</v>
      </c>
      <c r="D76" s="497">
        <v>12675.899315942943</v>
      </c>
      <c r="E76" s="632">
        <v>12520.081169323787</v>
      </c>
      <c r="F76" s="512">
        <v>13453.12616026744</v>
      </c>
      <c r="G76" s="515">
        <v>12791.107301419137</v>
      </c>
      <c r="H76" s="517">
        <v>12767.927390390376</v>
      </c>
    </row>
    <row r="77" spans="1:8" x14ac:dyDescent="0.2">
      <c r="A77" s="476">
        <v>1946</v>
      </c>
      <c r="B77" s="112">
        <v>12168</v>
      </c>
      <c r="C77" s="468">
        <v>12191.772710201998</v>
      </c>
      <c r="D77" s="497">
        <v>11759.705901611907</v>
      </c>
      <c r="E77" s="632">
        <v>11548.450419982746</v>
      </c>
      <c r="F77" s="512">
        <v>12378.252715630093</v>
      </c>
      <c r="G77" s="515">
        <v>11904.081416774545</v>
      </c>
      <c r="H77" s="517">
        <v>11889.844145329002</v>
      </c>
    </row>
    <row r="78" spans="1:8" x14ac:dyDescent="0.2">
      <c r="A78" s="476">
        <v>1945</v>
      </c>
      <c r="B78" s="112">
        <v>12244</v>
      </c>
      <c r="C78" s="468">
        <v>12389.994306852845</v>
      </c>
      <c r="D78" s="497">
        <v>11421.79633275079</v>
      </c>
      <c r="E78" s="632">
        <v>11290.149177713147</v>
      </c>
      <c r="F78" s="512">
        <v>12441.156457494684</v>
      </c>
      <c r="G78" s="515">
        <v>11588.719294129976</v>
      </c>
      <c r="H78" s="517">
        <v>11525.327676225681</v>
      </c>
    </row>
    <row r="79" spans="1:8" x14ac:dyDescent="0.2">
      <c r="A79" s="476">
        <v>1944</v>
      </c>
      <c r="B79" s="112">
        <v>12046</v>
      </c>
      <c r="C79" s="468">
        <v>11954.349512218958</v>
      </c>
      <c r="D79" s="497">
        <v>11390.420304321777</v>
      </c>
      <c r="E79" s="632">
        <v>11175.593140735667</v>
      </c>
      <c r="F79" s="512">
        <v>12075.280660373315</v>
      </c>
      <c r="G79" s="515">
        <v>11568.509369539104</v>
      </c>
      <c r="H79" s="517">
        <v>11518.958303176727</v>
      </c>
    </row>
    <row r="80" spans="1:8" x14ac:dyDescent="0.2">
      <c r="A80" s="476">
        <v>1943</v>
      </c>
      <c r="B80" s="112">
        <v>12350</v>
      </c>
      <c r="C80" s="468">
        <v>12584.330644892338</v>
      </c>
      <c r="D80" s="497">
        <v>11598.760518009298</v>
      </c>
      <c r="E80" s="632">
        <v>11396.054288844774</v>
      </c>
      <c r="F80" s="512">
        <v>12740.328083555592</v>
      </c>
      <c r="G80" s="515">
        <v>11725.953610377346</v>
      </c>
      <c r="H80" s="517">
        <v>11717.31422841209</v>
      </c>
    </row>
    <row r="81" spans="1:8" x14ac:dyDescent="0.2">
      <c r="A81" s="476">
        <v>1942</v>
      </c>
      <c r="B81" s="112">
        <v>12010</v>
      </c>
      <c r="C81" s="468">
        <v>11974.603901015069</v>
      </c>
      <c r="D81" s="497">
        <v>11131.092299346816</v>
      </c>
      <c r="E81" s="632">
        <v>10931.008824973889</v>
      </c>
      <c r="F81" s="512">
        <v>12119.911033584523</v>
      </c>
      <c r="G81" s="515">
        <v>11248.707396050502</v>
      </c>
      <c r="H81" s="517">
        <v>11257.100604644844</v>
      </c>
    </row>
    <row r="82" spans="1:8" x14ac:dyDescent="0.2">
      <c r="A82" s="476">
        <v>1941</v>
      </c>
      <c r="B82" s="112">
        <v>12955</v>
      </c>
      <c r="C82" s="468">
        <v>12798.145127067964</v>
      </c>
      <c r="D82" s="497">
        <v>12188.800094986227</v>
      </c>
      <c r="E82" s="632">
        <v>11959.099686399468</v>
      </c>
      <c r="F82" s="512">
        <v>12895.746785112942</v>
      </c>
      <c r="G82" s="515">
        <v>12310.531789084762</v>
      </c>
      <c r="H82" s="517">
        <v>12259.132702660232</v>
      </c>
    </row>
    <row r="83" spans="1:8" x14ac:dyDescent="0.2">
      <c r="A83" s="476">
        <v>1940</v>
      </c>
      <c r="B83" s="112">
        <v>13743</v>
      </c>
      <c r="C83" s="468">
        <v>13750.01942051321</v>
      </c>
      <c r="D83" s="497">
        <v>12957.885705657342</v>
      </c>
      <c r="E83" s="632">
        <v>12704.844252076166</v>
      </c>
      <c r="F83" s="512">
        <v>13875.663484686256</v>
      </c>
      <c r="G83" s="515">
        <v>13095.149623663085</v>
      </c>
      <c r="H83" s="517">
        <v>12941.411787824301</v>
      </c>
    </row>
    <row r="84" spans="1:8" x14ac:dyDescent="0.2">
      <c r="A84" s="476">
        <v>1939</v>
      </c>
      <c r="B84" s="112">
        <v>13804</v>
      </c>
      <c r="C84" s="468">
        <v>13382.671498778325</v>
      </c>
      <c r="D84" s="497">
        <v>13081.343594614436</v>
      </c>
      <c r="E84" s="632">
        <v>12791.177020600853</v>
      </c>
      <c r="F84" s="512">
        <v>13380.895873886717</v>
      </c>
      <c r="G84" s="515">
        <v>13293.811226514181</v>
      </c>
      <c r="H84" s="517">
        <v>13093.749175485289</v>
      </c>
    </row>
    <row r="85" spans="1:8" x14ac:dyDescent="0.2">
      <c r="A85" s="476">
        <v>1938</v>
      </c>
      <c r="B85" s="112">
        <v>14519</v>
      </c>
      <c r="C85" s="468">
        <v>14526.323960264432</v>
      </c>
      <c r="D85" s="497">
        <v>13540.007008058796</v>
      </c>
      <c r="E85" s="632">
        <v>13270.79743287911</v>
      </c>
      <c r="F85" s="512">
        <v>14545.764406778218</v>
      </c>
      <c r="G85" s="515">
        <v>13689.018813308045</v>
      </c>
      <c r="H85" s="517">
        <v>13479.23652827202</v>
      </c>
    </row>
    <row r="86" spans="1:8" x14ac:dyDescent="0.2">
      <c r="A86" s="476">
        <v>1937</v>
      </c>
      <c r="B86" s="112">
        <v>14831</v>
      </c>
      <c r="C86" s="468">
        <v>14781.389543856079</v>
      </c>
      <c r="D86" s="497">
        <v>13919.225285338731</v>
      </c>
      <c r="E86" s="632">
        <v>13632.910401058783</v>
      </c>
      <c r="F86" s="512">
        <v>14792.887990272908</v>
      </c>
      <c r="G86" s="515">
        <v>14088.430554097955</v>
      </c>
      <c r="H86" s="517">
        <v>13826.503581167264</v>
      </c>
    </row>
    <row r="87" spans="1:8" x14ac:dyDescent="0.2">
      <c r="A87" s="476">
        <v>1936</v>
      </c>
      <c r="B87" s="112">
        <v>14635</v>
      </c>
      <c r="C87" s="468">
        <v>14409.741772544801</v>
      </c>
      <c r="D87" s="497">
        <v>13796.157570581283</v>
      </c>
      <c r="E87" s="632">
        <v>13455.879586661584</v>
      </c>
      <c r="F87" s="512">
        <v>14502.924215649806</v>
      </c>
      <c r="G87" s="515">
        <v>14021.940623162192</v>
      </c>
      <c r="H87" s="517">
        <v>13684.907208022427</v>
      </c>
    </row>
    <row r="88" spans="1:8" x14ac:dyDescent="0.2">
      <c r="A88" s="476">
        <v>1935</v>
      </c>
      <c r="B88" s="112">
        <v>14251</v>
      </c>
      <c r="C88" s="468">
        <v>14322.112113988913</v>
      </c>
      <c r="D88" s="497">
        <v>13532.942901268383</v>
      </c>
      <c r="E88" s="632">
        <v>13192.136419447768</v>
      </c>
      <c r="F88" s="512">
        <v>14341.877440735507</v>
      </c>
      <c r="G88" s="515">
        <v>13733.991538623852</v>
      </c>
      <c r="H88" s="517">
        <v>13473.603258100442</v>
      </c>
    </row>
    <row r="89" spans="1:8" x14ac:dyDescent="0.2">
      <c r="A89" s="476">
        <v>1934</v>
      </c>
      <c r="B89" s="112">
        <v>13445</v>
      </c>
      <c r="C89" s="468">
        <v>13260.528452590386</v>
      </c>
      <c r="D89" s="497">
        <v>12782.611525348488</v>
      </c>
      <c r="E89" s="632">
        <v>12457.884137306628</v>
      </c>
      <c r="F89" s="512">
        <v>13439.814731643675</v>
      </c>
      <c r="G89" s="515">
        <v>12982.390578970235</v>
      </c>
      <c r="H89" s="517">
        <v>12734.75109046642</v>
      </c>
    </row>
    <row r="90" spans="1:8" x14ac:dyDescent="0.2">
      <c r="A90" s="476">
        <v>1933</v>
      </c>
      <c r="B90" s="112">
        <v>12448</v>
      </c>
      <c r="C90" s="468">
        <v>12353.811177768333</v>
      </c>
      <c r="D90" s="497">
        <v>11710.158757394833</v>
      </c>
      <c r="E90" s="632">
        <v>11461.893111543804</v>
      </c>
      <c r="F90" s="512">
        <v>12439.936354056294</v>
      </c>
      <c r="G90" s="515">
        <v>11847.686117854801</v>
      </c>
      <c r="H90" s="517">
        <v>11729.021268428054</v>
      </c>
    </row>
    <row r="91" spans="1:8" x14ac:dyDescent="0.2">
      <c r="A91" s="476">
        <v>1932</v>
      </c>
      <c r="B91" s="112">
        <v>14791</v>
      </c>
      <c r="C91" s="468">
        <v>14706.072958771256</v>
      </c>
      <c r="D91" s="497">
        <v>13797.767759722583</v>
      </c>
      <c r="E91" s="632">
        <v>13448.963283546942</v>
      </c>
      <c r="F91" s="512">
        <v>14831.560654232246</v>
      </c>
      <c r="G91" s="515">
        <v>13975.845413455281</v>
      </c>
      <c r="H91" s="517">
        <v>13743.92116704768</v>
      </c>
    </row>
    <row r="92" spans="1:8" x14ac:dyDescent="0.2">
      <c r="A92" s="476">
        <v>1931</v>
      </c>
      <c r="B92" s="112">
        <v>12930</v>
      </c>
      <c r="C92" s="468">
        <v>12892.458724946127</v>
      </c>
      <c r="D92" s="497">
        <v>12235.413416241716</v>
      </c>
      <c r="E92" s="632">
        <v>11982.96499411094</v>
      </c>
      <c r="F92" s="512">
        <v>13040.497900619117</v>
      </c>
      <c r="G92" s="515">
        <v>12368.617399744104</v>
      </c>
      <c r="H92" s="517">
        <v>12120.982712376221</v>
      </c>
    </row>
    <row r="93" spans="1:8" x14ac:dyDescent="0.2">
      <c r="A93" s="476">
        <v>1930</v>
      </c>
      <c r="B93" s="112">
        <v>16711</v>
      </c>
      <c r="C93" s="468">
        <v>15751.378136559664</v>
      </c>
      <c r="D93" s="497">
        <v>15615.674471725322</v>
      </c>
      <c r="E93" s="632">
        <v>15145.860452515963</v>
      </c>
      <c r="F93" s="512">
        <v>15679.167381347486</v>
      </c>
      <c r="G93" s="515">
        <v>15962.11727680408</v>
      </c>
      <c r="H93" s="517">
        <v>15430.347887364522</v>
      </c>
    </row>
    <row r="94" spans="1:8" x14ac:dyDescent="0.2">
      <c r="A94" s="476">
        <v>1929</v>
      </c>
      <c r="B94" s="112">
        <v>18079</v>
      </c>
      <c r="C94" s="468">
        <v>17673.738015675339</v>
      </c>
      <c r="D94" s="497">
        <v>17113.198315488109</v>
      </c>
      <c r="E94" s="632">
        <v>16526.264442850541</v>
      </c>
      <c r="F94" s="512">
        <v>17744.086063989951</v>
      </c>
      <c r="G94" s="515">
        <v>17452.457842061802</v>
      </c>
      <c r="H94" s="517">
        <v>16988.62458171037</v>
      </c>
    </row>
    <row r="95" spans="1:8" x14ac:dyDescent="0.2">
      <c r="A95" s="476">
        <v>1928</v>
      </c>
      <c r="B95" s="112">
        <v>15656</v>
      </c>
      <c r="C95" s="468">
        <v>15979.890558519226</v>
      </c>
      <c r="D95" s="497">
        <v>14939.67631315017</v>
      </c>
      <c r="E95" s="632">
        <v>14582.997798575916</v>
      </c>
      <c r="F95" s="512">
        <v>15835.803705756247</v>
      </c>
      <c r="G95" s="515">
        <v>15180.181137954818</v>
      </c>
      <c r="H95" s="517">
        <v>14867.042125968121</v>
      </c>
    </row>
    <row r="96" spans="1:8" x14ac:dyDescent="0.2">
      <c r="A96" s="476">
        <v>1927</v>
      </c>
      <c r="B96" s="112">
        <v>17184</v>
      </c>
      <c r="C96" s="468">
        <v>17256.722922927249</v>
      </c>
      <c r="D96" s="497">
        <v>16394.330293570474</v>
      </c>
      <c r="E96" s="632">
        <v>15827.912451654938</v>
      </c>
      <c r="F96" s="512">
        <v>17295.453307747957</v>
      </c>
      <c r="G96" s="515">
        <v>16731.132163548657</v>
      </c>
      <c r="H96" s="517">
        <v>16367.47725498705</v>
      </c>
    </row>
    <row r="97" spans="1:8" x14ac:dyDescent="0.2">
      <c r="A97" s="476">
        <v>1926</v>
      </c>
      <c r="B97" s="112">
        <v>16527</v>
      </c>
      <c r="C97" s="468">
        <v>17046.641374739273</v>
      </c>
      <c r="D97" s="497">
        <v>15705.0169213178</v>
      </c>
      <c r="E97" s="632">
        <v>15280.700301210345</v>
      </c>
      <c r="F97" s="512">
        <v>16813.996711437107</v>
      </c>
      <c r="G97" s="515">
        <v>15914.985956011309</v>
      </c>
      <c r="H97" s="517">
        <v>15613.733959504789</v>
      </c>
    </row>
    <row r="98" spans="1:8" x14ac:dyDescent="0.2">
      <c r="A98" s="476">
        <v>1925</v>
      </c>
      <c r="B98" s="112">
        <v>18335</v>
      </c>
      <c r="C98" s="468">
        <v>17669.187179410605</v>
      </c>
      <c r="D98" s="497">
        <v>17231.259960016949</v>
      </c>
      <c r="E98" s="632">
        <v>16607.473130509719</v>
      </c>
      <c r="F98" s="512">
        <v>17738.144260527748</v>
      </c>
      <c r="G98" s="515">
        <v>17595.445731907905</v>
      </c>
      <c r="H98" s="517">
        <v>17203.758136162203</v>
      </c>
    </row>
    <row r="99" spans="1:8" x14ac:dyDescent="0.2">
      <c r="A99" s="476">
        <v>1924</v>
      </c>
      <c r="B99" s="112">
        <v>16835</v>
      </c>
      <c r="C99" s="468">
        <v>16703.727277208411</v>
      </c>
      <c r="D99" s="497">
        <v>15660.395099950594</v>
      </c>
      <c r="E99" s="632">
        <v>15222.454095199593</v>
      </c>
      <c r="F99" s="512">
        <v>16664.714473819262</v>
      </c>
      <c r="G99" s="515">
        <v>15938.360188098881</v>
      </c>
      <c r="H99" s="517">
        <v>15657.67663581878</v>
      </c>
    </row>
    <row r="100" spans="1:8" x14ac:dyDescent="0.2">
      <c r="A100" s="476">
        <v>1923</v>
      </c>
      <c r="B100" s="112">
        <v>16559</v>
      </c>
      <c r="C100" s="468">
        <v>15662.192643157736</v>
      </c>
      <c r="D100" s="497">
        <v>15064.869798073032</v>
      </c>
      <c r="E100" s="632">
        <v>14820.813192360694</v>
      </c>
      <c r="F100" s="512">
        <v>15554.671344209353</v>
      </c>
      <c r="G100" s="515">
        <v>15303.494131128182</v>
      </c>
      <c r="H100" s="517">
        <v>15064.288383999809</v>
      </c>
    </row>
    <row r="101" spans="1:8" x14ac:dyDescent="0.2">
      <c r="A101" s="476">
        <v>1922</v>
      </c>
      <c r="B101" s="112">
        <v>15198</v>
      </c>
      <c r="C101" s="468">
        <v>15236.371946455898</v>
      </c>
      <c r="D101" s="497">
        <v>14438.141620527482</v>
      </c>
      <c r="E101" s="632">
        <v>14032.085381896133</v>
      </c>
      <c r="F101" s="512">
        <v>15210.717184351861</v>
      </c>
      <c r="G101" s="515">
        <v>14672.700498855145</v>
      </c>
      <c r="H101" s="517">
        <v>14405.123227144488</v>
      </c>
    </row>
    <row r="102" spans="1:8" x14ac:dyDescent="0.2">
      <c r="A102" s="476">
        <v>1921</v>
      </c>
      <c r="B102" s="112">
        <v>15296</v>
      </c>
      <c r="C102" s="468">
        <v>15635.556349947503</v>
      </c>
      <c r="D102" s="497">
        <v>14463.813169470883</v>
      </c>
      <c r="E102" s="632">
        <v>14118.352380478282</v>
      </c>
      <c r="F102" s="512">
        <v>15490.914309766618</v>
      </c>
      <c r="G102" s="515">
        <v>14706.91461458987</v>
      </c>
      <c r="H102" s="517">
        <v>14426.905044415094</v>
      </c>
    </row>
    <row r="103" spans="1:8" x14ac:dyDescent="0.2">
      <c r="A103" s="476">
        <v>1920</v>
      </c>
      <c r="B103" s="112">
        <v>13084</v>
      </c>
      <c r="C103" s="468">
        <v>13368.246055118361</v>
      </c>
      <c r="D103" s="497">
        <v>12309.482119750361</v>
      </c>
      <c r="E103" s="632">
        <v>12059.735507433632</v>
      </c>
      <c r="F103" s="512">
        <v>13256.856389870014</v>
      </c>
      <c r="G103" s="515">
        <v>12488.490424419562</v>
      </c>
      <c r="H103" s="517">
        <v>12382.652879379428</v>
      </c>
    </row>
    <row r="104" spans="1:8" x14ac:dyDescent="0.2">
      <c r="A104" s="476">
        <v>1919</v>
      </c>
      <c r="B104" s="112">
        <v>8665</v>
      </c>
      <c r="C104" s="468">
        <v>8885.5387712989941</v>
      </c>
      <c r="D104" s="497">
        <v>8384.1313353353871</v>
      </c>
      <c r="E104" s="632">
        <v>8285.8321949091041</v>
      </c>
      <c r="F104" s="512">
        <v>8901.9907674105743</v>
      </c>
      <c r="G104" s="515">
        <v>8460.7193960790737</v>
      </c>
      <c r="H104" s="517">
        <v>8474.0322373695271</v>
      </c>
    </row>
    <row r="105" spans="1:8" x14ac:dyDescent="0.2">
      <c r="A105" s="476">
        <v>1918</v>
      </c>
      <c r="B105" s="112">
        <v>7385</v>
      </c>
      <c r="C105" s="468">
        <v>7490.9348041610338</v>
      </c>
      <c r="D105" s="497">
        <v>6957.2652225701286</v>
      </c>
      <c r="E105" s="632">
        <v>6925.763727711088</v>
      </c>
      <c r="F105" s="512">
        <v>7446.7812756256235</v>
      </c>
      <c r="G105" s="515">
        <v>7032.7813191223022</v>
      </c>
      <c r="H105" s="517">
        <v>7077.2503431737241</v>
      </c>
    </row>
    <row r="106" spans="1:8" x14ac:dyDescent="0.2">
      <c r="A106" s="476">
        <v>1917</v>
      </c>
      <c r="B106" s="112">
        <v>8949</v>
      </c>
      <c r="C106" s="468">
        <v>8798.1829883560185</v>
      </c>
      <c r="D106" s="497">
        <v>8302.2888123977464</v>
      </c>
      <c r="E106" s="632">
        <v>8265.7166382070209</v>
      </c>
      <c r="F106" s="512">
        <v>8647.2246791704492</v>
      </c>
      <c r="G106" s="515">
        <v>8359.9185913512047</v>
      </c>
      <c r="H106" s="517">
        <v>8406.3079009179582</v>
      </c>
    </row>
    <row r="107" spans="1:8" x14ac:dyDescent="0.2">
      <c r="A107" s="476">
        <v>1916</v>
      </c>
      <c r="B107" s="112">
        <v>8889</v>
      </c>
      <c r="C107" s="468">
        <v>9089.1725766669369</v>
      </c>
      <c r="D107" s="497">
        <v>8424.9685276971959</v>
      </c>
      <c r="E107" s="632">
        <v>8405.0293666572306</v>
      </c>
      <c r="F107" s="512">
        <v>8922.9154763181305</v>
      </c>
      <c r="G107" s="515">
        <v>8424.6945206347737</v>
      </c>
      <c r="H107" s="517">
        <v>8475.0942232855814</v>
      </c>
    </row>
    <row r="108" spans="1:8" x14ac:dyDescent="0.2">
      <c r="A108" s="476">
        <v>1915</v>
      </c>
      <c r="B108" s="112">
        <v>14213</v>
      </c>
      <c r="C108" s="468">
        <v>14082.269924660475</v>
      </c>
      <c r="D108" s="497">
        <v>13131.045309762301</v>
      </c>
      <c r="E108" s="632">
        <v>13045.932243985962</v>
      </c>
      <c r="F108" s="512">
        <v>14006.365479669126</v>
      </c>
      <c r="G108" s="515">
        <v>13126.752698718319</v>
      </c>
      <c r="H108" s="517">
        <v>13265.005325346172</v>
      </c>
    </row>
    <row r="109" spans="1:8" x14ac:dyDescent="0.2">
      <c r="A109" s="476">
        <v>1914</v>
      </c>
      <c r="B109" s="112">
        <v>14531</v>
      </c>
      <c r="C109" s="468">
        <v>14660.063468388551</v>
      </c>
      <c r="D109" s="497">
        <v>13442.90881101688</v>
      </c>
      <c r="E109" s="632">
        <v>13454.941979361438</v>
      </c>
      <c r="F109" s="512">
        <v>14474.542482062276</v>
      </c>
      <c r="G109" s="515">
        <v>13388.629673987723</v>
      </c>
      <c r="H109" s="517">
        <v>13498.442786457406</v>
      </c>
    </row>
    <row r="110" spans="1:8" x14ac:dyDescent="0.2">
      <c r="A110" s="476">
        <v>1913</v>
      </c>
      <c r="B110" s="112">
        <v>9961</v>
      </c>
      <c r="C110" s="468">
        <v>10157.084212744787</v>
      </c>
      <c r="D110" s="497">
        <v>9211.6689324211366</v>
      </c>
      <c r="E110" s="632">
        <v>9224.7133523416142</v>
      </c>
      <c r="F110" s="512">
        <v>10154.104122195002</v>
      </c>
      <c r="G110" s="515">
        <v>9161.5704072753251</v>
      </c>
      <c r="H110" s="517">
        <v>9210.0528993323296</v>
      </c>
    </row>
    <row r="111" spans="1:8" x14ac:dyDescent="0.2">
      <c r="A111" s="476">
        <v>1912</v>
      </c>
      <c r="B111" s="112">
        <v>11164</v>
      </c>
      <c r="C111" s="468">
        <v>10850.76463035278</v>
      </c>
      <c r="D111" s="497">
        <v>10044.425128352099</v>
      </c>
      <c r="E111" s="632">
        <v>10007.078442116977</v>
      </c>
      <c r="F111" s="512">
        <v>10727.810244901044</v>
      </c>
      <c r="G111" s="515">
        <v>10004.583373888972</v>
      </c>
      <c r="H111" s="517">
        <v>10029.846165456105</v>
      </c>
    </row>
    <row r="112" spans="1:8" x14ac:dyDescent="0.2">
      <c r="A112" s="476">
        <v>1911</v>
      </c>
      <c r="B112" s="112">
        <v>11161</v>
      </c>
      <c r="C112" s="468">
        <v>10991.150575712734</v>
      </c>
      <c r="D112" s="497">
        <v>9994.5400976064175</v>
      </c>
      <c r="E112" s="632">
        <v>10015.416494564071</v>
      </c>
      <c r="F112" s="512">
        <v>10786.503108746014</v>
      </c>
      <c r="G112" s="515">
        <v>9959.7867934957503</v>
      </c>
      <c r="H112" s="517">
        <v>10004.076552996594</v>
      </c>
    </row>
    <row r="113" spans="1:8" x14ac:dyDescent="0.2">
      <c r="A113" s="476">
        <v>1910</v>
      </c>
      <c r="B113" s="112">
        <v>9577</v>
      </c>
      <c r="C113" s="468">
        <v>9559.8461463874046</v>
      </c>
      <c r="D113" s="497">
        <v>8560.0779105526126</v>
      </c>
      <c r="E113" s="632">
        <v>8610.8309191404915</v>
      </c>
      <c r="F113" s="512">
        <v>9405.0307943123498</v>
      </c>
      <c r="G113" s="515">
        <v>8553.5169736828411</v>
      </c>
      <c r="H113" s="517">
        <v>8645.0434279943893</v>
      </c>
    </row>
    <row r="114" spans="1:8" x14ac:dyDescent="0.2">
      <c r="A114" s="476">
        <v>1909</v>
      </c>
      <c r="B114" s="112">
        <v>8797</v>
      </c>
      <c r="C114" s="468">
        <v>8750.605360350819</v>
      </c>
      <c r="D114" s="497">
        <v>7714.598190825639</v>
      </c>
      <c r="E114" s="632">
        <v>7749.8229452396881</v>
      </c>
      <c r="F114" s="512">
        <v>8639.2933477905426</v>
      </c>
      <c r="G114" s="515">
        <v>7780.3491784252146</v>
      </c>
      <c r="H114" s="517">
        <v>7833.9181935801944</v>
      </c>
    </row>
    <row r="115" spans="1:8" x14ac:dyDescent="0.2">
      <c r="A115" s="476">
        <v>1908</v>
      </c>
      <c r="B115" s="112">
        <v>8417</v>
      </c>
      <c r="C115" s="468">
        <v>8429.4402875312335</v>
      </c>
      <c r="D115" s="497">
        <v>7391.1136722405126</v>
      </c>
      <c r="E115" s="632">
        <v>7290.1562869398786</v>
      </c>
      <c r="F115" s="512">
        <v>8456.4142511206192</v>
      </c>
      <c r="G115" s="515">
        <v>7492.3024385220533</v>
      </c>
      <c r="H115" s="517">
        <v>7555.4659337499706</v>
      </c>
    </row>
    <row r="116" spans="1:8" x14ac:dyDescent="0.2">
      <c r="A116" s="476">
        <v>1907</v>
      </c>
      <c r="B116" s="112">
        <v>8692</v>
      </c>
      <c r="C116" s="468">
        <v>8722.7347693818956</v>
      </c>
      <c r="D116" s="497">
        <v>7583.2679044637953</v>
      </c>
      <c r="E116" s="632">
        <v>7554.0118341401248</v>
      </c>
      <c r="F116" s="512">
        <v>8722.8352156321362</v>
      </c>
      <c r="G116" s="515">
        <v>7670.7672246046623</v>
      </c>
      <c r="H116" s="517">
        <v>7740.2035476625606</v>
      </c>
    </row>
    <row r="117" spans="1:8" x14ac:dyDescent="0.2">
      <c r="A117" s="476">
        <v>1906</v>
      </c>
      <c r="B117" s="112">
        <v>8874</v>
      </c>
      <c r="C117" s="468">
        <v>8872.5034034488544</v>
      </c>
      <c r="D117" s="497">
        <v>7801.3371522178122</v>
      </c>
      <c r="E117" s="632">
        <v>7748.8800404052026</v>
      </c>
      <c r="F117" s="512">
        <v>8911.687278266354</v>
      </c>
      <c r="G117" s="515">
        <v>7843.2197461910182</v>
      </c>
      <c r="H117" s="517">
        <v>7934.7911992837981</v>
      </c>
    </row>
    <row r="118" spans="1:8" x14ac:dyDescent="0.2">
      <c r="A118" s="476">
        <v>1905</v>
      </c>
      <c r="B118" s="112">
        <v>9635</v>
      </c>
      <c r="C118" s="468">
        <v>9561.9432589519201</v>
      </c>
      <c r="D118" s="497">
        <v>8182.5487222311331</v>
      </c>
      <c r="E118" s="632">
        <v>8139.9265730896177</v>
      </c>
      <c r="F118" s="512">
        <v>9568.3245846195787</v>
      </c>
      <c r="G118" s="515">
        <v>8199.846333036372</v>
      </c>
      <c r="H118" s="517">
        <v>8254.0000829633009</v>
      </c>
    </row>
    <row r="119" spans="1:8" x14ac:dyDescent="0.2">
      <c r="A119" s="476">
        <v>1904</v>
      </c>
      <c r="B119" s="112">
        <v>9302</v>
      </c>
      <c r="C119" s="468">
        <v>9412.8907391823814</v>
      </c>
      <c r="D119" s="497">
        <v>8008.2192344937093</v>
      </c>
      <c r="E119" s="632">
        <v>7913.2438963712439</v>
      </c>
      <c r="F119" s="512">
        <v>9555.8127557551907</v>
      </c>
      <c r="G119" s="515">
        <v>8021.7692534478674</v>
      </c>
      <c r="H119" s="517">
        <v>8090.993510866916</v>
      </c>
    </row>
    <row r="120" spans="1:8" x14ac:dyDescent="0.2">
      <c r="A120" s="476">
        <v>1903</v>
      </c>
      <c r="B120" s="112">
        <v>9888</v>
      </c>
      <c r="C120" s="468">
        <v>9677.8201261822469</v>
      </c>
      <c r="D120" s="497">
        <v>8265.9646690388545</v>
      </c>
      <c r="E120" s="632">
        <v>8233.5283502981983</v>
      </c>
      <c r="F120" s="512">
        <v>9729.7851382263761</v>
      </c>
      <c r="G120" s="515">
        <v>8262.9528825944562</v>
      </c>
      <c r="H120" s="517">
        <v>8294.9536683220958</v>
      </c>
    </row>
    <row r="121" spans="1:8" x14ac:dyDescent="0.2">
      <c r="A121" s="476">
        <v>1902</v>
      </c>
      <c r="B121" s="112">
        <v>9897</v>
      </c>
      <c r="C121" s="468">
        <v>9893.9343572333346</v>
      </c>
      <c r="D121" s="497">
        <v>8345.2047216827796</v>
      </c>
      <c r="E121" s="632">
        <v>8321.7131538769318</v>
      </c>
      <c r="F121" s="512">
        <v>9948.9096038149</v>
      </c>
      <c r="G121" s="515">
        <v>8371.0311347364059</v>
      </c>
      <c r="H121" s="517">
        <v>8409.1434420928872</v>
      </c>
    </row>
    <row r="122" spans="1:8" x14ac:dyDescent="0.2">
      <c r="A122" s="476">
        <v>1901</v>
      </c>
      <c r="B122" s="112">
        <v>11073</v>
      </c>
      <c r="C122" s="468">
        <v>10926.202180373801</v>
      </c>
      <c r="D122" s="497">
        <v>8953.2149261152863</v>
      </c>
      <c r="E122" s="632">
        <v>8939.5802061671311</v>
      </c>
      <c r="F122" s="512">
        <v>10906.543790321992</v>
      </c>
      <c r="G122" s="515">
        <v>8933.0076947306879</v>
      </c>
      <c r="H122" s="517">
        <v>8933.9885816891328</v>
      </c>
    </row>
    <row r="123" spans="1:8" x14ac:dyDescent="0.2">
      <c r="A123" s="476">
        <v>1900</v>
      </c>
      <c r="B123" s="112">
        <v>5932</v>
      </c>
      <c r="C123" s="468">
        <v>5945.6309641579464</v>
      </c>
      <c r="D123" s="497">
        <v>4824.921245432256</v>
      </c>
      <c r="E123" s="632">
        <v>4823.5092433740192</v>
      </c>
      <c r="F123" s="512">
        <v>5958.3418717688619</v>
      </c>
      <c r="G123" s="515">
        <v>4786.4113891045045</v>
      </c>
      <c r="H123" s="517">
        <v>4812.1722727565948</v>
      </c>
    </row>
    <row r="124" spans="1:8" x14ac:dyDescent="0.2">
      <c r="A124" s="476">
        <v>1899</v>
      </c>
      <c r="B124" s="112">
        <v>9672</v>
      </c>
      <c r="C124" s="468">
        <v>9699.9540109683403</v>
      </c>
      <c r="D124" s="497">
        <v>7862.1547930857287</v>
      </c>
      <c r="E124" s="632">
        <v>7842.1491470120327</v>
      </c>
      <c r="F124" s="512">
        <v>9742.560379229606</v>
      </c>
      <c r="G124" s="515">
        <v>7821.6220591505289</v>
      </c>
      <c r="H124" s="517">
        <v>7839.0574362868292</v>
      </c>
    </row>
    <row r="125" spans="1:8" x14ac:dyDescent="0.2">
      <c r="A125" s="476">
        <v>1898</v>
      </c>
      <c r="B125" s="112">
        <v>9129</v>
      </c>
      <c r="C125" s="468">
        <v>9097.0494765741805</v>
      </c>
      <c r="D125" s="497">
        <v>7306.8257819425444</v>
      </c>
      <c r="E125" s="632">
        <v>7238.227769962934</v>
      </c>
      <c r="F125" s="512">
        <v>9183.9408191379553</v>
      </c>
      <c r="G125" s="515">
        <v>7320.912778862199</v>
      </c>
      <c r="H125" s="517">
        <v>7362.6686880161942</v>
      </c>
    </row>
    <row r="126" spans="1:8" x14ac:dyDescent="0.2">
      <c r="A126" s="476">
        <v>1897</v>
      </c>
      <c r="B126" s="112">
        <v>9536</v>
      </c>
      <c r="C126" s="468">
        <v>9676.7937781529345</v>
      </c>
      <c r="D126" s="497">
        <v>7938.6796630811268</v>
      </c>
      <c r="E126" s="632">
        <v>7728.3795585948274</v>
      </c>
      <c r="F126" s="512">
        <v>9747.9846606102565</v>
      </c>
      <c r="G126" s="515">
        <v>7913.2864576753782</v>
      </c>
      <c r="H126" s="517">
        <v>7830.7839582009829</v>
      </c>
    </row>
    <row r="127" spans="1:8" x14ac:dyDescent="0.2">
      <c r="A127" s="476">
        <v>1896</v>
      </c>
      <c r="B127" s="112">
        <v>9560</v>
      </c>
      <c r="C127" s="468">
        <v>9458.6937829213402</v>
      </c>
      <c r="D127" s="497">
        <v>7759.1868515326505</v>
      </c>
      <c r="E127" s="632">
        <v>7643.8595010464469</v>
      </c>
      <c r="F127" s="512">
        <v>9422.9611811685245</v>
      </c>
      <c r="G127" s="515">
        <v>7675.5408517727501</v>
      </c>
      <c r="H127" s="517">
        <v>7645.4872966599287</v>
      </c>
    </row>
    <row r="128" spans="1:8" x14ac:dyDescent="0.2">
      <c r="A128" s="476">
        <v>1895</v>
      </c>
      <c r="B128" s="112">
        <v>10514</v>
      </c>
      <c r="C128" s="468">
        <v>10297.880375129727</v>
      </c>
      <c r="D128" s="497">
        <v>8370.4363647671453</v>
      </c>
      <c r="E128" s="632">
        <v>8166.2644561439956</v>
      </c>
      <c r="F128" s="512">
        <v>10330.316845647119</v>
      </c>
      <c r="G128" s="515">
        <v>8325.7337194246211</v>
      </c>
      <c r="H128" s="517">
        <v>8193.3840950158301</v>
      </c>
    </row>
    <row r="129" spans="1:8" x14ac:dyDescent="0.2">
      <c r="A129" s="476">
        <v>1894</v>
      </c>
      <c r="B129" s="112">
        <v>11796</v>
      </c>
      <c r="C129" s="468">
        <v>11524.101672470391</v>
      </c>
      <c r="D129" s="497">
        <v>9624.8016160778461</v>
      </c>
      <c r="E129" s="632">
        <v>9331.4127836372609</v>
      </c>
      <c r="F129" s="512">
        <v>11474.180885255595</v>
      </c>
      <c r="G129" s="515">
        <v>9597.9046515546997</v>
      </c>
      <c r="H129" s="517">
        <v>9268.5590040729421</v>
      </c>
    </row>
    <row r="130" spans="1:8" x14ac:dyDescent="0.2">
      <c r="A130" s="476">
        <v>1893</v>
      </c>
      <c r="B130" s="112">
        <v>10315</v>
      </c>
      <c r="C130" s="468">
        <v>9964.6040668852384</v>
      </c>
      <c r="D130" s="497">
        <v>8185.0209515249526</v>
      </c>
      <c r="E130" s="632">
        <v>7854.6625567783321</v>
      </c>
      <c r="F130" s="512">
        <v>9883.3673163922213</v>
      </c>
      <c r="G130" s="515">
        <v>7929.2066006831283</v>
      </c>
      <c r="H130" s="517">
        <v>7930.2631174368162</v>
      </c>
    </row>
    <row r="131" spans="1:8" x14ac:dyDescent="0.2">
      <c r="A131" s="476">
        <v>1892</v>
      </c>
      <c r="B131" s="112">
        <v>9388</v>
      </c>
      <c r="C131" s="468">
        <v>9269.6443075215593</v>
      </c>
      <c r="D131" s="497">
        <v>7145.8430535579209</v>
      </c>
      <c r="E131" s="632">
        <v>6932.9860930563555</v>
      </c>
      <c r="F131" s="512">
        <v>9291.5680553027123</v>
      </c>
      <c r="G131" s="515">
        <v>6860.8408737817863</v>
      </c>
      <c r="H131" s="517">
        <v>7001.788783441064</v>
      </c>
    </row>
    <row r="132" spans="1:8" x14ac:dyDescent="0.2">
      <c r="A132" s="476">
        <v>1891</v>
      </c>
      <c r="B132" s="112">
        <v>12635</v>
      </c>
      <c r="C132" s="468">
        <v>12362.91551960118</v>
      </c>
      <c r="D132" s="497">
        <v>9532.5026451780268</v>
      </c>
      <c r="E132" s="632">
        <v>9273.9127677944762</v>
      </c>
      <c r="F132" s="512">
        <v>12274.440531702247</v>
      </c>
      <c r="G132" s="515">
        <v>9141.4687587686767</v>
      </c>
      <c r="H132" s="517">
        <v>9330.9223950807827</v>
      </c>
    </row>
    <row r="133" spans="1:8" x14ac:dyDescent="0.2">
      <c r="A133" s="476">
        <v>1890</v>
      </c>
      <c r="B133" s="112">
        <v>19383</v>
      </c>
      <c r="C133" s="468">
        <v>19465.260047580992</v>
      </c>
      <c r="D133" s="497">
        <v>14442.230101078265</v>
      </c>
      <c r="E133" s="632">
        <v>14073.124815552217</v>
      </c>
      <c r="F133" s="512">
        <v>19530.735327063096</v>
      </c>
      <c r="G133" s="515">
        <v>13818.920256181485</v>
      </c>
      <c r="H133" s="517">
        <v>14063.952859213145</v>
      </c>
    </row>
    <row r="134" spans="1:8" x14ac:dyDescent="0.2">
      <c r="A134" s="476">
        <v>1889</v>
      </c>
      <c r="B134" s="112">
        <v>12986</v>
      </c>
      <c r="C134" s="468">
        <v>12705.678057667232</v>
      </c>
      <c r="D134" s="497">
        <v>9796.4061514349778</v>
      </c>
      <c r="E134" s="632">
        <v>9567.5656169713893</v>
      </c>
      <c r="F134" s="512">
        <v>12642.858434760929</v>
      </c>
      <c r="G134" s="515">
        <v>9345.2618132857515</v>
      </c>
      <c r="H134" s="517">
        <v>9513.7702865241463</v>
      </c>
    </row>
    <row r="135" spans="1:8" x14ac:dyDescent="0.2">
      <c r="A135" s="476">
        <v>1888</v>
      </c>
      <c r="B135" s="112">
        <v>10628</v>
      </c>
      <c r="C135" s="468">
        <v>10533.099228581928</v>
      </c>
      <c r="D135" s="497">
        <v>7413.8004092119472</v>
      </c>
      <c r="E135" s="632">
        <v>7238.0804835587105</v>
      </c>
      <c r="F135" s="512">
        <v>10586.433281867165</v>
      </c>
      <c r="G135" s="515">
        <v>6960.9940896547314</v>
      </c>
      <c r="H135" s="517">
        <v>7164.4866760202149</v>
      </c>
    </row>
    <row r="136" spans="1:8" x14ac:dyDescent="0.2">
      <c r="A136" s="476">
        <v>1887</v>
      </c>
      <c r="B136" s="112">
        <v>13417</v>
      </c>
      <c r="C136" s="468">
        <v>13144.426324951877</v>
      </c>
      <c r="D136" s="497">
        <v>9791.4153758142511</v>
      </c>
      <c r="E136" s="632">
        <v>9513.3030966616934</v>
      </c>
      <c r="F136" s="512">
        <v>13168.332516354185</v>
      </c>
      <c r="G136" s="515">
        <v>9395.7280029466947</v>
      </c>
      <c r="H136" s="517">
        <v>9506.3062489408894</v>
      </c>
    </row>
    <row r="137" spans="1:8" x14ac:dyDescent="0.2">
      <c r="A137" s="476">
        <v>1886</v>
      </c>
      <c r="B137" s="112">
        <v>11512</v>
      </c>
      <c r="C137" s="468">
        <v>10963.338019437964</v>
      </c>
      <c r="D137" s="497">
        <v>7606.3458390311671</v>
      </c>
      <c r="E137" s="632">
        <v>7505.505839439832</v>
      </c>
      <c r="F137" s="512">
        <v>11050.389871011252</v>
      </c>
      <c r="G137" s="515">
        <v>7195.1076597896508</v>
      </c>
      <c r="H137" s="517">
        <v>7429.8126535724887</v>
      </c>
    </row>
    <row r="138" spans="1:8" x14ac:dyDescent="0.2">
      <c r="A138" s="476">
        <v>1885</v>
      </c>
      <c r="B138" s="112">
        <v>9292</v>
      </c>
      <c r="C138" s="468">
        <v>9625.6337531936497</v>
      </c>
      <c r="D138" s="497">
        <v>6248.3524009951307</v>
      </c>
      <c r="E138" s="632">
        <v>6038.5109722774132</v>
      </c>
      <c r="F138" s="512">
        <v>9730.5001763225227</v>
      </c>
      <c r="G138" s="515">
        <v>5946.7614127544884</v>
      </c>
      <c r="H138" s="517">
        <v>6103.1000985970122</v>
      </c>
    </row>
    <row r="139" spans="1:8" x14ac:dyDescent="0.2">
      <c r="A139" s="476">
        <v>1884</v>
      </c>
      <c r="B139" s="112">
        <v>16742</v>
      </c>
      <c r="C139" s="468">
        <v>16620.392446996259</v>
      </c>
      <c r="D139" s="497">
        <v>10232.480879329196</v>
      </c>
      <c r="E139" s="632">
        <v>9994.8684747832103</v>
      </c>
      <c r="F139" s="512">
        <v>16841.626449072726</v>
      </c>
      <c r="G139" s="515">
        <v>9594.3415342780918</v>
      </c>
      <c r="H139" s="517">
        <v>9893.3080735087988</v>
      </c>
    </row>
    <row r="140" spans="1:8" x14ac:dyDescent="0.2">
      <c r="A140" s="476">
        <v>1883</v>
      </c>
      <c r="B140" s="112">
        <v>9030</v>
      </c>
      <c r="C140" s="468">
        <v>9306.4013656999978</v>
      </c>
      <c r="D140" s="497">
        <v>5985.9434734479673</v>
      </c>
      <c r="E140" s="632">
        <v>5813.4440434842581</v>
      </c>
      <c r="F140" s="512">
        <v>9376.4023840246609</v>
      </c>
      <c r="G140" s="515">
        <v>5682.0637588317186</v>
      </c>
      <c r="H140" s="517">
        <v>5801.0180836451655</v>
      </c>
    </row>
    <row r="141" spans="1:8" x14ac:dyDescent="0.2">
      <c r="A141" s="476">
        <v>1882</v>
      </c>
      <c r="B141" s="112">
        <v>6092</v>
      </c>
      <c r="C141" s="468">
        <v>5938.7924990557813</v>
      </c>
      <c r="D141" s="497">
        <v>3835.4709355992336</v>
      </c>
      <c r="E141" s="632">
        <v>3733.2694543048328</v>
      </c>
      <c r="F141" s="512">
        <v>6006.218752830986</v>
      </c>
      <c r="G141" s="515">
        <v>3640.8290955066714</v>
      </c>
      <c r="H141" s="517">
        <v>3688.7401285066489</v>
      </c>
    </row>
    <row r="142" spans="1:8" x14ac:dyDescent="0.2">
      <c r="A142" s="476">
        <v>1881</v>
      </c>
      <c r="B142" s="112">
        <v>3425</v>
      </c>
      <c r="C142" s="468">
        <v>3407.2589592655831</v>
      </c>
      <c r="D142" s="497">
        <v>2429.8981599510466</v>
      </c>
      <c r="E142" s="632">
        <v>2394.3661236379967</v>
      </c>
      <c r="F142" s="512">
        <v>3425.8836924533416</v>
      </c>
      <c r="G142" s="515">
        <v>2296.4538522339162</v>
      </c>
      <c r="H142" s="517">
        <v>2338.311569157368</v>
      </c>
    </row>
    <row r="143" spans="1:8" x14ac:dyDescent="0.2">
      <c r="A143" s="476">
        <v>1880</v>
      </c>
      <c r="B143" s="112">
        <v>3191</v>
      </c>
      <c r="C143" s="468">
        <v>3454.7764441289305</v>
      </c>
      <c r="D143" s="497">
        <v>2197.8793972483281</v>
      </c>
      <c r="E143" s="632">
        <v>2118.3805217996014</v>
      </c>
      <c r="F143" s="512">
        <v>3492.9923282439549</v>
      </c>
      <c r="G143" s="515">
        <v>2070.9015154421058</v>
      </c>
      <c r="H143" s="517">
        <v>2099.2130631117839</v>
      </c>
    </row>
    <row r="144" spans="1:8" x14ac:dyDescent="0.2">
      <c r="A144" s="476">
        <v>1879</v>
      </c>
      <c r="B144" s="112">
        <v>3409</v>
      </c>
      <c r="C144" s="468">
        <v>3310.5990247230989</v>
      </c>
      <c r="D144" s="497">
        <v>2150.4838374666397</v>
      </c>
      <c r="E144" s="632">
        <v>2093.7525714261537</v>
      </c>
      <c r="F144" s="512">
        <v>3342.696690548376</v>
      </c>
      <c r="G144" s="515">
        <v>2055.2305198956537</v>
      </c>
      <c r="H144" s="517">
        <v>2065.8158213697116</v>
      </c>
    </row>
    <row r="145" spans="1:8" x14ac:dyDescent="0.2">
      <c r="A145" s="476">
        <v>1878</v>
      </c>
      <c r="B145" s="112">
        <v>1904</v>
      </c>
      <c r="C145" s="468">
        <v>1916.0664220266449</v>
      </c>
      <c r="D145" s="497">
        <v>1256.8926978520608</v>
      </c>
      <c r="E145" s="632">
        <v>1216.287578727274</v>
      </c>
      <c r="F145" s="512">
        <v>1932.8827983027436</v>
      </c>
      <c r="G145" s="515">
        <v>1192.7364859446368</v>
      </c>
      <c r="H145" s="517">
        <v>1211.8973814467183</v>
      </c>
    </row>
    <row r="146" spans="1:8" x14ac:dyDescent="0.2">
      <c r="A146" s="478">
        <v>1877</v>
      </c>
      <c r="B146" s="146">
        <v>2040</v>
      </c>
      <c r="C146" s="468">
        <v>2123.8651996968847</v>
      </c>
      <c r="D146" s="497">
        <v>1384.2859912203073</v>
      </c>
      <c r="E146" s="632">
        <v>1327.6951796407782</v>
      </c>
      <c r="F146" s="512">
        <v>2160.4321011256798</v>
      </c>
      <c r="G146" s="515">
        <v>1344.8117330537759</v>
      </c>
      <c r="H146" s="517">
        <v>1358.3145448791342</v>
      </c>
    </row>
    <row r="147" spans="1:8" x14ac:dyDescent="0.2">
      <c r="A147" s="476">
        <v>1876</v>
      </c>
      <c r="B147" s="146">
        <v>3066</v>
      </c>
      <c r="C147" s="468">
        <v>3012.9106649216633</v>
      </c>
      <c r="D147" s="497">
        <v>1779.7149925581255</v>
      </c>
      <c r="E147" s="632">
        <v>1717.7514513633068</v>
      </c>
      <c r="F147" s="512">
        <v>3055.7475408520527</v>
      </c>
      <c r="G147" s="515">
        <v>1731.5930957494907</v>
      </c>
      <c r="H147" s="517">
        <v>1735.6428581813536</v>
      </c>
    </row>
    <row r="148" spans="1:8" x14ac:dyDescent="0.2">
      <c r="A148" s="422"/>
      <c r="B148" s="463">
        <v>2088087</v>
      </c>
      <c r="C148" s="853">
        <v>2087571.0161250292</v>
      </c>
      <c r="D148" s="513">
        <v>1993657.0169091471</v>
      </c>
      <c r="E148" s="513">
        <v>1975565.8184693095</v>
      </c>
      <c r="F148" s="513">
        <v>2087229.7133295827</v>
      </c>
      <c r="G148" s="652">
        <v>1996029.3620137048</v>
      </c>
      <c r="H148" s="652">
        <v>1987718.5623040304</v>
      </c>
    </row>
    <row r="149" spans="1:8" x14ac:dyDescent="0.2">
      <c r="A149" s="422"/>
      <c r="B149" s="423"/>
      <c r="C149" s="424"/>
      <c r="D149" s="499"/>
      <c r="E149" s="499"/>
      <c r="F149" s="491"/>
      <c r="G149" s="494"/>
      <c r="H149" s="494"/>
    </row>
    <row r="150" spans="1:8" x14ac:dyDescent="0.2">
      <c r="A150" s="166"/>
      <c r="B150" s="168"/>
      <c r="C150" s="169"/>
      <c r="D150" s="500"/>
      <c r="E150" s="500"/>
      <c r="F150" s="492"/>
      <c r="G150" s="495"/>
      <c r="H150" s="495"/>
    </row>
  </sheetData>
  <sheetProtection sheet="1" objects="1" scenarios="1" selectLockedCells="1" selectUn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24E85-08B5-EB4F-BD14-9D25AB7EB872}">
  <sheetPr codeName="Sheet1">
    <pageSetUpPr fitToPage="1"/>
  </sheetPr>
  <dimension ref="A1:AF170"/>
  <sheetViews>
    <sheetView zoomScale="150" zoomScaleNormal="150" workbookViewId="0">
      <selection activeCell="AF3" sqref="AF3"/>
    </sheetView>
  </sheetViews>
  <sheetFormatPr baseColWidth="10" defaultColWidth="10.83203125" defaultRowHeight="14" x14ac:dyDescent="0.2"/>
  <cols>
    <col min="1" max="3" width="10.83203125" style="12"/>
    <col min="4" max="4" width="17.83203125" style="12" bestFit="1" customWidth="1"/>
    <col min="5" max="5" width="12.1640625" style="12" bestFit="1" customWidth="1"/>
    <col min="6" max="6" width="13.5" style="12" bestFit="1" customWidth="1"/>
    <col min="7" max="8" width="12.1640625" style="12" bestFit="1" customWidth="1"/>
    <col min="9" max="9" width="13" style="12" bestFit="1" customWidth="1"/>
    <col min="10" max="10" width="12.1640625" style="12" bestFit="1" customWidth="1"/>
    <col min="11" max="12" width="12.33203125" style="12" bestFit="1" customWidth="1"/>
    <col min="13" max="17" width="10.83203125" style="12"/>
    <col min="18" max="18" width="17.83203125" style="12" bestFit="1" customWidth="1"/>
    <col min="19" max="19" width="12.6640625" style="12" bestFit="1" customWidth="1"/>
    <col min="20" max="20" width="13.5" style="12" bestFit="1" customWidth="1"/>
    <col min="21" max="22" width="12.6640625" style="12" bestFit="1" customWidth="1"/>
    <col min="23" max="23" width="13" style="12" bestFit="1" customWidth="1"/>
    <col min="24" max="26" width="12.6640625" style="12" bestFit="1" customWidth="1"/>
    <col min="27" max="16384" width="10.83203125" style="12"/>
  </cols>
  <sheetData>
    <row r="1" spans="1:32" s="1051" customFormat="1" ht="14.25" x14ac:dyDescent="0.2">
      <c r="A1" s="1050" t="s">
        <v>147</v>
      </c>
      <c r="B1" s="1050" t="s">
        <v>149</v>
      </c>
      <c r="D1" s="1052" t="s">
        <v>150</v>
      </c>
      <c r="O1" s="1050" t="s">
        <v>147</v>
      </c>
      <c r="P1" s="1050" t="s">
        <v>148</v>
      </c>
      <c r="R1" s="1052" t="s">
        <v>152</v>
      </c>
      <c r="AB1" s="1050" t="s">
        <v>153</v>
      </c>
      <c r="AC1" s="1050" t="s">
        <v>149</v>
      </c>
      <c r="AD1" s="1050" t="s">
        <v>147</v>
      </c>
      <c r="AE1" s="1050" t="s">
        <v>148</v>
      </c>
      <c r="AF1" s="1050" t="s">
        <v>154</v>
      </c>
    </row>
    <row r="2" spans="1:32" ht="15" thickBot="1" x14ac:dyDescent="0.25">
      <c r="A2" s="334">
        <v>10639</v>
      </c>
      <c r="B2" s="333">
        <v>10118.98</v>
      </c>
      <c r="O2" s="339">
        <v>10639</v>
      </c>
      <c r="P2" s="138">
        <v>10218.389910143513</v>
      </c>
      <c r="AC2" s="333">
        <v>10118.98</v>
      </c>
      <c r="AD2" s="340">
        <v>10639</v>
      </c>
      <c r="AE2" s="138">
        <v>10218.389910143513</v>
      </c>
      <c r="AF2" s="12" t="s">
        <v>151</v>
      </c>
    </row>
    <row r="3" spans="1:32" x14ac:dyDescent="0.2">
      <c r="A3" s="334">
        <v>8344</v>
      </c>
      <c r="B3" s="333">
        <v>8208.2900000000009</v>
      </c>
      <c r="D3" s="13" t="s">
        <v>56</v>
      </c>
      <c r="E3" s="18"/>
      <c r="O3" s="112">
        <v>8344</v>
      </c>
      <c r="P3" s="138">
        <v>8203.2704982026626</v>
      </c>
      <c r="R3" s="13" t="s">
        <v>56</v>
      </c>
      <c r="S3" s="13"/>
      <c r="AB3" s="12" t="s">
        <v>151</v>
      </c>
      <c r="AC3" s="333">
        <v>8208.2900000000009</v>
      </c>
      <c r="AD3" s="334">
        <v>8344</v>
      </c>
      <c r="AE3" s="138">
        <v>8203.2704982026626</v>
      </c>
    </row>
    <row r="4" spans="1:32" x14ac:dyDescent="0.2">
      <c r="A4" s="334">
        <v>23467</v>
      </c>
      <c r="B4" s="333">
        <v>23068.925837639039</v>
      </c>
      <c r="D4" s="25" t="s">
        <v>57</v>
      </c>
      <c r="E4" s="14">
        <v>0.99871736400177991</v>
      </c>
      <c r="O4" s="112">
        <v>23467</v>
      </c>
      <c r="P4" s="138">
        <v>23070.131589175464</v>
      </c>
      <c r="R4" s="25" t="s">
        <v>57</v>
      </c>
      <c r="S4" s="14">
        <v>0.99880977431396589</v>
      </c>
      <c r="AC4" s="333">
        <v>23068.925837639039</v>
      </c>
      <c r="AD4" s="334">
        <v>23467</v>
      </c>
      <c r="AE4" s="335">
        <v>23070.131589175464</v>
      </c>
      <c r="AF4" s="12" t="s">
        <v>151</v>
      </c>
    </row>
    <row r="5" spans="1:32" x14ac:dyDescent="0.2">
      <c r="A5" s="334">
        <v>21630</v>
      </c>
      <c r="B5" s="333">
        <v>21255.188667336301</v>
      </c>
      <c r="D5" s="25" t="s">
        <v>58</v>
      </c>
      <c r="E5" s="15">
        <v>0.99743637315866374</v>
      </c>
      <c r="O5" s="112">
        <v>21630</v>
      </c>
      <c r="P5" s="138">
        <v>21238.196611504904</v>
      </c>
      <c r="R5" s="25" t="s">
        <v>58</v>
      </c>
      <c r="S5" s="15">
        <v>0.99762096526511557</v>
      </c>
      <c r="AB5" s="12" t="s">
        <v>151</v>
      </c>
      <c r="AC5" s="333">
        <v>21255.188667336301</v>
      </c>
      <c r="AD5" s="334">
        <v>21630</v>
      </c>
      <c r="AE5" s="335">
        <v>21238.196611504904</v>
      </c>
    </row>
    <row r="6" spans="1:32" x14ac:dyDescent="0.2">
      <c r="A6" s="334">
        <v>22582</v>
      </c>
      <c r="B6" s="333">
        <v>22139.918151593396</v>
      </c>
      <c r="D6" s="25" t="s">
        <v>59</v>
      </c>
      <c r="E6" s="15">
        <v>0.99741857019448787</v>
      </c>
      <c r="O6" s="112">
        <v>22582</v>
      </c>
      <c r="P6" s="138">
        <v>22210.60533894449</v>
      </c>
      <c r="R6" s="25" t="s">
        <v>59</v>
      </c>
      <c r="S6" s="15">
        <v>0.99760444419056782</v>
      </c>
      <c r="AC6" s="333">
        <v>22139.918151593396</v>
      </c>
      <c r="AD6" s="334">
        <v>22582</v>
      </c>
      <c r="AE6" s="335">
        <v>22210.60533894449</v>
      </c>
      <c r="AF6" s="12" t="s">
        <v>151</v>
      </c>
    </row>
    <row r="7" spans="1:32" x14ac:dyDescent="0.2">
      <c r="A7" s="334">
        <v>21744</v>
      </c>
      <c r="B7" s="333">
        <v>21378.631578751309</v>
      </c>
      <c r="D7" s="25" t="s">
        <v>60</v>
      </c>
      <c r="E7" s="14">
        <v>261.87648306936381</v>
      </c>
      <c r="O7" s="112">
        <v>21744</v>
      </c>
      <c r="P7" s="138">
        <v>21441.001563010086</v>
      </c>
      <c r="R7" s="25" t="s">
        <v>60</v>
      </c>
      <c r="S7" s="14">
        <v>252.27225327444572</v>
      </c>
      <c r="AC7" s="333">
        <v>21378.631578751309</v>
      </c>
      <c r="AD7" s="334">
        <v>21744</v>
      </c>
      <c r="AE7" s="335">
        <v>21441.001563010086</v>
      </c>
      <c r="AF7" s="12" t="s">
        <v>151</v>
      </c>
    </row>
    <row r="8" spans="1:32" ht="15" thickBot="1" x14ac:dyDescent="0.25">
      <c r="A8" s="334">
        <v>20647</v>
      </c>
      <c r="B8" s="333">
        <v>20224.057520564042</v>
      </c>
      <c r="D8" s="26" t="s">
        <v>61</v>
      </c>
      <c r="E8" s="16">
        <v>146</v>
      </c>
      <c r="O8" s="112">
        <v>20647</v>
      </c>
      <c r="P8" s="138">
        <v>20292.159713080695</v>
      </c>
      <c r="R8" s="26" t="s">
        <v>61</v>
      </c>
      <c r="S8" s="16">
        <v>146</v>
      </c>
      <c r="AC8" s="333">
        <v>20224.057520564042</v>
      </c>
      <c r="AD8" s="334">
        <v>20647</v>
      </c>
      <c r="AE8" s="335">
        <v>20292.159713080695</v>
      </c>
      <c r="AF8" s="12" t="s">
        <v>151</v>
      </c>
    </row>
    <row r="9" spans="1:32" x14ac:dyDescent="0.2">
      <c r="A9" s="334">
        <v>19761</v>
      </c>
      <c r="B9" s="333">
        <v>19265.948248465618</v>
      </c>
      <c r="O9" s="112">
        <v>19761</v>
      </c>
      <c r="P9" s="138">
        <v>19386.232487159705</v>
      </c>
      <c r="AC9" s="333">
        <v>19265.948248465618</v>
      </c>
      <c r="AD9" s="334">
        <v>19761</v>
      </c>
      <c r="AE9" s="335">
        <v>19386.232487159705</v>
      </c>
      <c r="AF9" s="12" t="s">
        <v>151</v>
      </c>
    </row>
    <row r="10" spans="1:32" ht="15" thickBot="1" x14ac:dyDescent="0.25">
      <c r="A10" s="334">
        <v>20255</v>
      </c>
      <c r="B10" s="333">
        <v>20060.791314958708</v>
      </c>
      <c r="D10" s="24" t="s">
        <v>62</v>
      </c>
      <c r="J10" s="17"/>
      <c r="K10" s="17"/>
      <c r="O10" s="112">
        <v>20255</v>
      </c>
      <c r="P10" s="138">
        <v>20169.040532579402</v>
      </c>
      <c r="R10" s="24" t="s">
        <v>62</v>
      </c>
      <c r="X10" s="17"/>
      <c r="Y10" s="17"/>
      <c r="AC10" s="333">
        <v>20060.791314958708</v>
      </c>
      <c r="AD10" s="334">
        <v>20255</v>
      </c>
      <c r="AE10" s="335">
        <v>20169.040532579402</v>
      </c>
      <c r="AF10" s="12" t="s">
        <v>151</v>
      </c>
    </row>
    <row r="11" spans="1:32" x14ac:dyDescent="0.2">
      <c r="A11" s="334">
        <v>21017</v>
      </c>
      <c r="B11" s="333">
        <v>20872.427570882046</v>
      </c>
      <c r="D11" s="13"/>
      <c r="E11" s="13" t="s">
        <v>67</v>
      </c>
      <c r="F11" s="13" t="s">
        <v>68</v>
      </c>
      <c r="G11" s="13" t="s">
        <v>69</v>
      </c>
      <c r="H11" s="13" t="s">
        <v>70</v>
      </c>
      <c r="I11" s="13" t="s">
        <v>71</v>
      </c>
      <c r="J11" s="27" t="s">
        <v>83</v>
      </c>
      <c r="K11" s="28" t="s">
        <v>84</v>
      </c>
      <c r="O11" s="112">
        <v>21017</v>
      </c>
      <c r="P11" s="138">
        <v>20944.038885295275</v>
      </c>
      <c r="R11" s="18"/>
      <c r="S11" s="13" t="s">
        <v>67</v>
      </c>
      <c r="T11" s="13" t="s">
        <v>68</v>
      </c>
      <c r="U11" s="13" t="s">
        <v>69</v>
      </c>
      <c r="V11" s="13" t="s">
        <v>70</v>
      </c>
      <c r="W11" s="13" t="s">
        <v>71</v>
      </c>
      <c r="X11" s="27" t="s">
        <v>83</v>
      </c>
      <c r="Y11" s="28" t="s">
        <v>84</v>
      </c>
      <c r="AC11" s="333">
        <v>20872.427570882046</v>
      </c>
      <c r="AD11" s="334">
        <v>21017</v>
      </c>
      <c r="AE11" s="335">
        <v>20944.038885295275</v>
      </c>
      <c r="AF11" s="12" t="s">
        <v>151</v>
      </c>
    </row>
    <row r="12" spans="1:32" x14ac:dyDescent="0.2">
      <c r="A12" s="334">
        <v>20808</v>
      </c>
      <c r="B12" s="333">
        <v>20990.372549875396</v>
      </c>
      <c r="D12" s="25" t="s">
        <v>63</v>
      </c>
      <c r="E12" s="14">
        <v>1</v>
      </c>
      <c r="F12" s="14">
        <v>3842252334.725359</v>
      </c>
      <c r="G12" s="14">
        <v>3842252334.725359</v>
      </c>
      <c r="H12" s="14">
        <v>56026.421403819397</v>
      </c>
      <c r="I12" s="15">
        <v>1.8201237396232696E-188</v>
      </c>
      <c r="J12" s="11">
        <f>SQRT(SUMSQ(F25:F170)/COUNTA(F25:F170))</f>
        <v>260.07662336961977</v>
      </c>
      <c r="K12" s="19">
        <f>J12/22</f>
        <v>11.821664698619081</v>
      </c>
      <c r="O12" s="112">
        <v>20808</v>
      </c>
      <c r="P12" s="138">
        <v>21041.393480939114</v>
      </c>
      <c r="R12" s="25" t="s">
        <v>63</v>
      </c>
      <c r="S12" s="14">
        <v>1</v>
      </c>
      <c r="T12" s="14">
        <v>3842963407.1015754</v>
      </c>
      <c r="U12" s="14">
        <v>3842963407.1015754</v>
      </c>
      <c r="V12" s="14">
        <v>60384.750542600079</v>
      </c>
      <c r="W12" s="25">
        <v>8.3824569992027239E-191</v>
      </c>
      <c r="X12" s="11">
        <f>SQRT(SUMSQ(T25:T170)/COUNTA(T25:T170))</f>
        <v>250.53840280910219</v>
      </c>
      <c r="Y12" s="19">
        <f>X12/22</f>
        <v>11.388109218595554</v>
      </c>
      <c r="AB12" s="12" t="s">
        <v>151</v>
      </c>
      <c r="AC12" s="333">
        <v>20990.372549875396</v>
      </c>
      <c r="AD12" s="334">
        <v>20808</v>
      </c>
      <c r="AE12" s="335">
        <v>21041.393480939114</v>
      </c>
    </row>
    <row r="13" spans="1:32" x14ac:dyDescent="0.2">
      <c r="A13" s="334">
        <v>21308</v>
      </c>
      <c r="B13" s="333">
        <v>21232.54425397575</v>
      </c>
      <c r="D13" s="25" t="s">
        <v>64</v>
      </c>
      <c r="E13" s="14">
        <v>144</v>
      </c>
      <c r="F13" s="14">
        <v>9875418.1034081448</v>
      </c>
      <c r="G13" s="14">
        <v>68579.29238477879</v>
      </c>
      <c r="H13" s="14"/>
      <c r="I13" s="14"/>
      <c r="O13" s="112">
        <v>21308</v>
      </c>
      <c r="P13" s="138">
        <v>21363.488409560232</v>
      </c>
      <c r="R13" s="25" t="s">
        <v>64</v>
      </c>
      <c r="S13" s="14">
        <v>144</v>
      </c>
      <c r="T13" s="14">
        <v>9164345.7271919176</v>
      </c>
      <c r="U13" s="14">
        <v>63641.289772166092</v>
      </c>
      <c r="V13" s="14"/>
      <c r="W13" s="14"/>
      <c r="AC13" s="333">
        <v>21232.54425397575</v>
      </c>
      <c r="AD13" s="334">
        <v>21308</v>
      </c>
      <c r="AE13" s="335">
        <v>21363.488409560232</v>
      </c>
      <c r="AF13" s="12" t="s">
        <v>151</v>
      </c>
    </row>
    <row r="14" spans="1:32" ht="15" thickBot="1" x14ac:dyDescent="0.25">
      <c r="A14" s="334">
        <v>22419</v>
      </c>
      <c r="B14" s="333">
        <v>22536.285104208735</v>
      </c>
      <c r="D14" s="26" t="s">
        <v>65</v>
      </c>
      <c r="E14" s="16">
        <v>145</v>
      </c>
      <c r="F14" s="16">
        <v>3852127752.8287673</v>
      </c>
      <c r="G14" s="16"/>
      <c r="H14" s="16"/>
      <c r="I14" s="16"/>
      <c r="O14" s="112">
        <v>22419</v>
      </c>
      <c r="P14" s="138">
        <v>22682.872160057541</v>
      </c>
      <c r="R14" s="26" t="s">
        <v>65</v>
      </c>
      <c r="S14" s="16">
        <v>145</v>
      </c>
      <c r="T14" s="16">
        <v>3852127752.8287673</v>
      </c>
      <c r="U14" s="16"/>
      <c r="V14" s="16"/>
      <c r="W14" s="16"/>
      <c r="AB14" s="12" t="s">
        <v>151</v>
      </c>
      <c r="AC14" s="333">
        <v>22536.285104208735</v>
      </c>
      <c r="AD14" s="334">
        <v>22419</v>
      </c>
      <c r="AE14" s="335">
        <v>22682.872160057541</v>
      </c>
    </row>
    <row r="15" spans="1:32" ht="15" thickBot="1" x14ac:dyDescent="0.25">
      <c r="A15" s="334">
        <v>22585</v>
      </c>
      <c r="B15" s="333">
        <v>22664.903733184314</v>
      </c>
      <c r="F15" s="21">
        <f>F12/F14</f>
        <v>0.99743637315866374</v>
      </c>
      <c r="O15" s="112">
        <v>22585</v>
      </c>
      <c r="P15" s="138">
        <v>22809.861353336415</v>
      </c>
      <c r="T15" s="21">
        <f>T12/T14</f>
        <v>0.99762096526511557</v>
      </c>
      <c r="AB15" s="12" t="s">
        <v>151</v>
      </c>
      <c r="AC15" s="333">
        <v>22664.903733184314</v>
      </c>
      <c r="AD15" s="334">
        <v>22585</v>
      </c>
      <c r="AE15" s="335">
        <v>22809.861353336415</v>
      </c>
    </row>
    <row r="16" spans="1:32" x14ac:dyDescent="0.2">
      <c r="A16" s="334">
        <v>23322</v>
      </c>
      <c r="B16" s="333">
        <v>23312.721768655385</v>
      </c>
      <c r="D16" s="13"/>
      <c r="E16" s="13" t="s">
        <v>72</v>
      </c>
      <c r="F16" s="13" t="s">
        <v>60</v>
      </c>
      <c r="G16" s="13" t="s">
        <v>73</v>
      </c>
      <c r="H16" s="13" t="s">
        <v>74</v>
      </c>
      <c r="I16" s="13" t="s">
        <v>75</v>
      </c>
      <c r="J16" s="13" t="s">
        <v>76</v>
      </c>
      <c r="K16" s="13" t="s">
        <v>77</v>
      </c>
      <c r="L16" s="13" t="s">
        <v>78</v>
      </c>
      <c r="O16" s="112">
        <v>23322</v>
      </c>
      <c r="P16" s="138">
        <v>23486.848450872676</v>
      </c>
      <c r="R16" s="18"/>
      <c r="S16" s="13" t="s">
        <v>72</v>
      </c>
      <c r="T16" s="13" t="s">
        <v>60</v>
      </c>
      <c r="U16" s="13" t="s">
        <v>73</v>
      </c>
      <c r="V16" s="13" t="s">
        <v>74</v>
      </c>
      <c r="W16" s="13" t="s">
        <v>75</v>
      </c>
      <c r="X16" s="13" t="s">
        <v>76</v>
      </c>
      <c r="Y16" s="13" t="s">
        <v>77</v>
      </c>
      <c r="Z16" s="13" t="s">
        <v>78</v>
      </c>
      <c r="AB16" s="12" t="s">
        <v>151</v>
      </c>
      <c r="AC16" s="333">
        <v>23312.721768655385</v>
      </c>
      <c r="AD16" s="334">
        <v>23322</v>
      </c>
      <c r="AE16" s="335">
        <v>23486.848450872676</v>
      </c>
    </row>
    <row r="17" spans="1:32" x14ac:dyDescent="0.2">
      <c r="A17" s="334">
        <v>23599</v>
      </c>
      <c r="B17" s="333">
        <v>23880.564327868226</v>
      </c>
      <c r="D17" s="25" t="s">
        <v>66</v>
      </c>
      <c r="E17" s="14">
        <v>56.95824489957522</v>
      </c>
      <c r="F17" s="14">
        <v>63.965522274456013</v>
      </c>
      <c r="G17" s="14">
        <v>0.89045227607437083</v>
      </c>
      <c r="H17" s="14">
        <v>0.37470838509456839</v>
      </c>
      <c r="I17" s="14">
        <v>-69.474411500936228</v>
      </c>
      <c r="J17" s="14">
        <v>183.39090130008668</v>
      </c>
      <c r="K17" s="14">
        <v>-69.474411500936228</v>
      </c>
      <c r="L17" s="14">
        <v>183.39090130008668</v>
      </c>
      <c r="O17" s="112">
        <v>23599</v>
      </c>
      <c r="P17" s="138">
        <v>24007.688135511737</v>
      </c>
      <c r="R17" s="25" t="s">
        <v>66</v>
      </c>
      <c r="S17" s="14">
        <v>143.50887269294071</v>
      </c>
      <c r="T17" s="14">
        <v>61.283301520614032</v>
      </c>
      <c r="U17" s="14">
        <v>2.3417288091874138</v>
      </c>
      <c r="V17" s="14">
        <v>2.0565271448820088E-2</v>
      </c>
      <c r="W17" s="14">
        <v>22.377826955526245</v>
      </c>
      <c r="X17" s="14">
        <v>264.63991843035518</v>
      </c>
      <c r="Y17" s="14">
        <v>22.377826955526245</v>
      </c>
      <c r="Z17" s="14">
        <v>264.63991843035518</v>
      </c>
      <c r="AB17" s="12" t="s">
        <v>151</v>
      </c>
      <c r="AC17" s="333">
        <v>23880.564327868226</v>
      </c>
      <c r="AD17" s="334">
        <v>23599</v>
      </c>
      <c r="AE17" s="335">
        <v>24007.688135511737</v>
      </c>
    </row>
    <row r="18" spans="1:32" ht="15" thickBot="1" x14ac:dyDescent="0.25">
      <c r="A18" s="334">
        <v>22325</v>
      </c>
      <c r="B18" s="333">
        <v>22846.898476247785</v>
      </c>
      <c r="D18" s="26" t="s">
        <v>149</v>
      </c>
      <c r="E18" s="20">
        <v>0.99642649022453689</v>
      </c>
      <c r="F18" s="16">
        <v>4.2096774701862296E-3</v>
      </c>
      <c r="G18" s="16">
        <v>236.69901014541537</v>
      </c>
      <c r="H18" s="20">
        <v>1.8201237396230629E-188</v>
      </c>
      <c r="I18" s="16">
        <v>0.98810574670177864</v>
      </c>
      <c r="J18" s="16">
        <v>1.0047472337472951</v>
      </c>
      <c r="K18" s="16">
        <v>0.98810574670177864</v>
      </c>
      <c r="L18" s="16">
        <v>1.0047472337472951</v>
      </c>
      <c r="O18" s="112">
        <v>22325</v>
      </c>
      <c r="P18" s="138">
        <v>22903.332221246725</v>
      </c>
      <c r="R18" s="26" t="s">
        <v>148</v>
      </c>
      <c r="S18" s="20">
        <v>0.99021048319777283</v>
      </c>
      <c r="T18" s="16">
        <v>4.0296180348337353E-3</v>
      </c>
      <c r="U18" s="16">
        <v>245.73308800932782</v>
      </c>
      <c r="V18" s="20">
        <v>8.3824569992032011E-191</v>
      </c>
      <c r="W18" s="16">
        <v>0.98224564066529985</v>
      </c>
      <c r="X18" s="16">
        <v>0.99817532573024581</v>
      </c>
      <c r="Y18" s="16">
        <v>0.98224564066529985</v>
      </c>
      <c r="Z18" s="16">
        <v>0.99817532573024581</v>
      </c>
      <c r="AB18" s="12" t="s">
        <v>151</v>
      </c>
      <c r="AC18" s="333">
        <v>22846.898476247785</v>
      </c>
      <c r="AD18" s="334">
        <v>22325</v>
      </c>
      <c r="AE18" s="335">
        <v>22903.332221246725</v>
      </c>
    </row>
    <row r="19" spans="1:32" x14ac:dyDescent="0.2">
      <c r="A19" s="334">
        <v>23376</v>
      </c>
      <c r="B19" s="333">
        <v>23853.349419179176</v>
      </c>
      <c r="O19" s="112">
        <v>23376</v>
      </c>
      <c r="P19" s="138">
        <v>23919.440916540283</v>
      </c>
      <c r="AB19" s="12" t="s">
        <v>151</v>
      </c>
      <c r="AC19" s="333">
        <v>23853.349419179176</v>
      </c>
      <c r="AD19" s="334">
        <v>23376</v>
      </c>
      <c r="AE19" s="335">
        <v>23919.440916540283</v>
      </c>
    </row>
    <row r="20" spans="1:32" x14ac:dyDescent="0.2">
      <c r="A20" s="334">
        <v>22978</v>
      </c>
      <c r="B20" s="333">
        <v>23434.116835541987</v>
      </c>
      <c r="O20" s="112">
        <v>22978</v>
      </c>
      <c r="P20" s="138">
        <v>23485.907660886336</v>
      </c>
      <c r="AB20" s="12" t="s">
        <v>151</v>
      </c>
      <c r="AC20" s="333">
        <v>23434.116835541987</v>
      </c>
      <c r="AD20" s="334">
        <v>22978</v>
      </c>
      <c r="AE20" s="335">
        <v>23485.907660886336</v>
      </c>
    </row>
    <row r="21" spans="1:32" x14ac:dyDescent="0.2">
      <c r="A21" s="334">
        <v>22408</v>
      </c>
      <c r="B21" s="333">
        <v>22757.480288728126</v>
      </c>
      <c r="O21" s="112">
        <v>22408</v>
      </c>
      <c r="P21" s="138">
        <v>22848.912819846875</v>
      </c>
      <c r="AB21" s="12" t="s">
        <v>151</v>
      </c>
      <c r="AC21" s="333">
        <v>22757.480288728126</v>
      </c>
      <c r="AD21" s="334">
        <v>22408</v>
      </c>
      <c r="AE21" s="335">
        <v>22848.912819846875</v>
      </c>
    </row>
    <row r="22" spans="1:32" x14ac:dyDescent="0.2">
      <c r="A22" s="334">
        <v>23199</v>
      </c>
      <c r="B22" s="333">
        <v>23672.073107050936</v>
      </c>
      <c r="D22" s="24" t="s">
        <v>79</v>
      </c>
      <c r="O22" s="112">
        <v>23199</v>
      </c>
      <c r="P22" s="138">
        <v>23666.513339610734</v>
      </c>
      <c r="R22" s="24" t="s">
        <v>79</v>
      </c>
      <c r="AC22" s="333">
        <v>23672.073107050936</v>
      </c>
      <c r="AD22" s="334">
        <v>23199</v>
      </c>
      <c r="AE22" s="335">
        <v>23666.513339610734</v>
      </c>
      <c r="AF22" s="12" t="s">
        <v>151</v>
      </c>
    </row>
    <row r="23" spans="1:32" ht="15" thickBot="1" x14ac:dyDescent="0.25">
      <c r="A23" s="334">
        <v>24971</v>
      </c>
      <c r="B23" s="333">
        <v>24851.522361250092</v>
      </c>
      <c r="G23" s="22"/>
      <c r="O23" s="112">
        <v>24971</v>
      </c>
      <c r="P23" s="138">
        <v>24966.231878432965</v>
      </c>
      <c r="U23" s="22"/>
      <c r="AC23" s="333">
        <v>24851.522361250092</v>
      </c>
      <c r="AD23" s="334">
        <v>24971</v>
      </c>
      <c r="AE23" s="335">
        <v>24966.231878432965</v>
      </c>
      <c r="AF23" s="12" t="s">
        <v>151</v>
      </c>
    </row>
    <row r="24" spans="1:32" x14ac:dyDescent="0.2">
      <c r="A24" s="334">
        <v>24691</v>
      </c>
      <c r="B24" s="333">
        <v>24800.539741540189</v>
      </c>
      <c r="D24" s="13" t="s">
        <v>80</v>
      </c>
      <c r="E24" s="13" t="s">
        <v>81</v>
      </c>
      <c r="F24" s="13" t="s">
        <v>82</v>
      </c>
      <c r="G24" s="23" t="s">
        <v>85</v>
      </c>
      <c r="O24" s="112">
        <v>24691</v>
      </c>
      <c r="P24" s="138">
        <v>24889.060559227677</v>
      </c>
      <c r="R24" s="13" t="s">
        <v>80</v>
      </c>
      <c r="S24" s="13" t="s">
        <v>81</v>
      </c>
      <c r="T24" s="13" t="s">
        <v>82</v>
      </c>
      <c r="U24" s="23" t="s">
        <v>85</v>
      </c>
      <c r="AB24" s="12" t="s">
        <v>151</v>
      </c>
      <c r="AC24" s="333">
        <v>24800.539741540189</v>
      </c>
      <c r="AD24" s="334">
        <v>24691</v>
      </c>
      <c r="AE24" s="335">
        <v>24889.060559227677</v>
      </c>
    </row>
    <row r="25" spans="1:32" x14ac:dyDescent="0.2">
      <c r="A25" s="334">
        <v>23297</v>
      </c>
      <c r="B25" s="333">
        <v>23321.802462963402</v>
      </c>
      <c r="D25" s="14">
        <v>1</v>
      </c>
      <c r="E25" s="14">
        <v>10039.954167530421</v>
      </c>
      <c r="F25" s="14">
        <v>599.04583246957918</v>
      </c>
      <c r="G25" s="305">
        <v>2021</v>
      </c>
      <c r="O25" s="112">
        <v>23297</v>
      </c>
      <c r="P25" s="138">
        <v>23391.433971290971</v>
      </c>
      <c r="R25" s="14">
        <v>1</v>
      </c>
      <c r="S25" s="14">
        <v>10089.48947437461</v>
      </c>
      <c r="T25" s="14">
        <v>549.51052562539007</v>
      </c>
      <c r="U25" s="305">
        <v>2021</v>
      </c>
      <c r="AB25" s="12" t="s">
        <v>151</v>
      </c>
      <c r="AC25" s="333">
        <v>23321.802462963402</v>
      </c>
      <c r="AD25" s="334">
        <v>23297</v>
      </c>
      <c r="AE25" s="335">
        <v>23391.433971290971</v>
      </c>
    </row>
    <row r="26" spans="1:32" x14ac:dyDescent="0.2">
      <c r="A26" s="334">
        <v>21604</v>
      </c>
      <c r="B26" s="336">
        <v>21653.370963025147</v>
      </c>
      <c r="D26" s="14">
        <v>2</v>
      </c>
      <c r="E26" s="14">
        <v>8122.254455139665</v>
      </c>
      <c r="F26" s="14">
        <v>221.74554486033503</v>
      </c>
      <c r="G26" s="305">
        <v>2020</v>
      </c>
      <c r="O26" s="112">
        <v>21604</v>
      </c>
      <c r="P26" s="138">
        <v>21691.269597815786</v>
      </c>
      <c r="R26" s="14">
        <v>2</v>
      </c>
      <c r="S26" s="14">
        <v>8150.7972379564762</v>
      </c>
      <c r="T26" s="14">
        <v>193.20276204352376</v>
      </c>
      <c r="U26" s="305">
        <v>2020</v>
      </c>
      <c r="AB26" s="12" t="s">
        <v>151</v>
      </c>
      <c r="AC26" s="336">
        <v>21653.370963025147</v>
      </c>
      <c r="AD26" s="334">
        <v>21604</v>
      </c>
      <c r="AE26" s="335">
        <v>21691.269597815786</v>
      </c>
    </row>
    <row r="27" spans="1:32" x14ac:dyDescent="0.2">
      <c r="A27" s="334">
        <v>22831</v>
      </c>
      <c r="B27" s="336">
        <v>22512.606498627385</v>
      </c>
      <c r="D27" s="14">
        <v>3</v>
      </c>
      <c r="E27" s="14">
        <v>23043.447050548377</v>
      </c>
      <c r="F27" s="14">
        <v>423.55294945162314</v>
      </c>
      <c r="G27" s="305">
        <v>2019</v>
      </c>
      <c r="O27" s="112">
        <v>22831</v>
      </c>
      <c r="P27" s="138">
        <v>22629.30939158567</v>
      </c>
      <c r="R27" s="14">
        <v>3</v>
      </c>
      <c r="S27" s="14">
        <v>22987.795021046579</v>
      </c>
      <c r="T27" s="14">
        <v>479.20497895342123</v>
      </c>
      <c r="U27" s="305">
        <v>2019</v>
      </c>
      <c r="AC27" s="336">
        <v>22512.606498627385</v>
      </c>
      <c r="AD27" s="334">
        <v>22831</v>
      </c>
      <c r="AE27" s="335">
        <v>22629.30939158567</v>
      </c>
      <c r="AF27" s="12" t="s">
        <v>151</v>
      </c>
    </row>
    <row r="28" spans="1:32" x14ac:dyDescent="0.2">
      <c r="A28" s="334">
        <v>19554</v>
      </c>
      <c r="B28" s="336">
        <v>19461.568499513633</v>
      </c>
      <c r="D28" s="14">
        <v>4</v>
      </c>
      <c r="E28" s="14">
        <v>21236.191287753838</v>
      </c>
      <c r="F28" s="14">
        <v>393.80871224616203</v>
      </c>
      <c r="G28" s="305">
        <v>2018</v>
      </c>
      <c r="O28" s="112">
        <v>19554</v>
      </c>
      <c r="P28" s="138">
        <v>19537.019983080449</v>
      </c>
      <c r="R28" s="14">
        <v>4</v>
      </c>
      <c r="S28" s="14">
        <v>21173.793801620515</v>
      </c>
      <c r="T28" s="14">
        <v>456.2061983794847</v>
      </c>
      <c r="U28" s="305">
        <v>2018</v>
      </c>
      <c r="AC28" s="336">
        <v>19461.568499513633</v>
      </c>
      <c r="AD28" s="334">
        <v>19554</v>
      </c>
      <c r="AE28" s="335">
        <v>19537.019983080449</v>
      </c>
      <c r="AF28" s="12" t="s">
        <v>151</v>
      </c>
    </row>
    <row r="29" spans="1:32" x14ac:dyDescent="0.2">
      <c r="A29" s="334">
        <v>15752</v>
      </c>
      <c r="B29" s="336">
        <v>15668.884687896385</v>
      </c>
      <c r="D29" s="14">
        <v>5</v>
      </c>
      <c r="E29" s="14">
        <v>22117.7591825503</v>
      </c>
      <c r="F29" s="14">
        <v>464.24081744969953</v>
      </c>
      <c r="G29" s="305">
        <v>2017</v>
      </c>
      <c r="O29" s="112">
        <v>15752</v>
      </c>
      <c r="P29" s="138">
        <v>15738.742945746986</v>
      </c>
      <c r="R29" s="14">
        <v>5</v>
      </c>
      <c r="S29" s="14">
        <v>22136.683117484194</v>
      </c>
      <c r="T29" s="14">
        <v>445.31688251580636</v>
      </c>
      <c r="U29" s="305">
        <v>2017</v>
      </c>
      <c r="AC29" s="336">
        <v>15668.884687896385</v>
      </c>
      <c r="AD29" s="334">
        <v>15752</v>
      </c>
      <c r="AE29" s="335">
        <v>15738.742945746986</v>
      </c>
      <c r="AF29" s="12" t="s">
        <v>151</v>
      </c>
    </row>
    <row r="30" spans="1:32" x14ac:dyDescent="0.2">
      <c r="A30" s="334">
        <v>20864</v>
      </c>
      <c r="B30" s="336">
        <v>20695.671098823546</v>
      </c>
      <c r="D30" s="14">
        <v>6</v>
      </c>
      <c r="E30" s="14">
        <v>21359.19307471819</v>
      </c>
      <c r="F30" s="14">
        <v>384.80692528180953</v>
      </c>
      <c r="G30" s="305">
        <v>2016</v>
      </c>
      <c r="O30" s="112">
        <v>20864</v>
      </c>
      <c r="P30" s="138">
        <v>20749.129836459251</v>
      </c>
      <c r="R30" s="14">
        <v>6</v>
      </c>
      <c r="S30" s="14">
        <v>21374.613390645362</v>
      </c>
      <c r="T30" s="14">
        <v>369.38660935463849</v>
      </c>
      <c r="U30" s="305">
        <v>2016</v>
      </c>
      <c r="AC30" s="336">
        <v>20695.671098823546</v>
      </c>
      <c r="AD30" s="334">
        <v>20864</v>
      </c>
      <c r="AE30" s="335">
        <v>20749.129836459251</v>
      </c>
      <c r="AF30" s="12" t="s">
        <v>151</v>
      </c>
    </row>
    <row r="31" spans="1:32" x14ac:dyDescent="0.2">
      <c r="A31" s="334">
        <v>17341</v>
      </c>
      <c r="B31" s="336">
        <v>17599.576528120229</v>
      </c>
      <c r="D31" s="14">
        <v>7</v>
      </c>
      <c r="E31" s="14">
        <v>20208.744898214354</v>
      </c>
      <c r="F31" s="14">
        <v>438.25510178564582</v>
      </c>
      <c r="G31" s="305">
        <v>2015</v>
      </c>
      <c r="O31" s="112">
        <v>17341</v>
      </c>
      <c r="P31" s="138">
        <v>17649.367387135069</v>
      </c>
      <c r="R31" s="14">
        <v>7</v>
      </c>
      <c r="S31" s="14">
        <v>20237.018147308954</v>
      </c>
      <c r="T31" s="14">
        <v>409.98185269104579</v>
      </c>
      <c r="U31" s="305">
        <v>2015</v>
      </c>
      <c r="AB31" s="12" t="s">
        <v>151</v>
      </c>
      <c r="AC31" s="336">
        <v>17599.576528120229</v>
      </c>
      <c r="AD31" s="334">
        <v>17341</v>
      </c>
      <c r="AE31" s="335">
        <v>17649.367387135069</v>
      </c>
    </row>
    <row r="32" spans="1:32" x14ac:dyDescent="0.2">
      <c r="A32" s="334">
        <v>18127</v>
      </c>
      <c r="B32" s="336">
        <v>18013.684441820216</v>
      </c>
      <c r="D32" s="14">
        <v>8</v>
      </c>
      <c r="E32" s="14">
        <v>19254.059438965734</v>
      </c>
      <c r="F32" s="14">
        <v>506.94056103426556</v>
      </c>
      <c r="G32" s="305">
        <v>2014</v>
      </c>
      <c r="O32" s="112">
        <v>18127</v>
      </c>
      <c r="P32" s="138">
        <v>18039.248074694209</v>
      </c>
      <c r="R32" s="14">
        <v>8</v>
      </c>
      <c r="S32" s="14">
        <v>19339.959511187713</v>
      </c>
      <c r="T32" s="14">
        <v>421.04048881228664</v>
      </c>
      <c r="U32" s="305">
        <v>2014</v>
      </c>
      <c r="AC32" s="336">
        <v>18013.684441820216</v>
      </c>
      <c r="AD32" s="334">
        <v>18127</v>
      </c>
      <c r="AE32" s="335">
        <v>18039.248074694209</v>
      </c>
      <c r="AF32" s="12" t="s">
        <v>151</v>
      </c>
    </row>
    <row r="33" spans="1:32" x14ac:dyDescent="0.2">
      <c r="A33" s="334">
        <v>17919</v>
      </c>
      <c r="B33" s="336">
        <v>18115.189071179306</v>
      </c>
      <c r="D33" s="14">
        <v>9</v>
      </c>
      <c r="E33" s="14">
        <v>20046.062125990753</v>
      </c>
      <c r="F33" s="14">
        <v>208.93787400924703</v>
      </c>
      <c r="G33" s="305">
        <v>2013</v>
      </c>
      <c r="O33" s="112">
        <v>17919</v>
      </c>
      <c r="P33" s="138">
        <v>18142.773603039783</v>
      </c>
      <c r="R33" s="14">
        <v>9</v>
      </c>
      <c r="S33" s="14">
        <v>20115.104244093855</v>
      </c>
      <c r="T33" s="14">
        <v>139.8957559061455</v>
      </c>
      <c r="U33" s="305">
        <v>2013</v>
      </c>
      <c r="AB33" s="12" t="s">
        <v>151</v>
      </c>
      <c r="AC33" s="336">
        <v>18115.189071179306</v>
      </c>
      <c r="AD33" s="334">
        <v>17919</v>
      </c>
      <c r="AE33" s="335">
        <v>18142.773603039783</v>
      </c>
    </row>
    <row r="34" spans="1:32" x14ac:dyDescent="0.2">
      <c r="A34" s="334">
        <v>17405</v>
      </c>
      <c r="B34" s="336">
        <v>17407.297988038594</v>
      </c>
      <c r="D34" s="14">
        <v>10</v>
      </c>
      <c r="E34" s="14">
        <v>20854.797991819429</v>
      </c>
      <c r="F34" s="14">
        <v>162.20200818057128</v>
      </c>
      <c r="G34" s="305">
        <v>2012</v>
      </c>
      <c r="O34" s="112">
        <v>17405</v>
      </c>
      <c r="P34" s="138">
        <v>17446.877494436951</v>
      </c>
      <c r="R34" s="14">
        <v>10</v>
      </c>
      <c r="S34" s="14">
        <v>20882.51573741412</v>
      </c>
      <c r="T34" s="14">
        <v>134.48426258588006</v>
      </c>
      <c r="U34" s="305">
        <v>2012</v>
      </c>
      <c r="AB34" s="12" t="s">
        <v>151</v>
      </c>
      <c r="AC34" s="336">
        <v>17407.297988038594</v>
      </c>
      <c r="AD34" s="334">
        <v>17405</v>
      </c>
      <c r="AE34" s="335">
        <v>17446.877494436951</v>
      </c>
    </row>
    <row r="35" spans="1:32" x14ac:dyDescent="0.2">
      <c r="A35" s="334">
        <v>17380</v>
      </c>
      <c r="B35" s="336">
        <v>17589.810079195773</v>
      </c>
      <c r="D35" s="14">
        <v>11</v>
      </c>
      <c r="E35" s="14">
        <v>20972.321493277377</v>
      </c>
      <c r="F35" s="14">
        <v>-164.32149327737716</v>
      </c>
      <c r="G35" s="305">
        <v>2011</v>
      </c>
      <c r="O35" s="112">
        <v>17380</v>
      </c>
      <c r="P35" s="138">
        <v>17629.445321865591</v>
      </c>
      <c r="R35" s="14">
        <v>11</v>
      </c>
      <c r="S35" s="14">
        <v>20978.917278608125</v>
      </c>
      <c r="T35" s="14">
        <v>-170.91727860812534</v>
      </c>
      <c r="U35" s="305">
        <v>2011</v>
      </c>
      <c r="AB35" s="12" t="s">
        <v>151</v>
      </c>
      <c r="AC35" s="336">
        <v>17589.810079195773</v>
      </c>
      <c r="AD35" s="334">
        <v>17380</v>
      </c>
      <c r="AE35" s="335">
        <v>17629.445321865591</v>
      </c>
    </row>
    <row r="36" spans="1:32" x14ac:dyDescent="0.2">
      <c r="A36" s="334">
        <v>19883</v>
      </c>
      <c r="B36" s="336">
        <v>20242.408459977643</v>
      </c>
      <c r="D36" s="14">
        <v>12</v>
      </c>
      <c r="E36" s="14">
        <v>21213.627794425789</v>
      </c>
      <c r="F36" s="14">
        <v>94.372205574210966</v>
      </c>
      <c r="G36" s="305">
        <v>2010</v>
      </c>
      <c r="O36" s="112">
        <v>19883</v>
      </c>
      <c r="P36" s="138">
        <v>20205.632818956612</v>
      </c>
      <c r="R36" s="14">
        <v>12</v>
      </c>
      <c r="S36" s="14">
        <v>21297.859053513595</v>
      </c>
      <c r="T36" s="14">
        <v>10.140946486404573</v>
      </c>
      <c r="U36" s="305">
        <v>2010</v>
      </c>
      <c r="AC36" s="336">
        <v>20242.408459977643</v>
      </c>
      <c r="AD36" s="334">
        <v>19883</v>
      </c>
      <c r="AE36" s="335">
        <v>20205.632818956612</v>
      </c>
      <c r="AF36" s="12" t="s">
        <v>151</v>
      </c>
    </row>
    <row r="37" spans="1:32" x14ac:dyDescent="0.2">
      <c r="A37" s="334">
        <v>18545</v>
      </c>
      <c r="B37" s="336">
        <v>18708.440769770372</v>
      </c>
      <c r="D37" s="14">
        <v>13</v>
      </c>
      <c r="E37" s="14">
        <v>22512.709713985798</v>
      </c>
      <c r="F37" s="14">
        <v>-93.709713985797862</v>
      </c>
      <c r="G37" s="305">
        <v>2009</v>
      </c>
      <c r="O37" s="112">
        <v>18545</v>
      </c>
      <c r="P37" s="138">
        <v>18668.639701343374</v>
      </c>
      <c r="R37" s="14">
        <v>13</v>
      </c>
      <c r="S37" s="14">
        <v>22604.32667461683</v>
      </c>
      <c r="T37" s="14">
        <v>-185.32667461683013</v>
      </c>
      <c r="U37" s="305">
        <v>2009</v>
      </c>
      <c r="AC37" s="336">
        <v>18708.440769770372</v>
      </c>
      <c r="AD37" s="334">
        <v>18545</v>
      </c>
      <c r="AE37" s="335">
        <v>18668.639701343374</v>
      </c>
      <c r="AF37" s="12" t="s">
        <v>151</v>
      </c>
    </row>
    <row r="38" spans="1:32" x14ac:dyDescent="0.2">
      <c r="A38" s="334">
        <v>18216</v>
      </c>
      <c r="B38" s="336">
        <v>18435.801581655953</v>
      </c>
      <c r="D38" s="14">
        <v>14</v>
      </c>
      <c r="E38" s="14">
        <v>22640.868723033425</v>
      </c>
      <c r="F38" s="14">
        <v>-55.86872303342534</v>
      </c>
      <c r="G38" s="305">
        <v>2008</v>
      </c>
      <c r="O38" s="112">
        <v>18216</v>
      </c>
      <c r="P38" s="138">
        <v>18438.513115120251</v>
      </c>
      <c r="R38" s="14">
        <v>14</v>
      </c>
      <c r="S38" s="14">
        <v>22730.072705054394</v>
      </c>
      <c r="T38" s="14">
        <v>-145.07270505439374</v>
      </c>
      <c r="U38" s="305">
        <v>2008</v>
      </c>
      <c r="AB38" s="12" t="s">
        <v>151</v>
      </c>
      <c r="AC38" s="336">
        <v>18435.801581655953</v>
      </c>
      <c r="AD38" s="334">
        <v>18216</v>
      </c>
      <c r="AE38" s="335">
        <v>18438.513115120251</v>
      </c>
    </row>
    <row r="39" spans="1:32" x14ac:dyDescent="0.2">
      <c r="A39" s="334">
        <v>17921</v>
      </c>
      <c r="B39" s="336">
        <v>17965.501670631085</v>
      </c>
      <c r="D39" s="14">
        <v>15</v>
      </c>
      <c r="E39" s="14">
        <v>23286.371774422019</v>
      </c>
      <c r="F39" s="14">
        <v>35.628225577980629</v>
      </c>
      <c r="G39" s="305">
        <v>2007</v>
      </c>
      <c r="O39" s="112">
        <v>17921</v>
      </c>
      <c r="P39" s="138">
        <v>17984.157471266939</v>
      </c>
      <c r="R39" s="14">
        <v>15</v>
      </c>
      <c r="S39" s="14">
        <v>23400.432426024432</v>
      </c>
      <c r="T39" s="14">
        <v>-78.432426024432061</v>
      </c>
      <c r="U39" s="305">
        <v>2007</v>
      </c>
      <c r="AB39" s="12" t="s">
        <v>151</v>
      </c>
      <c r="AC39" s="336">
        <v>17965.501670631085</v>
      </c>
      <c r="AD39" s="334">
        <v>17921</v>
      </c>
      <c r="AE39" s="335">
        <v>17984.157471266939</v>
      </c>
    </row>
    <row r="40" spans="1:32" x14ac:dyDescent="0.2">
      <c r="A40" s="334">
        <v>18170</v>
      </c>
      <c r="B40" s="336">
        <v>18368.661006654762</v>
      </c>
      <c r="D40" s="14">
        <v>16</v>
      </c>
      <c r="E40" s="14">
        <v>23852.185142698589</v>
      </c>
      <c r="F40" s="14">
        <v>-253.18514269858861</v>
      </c>
      <c r="G40" s="305">
        <v>2006</v>
      </c>
      <c r="O40" s="112">
        <v>18170</v>
      </c>
      <c r="P40" s="138">
        <v>18395.774262490424</v>
      </c>
      <c r="R40" s="14">
        <v>16</v>
      </c>
      <c r="S40" s="14">
        <v>23916.173341819456</v>
      </c>
      <c r="T40" s="14">
        <v>-317.17334181945625</v>
      </c>
      <c r="U40" s="305">
        <v>2006</v>
      </c>
      <c r="AB40" s="12" t="s">
        <v>151</v>
      </c>
      <c r="AC40" s="336">
        <v>18368.661006654762</v>
      </c>
      <c r="AD40" s="334">
        <v>18170</v>
      </c>
      <c r="AE40" s="335">
        <v>18395.774262490424</v>
      </c>
    </row>
    <row r="41" spans="1:32" x14ac:dyDescent="0.2">
      <c r="A41" s="334">
        <v>18110</v>
      </c>
      <c r="B41" s="336">
        <v>18422.897941897609</v>
      </c>
      <c r="D41" s="14">
        <v>17</v>
      </c>
      <c r="E41" s="14">
        <v>22822.213106103474</v>
      </c>
      <c r="F41" s="14">
        <v>-497.21310610347427</v>
      </c>
      <c r="G41" s="305">
        <v>2005</v>
      </c>
      <c r="O41" s="112">
        <v>18110</v>
      </c>
      <c r="P41" s="138">
        <v>18398.278056664338</v>
      </c>
      <c r="R41" s="14">
        <v>17</v>
      </c>
      <c r="S41" s="14">
        <v>22822.628538332778</v>
      </c>
      <c r="T41" s="14">
        <v>-497.62853833277768</v>
      </c>
      <c r="U41" s="305">
        <v>2005</v>
      </c>
      <c r="AC41" s="336">
        <v>18422.897941897609</v>
      </c>
      <c r="AD41" s="334">
        <v>18110</v>
      </c>
      <c r="AE41" s="335">
        <v>18398.278056664338</v>
      </c>
      <c r="AF41" s="12" t="s">
        <v>151</v>
      </c>
    </row>
    <row r="42" spans="1:32" x14ac:dyDescent="0.2">
      <c r="A42" s="334">
        <v>11147</v>
      </c>
      <c r="B42" s="336">
        <v>11253.123719881945</v>
      </c>
      <c r="D42" s="14">
        <v>18</v>
      </c>
      <c r="E42" s="14">
        <v>23825.067486751777</v>
      </c>
      <c r="F42" s="14">
        <v>-449.06748675177732</v>
      </c>
      <c r="G42" s="305">
        <v>2004</v>
      </c>
      <c r="O42" s="112">
        <v>11147</v>
      </c>
      <c r="P42" s="138">
        <v>11325.828961595242</v>
      </c>
      <c r="R42" s="14">
        <v>18</v>
      </c>
      <c r="S42" s="14">
        <v>23828.790020480876</v>
      </c>
      <c r="T42" s="14">
        <v>-452.79002048087568</v>
      </c>
      <c r="U42" s="305">
        <v>2004</v>
      </c>
      <c r="AB42" s="12" t="s">
        <v>151</v>
      </c>
      <c r="AC42" s="336">
        <v>11253.123719881945</v>
      </c>
      <c r="AD42" s="334">
        <v>11147</v>
      </c>
      <c r="AE42" s="335">
        <v>11325.828961595242</v>
      </c>
    </row>
    <row r="43" spans="1:32" x14ac:dyDescent="0.2">
      <c r="A43" s="334">
        <v>18053</v>
      </c>
      <c r="B43" s="336">
        <v>18254.677098759508</v>
      </c>
      <c r="D43" s="14">
        <v>19</v>
      </c>
      <c r="E43" s="14">
        <v>23407.33303485041</v>
      </c>
      <c r="F43" s="14">
        <v>-429.3330348504096</v>
      </c>
      <c r="G43" s="305">
        <v>2003</v>
      </c>
      <c r="O43" s="112">
        <v>18053</v>
      </c>
      <c r="P43" s="138">
        <v>18318.303593418015</v>
      </c>
      <c r="R43" s="14">
        <v>19</v>
      </c>
      <c r="S43" s="14">
        <v>23399.500845917471</v>
      </c>
      <c r="T43" s="14">
        <v>-421.50084591747145</v>
      </c>
      <c r="U43" s="305">
        <v>2003</v>
      </c>
      <c r="AB43" s="12" t="s">
        <v>151</v>
      </c>
      <c r="AC43" s="336">
        <v>18254.677098759508</v>
      </c>
      <c r="AD43" s="334">
        <v>18053</v>
      </c>
      <c r="AE43" s="335">
        <v>18318.303593418015</v>
      </c>
    </row>
    <row r="44" spans="1:32" x14ac:dyDescent="0.2">
      <c r="A44" s="334">
        <v>18713</v>
      </c>
      <c r="B44" s="336">
        <v>18797.215932068822</v>
      </c>
      <c r="D44" s="14">
        <v>20</v>
      </c>
      <c r="E44" s="14">
        <v>22733.11445535102</v>
      </c>
      <c r="F44" s="14">
        <v>-325.1144553510203</v>
      </c>
      <c r="G44" s="305">
        <v>2002</v>
      </c>
      <c r="O44" s="112">
        <v>18713</v>
      </c>
      <c r="P44" s="138">
        <v>18830.465435571961</v>
      </c>
      <c r="R44" s="14">
        <v>20</v>
      </c>
      <c r="S44" s="14">
        <v>22768.741876577304</v>
      </c>
      <c r="T44" s="14">
        <v>-360.74187657730363</v>
      </c>
      <c r="U44" s="305">
        <v>2002</v>
      </c>
      <c r="AB44" s="12" t="s">
        <v>151</v>
      </c>
      <c r="AC44" s="336">
        <v>18797.215932068822</v>
      </c>
      <c r="AD44" s="334">
        <v>18713</v>
      </c>
      <c r="AE44" s="335">
        <v>18830.465435571961</v>
      </c>
    </row>
    <row r="45" spans="1:32" x14ac:dyDescent="0.2">
      <c r="A45" s="334">
        <v>17251</v>
      </c>
      <c r="B45" s="336">
        <v>17791.150601086949</v>
      </c>
      <c r="D45" s="14">
        <v>21</v>
      </c>
      <c r="E45" s="14">
        <v>23644.438967296988</v>
      </c>
      <c r="F45" s="14">
        <v>-445.43896729698827</v>
      </c>
      <c r="G45" s="305">
        <v>2001</v>
      </c>
      <c r="O45" s="112">
        <v>17251</v>
      </c>
      <c r="P45" s="138">
        <v>17802.183836498145</v>
      </c>
      <c r="R45" s="14">
        <v>21</v>
      </c>
      <c r="S45" s="14">
        <v>23578.338482315419</v>
      </c>
      <c r="T45" s="14">
        <v>-379.33848231541924</v>
      </c>
      <c r="U45" s="305">
        <v>2001</v>
      </c>
      <c r="AB45" s="12" t="s">
        <v>151</v>
      </c>
      <c r="AC45" s="336">
        <v>17791.150601086949</v>
      </c>
      <c r="AD45" s="334">
        <v>17251</v>
      </c>
      <c r="AE45" s="335">
        <v>17802.183836498145</v>
      </c>
    </row>
    <row r="46" spans="1:32" x14ac:dyDescent="0.2">
      <c r="A46" s="334">
        <v>18803</v>
      </c>
      <c r="B46" s="336">
        <v>19194.344787728125</v>
      </c>
      <c r="D46" s="14">
        <v>22</v>
      </c>
      <c r="E46" s="14">
        <v>24819.673448056601</v>
      </c>
      <c r="F46" s="14">
        <v>151.32655194339895</v>
      </c>
      <c r="G46" s="305">
        <v>2000</v>
      </c>
      <c r="O46" s="112">
        <v>18803</v>
      </c>
      <c r="P46" s="138">
        <v>19205.037333929751</v>
      </c>
      <c r="R46" s="14">
        <v>22</v>
      </c>
      <c r="S46" s="14">
        <v>24865.333404663688</v>
      </c>
      <c r="T46" s="14">
        <v>105.66659533631173</v>
      </c>
      <c r="U46" s="305">
        <v>2000</v>
      </c>
      <c r="AB46" s="12" t="s">
        <v>151</v>
      </c>
      <c r="AC46" s="336">
        <v>19194.344787728125</v>
      </c>
      <c r="AD46" s="334">
        <v>18803</v>
      </c>
      <c r="AE46" s="335">
        <v>19205.037333929751</v>
      </c>
    </row>
    <row r="47" spans="1:32" x14ac:dyDescent="0.2">
      <c r="A47" s="334">
        <v>15492</v>
      </c>
      <c r="B47" s="336">
        <v>15574.571174359684</v>
      </c>
      <c r="D47" s="14">
        <v>23</v>
      </c>
      <c r="E47" s="14">
        <v>24768.873015236608</v>
      </c>
      <c r="F47" s="14">
        <v>-77.873015236607898</v>
      </c>
      <c r="G47" s="305">
        <v>1999</v>
      </c>
      <c r="O47" s="112">
        <v>15492</v>
      </c>
      <c r="P47" s="138">
        <v>15613.304640815315</v>
      </c>
      <c r="R47" s="14">
        <v>23</v>
      </c>
      <c r="S47" s="14">
        <v>24788.917555384411</v>
      </c>
      <c r="T47" s="14">
        <v>-97.917555384410662</v>
      </c>
      <c r="U47" s="305">
        <v>1999</v>
      </c>
      <c r="AB47" s="12" t="s">
        <v>151</v>
      </c>
      <c r="AC47" s="336">
        <v>15574.571174359684</v>
      </c>
      <c r="AD47" s="334">
        <v>15492</v>
      </c>
      <c r="AE47" s="335">
        <v>15613.304640815315</v>
      </c>
    </row>
    <row r="48" spans="1:32" x14ac:dyDescent="0.2">
      <c r="A48" s="334">
        <v>16295</v>
      </c>
      <c r="B48" s="336">
        <v>16450.01693006793</v>
      </c>
      <c r="D48" s="14">
        <v>24</v>
      </c>
      <c r="E48" s="14">
        <v>23295.420018780158</v>
      </c>
      <c r="F48" s="14">
        <v>1.5799812198420113</v>
      </c>
      <c r="G48" s="305">
        <v>1998</v>
      </c>
      <c r="O48" s="112">
        <v>16295</v>
      </c>
      <c r="P48" s="138">
        <v>16543.651341757606</v>
      </c>
      <c r="R48" s="14">
        <v>24</v>
      </c>
      <c r="S48" s="14">
        <v>23305.952008093773</v>
      </c>
      <c r="T48" s="14">
        <v>-8.9520080937727471</v>
      </c>
      <c r="U48" s="305">
        <v>1998</v>
      </c>
      <c r="AB48" s="12" t="s">
        <v>151</v>
      </c>
      <c r="AC48" s="336">
        <v>16450.01693006793</v>
      </c>
      <c r="AD48" s="334">
        <v>16295</v>
      </c>
      <c r="AE48" s="335">
        <v>16543.651341757606</v>
      </c>
    </row>
    <row r="49" spans="1:32" x14ac:dyDescent="0.2">
      <c r="A49" s="334">
        <v>16046</v>
      </c>
      <c r="B49" s="336">
        <v>16051.43899325926</v>
      </c>
      <c r="D49" s="14">
        <v>25</v>
      </c>
      <c r="E49" s="14">
        <v>21632.950675116623</v>
      </c>
      <c r="F49" s="14">
        <v>-28.950675116622733</v>
      </c>
      <c r="G49" s="305">
        <v>1997</v>
      </c>
      <c r="O49" s="112">
        <v>16046</v>
      </c>
      <c r="P49" s="138">
        <v>16101.078403500997</v>
      </c>
      <c r="R49" s="14">
        <v>25</v>
      </c>
      <c r="S49" s="14">
        <v>21622.43142231927</v>
      </c>
      <c r="T49" s="14">
        <v>-18.431422319270496</v>
      </c>
      <c r="U49" s="305">
        <v>1997</v>
      </c>
      <c r="AB49" s="12" t="s">
        <v>151</v>
      </c>
      <c r="AC49" s="336">
        <v>16051.43899325926</v>
      </c>
      <c r="AD49" s="334">
        <v>16046</v>
      </c>
      <c r="AE49" s="335">
        <v>16101.078403500997</v>
      </c>
    </row>
    <row r="50" spans="1:32" x14ac:dyDescent="0.2">
      <c r="A50" s="334">
        <v>16376</v>
      </c>
      <c r="B50" s="336">
        <v>16385.126364599364</v>
      </c>
      <c r="D50" s="14">
        <v>26</v>
      </c>
      <c r="E50" s="14">
        <v>22489.11572413296</v>
      </c>
      <c r="F50" s="14">
        <v>341.88427586703983</v>
      </c>
      <c r="G50" s="305">
        <v>1996</v>
      </c>
      <c r="O50" s="112">
        <v>16376</v>
      </c>
      <c r="P50" s="138">
        <v>16390.438849372396</v>
      </c>
      <c r="R50" s="14">
        <v>26</v>
      </c>
      <c r="S50" s="14">
        <v>22551.288259766887</v>
      </c>
      <c r="T50" s="14">
        <v>279.71174023311323</v>
      </c>
      <c r="U50" s="305">
        <v>1996</v>
      </c>
      <c r="AB50" s="12" t="s">
        <v>151</v>
      </c>
      <c r="AC50" s="336">
        <v>16385.126364599364</v>
      </c>
      <c r="AD50" s="334">
        <v>16376</v>
      </c>
      <c r="AE50" s="335">
        <v>16390.438849372396</v>
      </c>
    </row>
    <row r="51" spans="1:32" x14ac:dyDescent="0.2">
      <c r="A51" s="334">
        <v>13706</v>
      </c>
      <c r="B51" s="336">
        <v>13785.960199513922</v>
      </c>
      <c r="D51" s="14">
        <v>27</v>
      </c>
      <c r="E51" s="14">
        <v>19448.980639134352</v>
      </c>
      <c r="F51" s="14">
        <v>105.0193608656482</v>
      </c>
      <c r="G51" s="305">
        <v>1995</v>
      </c>
      <c r="O51" s="112">
        <v>13706</v>
      </c>
      <c r="P51" s="138">
        <v>13762.749767934802</v>
      </c>
      <c r="R51" s="14">
        <v>27</v>
      </c>
      <c r="S51" s="14">
        <v>19489.270870383574</v>
      </c>
      <c r="T51" s="14">
        <v>64.72912961642578</v>
      </c>
      <c r="U51" s="305">
        <v>1995</v>
      </c>
      <c r="AC51" s="336">
        <v>13785.960199513922</v>
      </c>
      <c r="AD51" s="334">
        <v>13706</v>
      </c>
      <c r="AE51" s="335">
        <v>13762.749767934802</v>
      </c>
      <c r="AF51" s="12" t="s">
        <v>151</v>
      </c>
    </row>
    <row r="52" spans="1:32" x14ac:dyDescent="0.2">
      <c r="A52" s="334">
        <v>15073</v>
      </c>
      <c r="B52" s="336">
        <v>15038.42229940765</v>
      </c>
      <c r="D52" s="14">
        <v>28</v>
      </c>
      <c r="E52" s="14">
        <v>15669.850020193158</v>
      </c>
      <c r="F52" s="14">
        <v>82.149979806841657</v>
      </c>
      <c r="G52" s="305">
        <v>1994</v>
      </c>
      <c r="O52" s="112">
        <v>15073</v>
      </c>
      <c r="P52" s="138">
        <v>15088.0617868052</v>
      </c>
      <c r="R52" s="14">
        <v>28</v>
      </c>
      <c r="S52" s="14">
        <v>15728.177129926602</v>
      </c>
      <c r="T52" s="14">
        <v>23.822870073398008</v>
      </c>
      <c r="U52" s="305">
        <v>1994</v>
      </c>
      <c r="AC52" s="336">
        <v>15038.42229940765</v>
      </c>
      <c r="AD52" s="334">
        <v>15073</v>
      </c>
      <c r="AE52" s="335">
        <v>15088.0617868052</v>
      </c>
      <c r="AF52" s="12" t="s">
        <v>151</v>
      </c>
    </row>
    <row r="53" spans="1:32" x14ac:dyDescent="0.2">
      <c r="A53" s="334">
        <v>16880</v>
      </c>
      <c r="B53" s="336">
        <v>16698.942350153553</v>
      </c>
      <c r="D53" s="14">
        <v>29</v>
      </c>
      <c r="E53" s="14">
        <v>20678.673160741706</v>
      </c>
      <c r="F53" s="14">
        <v>185.32683925829406</v>
      </c>
      <c r="G53" s="305">
        <v>1993</v>
      </c>
      <c r="O53" s="112">
        <v>16880</v>
      </c>
      <c r="P53" s="138">
        <v>16726.344138518612</v>
      </c>
      <c r="R53" s="14">
        <v>29</v>
      </c>
      <c r="S53" s="14">
        <v>20689.514753986579</v>
      </c>
      <c r="T53" s="14">
        <v>174.48524601342069</v>
      </c>
      <c r="U53" s="305">
        <v>1993</v>
      </c>
      <c r="AC53" s="336">
        <v>16698.942350153553</v>
      </c>
      <c r="AD53" s="334">
        <v>16880</v>
      </c>
      <c r="AE53" s="335">
        <v>16726.344138518612</v>
      </c>
      <c r="AF53" s="12" t="s">
        <v>151</v>
      </c>
    </row>
    <row r="54" spans="1:32" x14ac:dyDescent="0.2">
      <c r="A54" s="334">
        <v>15850</v>
      </c>
      <c r="B54" s="336">
        <v>15835.675343964174</v>
      </c>
      <c r="D54" s="14">
        <v>30</v>
      </c>
      <c r="E54" s="14">
        <v>17593.642514252555</v>
      </c>
      <c r="F54" s="14">
        <v>-252.64251425255497</v>
      </c>
      <c r="G54" s="305">
        <v>1992</v>
      </c>
      <c r="O54" s="112">
        <v>15850</v>
      </c>
      <c r="P54" s="138">
        <v>15788.47074481088</v>
      </c>
      <c r="R54" s="14">
        <v>30</v>
      </c>
      <c r="S54" s="14">
        <v>17620.09748124297</v>
      </c>
      <c r="T54" s="14">
        <v>-279.09748124297039</v>
      </c>
      <c r="U54" s="305">
        <v>1992</v>
      </c>
      <c r="AB54" s="12" t="s">
        <v>151</v>
      </c>
      <c r="AC54" s="336">
        <v>15835.675343964174</v>
      </c>
      <c r="AD54" s="334">
        <v>15850</v>
      </c>
      <c r="AE54" s="335">
        <v>15788.47074481088</v>
      </c>
    </row>
    <row r="55" spans="1:32" x14ac:dyDescent="0.2">
      <c r="A55" s="334">
        <v>11109</v>
      </c>
      <c r="B55" s="336">
        <v>11231.948818435731</v>
      </c>
      <c r="D55" s="14">
        <v>31</v>
      </c>
      <c r="E55" s="14">
        <v>18006.270609274838</v>
      </c>
      <c r="F55" s="14">
        <v>120.72939072516238</v>
      </c>
      <c r="G55" s="305">
        <v>1991</v>
      </c>
      <c r="O55" s="112">
        <v>11109</v>
      </c>
      <c r="P55" s="138">
        <v>11147.960540766133</v>
      </c>
      <c r="R55" s="14">
        <v>31</v>
      </c>
      <c r="S55" s="14">
        <v>18006.16142526039</v>
      </c>
      <c r="T55" s="14">
        <v>120.83857473960961</v>
      </c>
      <c r="U55" s="305">
        <v>1991</v>
      </c>
      <c r="AC55" s="336">
        <v>11231.948818435731</v>
      </c>
      <c r="AD55" s="334">
        <v>11109</v>
      </c>
      <c r="AE55" s="335">
        <v>11147.960540766133</v>
      </c>
      <c r="AF55" s="12" t="s">
        <v>151</v>
      </c>
    </row>
    <row r="56" spans="1:32" x14ac:dyDescent="0.2">
      <c r="A56" s="334">
        <v>12210</v>
      </c>
      <c r="B56" s="336">
        <v>12042.278963193956</v>
      </c>
      <c r="D56" s="14">
        <v>32</v>
      </c>
      <c r="E56" s="14">
        <v>18107.412510848659</v>
      </c>
      <c r="F56" s="14">
        <v>-188.41251084865871</v>
      </c>
      <c r="G56" s="305">
        <v>1990</v>
      </c>
      <c r="O56" s="112">
        <v>12210</v>
      </c>
      <c r="P56" s="138">
        <v>11965.151106169924</v>
      </c>
      <c r="R56" s="14">
        <v>32</v>
      </c>
      <c r="S56" s="14">
        <v>18108.673488706765</v>
      </c>
      <c r="T56" s="14">
        <v>-189.67348870676506</v>
      </c>
      <c r="U56" s="305">
        <v>1990</v>
      </c>
      <c r="AB56" s="12" t="s">
        <v>151</v>
      </c>
      <c r="AC56" s="336">
        <v>12042.278963193956</v>
      </c>
      <c r="AD56" s="334">
        <v>12210</v>
      </c>
      <c r="AE56" s="335">
        <v>11965.151106169924</v>
      </c>
    </row>
    <row r="57" spans="1:32" x14ac:dyDescent="0.2">
      <c r="A57" s="334">
        <v>12900</v>
      </c>
      <c r="B57" s="336">
        <v>12815.592946937106</v>
      </c>
      <c r="D57" s="14">
        <v>33</v>
      </c>
      <c r="E57" s="14">
        <v>17402.051083413513</v>
      </c>
      <c r="F57" s="14">
        <v>2.9489165864870301</v>
      </c>
      <c r="G57" s="305">
        <v>1989</v>
      </c>
      <c r="O57" s="112">
        <v>12900</v>
      </c>
      <c r="P57" s="138">
        <v>12725.931759898198</v>
      </c>
      <c r="R57" s="14">
        <v>33</v>
      </c>
      <c r="S57" s="14">
        <v>17419.589866751703</v>
      </c>
      <c r="T57" s="14">
        <v>-14.589866751703084</v>
      </c>
      <c r="U57" s="305">
        <v>1989</v>
      </c>
      <c r="AB57" s="12" t="s">
        <v>151</v>
      </c>
      <c r="AC57" s="336">
        <v>12815.592946937106</v>
      </c>
      <c r="AD57" s="334">
        <v>12900</v>
      </c>
      <c r="AE57" s="335">
        <v>12725.931759898198</v>
      </c>
    </row>
    <row r="58" spans="1:32" x14ac:dyDescent="0.2">
      <c r="A58" s="334">
        <v>12946</v>
      </c>
      <c r="B58" s="336">
        <v>12872.899744423588</v>
      </c>
      <c r="D58" s="14">
        <v>34</v>
      </c>
      <c r="E58" s="14">
        <v>17583.910965828803</v>
      </c>
      <c r="F58" s="14">
        <v>-203.91096582880346</v>
      </c>
      <c r="G58" s="305">
        <v>1988</v>
      </c>
      <c r="O58" s="112">
        <v>12946</v>
      </c>
      <c r="P58" s="138">
        <v>12819.265195096476</v>
      </c>
      <c r="R58" s="14">
        <v>34</v>
      </c>
      <c r="S58" s="14">
        <v>17600.370443366184</v>
      </c>
      <c r="T58" s="14">
        <v>-220.37044336618419</v>
      </c>
      <c r="U58" s="305">
        <v>1988</v>
      </c>
      <c r="AB58" s="12" t="s">
        <v>151</v>
      </c>
      <c r="AC58" s="336">
        <v>12872.899744423588</v>
      </c>
      <c r="AD58" s="334">
        <v>12946</v>
      </c>
      <c r="AE58" s="335">
        <v>12819.265195096476</v>
      </c>
    </row>
    <row r="59" spans="1:32" x14ac:dyDescent="0.2">
      <c r="A59" s="334">
        <v>13124</v>
      </c>
      <c r="B59" s="336">
        <v>12984.590649174863</v>
      </c>
      <c r="D59" s="14">
        <v>35</v>
      </c>
      <c r="E59" s="14">
        <v>20227.03026036657</v>
      </c>
      <c r="F59" s="14">
        <v>-344.03026036656956</v>
      </c>
      <c r="G59" s="305">
        <v>1987</v>
      </c>
      <c r="O59" s="112">
        <v>13124</v>
      </c>
      <c r="P59" s="138">
        <v>12956.787511774617</v>
      </c>
      <c r="R59" s="14">
        <v>35</v>
      </c>
      <c r="S59" s="14">
        <v>20151.338309668747</v>
      </c>
      <c r="T59" s="14">
        <v>-268.33830966874666</v>
      </c>
      <c r="U59" s="305">
        <v>1987</v>
      </c>
      <c r="AB59" s="12" t="s">
        <v>151</v>
      </c>
      <c r="AC59" s="336">
        <v>12984.590649174863</v>
      </c>
      <c r="AD59" s="334">
        <v>13124</v>
      </c>
      <c r="AE59" s="335">
        <v>12956.787511774617</v>
      </c>
    </row>
    <row r="60" spans="1:32" x14ac:dyDescent="0.2">
      <c r="A60" s="334">
        <v>12780</v>
      </c>
      <c r="B60" s="336">
        <v>12895.94854855962</v>
      </c>
      <c r="D60" s="14">
        <v>36</v>
      </c>
      <c r="E60" s="14">
        <v>18698.544218695501</v>
      </c>
      <c r="F60" s="14">
        <v>-153.5442186955006</v>
      </c>
      <c r="G60" s="305">
        <v>1986</v>
      </c>
      <c r="O60" s="112">
        <v>12780</v>
      </c>
      <c r="P60" s="138">
        <v>12758.474008412059</v>
      </c>
      <c r="R60" s="14">
        <v>36</v>
      </c>
      <c r="S60" s="14">
        <v>18629.391612005289</v>
      </c>
      <c r="T60" s="14">
        <v>-84.391612005289062</v>
      </c>
      <c r="U60" s="305">
        <v>1986</v>
      </c>
      <c r="AC60" s="336">
        <v>12895.94854855962</v>
      </c>
      <c r="AD60" s="334">
        <v>12780</v>
      </c>
      <c r="AE60" s="335">
        <v>12758.474008412059</v>
      </c>
      <c r="AF60" s="12" t="s">
        <v>151</v>
      </c>
    </row>
    <row r="61" spans="1:32" x14ac:dyDescent="0.2">
      <c r="A61" s="334">
        <v>14461</v>
      </c>
      <c r="B61" s="336">
        <v>14443.408717521655</v>
      </c>
      <c r="D61" s="14">
        <v>37</v>
      </c>
      <c r="E61" s="14">
        <v>18426.879309384982</v>
      </c>
      <c r="F61" s="14">
        <v>-210.87930938498175</v>
      </c>
      <c r="G61" s="305">
        <v>1985</v>
      </c>
      <c r="O61" s="112">
        <v>14461</v>
      </c>
      <c r="P61" s="138">
        <v>14376.373772865882</v>
      </c>
      <c r="R61" s="14">
        <v>37</v>
      </c>
      <c r="S61" s="14">
        <v>18401.517853864636</v>
      </c>
      <c r="T61" s="14">
        <v>-185.51785386463598</v>
      </c>
      <c r="U61" s="305">
        <v>1985</v>
      </c>
      <c r="AB61" s="12" t="s">
        <v>151</v>
      </c>
      <c r="AC61" s="336">
        <v>14443.408717521655</v>
      </c>
      <c r="AD61" s="334">
        <v>14461</v>
      </c>
      <c r="AE61" s="335">
        <v>14376.373772865882</v>
      </c>
    </row>
    <row r="62" spans="1:32" x14ac:dyDescent="0.2">
      <c r="A62" s="334">
        <v>12942</v>
      </c>
      <c r="B62" s="336">
        <v>12880.685072291739</v>
      </c>
      <c r="D62" s="14">
        <v>38</v>
      </c>
      <c r="E62" s="14">
        <v>17958.260019689562</v>
      </c>
      <c r="F62" s="14">
        <v>-37.260019689561886</v>
      </c>
      <c r="G62" s="305">
        <v>1984</v>
      </c>
      <c r="O62" s="112">
        <v>12942</v>
      </c>
      <c r="P62" s="138">
        <v>12777.573863705591</v>
      </c>
      <c r="R62" s="14">
        <v>38</v>
      </c>
      <c r="S62" s="14">
        <v>17951.610132221016</v>
      </c>
      <c r="T62" s="14">
        <v>-30.610132221016102</v>
      </c>
      <c r="U62" s="305">
        <v>1984</v>
      </c>
      <c r="AB62" s="12" t="s">
        <v>151</v>
      </c>
      <c r="AC62" s="336">
        <v>12880.685072291739</v>
      </c>
      <c r="AD62" s="334">
        <v>12942</v>
      </c>
      <c r="AE62" s="335">
        <v>12777.573863705591</v>
      </c>
    </row>
    <row r="63" spans="1:32" x14ac:dyDescent="0.2">
      <c r="A63" s="334">
        <v>10664</v>
      </c>
      <c r="B63" s="336">
        <v>10589.777071905548</v>
      </c>
      <c r="D63" s="14">
        <v>39</v>
      </c>
      <c r="E63" s="14">
        <v>18359.978661884888</v>
      </c>
      <c r="F63" s="14">
        <v>-189.97866188488842</v>
      </c>
      <c r="G63" s="305">
        <v>1983</v>
      </c>
      <c r="O63" s="112">
        <v>10664</v>
      </c>
      <c r="P63" s="138">
        <v>10551.884747675727</v>
      </c>
      <c r="R63" s="14">
        <v>39</v>
      </c>
      <c r="S63" s="14">
        <v>18359.197393950737</v>
      </c>
      <c r="T63" s="14">
        <v>-189.19739395073702</v>
      </c>
      <c r="U63" s="305">
        <v>1983</v>
      </c>
      <c r="AB63" s="12" t="s">
        <v>151</v>
      </c>
      <c r="AC63" s="336">
        <v>10589.777071905548</v>
      </c>
      <c r="AD63" s="334">
        <v>10664</v>
      </c>
      <c r="AE63" s="335">
        <v>10551.884747675727</v>
      </c>
    </row>
    <row r="64" spans="1:32" x14ac:dyDescent="0.2">
      <c r="A64" s="334">
        <v>10853</v>
      </c>
      <c r="B64" s="336">
        <v>10943.957412476691</v>
      </c>
      <c r="D64" s="14">
        <v>40</v>
      </c>
      <c r="E64" s="14">
        <v>18414.021780909454</v>
      </c>
      <c r="F64" s="14">
        <v>-304.02178090945381</v>
      </c>
      <c r="G64" s="305">
        <v>1982</v>
      </c>
      <c r="O64" s="112">
        <v>10853</v>
      </c>
      <c r="P64" s="138">
        <v>10829.645534406749</v>
      </c>
      <c r="R64" s="14">
        <v>40</v>
      </c>
      <c r="S64" s="14">
        <v>18361.676677189513</v>
      </c>
      <c r="T64" s="14">
        <v>-251.6766771895127</v>
      </c>
      <c r="U64" s="305">
        <v>1982</v>
      </c>
      <c r="AC64" s="336">
        <v>10943.957412476691</v>
      </c>
      <c r="AD64" s="334">
        <v>10853</v>
      </c>
      <c r="AE64" s="335">
        <v>10829.645534406749</v>
      </c>
      <c r="AF64" s="12" t="s">
        <v>151</v>
      </c>
    </row>
    <row r="65" spans="1:32" x14ac:dyDescent="0.2">
      <c r="A65" s="334">
        <v>10578</v>
      </c>
      <c r="B65" s="336">
        <v>10696.207902506545</v>
      </c>
      <c r="D65" s="14">
        <v>41</v>
      </c>
      <c r="E65" s="14">
        <v>11269.868817164026</v>
      </c>
      <c r="F65" s="14">
        <v>-122.86881716402604</v>
      </c>
      <c r="G65" s="305">
        <v>1981</v>
      </c>
      <c r="O65" s="112">
        <v>10578</v>
      </c>
      <c r="P65" s="138">
        <v>10596.741910384839</v>
      </c>
      <c r="R65" s="14">
        <v>41</v>
      </c>
      <c r="S65" s="14">
        <v>11358.463441369495</v>
      </c>
      <c r="T65" s="14">
        <v>-211.46344136949483</v>
      </c>
      <c r="U65" s="305">
        <v>1981</v>
      </c>
      <c r="AC65" s="336">
        <v>10696.207902506545</v>
      </c>
      <c r="AD65" s="334">
        <v>10578</v>
      </c>
      <c r="AE65" s="335">
        <v>10596.741910384839</v>
      </c>
      <c r="AF65" s="12" t="s">
        <v>151</v>
      </c>
    </row>
    <row r="66" spans="1:32" x14ac:dyDescent="0.2">
      <c r="A66" s="334">
        <v>10636</v>
      </c>
      <c r="B66" s="336">
        <v>10855.09505616686</v>
      </c>
      <c r="D66" s="14">
        <v>42</v>
      </c>
      <c r="E66" s="14">
        <v>18246.402076598744</v>
      </c>
      <c r="F66" s="14">
        <v>-193.40207659874432</v>
      </c>
      <c r="G66" s="305">
        <v>1980</v>
      </c>
      <c r="O66" s="112">
        <v>10636</v>
      </c>
      <c r="P66" s="138">
        <v>10742.194518239907</v>
      </c>
      <c r="R66" s="14">
        <v>42</v>
      </c>
      <c r="S66" s="14">
        <v>18282.485125294894</v>
      </c>
      <c r="T66" s="14">
        <v>-229.48512529489381</v>
      </c>
      <c r="U66" s="305">
        <v>1980</v>
      </c>
      <c r="AC66" s="336">
        <v>10855.09505616686</v>
      </c>
      <c r="AD66" s="334">
        <v>10636</v>
      </c>
      <c r="AE66" s="335">
        <v>10742.194518239907</v>
      </c>
      <c r="AF66" s="12" t="s">
        <v>151</v>
      </c>
    </row>
    <row r="67" spans="1:32" x14ac:dyDescent="0.2">
      <c r="A67" s="334">
        <v>11031</v>
      </c>
      <c r="B67" s="336">
        <v>11245.645034464867</v>
      </c>
      <c r="D67" s="14">
        <v>43</v>
      </c>
      <c r="E67" s="14">
        <v>18787.00214208366</v>
      </c>
      <c r="F67" s="14">
        <v>-74.002142083660146</v>
      </c>
      <c r="G67" s="305">
        <v>1979</v>
      </c>
      <c r="O67" s="112">
        <v>11031</v>
      </c>
      <c r="P67" s="138">
        <v>11174.213005751735</v>
      </c>
      <c r="R67" s="14">
        <v>43</v>
      </c>
      <c r="S67" s="14">
        <v>18789.633150489615</v>
      </c>
      <c r="T67" s="14">
        <v>-76.633150489615218</v>
      </c>
      <c r="U67" s="305">
        <v>1979</v>
      </c>
      <c r="AC67" s="336">
        <v>11245.645034464867</v>
      </c>
      <c r="AD67" s="334">
        <v>11031</v>
      </c>
      <c r="AE67" s="335">
        <v>11174.213005751735</v>
      </c>
      <c r="AF67" s="12" t="s">
        <v>151</v>
      </c>
    </row>
    <row r="68" spans="1:32" x14ac:dyDescent="0.2">
      <c r="A68" s="334">
        <v>11068</v>
      </c>
      <c r="B68" s="336">
        <v>11250.616278039093</v>
      </c>
      <c r="D68" s="14">
        <v>44</v>
      </c>
      <c r="E68" s="14">
        <v>17784.531995396803</v>
      </c>
      <c r="F68" s="14">
        <v>-533.53199539680281</v>
      </c>
      <c r="G68" s="305">
        <v>1978</v>
      </c>
      <c r="O68" s="112">
        <v>11068</v>
      </c>
      <c r="P68" s="138">
        <v>11129.239263231022</v>
      </c>
      <c r="R68" s="14">
        <v>44</v>
      </c>
      <c r="S68" s="14">
        <v>17771.417931407348</v>
      </c>
      <c r="T68" s="14">
        <v>-520.41793140734808</v>
      </c>
      <c r="U68" s="305">
        <v>1978</v>
      </c>
      <c r="AC68" s="336">
        <v>11250.616278039093</v>
      </c>
      <c r="AD68" s="334">
        <v>11068</v>
      </c>
      <c r="AE68" s="335">
        <v>11129.239263231022</v>
      </c>
      <c r="AF68" s="12" t="s">
        <v>151</v>
      </c>
    </row>
    <row r="69" spans="1:32" x14ac:dyDescent="0.2">
      <c r="A69" s="334">
        <v>10827</v>
      </c>
      <c r="B69" s="336">
        <v>11044.45687887715</v>
      </c>
      <c r="D69" s="14">
        <v>45</v>
      </c>
      <c r="E69" s="14">
        <v>19182.711853895144</v>
      </c>
      <c r="F69" s="14">
        <v>-379.71185389514358</v>
      </c>
      <c r="G69" s="305">
        <v>1977</v>
      </c>
      <c r="O69" s="112">
        <v>10827</v>
      </c>
      <c r="P69" s="138">
        <v>10951.201315110638</v>
      </c>
      <c r="R69" s="14">
        <v>45</v>
      </c>
      <c r="S69" s="14">
        <v>19160.538170954787</v>
      </c>
      <c r="T69" s="14">
        <v>-357.53817095478735</v>
      </c>
      <c r="U69" s="305">
        <v>1977</v>
      </c>
      <c r="AC69" s="336">
        <v>11044.45687887715</v>
      </c>
      <c r="AD69" s="334">
        <v>10827</v>
      </c>
      <c r="AE69" s="335">
        <v>10951.201315110638</v>
      </c>
      <c r="AF69" s="12" t="s">
        <v>151</v>
      </c>
    </row>
    <row r="70" spans="1:32" x14ac:dyDescent="0.2">
      <c r="A70" s="334">
        <v>11426</v>
      </c>
      <c r="B70" s="337">
        <v>11380.91375947364</v>
      </c>
      <c r="D70" s="14">
        <v>46</v>
      </c>
      <c r="E70" s="14">
        <v>15575.873536919038</v>
      </c>
      <c r="F70" s="14">
        <v>-83.873536919038088</v>
      </c>
      <c r="G70" s="305">
        <v>1976</v>
      </c>
      <c r="O70" s="112">
        <v>11426</v>
      </c>
      <c r="P70" s="138">
        <v>11299.083076668778</v>
      </c>
      <c r="R70" s="14">
        <v>46</v>
      </c>
      <c r="S70" s="14">
        <v>15603.966805388704</v>
      </c>
      <c r="T70" s="14">
        <v>-111.96680538870351</v>
      </c>
      <c r="U70" s="305">
        <v>1976</v>
      </c>
      <c r="AB70" s="12" t="s">
        <v>151</v>
      </c>
      <c r="AC70" s="337">
        <v>11380.91375947364</v>
      </c>
      <c r="AD70" s="334">
        <v>11426</v>
      </c>
      <c r="AE70" s="335">
        <v>11299.083076668778</v>
      </c>
    </row>
    <row r="71" spans="1:32" x14ac:dyDescent="0.2">
      <c r="A71" s="334">
        <v>10349</v>
      </c>
      <c r="B71" s="337">
        <v>10337.420431348864</v>
      </c>
      <c r="D71" s="14">
        <v>47</v>
      </c>
      <c r="E71" s="14">
        <v>16448.190878661375</v>
      </c>
      <c r="F71" s="14">
        <v>-153.19087866137488</v>
      </c>
      <c r="G71" s="305">
        <v>1975</v>
      </c>
      <c r="O71" s="112">
        <v>10349</v>
      </c>
      <c r="P71" s="138">
        <v>10277.926484870241</v>
      </c>
      <c r="R71" s="14">
        <v>47</v>
      </c>
      <c r="S71" s="14">
        <v>16525.205861670223</v>
      </c>
      <c r="T71" s="14">
        <v>-230.20586167022338</v>
      </c>
      <c r="U71" s="305">
        <v>1975</v>
      </c>
      <c r="AB71" s="12" t="s">
        <v>151</v>
      </c>
      <c r="AC71" s="337">
        <v>10337.420431348864</v>
      </c>
      <c r="AD71" s="334">
        <v>10349</v>
      </c>
      <c r="AE71" s="335">
        <v>10277.926484870241</v>
      </c>
    </row>
    <row r="72" spans="1:32" x14ac:dyDescent="0.2">
      <c r="A72" s="334">
        <v>11268</v>
      </c>
      <c r="B72" s="337">
        <v>11309.282334719204</v>
      </c>
      <c r="D72" s="14">
        <v>48</v>
      </c>
      <c r="E72" s="14">
        <v>16051.037264006174</v>
      </c>
      <c r="F72" s="14">
        <v>-5.0372640061741549</v>
      </c>
      <c r="G72" s="305">
        <v>1974</v>
      </c>
      <c r="O72" s="112">
        <v>11268</v>
      </c>
      <c r="P72" s="138">
        <v>11245.893096459025</v>
      </c>
      <c r="R72" s="14">
        <v>48</v>
      </c>
      <c r="S72" s="14">
        <v>16086.965498628888</v>
      </c>
      <c r="T72" s="14">
        <v>-40.965498628887872</v>
      </c>
      <c r="U72" s="305">
        <v>1974</v>
      </c>
      <c r="AC72" s="337">
        <v>11309.282334719204</v>
      </c>
      <c r="AD72" s="334">
        <v>11268</v>
      </c>
      <c r="AE72" s="335">
        <v>11245.893096459025</v>
      </c>
      <c r="AF72" s="12" t="s">
        <v>151</v>
      </c>
    </row>
    <row r="73" spans="1:32" x14ac:dyDescent="0.2">
      <c r="A73" s="334">
        <v>12013</v>
      </c>
      <c r="B73" s="337">
        <v>11917.158034676973</v>
      </c>
      <c r="D73" s="14">
        <v>49</v>
      </c>
      <c r="E73" s="14">
        <v>16383.532200262845</v>
      </c>
      <c r="F73" s="14">
        <v>-7.5322002628454356</v>
      </c>
      <c r="G73" s="305">
        <v>1973</v>
      </c>
      <c r="O73" s="112">
        <v>12013</v>
      </c>
      <c r="P73" s="138">
        <v>11943.933009766262</v>
      </c>
      <c r="R73" s="14">
        <v>49</v>
      </c>
      <c r="S73" s="14">
        <v>16373.493245553529</v>
      </c>
      <c r="T73" s="14">
        <v>2.5067544464709499</v>
      </c>
      <c r="U73" s="305">
        <v>1973</v>
      </c>
      <c r="AC73" s="337">
        <v>11917.158034676973</v>
      </c>
      <c r="AD73" s="334">
        <v>12013</v>
      </c>
      <c r="AE73" s="335">
        <v>11943.933009766262</v>
      </c>
      <c r="AF73" s="12" t="s">
        <v>151</v>
      </c>
    </row>
    <row r="74" spans="1:32" x14ac:dyDescent="0.2">
      <c r="A74" s="334">
        <v>11426</v>
      </c>
      <c r="B74" s="337">
        <v>11208.100435630928</v>
      </c>
      <c r="D74" s="14">
        <v>50</v>
      </c>
      <c r="E74" s="14">
        <v>13793.654180876389</v>
      </c>
      <c r="F74" s="14">
        <v>-87.654180876388637</v>
      </c>
      <c r="G74" s="305">
        <v>1972</v>
      </c>
      <c r="O74" s="112">
        <v>11426</v>
      </c>
      <c r="P74" s="138">
        <v>11228.504974458841</v>
      </c>
      <c r="R74" s="14">
        <v>50</v>
      </c>
      <c r="S74" s="14">
        <v>13771.527970529696</v>
      </c>
      <c r="T74" s="14">
        <v>-65.527970529696177</v>
      </c>
      <c r="U74" s="305">
        <v>1972</v>
      </c>
      <c r="AC74" s="337">
        <v>11208.100435630928</v>
      </c>
      <c r="AD74" s="334">
        <v>11426</v>
      </c>
      <c r="AE74" s="335">
        <v>11228.504974458841</v>
      </c>
      <c r="AF74" s="12" t="s">
        <v>151</v>
      </c>
    </row>
    <row r="75" spans="1:32" x14ac:dyDescent="0.2">
      <c r="A75" s="334">
        <v>13326</v>
      </c>
      <c r="B75" s="337">
        <v>13630.790284222272</v>
      </c>
      <c r="D75" s="14">
        <v>51</v>
      </c>
      <c r="E75" s="14">
        <v>15041.64059521275</v>
      </c>
      <c r="F75" s="14">
        <v>31.359404787250241</v>
      </c>
      <c r="G75" s="305">
        <v>1971</v>
      </c>
      <c r="O75" s="112">
        <v>13326</v>
      </c>
      <c r="P75" s="138">
        <v>13562.483327688071</v>
      </c>
      <c r="R75" s="14">
        <v>51</v>
      </c>
      <c r="S75" s="14">
        <v>15083.865825123168</v>
      </c>
      <c r="T75" s="14">
        <v>-10.865825123168179</v>
      </c>
      <c r="U75" s="305">
        <v>1971</v>
      </c>
      <c r="AC75" s="337">
        <v>13630.790284222272</v>
      </c>
      <c r="AD75" s="334">
        <v>13326</v>
      </c>
      <c r="AE75" s="335">
        <v>13562.483327688071</v>
      </c>
      <c r="AF75" s="12" t="s">
        <v>151</v>
      </c>
    </row>
    <row r="76" spans="1:32" x14ac:dyDescent="0.2">
      <c r="A76" s="334">
        <v>13173</v>
      </c>
      <c r="B76" s="337">
        <v>13453.12616026744</v>
      </c>
      <c r="D76" s="14">
        <v>52</v>
      </c>
      <c r="E76" s="14">
        <v>16696.226761324961</v>
      </c>
      <c r="F76" s="14">
        <v>183.77323867503947</v>
      </c>
      <c r="G76" s="305">
        <v>1970</v>
      </c>
      <c r="O76" s="112">
        <v>13173</v>
      </c>
      <c r="P76" s="138">
        <v>13424.476497591393</v>
      </c>
      <c r="R76" s="14">
        <v>52</v>
      </c>
      <c r="S76" s="14">
        <v>16706.110184227691</v>
      </c>
      <c r="T76" s="14">
        <v>173.88981577230879</v>
      </c>
      <c r="U76" s="305">
        <v>1970</v>
      </c>
      <c r="AC76" s="337">
        <v>13453.12616026744</v>
      </c>
      <c r="AD76" s="334">
        <v>13173</v>
      </c>
      <c r="AE76" s="335">
        <v>13424.476497591393</v>
      </c>
      <c r="AF76" s="12" t="s">
        <v>151</v>
      </c>
    </row>
    <row r="77" spans="1:32" x14ac:dyDescent="0.2">
      <c r="A77" s="334">
        <v>12168</v>
      </c>
      <c r="B77" s="337">
        <v>12378.252715630093</v>
      </c>
      <c r="D77" s="14">
        <v>53</v>
      </c>
      <c r="E77" s="14">
        <v>15836.044648221034</v>
      </c>
      <c r="F77" s="14">
        <v>13.95535177896636</v>
      </c>
      <c r="G77" s="305">
        <v>1969</v>
      </c>
      <c r="O77" s="112">
        <v>12168</v>
      </c>
      <c r="P77" s="138">
        <v>12191.772710201998</v>
      </c>
      <c r="R77" s="14">
        <v>53</v>
      </c>
      <c r="S77" s="14">
        <v>15777.418117866022</v>
      </c>
      <c r="T77" s="14">
        <v>72.58188213397807</v>
      </c>
      <c r="U77" s="305">
        <v>1969</v>
      </c>
      <c r="AC77" s="337">
        <v>12378.252715630093</v>
      </c>
      <c r="AD77" s="334">
        <v>12168</v>
      </c>
      <c r="AE77" s="335">
        <v>12191.772710201998</v>
      </c>
      <c r="AF77" s="12" t="s">
        <v>151</v>
      </c>
    </row>
    <row r="78" spans="1:32" x14ac:dyDescent="0.2">
      <c r="A78" s="334">
        <v>12244</v>
      </c>
      <c r="B78" s="337">
        <v>12441.156457494684</v>
      </c>
      <c r="D78" s="14">
        <v>54</v>
      </c>
      <c r="E78" s="14">
        <v>11248.769584435124</v>
      </c>
      <c r="F78" s="14">
        <v>-139.76958443512376</v>
      </c>
      <c r="G78" s="305">
        <v>1968</v>
      </c>
      <c r="O78" s="112">
        <v>12244</v>
      </c>
      <c r="P78" s="138">
        <v>12389.994306852845</v>
      </c>
      <c r="R78" s="14">
        <v>54</v>
      </c>
      <c r="S78" s="14">
        <v>11182.336266434679</v>
      </c>
      <c r="T78" s="14">
        <v>-73.336266434678691</v>
      </c>
      <c r="U78" s="305">
        <v>1968</v>
      </c>
      <c r="AC78" s="337">
        <v>12441.156457494684</v>
      </c>
      <c r="AD78" s="334">
        <v>12244</v>
      </c>
      <c r="AE78" s="335">
        <v>12389.994306852845</v>
      </c>
      <c r="AF78" s="12" t="s">
        <v>151</v>
      </c>
    </row>
    <row r="79" spans="1:32" x14ac:dyDescent="0.2">
      <c r="A79" s="334">
        <v>12046</v>
      </c>
      <c r="B79" s="337">
        <v>12075.280660373315</v>
      </c>
      <c r="D79" s="14">
        <v>55</v>
      </c>
      <c r="E79" s="14">
        <v>12056.204006499704</v>
      </c>
      <c r="F79" s="14">
        <v>153.79599350029639</v>
      </c>
      <c r="G79" s="305">
        <v>1967</v>
      </c>
      <c r="O79" s="112">
        <v>12046</v>
      </c>
      <c r="P79" s="138">
        <v>11954.349512218958</v>
      </c>
      <c r="R79" s="14">
        <v>55</v>
      </c>
      <c r="S79" s="14">
        <v>11991.526931067827</v>
      </c>
      <c r="T79" s="14">
        <v>218.47306893217319</v>
      </c>
      <c r="U79" s="305">
        <v>1967</v>
      </c>
      <c r="AB79" s="12" t="s">
        <v>151</v>
      </c>
      <c r="AC79" s="337">
        <v>12075.280660373315</v>
      </c>
      <c r="AD79" s="334">
        <v>12046</v>
      </c>
      <c r="AE79" s="335">
        <v>11954.349512218958</v>
      </c>
    </row>
    <row r="80" spans="1:32" x14ac:dyDescent="0.2">
      <c r="A80" s="334">
        <v>12350</v>
      </c>
      <c r="B80" s="337">
        <v>12740.328083555592</v>
      </c>
      <c r="D80" s="14">
        <v>56</v>
      </c>
      <c r="E80" s="14">
        <v>12826.754545162445</v>
      </c>
      <c r="F80" s="14">
        <v>73.245454837555371</v>
      </c>
      <c r="G80" s="305">
        <v>1966</v>
      </c>
      <c r="O80" s="112">
        <v>12350</v>
      </c>
      <c r="P80" s="138">
        <v>12584.330644892338</v>
      </c>
      <c r="R80" s="14">
        <v>56</v>
      </c>
      <c r="S80" s="14">
        <v>12744.859909803619</v>
      </c>
      <c r="T80" s="14">
        <v>155.1400901963807</v>
      </c>
      <c r="U80" s="305">
        <v>1966</v>
      </c>
      <c r="AC80" s="337">
        <v>12740.328083555592</v>
      </c>
      <c r="AD80" s="334">
        <v>12350</v>
      </c>
      <c r="AE80" s="335">
        <v>12584.330644892338</v>
      </c>
      <c r="AF80" s="12" t="s">
        <v>151</v>
      </c>
    </row>
    <row r="81" spans="1:32" x14ac:dyDescent="0.2">
      <c r="A81" s="334">
        <v>12010</v>
      </c>
      <c r="B81" s="337">
        <v>12119.911033584523</v>
      </c>
      <c r="D81" s="14">
        <v>57</v>
      </c>
      <c r="E81" s="14">
        <v>12883.856556247909</v>
      </c>
      <c r="F81" s="14">
        <v>62.143443752091116</v>
      </c>
      <c r="G81" s="305">
        <v>1965</v>
      </c>
      <c r="O81" s="112">
        <v>12010</v>
      </c>
      <c r="P81" s="138">
        <v>11974.603901015069</v>
      </c>
      <c r="R81" s="14">
        <v>57</v>
      </c>
      <c r="S81" s="14">
        <v>12837.279655769813</v>
      </c>
      <c r="T81" s="14">
        <v>108.72034423018704</v>
      </c>
      <c r="U81" s="305">
        <v>1965</v>
      </c>
      <c r="AC81" s="337">
        <v>12119.911033584523</v>
      </c>
      <c r="AD81" s="334">
        <v>12010</v>
      </c>
      <c r="AE81" s="335">
        <v>11974.603901015069</v>
      </c>
      <c r="AF81" s="12" t="s">
        <v>151</v>
      </c>
    </row>
    <row r="82" spans="1:32" x14ac:dyDescent="0.2">
      <c r="A82" s="334">
        <v>12955</v>
      </c>
      <c r="B82" s="337">
        <v>12895.746785112942</v>
      </c>
      <c r="D82" s="14">
        <v>58</v>
      </c>
      <c r="E82" s="14">
        <v>12995.148332459225</v>
      </c>
      <c r="F82" s="14">
        <v>128.85166754077545</v>
      </c>
      <c r="G82" s="305">
        <v>1964</v>
      </c>
      <c r="O82" s="112">
        <v>12955</v>
      </c>
      <c r="P82" s="138">
        <v>12798.145127067964</v>
      </c>
      <c r="R82" s="14">
        <v>58</v>
      </c>
      <c r="S82" s="14">
        <v>12973.455695418153</v>
      </c>
      <c r="T82" s="14">
        <v>150.54430458184652</v>
      </c>
      <c r="U82" s="305">
        <v>1964</v>
      </c>
      <c r="AB82" s="12" t="s">
        <v>151</v>
      </c>
      <c r="AC82" s="337">
        <v>12895.746785112942</v>
      </c>
      <c r="AD82" s="334">
        <v>12955</v>
      </c>
      <c r="AE82" s="335">
        <v>12798.145127067964</v>
      </c>
    </row>
    <row r="83" spans="1:32" x14ac:dyDescent="0.2">
      <c r="A83" s="334">
        <v>13743</v>
      </c>
      <c r="B83" s="337">
        <v>13875.663484686256</v>
      </c>
      <c r="D83" s="14">
        <v>59</v>
      </c>
      <c r="E83" s="14">
        <v>12906.822995257047</v>
      </c>
      <c r="F83" s="14">
        <v>-126.8229952570473</v>
      </c>
      <c r="G83" s="305">
        <v>1963</v>
      </c>
      <c r="O83" s="112">
        <v>13743</v>
      </c>
      <c r="P83" s="138">
        <v>13750.01942051321</v>
      </c>
      <c r="R83" s="14">
        <v>59</v>
      </c>
      <c r="S83" s="14">
        <v>12777.083585428871</v>
      </c>
      <c r="T83" s="14">
        <v>2.9164145711292804</v>
      </c>
      <c r="U83" s="305">
        <v>1963</v>
      </c>
      <c r="AC83" s="337">
        <v>13875.663484686256</v>
      </c>
      <c r="AD83" s="334">
        <v>13743</v>
      </c>
      <c r="AE83" s="335">
        <v>13750.01942051321</v>
      </c>
      <c r="AF83" s="12" t="s">
        <v>151</v>
      </c>
    </row>
    <row r="84" spans="1:32" x14ac:dyDescent="0.2">
      <c r="A84" s="334">
        <v>13804</v>
      </c>
      <c r="B84" s="337">
        <v>13380.895873886717</v>
      </c>
      <c r="D84" s="14">
        <v>60</v>
      </c>
      <c r="E84" s="14">
        <v>14448.753300178158</v>
      </c>
      <c r="F84" s="14">
        <v>12.246699821842412</v>
      </c>
      <c r="G84" s="305">
        <v>1962</v>
      </c>
      <c r="O84" s="112">
        <v>13804</v>
      </c>
      <c r="P84" s="138">
        <v>13382.671498778325</v>
      </c>
      <c r="R84" s="14">
        <v>60</v>
      </c>
      <c r="S84" s="14">
        <v>14379.144892954253</v>
      </c>
      <c r="T84" s="14">
        <v>81.85510704574699</v>
      </c>
      <c r="U84" s="305">
        <v>1962</v>
      </c>
      <c r="AC84" s="337">
        <v>13380.895873886717</v>
      </c>
      <c r="AD84" s="334">
        <v>13804</v>
      </c>
      <c r="AE84" s="335">
        <v>13382.671498778325</v>
      </c>
      <c r="AF84" s="12" t="s">
        <v>151</v>
      </c>
    </row>
    <row r="85" spans="1:32" x14ac:dyDescent="0.2">
      <c r="A85" s="334">
        <v>14519</v>
      </c>
      <c r="B85" s="337">
        <v>14545.764406778218</v>
      </c>
      <c r="D85" s="14">
        <v>61</v>
      </c>
      <c r="E85" s="14">
        <v>12891.614063170819</v>
      </c>
      <c r="F85" s="14">
        <v>50.385936829181446</v>
      </c>
      <c r="G85" s="305">
        <v>1961</v>
      </c>
      <c r="O85" s="112">
        <v>14519</v>
      </c>
      <c r="P85" s="138">
        <v>14526.323960264432</v>
      </c>
      <c r="R85" s="14">
        <v>61</v>
      </c>
      <c r="S85" s="14">
        <v>12795.996462368088</v>
      </c>
      <c r="T85" s="14">
        <v>146.00353763191197</v>
      </c>
      <c r="U85" s="305">
        <v>1961</v>
      </c>
      <c r="AC85" s="337">
        <v>14545.764406778218</v>
      </c>
      <c r="AD85" s="334">
        <v>14519</v>
      </c>
      <c r="AE85" s="335">
        <v>14526.323960264432</v>
      </c>
      <c r="AF85" s="12" t="s">
        <v>151</v>
      </c>
    </row>
    <row r="86" spans="1:32" x14ac:dyDescent="0.2">
      <c r="A86" s="334">
        <v>14831</v>
      </c>
      <c r="B86" s="337">
        <v>14792.887990272908</v>
      </c>
      <c r="D86" s="14">
        <v>62</v>
      </c>
      <c r="E86" s="14">
        <v>10608.892644918693</v>
      </c>
      <c r="F86" s="14">
        <v>55.107355081307105</v>
      </c>
      <c r="G86" s="305">
        <v>1960</v>
      </c>
      <c r="O86" s="112">
        <v>14831</v>
      </c>
      <c r="P86" s="138">
        <v>14781.389543856079</v>
      </c>
      <c r="R86" s="14">
        <v>62</v>
      </c>
      <c r="S86" s="14">
        <v>10592.095767336132</v>
      </c>
      <c r="T86" s="14">
        <v>71.904232663868243</v>
      </c>
      <c r="U86" s="305">
        <v>1960</v>
      </c>
      <c r="AB86" s="12" t="s">
        <v>151</v>
      </c>
      <c r="AC86" s="337">
        <v>14792.887990272908</v>
      </c>
      <c r="AD86" s="334">
        <v>14831</v>
      </c>
      <c r="AE86" s="335">
        <v>14781.389543856079</v>
      </c>
    </row>
    <row r="87" spans="1:32" x14ac:dyDescent="0.2">
      <c r="A87" s="334">
        <v>14635</v>
      </c>
      <c r="B87" s="337">
        <v>14502.924215649806</v>
      </c>
      <c r="D87" s="14">
        <v>63</v>
      </c>
      <c r="E87" s="14">
        <v>10961.80731858053</v>
      </c>
      <c r="F87" s="14">
        <v>-108.80731858052968</v>
      </c>
      <c r="G87" s="305">
        <v>1959</v>
      </c>
      <c r="O87" s="112">
        <v>14635</v>
      </c>
      <c r="P87" s="138">
        <v>14409.741772544801</v>
      </c>
      <c r="R87" s="14">
        <v>63</v>
      </c>
      <c r="S87" s="14">
        <v>10867.137410178449</v>
      </c>
      <c r="T87" s="14">
        <v>-14.1374101784495</v>
      </c>
      <c r="U87" s="305">
        <v>1959</v>
      </c>
      <c r="AB87" s="12" t="s">
        <v>151</v>
      </c>
      <c r="AC87" s="337">
        <v>14502.924215649806</v>
      </c>
      <c r="AD87" s="334">
        <v>14635</v>
      </c>
      <c r="AE87" s="335">
        <v>14409.741772544801</v>
      </c>
    </row>
    <row r="88" spans="1:32" x14ac:dyDescent="0.2">
      <c r="A88" s="334">
        <v>14251</v>
      </c>
      <c r="B88" s="337">
        <v>14341.877440735507</v>
      </c>
      <c r="D88" s="14">
        <v>64</v>
      </c>
      <c r="E88" s="14">
        <v>10714.943143906128</v>
      </c>
      <c r="F88" s="14">
        <v>-136.94314390612817</v>
      </c>
      <c r="G88" s="305">
        <v>1958</v>
      </c>
      <c r="O88" s="112">
        <v>14251</v>
      </c>
      <c r="P88" s="138">
        <v>14322.112113988913</v>
      </c>
      <c r="R88" s="14">
        <v>64</v>
      </c>
      <c r="S88" s="14">
        <v>10636.513800097202</v>
      </c>
      <c r="T88" s="14">
        <v>-58.513800097201965</v>
      </c>
      <c r="U88" s="305">
        <v>1958</v>
      </c>
      <c r="AC88" s="337">
        <v>14341.877440735507</v>
      </c>
      <c r="AD88" s="334">
        <v>14251</v>
      </c>
      <c r="AE88" s="335">
        <v>14322.112113988913</v>
      </c>
      <c r="AF88" s="12" t="s">
        <v>151</v>
      </c>
    </row>
    <row r="89" spans="1:32" x14ac:dyDescent="0.2">
      <c r="A89" s="334">
        <v>13445</v>
      </c>
      <c r="B89" s="337">
        <v>13439.814731643675</v>
      </c>
      <c r="D89" s="14">
        <v>65</v>
      </c>
      <c r="E89" s="14">
        <v>10873.262512769641</v>
      </c>
      <c r="F89" s="14">
        <v>-237.26251276964103</v>
      </c>
      <c r="G89" s="305">
        <v>1957</v>
      </c>
      <c r="O89" s="112">
        <v>13445</v>
      </c>
      <c r="P89" s="138">
        <v>13260.528452590386</v>
      </c>
      <c r="R89" s="14">
        <v>65</v>
      </c>
      <c r="S89" s="14">
        <v>10780.542497203745</v>
      </c>
      <c r="T89" s="14">
        <v>-144.54249720374537</v>
      </c>
      <c r="U89" s="305">
        <v>1957</v>
      </c>
      <c r="AB89" s="12" t="s">
        <v>151</v>
      </c>
      <c r="AC89" s="337">
        <v>13439.814731643675</v>
      </c>
      <c r="AD89" s="334">
        <v>13445</v>
      </c>
      <c r="AE89" s="335">
        <v>13260.528452590386</v>
      </c>
    </row>
    <row r="90" spans="1:32" x14ac:dyDescent="0.2">
      <c r="A90" s="334">
        <v>12448</v>
      </c>
      <c r="B90" s="337">
        <v>12439.936354056294</v>
      </c>
      <c r="D90" s="14">
        <v>66</v>
      </c>
      <c r="E90" s="14">
        <v>11262.416856902395</v>
      </c>
      <c r="F90" s="14">
        <v>-231.41685690239501</v>
      </c>
      <c r="G90" s="305">
        <v>1956</v>
      </c>
      <c r="O90" s="112">
        <v>12448</v>
      </c>
      <c r="P90" s="138">
        <v>12353.811177768333</v>
      </c>
      <c r="R90" s="14">
        <v>66</v>
      </c>
      <c r="S90" s="14">
        <v>11208.331732473203</v>
      </c>
      <c r="T90" s="14">
        <v>-177.33173247320337</v>
      </c>
      <c r="U90" s="305">
        <v>1956</v>
      </c>
      <c r="AB90" s="12" t="s">
        <v>151</v>
      </c>
      <c r="AC90" s="337">
        <v>12439.936354056294</v>
      </c>
      <c r="AD90" s="334">
        <v>12448</v>
      </c>
      <c r="AE90" s="335">
        <v>12353.811177768333</v>
      </c>
    </row>
    <row r="91" spans="1:32" x14ac:dyDescent="0.2">
      <c r="A91" s="334">
        <v>14791</v>
      </c>
      <c r="B91" s="337">
        <v>14831.560654232246</v>
      </c>
      <c r="D91" s="14">
        <v>67</v>
      </c>
      <c r="E91" s="14">
        <v>11267.370335689111</v>
      </c>
      <c r="F91" s="14">
        <v>-199.37033568911102</v>
      </c>
      <c r="G91" s="305">
        <v>1955</v>
      </c>
      <c r="O91" s="112">
        <v>14791</v>
      </c>
      <c r="P91" s="138">
        <v>14706.072958771256</v>
      </c>
      <c r="R91" s="14">
        <v>67</v>
      </c>
      <c r="S91" s="14">
        <v>11163.798261160557</v>
      </c>
      <c r="T91" s="14">
        <v>-95.798261160556649</v>
      </c>
      <c r="U91" s="305">
        <v>1955</v>
      </c>
      <c r="AB91" s="12" t="s">
        <v>151</v>
      </c>
      <c r="AC91" s="337">
        <v>14831.560654232246</v>
      </c>
      <c r="AD91" s="334">
        <v>14791</v>
      </c>
      <c r="AE91" s="335">
        <v>14706.072958771256</v>
      </c>
    </row>
    <row r="92" spans="1:32" x14ac:dyDescent="0.2">
      <c r="A92" s="334">
        <v>12930</v>
      </c>
      <c r="B92" s="337">
        <v>13040.497900619117</v>
      </c>
      <c r="D92" s="14">
        <v>68</v>
      </c>
      <c r="E92" s="14">
        <v>11061.947649155378</v>
      </c>
      <c r="F92" s="14">
        <v>-234.9476491553778</v>
      </c>
      <c r="G92" s="305">
        <v>1954</v>
      </c>
      <c r="O92" s="112">
        <v>12930</v>
      </c>
      <c r="P92" s="138">
        <v>12892.458724946127</v>
      </c>
      <c r="R92" s="14">
        <v>68</v>
      </c>
      <c r="S92" s="14">
        <v>10987.503218524731</v>
      </c>
      <c r="T92" s="14">
        <v>-160.50321852473098</v>
      </c>
      <c r="U92" s="305">
        <v>1954</v>
      </c>
      <c r="AB92" s="12" t="s">
        <v>151</v>
      </c>
      <c r="AC92" s="337">
        <v>13040.497900619117</v>
      </c>
      <c r="AD92" s="334">
        <v>12930</v>
      </c>
      <c r="AE92" s="335">
        <v>12892.458724946127</v>
      </c>
    </row>
    <row r="93" spans="1:32" x14ac:dyDescent="0.2">
      <c r="A93" s="334">
        <v>16711</v>
      </c>
      <c r="B93" s="337">
        <v>15679.167381347486</v>
      </c>
      <c r="D93" s="14">
        <v>69</v>
      </c>
      <c r="E93" s="14">
        <v>11397.202197800034</v>
      </c>
      <c r="F93" s="14">
        <v>28.7978021999661</v>
      </c>
      <c r="G93" s="305">
        <v>1953</v>
      </c>
      <c r="O93" s="112">
        <v>16711</v>
      </c>
      <c r="P93" s="138">
        <v>15751.378136559664</v>
      </c>
      <c r="R93" s="14">
        <v>69</v>
      </c>
      <c r="S93" s="14">
        <v>11331.97938573291</v>
      </c>
      <c r="T93" s="14">
        <v>94.020614267090423</v>
      </c>
      <c r="U93" s="305">
        <v>1953</v>
      </c>
      <c r="AC93" s="337">
        <v>15679.167381347486</v>
      </c>
      <c r="AD93" s="334">
        <v>16711</v>
      </c>
      <c r="AE93" s="335">
        <v>15751.378136559664</v>
      </c>
      <c r="AF93" s="12" t="s">
        <v>151</v>
      </c>
    </row>
    <row r="94" spans="1:32" x14ac:dyDescent="0.2">
      <c r="A94" s="334">
        <v>18079</v>
      </c>
      <c r="B94" s="337">
        <v>17744.086063989951</v>
      </c>
      <c r="D94" s="14">
        <v>70</v>
      </c>
      <c r="E94" s="14">
        <v>10357.437803283943</v>
      </c>
      <c r="F94" s="14">
        <v>-8.4378032839431398</v>
      </c>
      <c r="G94" s="305">
        <v>1952</v>
      </c>
      <c r="O94" s="112">
        <v>18079</v>
      </c>
      <c r="P94" s="138">
        <v>17673.738015675339</v>
      </c>
      <c r="R94" s="14">
        <v>70</v>
      </c>
      <c r="S94" s="14">
        <v>10320.819423547488</v>
      </c>
      <c r="T94" s="14">
        <v>28.180576452512469</v>
      </c>
      <c r="U94" s="305">
        <v>1952</v>
      </c>
      <c r="AB94" s="12" t="s">
        <v>151</v>
      </c>
      <c r="AC94" s="337">
        <v>17744.086063989951</v>
      </c>
      <c r="AD94" s="334">
        <v>18079</v>
      </c>
      <c r="AE94" s="335">
        <v>17673.738015675339</v>
      </c>
    </row>
    <row r="95" spans="1:32" x14ac:dyDescent="0.2">
      <c r="A95" s="334">
        <v>15656</v>
      </c>
      <c r="B95" s="337">
        <v>15835.803705756247</v>
      </c>
      <c r="D95" s="14">
        <v>71</v>
      </c>
      <c r="E95" s="14">
        <v>11325.826748642188</v>
      </c>
      <c r="F95" s="14">
        <v>-57.82674864218825</v>
      </c>
      <c r="G95" s="305">
        <v>1951</v>
      </c>
      <c r="O95" s="112">
        <v>15656</v>
      </c>
      <c r="P95" s="138">
        <v>15979.890558519226</v>
      </c>
      <c r="R95" s="14">
        <v>71</v>
      </c>
      <c r="S95" s="14">
        <v>11279.310109728131</v>
      </c>
      <c r="T95" s="14">
        <v>-11.310109728130556</v>
      </c>
      <c r="U95" s="305">
        <v>1951</v>
      </c>
      <c r="AB95" s="332" t="s">
        <v>151</v>
      </c>
      <c r="AC95" s="337">
        <v>15835.803705756247</v>
      </c>
      <c r="AD95" s="334">
        <v>15656</v>
      </c>
      <c r="AE95" s="335">
        <v>15979.890558519226</v>
      </c>
    </row>
    <row r="96" spans="1:32" x14ac:dyDescent="0.2">
      <c r="A96" s="334">
        <v>17184</v>
      </c>
      <c r="B96" s="337">
        <v>17295.453307747957</v>
      </c>
      <c r="D96" s="14">
        <v>72</v>
      </c>
      <c r="E96" s="14">
        <v>11931.530198843891</v>
      </c>
      <c r="F96" s="14">
        <v>81.469801156108588</v>
      </c>
      <c r="G96" s="305">
        <v>1950</v>
      </c>
      <c r="O96" s="112">
        <v>17184</v>
      </c>
      <c r="P96" s="138">
        <v>17256.722922927249</v>
      </c>
      <c r="R96" s="14">
        <v>72</v>
      </c>
      <c r="S96" s="14">
        <v>11970.516549575421</v>
      </c>
      <c r="T96" s="14">
        <v>42.483450424579132</v>
      </c>
      <c r="U96" s="305">
        <v>1950</v>
      </c>
      <c r="AC96" s="337">
        <v>17295.453307747957</v>
      </c>
      <c r="AD96" s="334">
        <v>17184</v>
      </c>
      <c r="AE96" s="335">
        <v>17256.722922927249</v>
      </c>
      <c r="AF96" s="332" t="s">
        <v>151</v>
      </c>
    </row>
    <row r="97" spans="1:32" x14ac:dyDescent="0.2">
      <c r="A97" s="334">
        <v>16527</v>
      </c>
      <c r="B97" s="337">
        <v>16813.996711437107</v>
      </c>
      <c r="D97" s="14">
        <v>73</v>
      </c>
      <c r="E97" s="14">
        <v>11225.006424059404</v>
      </c>
      <c r="F97" s="14">
        <v>200.9935759405962</v>
      </c>
      <c r="G97" s="305">
        <v>1949</v>
      </c>
      <c r="O97" s="112">
        <v>16527</v>
      </c>
      <c r="P97" s="138">
        <v>17046.641374739273</v>
      </c>
      <c r="R97" s="14">
        <v>73</v>
      </c>
      <c r="S97" s="14">
        <v>11262.092209040426</v>
      </c>
      <c r="T97" s="14">
        <v>163.90779095957441</v>
      </c>
      <c r="U97" s="305">
        <v>1949</v>
      </c>
      <c r="AB97" s="332" t="s">
        <v>151</v>
      </c>
      <c r="AC97" s="337">
        <v>16813.996711437107</v>
      </c>
      <c r="AD97" s="334">
        <v>16527</v>
      </c>
      <c r="AE97" s="335">
        <v>17046.641374739273</v>
      </c>
    </row>
    <row r="98" spans="1:32" x14ac:dyDescent="0.2">
      <c r="A98" s="334">
        <v>18335</v>
      </c>
      <c r="B98" s="337">
        <v>17738.144260527748</v>
      </c>
      <c r="D98" s="14">
        <v>74</v>
      </c>
      <c r="E98" s="14">
        <v>13639.038766793892</v>
      </c>
      <c r="F98" s="14">
        <v>-313.03876679389214</v>
      </c>
      <c r="G98" s="305">
        <v>1948</v>
      </c>
      <c r="O98" s="112">
        <v>18335</v>
      </c>
      <c r="P98" s="138">
        <v>17669.187179410605</v>
      </c>
      <c r="R98" s="14">
        <v>74</v>
      </c>
      <c r="S98" s="14">
        <v>13573.222041964684</v>
      </c>
      <c r="T98" s="14">
        <v>-247.22204196468374</v>
      </c>
      <c r="U98" s="305">
        <v>1948</v>
      </c>
      <c r="AB98" s="332" t="s">
        <v>151</v>
      </c>
      <c r="AC98" s="337">
        <v>17738.144260527748</v>
      </c>
      <c r="AD98" s="334">
        <v>18335</v>
      </c>
      <c r="AE98" s="335">
        <v>17669.187179410605</v>
      </c>
    </row>
    <row r="99" spans="1:32" x14ac:dyDescent="0.2">
      <c r="A99" s="334">
        <v>16835</v>
      </c>
      <c r="B99" s="337">
        <v>16664.714473819262</v>
      </c>
      <c r="D99" s="14">
        <v>75</v>
      </c>
      <c r="E99" s="14">
        <v>13462.009527322762</v>
      </c>
      <c r="F99" s="14">
        <v>-289.00952732276164</v>
      </c>
      <c r="G99" s="305">
        <v>1947</v>
      </c>
      <c r="O99" s="112">
        <v>16835</v>
      </c>
      <c r="P99" s="138">
        <v>16703.727277208411</v>
      </c>
      <c r="R99" s="14">
        <v>75</v>
      </c>
      <c r="S99" s="14">
        <v>13436.56623205006</v>
      </c>
      <c r="T99" s="14">
        <v>-263.56623205005963</v>
      </c>
      <c r="U99" s="305">
        <v>1947</v>
      </c>
      <c r="AC99" s="337">
        <v>16664.714473819262</v>
      </c>
      <c r="AD99" s="334">
        <v>16835</v>
      </c>
      <c r="AE99" s="335">
        <v>16703.727277208411</v>
      </c>
      <c r="AF99" s="332" t="s">
        <v>151</v>
      </c>
    </row>
    <row r="100" spans="1:32" x14ac:dyDescent="0.2">
      <c r="A100" s="334">
        <v>16559</v>
      </c>
      <c r="B100" s="337">
        <v>15554.671344209353</v>
      </c>
      <c r="D100" s="14">
        <v>76</v>
      </c>
      <c r="E100" s="14">
        <v>12390.977153447211</v>
      </c>
      <c r="F100" s="14">
        <v>-222.97715344721109</v>
      </c>
      <c r="G100" s="305">
        <v>1946</v>
      </c>
      <c r="O100" s="112">
        <v>16559</v>
      </c>
      <c r="P100" s="138">
        <v>15662.192643157736</v>
      </c>
      <c r="R100" s="14">
        <v>76</v>
      </c>
      <c r="S100" s="14">
        <v>12215.930019099482</v>
      </c>
      <c r="T100" s="14">
        <v>-47.930019099481797</v>
      </c>
      <c r="U100" s="305">
        <v>1946</v>
      </c>
      <c r="AC100" s="337">
        <v>15554.671344209353</v>
      </c>
      <c r="AD100" s="334">
        <v>16559</v>
      </c>
      <c r="AE100" s="335">
        <v>15662.192643157736</v>
      </c>
      <c r="AF100" s="332" t="s">
        <v>151</v>
      </c>
    </row>
    <row r="101" spans="1:32" x14ac:dyDescent="0.2">
      <c r="A101" s="334">
        <v>15198</v>
      </c>
      <c r="B101" s="337">
        <v>15210.717184351861</v>
      </c>
      <c r="D101" s="14">
        <v>77</v>
      </c>
      <c r="E101" s="14">
        <v>12453.656108175335</v>
      </c>
      <c r="F101" s="14">
        <v>-209.65610817533525</v>
      </c>
      <c r="G101" s="305">
        <v>1945</v>
      </c>
      <c r="O101" s="112">
        <v>15198</v>
      </c>
      <c r="P101" s="138">
        <v>15236.371946455898</v>
      </c>
      <c r="R101" s="14">
        <v>77</v>
      </c>
      <c r="S101" s="14">
        <v>12412.21112209935</v>
      </c>
      <c r="T101" s="14">
        <v>-168.21112209935018</v>
      </c>
      <c r="U101" s="305">
        <v>1945</v>
      </c>
      <c r="AB101" s="332" t="s">
        <v>151</v>
      </c>
      <c r="AC101" s="337">
        <v>15210.717184351861</v>
      </c>
      <c r="AD101" s="334">
        <v>15198</v>
      </c>
      <c r="AE101" s="335">
        <v>15236.371946455898</v>
      </c>
    </row>
    <row r="102" spans="1:32" x14ac:dyDescent="0.2">
      <c r="A102" s="334">
        <v>15296</v>
      </c>
      <c r="B102" s="337">
        <v>15490.914309766618</v>
      </c>
      <c r="D102" s="14">
        <v>78</v>
      </c>
      <c r="E102" s="14">
        <v>12089.087771791586</v>
      </c>
      <c r="F102" s="14">
        <v>-43.08777179158642</v>
      </c>
      <c r="G102" s="305">
        <v>1944</v>
      </c>
      <c r="O102" s="112">
        <v>15296</v>
      </c>
      <c r="P102" s="138">
        <v>15635.556349947503</v>
      </c>
      <c r="R102" s="14">
        <v>78</v>
      </c>
      <c r="S102" s="14">
        <v>11980.831079502335</v>
      </c>
      <c r="T102" s="14">
        <v>65.168920497664658</v>
      </c>
      <c r="U102" s="305">
        <v>1944</v>
      </c>
      <c r="AB102" s="332" t="s">
        <v>151</v>
      </c>
      <c r="AC102" s="337">
        <v>15490.914309766618</v>
      </c>
      <c r="AD102" s="334">
        <v>15296</v>
      </c>
      <c r="AE102" s="335">
        <v>15635.556349947503</v>
      </c>
    </row>
    <row r="103" spans="1:32" x14ac:dyDescent="0.2">
      <c r="A103" s="334">
        <v>13084</v>
      </c>
      <c r="B103" s="337">
        <v>13256.856389870014</v>
      </c>
      <c r="D103" s="14">
        <v>79</v>
      </c>
      <c r="E103" s="14">
        <v>12751.758641505974</v>
      </c>
      <c r="F103" s="14">
        <v>-401.75864150597408</v>
      </c>
      <c r="G103" s="305">
        <v>1943</v>
      </c>
      <c r="O103" s="112">
        <v>13084</v>
      </c>
      <c r="P103" s="138">
        <v>13368.246055118361</v>
      </c>
      <c r="R103" s="14">
        <v>79</v>
      </c>
      <c r="S103" s="14">
        <v>12604.645001292323</v>
      </c>
      <c r="T103" s="14">
        <v>-254.64500129232329</v>
      </c>
      <c r="U103" s="305">
        <v>1943</v>
      </c>
      <c r="AB103" s="332" t="s">
        <v>151</v>
      </c>
      <c r="AC103" s="337">
        <v>13256.856389870014</v>
      </c>
      <c r="AD103" s="334">
        <v>13084</v>
      </c>
      <c r="AE103" s="335">
        <v>13368.246055118361</v>
      </c>
    </row>
    <row r="104" spans="1:32" x14ac:dyDescent="0.2">
      <c r="A104" s="334">
        <v>8665</v>
      </c>
      <c r="B104" s="337">
        <v>8901.9907674105743</v>
      </c>
      <c r="D104" s="14">
        <v>80</v>
      </c>
      <c r="E104" s="14">
        <v>12133.558657927841</v>
      </c>
      <c r="F104" s="14">
        <v>-123.55865792784061</v>
      </c>
      <c r="G104" s="305">
        <v>1942</v>
      </c>
      <c r="O104" s="112">
        <v>8665</v>
      </c>
      <c r="P104" s="138">
        <v>8885.5387712989941</v>
      </c>
      <c r="R104" s="14">
        <v>80</v>
      </c>
      <c r="S104" s="14">
        <v>12000.887187619008</v>
      </c>
      <c r="T104" s="14">
        <v>9.1128123809921817</v>
      </c>
      <c r="U104" s="305">
        <v>1942</v>
      </c>
      <c r="AC104" s="337">
        <v>8901.9907674105743</v>
      </c>
      <c r="AD104" s="334">
        <v>8665</v>
      </c>
      <c r="AE104" s="335">
        <v>8885.5387712989941</v>
      </c>
      <c r="AF104" s="332" t="s">
        <v>151</v>
      </c>
    </row>
    <row r="105" spans="1:32" x14ac:dyDescent="0.2">
      <c r="A105" s="334">
        <v>7385</v>
      </c>
      <c r="B105" s="337">
        <v>7446.7812756256235</v>
      </c>
      <c r="D105" s="14">
        <v>81</v>
      </c>
      <c r="E105" s="14">
        <v>12906.681263450932</v>
      </c>
      <c r="F105" s="14">
        <v>48.31873654906849</v>
      </c>
      <c r="G105" s="305">
        <v>1941</v>
      </c>
      <c r="O105" s="112">
        <v>7385</v>
      </c>
      <c r="P105" s="138">
        <v>7490.9348041610338</v>
      </c>
      <c r="R105" s="14">
        <v>81</v>
      </c>
      <c r="S105" s="14">
        <v>12816.366343002132</v>
      </c>
      <c r="T105" s="14">
        <v>138.63365699786846</v>
      </c>
      <c r="U105" s="305">
        <v>1941</v>
      </c>
      <c r="AB105" s="332" t="s">
        <v>151</v>
      </c>
      <c r="AC105" s="337">
        <v>7446.7812756256235</v>
      </c>
      <c r="AD105" s="334">
        <v>7385</v>
      </c>
      <c r="AE105" s="335">
        <v>7490.9348041610338</v>
      </c>
    </row>
    <row r="106" spans="1:32" x14ac:dyDescent="0.2">
      <c r="A106" s="334">
        <v>8949</v>
      </c>
      <c r="B106" s="337">
        <v>8647.2246791704492</v>
      </c>
      <c r="D106" s="14">
        <v>82</v>
      </c>
      <c r="E106" s="14">
        <v>13883.096299144907</v>
      </c>
      <c r="F106" s="14">
        <v>-140.09629914490688</v>
      </c>
      <c r="G106" s="305">
        <v>1940</v>
      </c>
      <c r="O106" s="112">
        <v>8949</v>
      </c>
      <c r="P106" s="138">
        <v>8798.1829883560185</v>
      </c>
      <c r="R106" s="14">
        <v>82</v>
      </c>
      <c r="S106" s="14">
        <v>13758.922247058086</v>
      </c>
      <c r="T106" s="14">
        <v>-15.922247058086214</v>
      </c>
      <c r="U106" s="305">
        <v>1940</v>
      </c>
      <c r="AC106" s="337">
        <v>8647.2246791704492</v>
      </c>
      <c r="AD106" s="334">
        <v>8949</v>
      </c>
      <c r="AE106" s="335">
        <v>8798.1829883560185</v>
      </c>
      <c r="AF106" s="332" t="s">
        <v>151</v>
      </c>
    </row>
    <row r="107" spans="1:32" x14ac:dyDescent="0.2">
      <c r="A107" s="334">
        <v>8889</v>
      </c>
      <c r="B107" s="337">
        <v>8922.9154763181305</v>
      </c>
      <c r="D107" s="14">
        <v>83</v>
      </c>
      <c r="E107" s="14">
        <v>13390.037356576504</v>
      </c>
      <c r="F107" s="14">
        <v>413.96264342349605</v>
      </c>
      <c r="G107" s="305">
        <v>1939</v>
      </c>
      <c r="O107" s="112">
        <v>8889</v>
      </c>
      <c r="P107" s="138">
        <v>9089.1725766669369</v>
      </c>
      <c r="R107" s="14">
        <v>83</v>
      </c>
      <c r="S107" s="14">
        <v>13395.170483975289</v>
      </c>
      <c r="T107" s="14">
        <v>408.82951602471076</v>
      </c>
      <c r="U107" s="305">
        <v>1939</v>
      </c>
      <c r="AB107" s="332" t="s">
        <v>151</v>
      </c>
      <c r="AC107" s="337">
        <v>8922.9154763181305</v>
      </c>
      <c r="AD107" s="334">
        <v>8889</v>
      </c>
      <c r="AE107" s="335">
        <v>9089.1725766669369</v>
      </c>
    </row>
    <row r="108" spans="1:32" x14ac:dyDescent="0.2">
      <c r="A108" s="334">
        <v>14213</v>
      </c>
      <c r="B108" s="337">
        <v>14006.365479669126</v>
      </c>
      <c r="D108" s="14">
        <v>84</v>
      </c>
      <c r="E108" s="14">
        <v>14550.743220378588</v>
      </c>
      <c r="F108" s="14">
        <v>-31.743220378588376</v>
      </c>
      <c r="G108" s="305">
        <v>1938</v>
      </c>
      <c r="O108" s="112">
        <v>14213</v>
      </c>
      <c r="P108" s="138">
        <v>14082.269924660475</v>
      </c>
      <c r="R108" s="14">
        <v>84</v>
      </c>
      <c r="S108" s="14">
        <v>14527.627140473769</v>
      </c>
      <c r="T108" s="14">
        <v>-8.6271404737690318</v>
      </c>
      <c r="U108" s="305">
        <v>1938</v>
      </c>
      <c r="AC108" s="337">
        <v>14006.365479669126</v>
      </c>
      <c r="AD108" s="334">
        <v>14213</v>
      </c>
      <c r="AE108" s="335">
        <v>14082.269924660475</v>
      </c>
      <c r="AF108" s="332" t="s">
        <v>151</v>
      </c>
    </row>
    <row r="109" spans="1:32" x14ac:dyDescent="0.2">
      <c r="A109" s="334">
        <v>14531</v>
      </c>
      <c r="B109" s="337">
        <v>14474.542482062276</v>
      </c>
      <c r="D109" s="14">
        <v>85</v>
      </c>
      <c r="E109" s="14">
        <v>14796.983705331912</v>
      </c>
      <c r="F109" s="14">
        <v>34.016294668088449</v>
      </c>
      <c r="G109" s="305">
        <v>1937</v>
      </c>
      <c r="O109" s="112">
        <v>14531</v>
      </c>
      <c r="P109" s="138">
        <v>14660.063468388551</v>
      </c>
      <c r="R109" s="14">
        <v>85</v>
      </c>
      <c r="S109" s="14">
        <v>14780.195755249177</v>
      </c>
      <c r="T109" s="14">
        <v>50.804244750823273</v>
      </c>
      <c r="U109" s="305">
        <v>1937</v>
      </c>
      <c r="AB109" s="332" t="s">
        <v>151</v>
      </c>
      <c r="AC109" s="337">
        <v>14474.542482062276</v>
      </c>
      <c r="AD109" s="334">
        <v>14531</v>
      </c>
      <c r="AE109" s="335">
        <v>14660.063468388551</v>
      </c>
    </row>
    <row r="110" spans="1:32" x14ac:dyDescent="0.2">
      <c r="A110" s="334">
        <v>9961</v>
      </c>
      <c r="B110" s="337">
        <v>10154.104122195002</v>
      </c>
      <c r="D110" s="14">
        <v>86</v>
      </c>
      <c r="E110" s="14">
        <v>14508.056119091956</v>
      </c>
      <c r="F110" s="14">
        <v>126.94388090804387</v>
      </c>
      <c r="G110" s="305">
        <v>1936</v>
      </c>
      <c r="O110" s="112">
        <v>9961</v>
      </c>
      <c r="P110" s="138">
        <v>10157.084212744787</v>
      </c>
      <c r="R110" s="14">
        <v>86</v>
      </c>
      <c r="S110" s="14">
        <v>14412.186236039661</v>
      </c>
      <c r="T110" s="14">
        <v>222.8137639603392</v>
      </c>
      <c r="U110" s="305">
        <v>1936</v>
      </c>
      <c r="AB110" s="332" t="s">
        <v>151</v>
      </c>
      <c r="AC110" s="337">
        <v>10154.104122195002</v>
      </c>
      <c r="AD110" s="334">
        <v>9961</v>
      </c>
      <c r="AE110" s="335">
        <v>10157.084212744787</v>
      </c>
    </row>
    <row r="111" spans="1:32" x14ac:dyDescent="0.2">
      <c r="A111" s="334">
        <v>11164</v>
      </c>
      <c r="B111" s="337">
        <v>10727.810244901044</v>
      </c>
      <c r="D111" s="14">
        <v>87</v>
      </c>
      <c r="E111" s="14">
        <v>14347.58484640212</v>
      </c>
      <c r="F111" s="14">
        <v>-96.584846402120093</v>
      </c>
      <c r="G111" s="305">
        <v>1935</v>
      </c>
      <c r="O111" s="112">
        <v>11164</v>
      </c>
      <c r="P111" s="138">
        <v>10850.76463035278</v>
      </c>
      <c r="R111" s="14">
        <v>87</v>
      </c>
      <c r="S111" s="14">
        <v>14325.414429498578</v>
      </c>
      <c r="T111" s="14">
        <v>-74.414429498578102</v>
      </c>
      <c r="U111" s="305">
        <v>1935</v>
      </c>
      <c r="AC111" s="337">
        <v>10727.810244901044</v>
      </c>
      <c r="AD111" s="334">
        <v>11164</v>
      </c>
      <c r="AE111" s="335">
        <v>10850.76463035278</v>
      </c>
      <c r="AF111" s="332" t="s">
        <v>151</v>
      </c>
    </row>
    <row r="112" spans="1:32" x14ac:dyDescent="0.2">
      <c r="A112" s="334">
        <v>11161</v>
      </c>
      <c r="B112" s="337">
        <v>10786.503108746014</v>
      </c>
      <c r="D112" s="14">
        <v>88</v>
      </c>
      <c r="E112" s="14">
        <v>13448.745667219309</v>
      </c>
      <c r="F112" s="14">
        <v>-3.7456672193093254</v>
      </c>
      <c r="G112" s="305">
        <v>1934</v>
      </c>
      <c r="O112" s="112">
        <v>11161</v>
      </c>
      <c r="P112" s="138">
        <v>10991.150575712734</v>
      </c>
      <c r="R112" s="14">
        <v>88</v>
      </c>
      <c r="S112" s="14">
        <v>13274.223159190282</v>
      </c>
      <c r="T112" s="14">
        <v>170.77684080971812</v>
      </c>
      <c r="U112" s="305">
        <v>1934</v>
      </c>
      <c r="AC112" s="337">
        <v>10786.503108746014</v>
      </c>
      <c r="AD112" s="334">
        <v>11161</v>
      </c>
      <c r="AE112" s="335">
        <v>10991.150575712734</v>
      </c>
      <c r="AF112" s="332" t="s">
        <v>151</v>
      </c>
    </row>
    <row r="113" spans="1:32" x14ac:dyDescent="0.2">
      <c r="A113" s="334">
        <v>9577</v>
      </c>
      <c r="B113" s="337">
        <v>9405.0307943123498</v>
      </c>
      <c r="D113" s="14">
        <v>89</v>
      </c>
      <c r="E113" s="14">
        <v>12452.44036478851</v>
      </c>
      <c r="F113" s="14">
        <v>-4.4403647885101236</v>
      </c>
      <c r="G113" s="305">
        <v>1933</v>
      </c>
      <c r="O113" s="112">
        <v>9577</v>
      </c>
      <c r="P113" s="138">
        <v>9559.8461463874046</v>
      </c>
      <c r="R113" s="14">
        <v>89</v>
      </c>
      <c r="S113" s="14">
        <v>12376.382208364968</v>
      </c>
      <c r="T113" s="14">
        <v>71.617791635031608</v>
      </c>
      <c r="U113" s="305">
        <v>1933</v>
      </c>
      <c r="AC113" s="337">
        <v>9405.0307943123498</v>
      </c>
      <c r="AD113" s="334">
        <v>9577</v>
      </c>
      <c r="AE113" s="335">
        <v>9559.8461463874046</v>
      </c>
      <c r="AF113" s="332" t="s">
        <v>151</v>
      </c>
    </row>
    <row r="114" spans="1:32" x14ac:dyDescent="0.2">
      <c r="A114" s="334">
        <v>8797</v>
      </c>
      <c r="B114" s="337">
        <v>8639.2933477905426</v>
      </c>
      <c r="D114" s="14">
        <v>90</v>
      </c>
      <c r="E114" s="14">
        <v>14835.518172148548</v>
      </c>
      <c r="F114" s="14">
        <v>-44.518172148547819</v>
      </c>
      <c r="G114" s="305">
        <v>1932</v>
      </c>
      <c r="O114" s="112">
        <v>8797</v>
      </c>
      <c r="P114" s="138">
        <v>8750.605360350819</v>
      </c>
      <c r="R114" s="14">
        <v>90</v>
      </c>
      <c r="S114" s="14">
        <v>14705.616483139527</v>
      </c>
      <c r="T114" s="14">
        <v>85.38351686047281</v>
      </c>
      <c r="U114" s="305">
        <v>1932</v>
      </c>
      <c r="AC114" s="337">
        <v>8639.2933477905426</v>
      </c>
      <c r="AD114" s="334">
        <v>8797</v>
      </c>
      <c r="AE114" s="335">
        <v>8750.605360350819</v>
      </c>
      <c r="AF114" s="332" t="s">
        <v>151</v>
      </c>
    </row>
    <row r="115" spans="1:32" x14ac:dyDescent="0.2">
      <c r="A115" s="334">
        <v>8417</v>
      </c>
      <c r="B115" s="337">
        <v>8456.4142511206192</v>
      </c>
      <c r="D115" s="14">
        <v>91</v>
      </c>
      <c r="E115" s="14">
        <v>13050.855798793924</v>
      </c>
      <c r="F115" s="14">
        <v>-120.8557987939239</v>
      </c>
      <c r="G115" s="305">
        <v>1931</v>
      </c>
      <c r="O115" s="112">
        <v>8417</v>
      </c>
      <c r="P115" s="138">
        <v>8429.4402875312335</v>
      </c>
      <c r="R115" s="14">
        <v>91</v>
      </c>
      <c r="S115" s="14">
        <v>12909.756656329188</v>
      </c>
      <c r="T115" s="14">
        <v>20.243343670812465</v>
      </c>
      <c r="U115" s="305">
        <v>1931</v>
      </c>
      <c r="AC115" s="337">
        <v>8456.4142511206192</v>
      </c>
      <c r="AD115" s="334">
        <v>8417</v>
      </c>
      <c r="AE115" s="335">
        <v>8429.4402875312335</v>
      </c>
      <c r="AF115" s="332" t="s">
        <v>151</v>
      </c>
    </row>
    <row r="116" spans="1:32" x14ac:dyDescent="0.2">
      <c r="A116" s="334">
        <v>8692</v>
      </c>
      <c r="B116" s="337">
        <v>8722.8352156321362</v>
      </c>
      <c r="D116" s="14">
        <v>92</v>
      </c>
      <c r="E116" s="14">
        <v>15680.095968338694</v>
      </c>
      <c r="F116" s="14">
        <v>1030.9040316613064</v>
      </c>
      <c r="G116" s="305">
        <v>1930</v>
      </c>
      <c r="O116" s="112">
        <v>8692</v>
      </c>
      <c r="P116" s="138">
        <v>8722.7347693818956</v>
      </c>
      <c r="R116" s="14">
        <v>92</v>
      </c>
      <c r="S116" s="14">
        <v>15740.688628326521</v>
      </c>
      <c r="T116" s="14">
        <v>970.31137167347879</v>
      </c>
      <c r="U116" s="305">
        <v>1930</v>
      </c>
      <c r="AC116" s="337">
        <v>8722.8352156321362</v>
      </c>
      <c r="AD116" s="334">
        <v>8692</v>
      </c>
      <c r="AE116" s="335">
        <v>8722.7347693818956</v>
      </c>
      <c r="AF116" s="332" t="s">
        <v>151</v>
      </c>
    </row>
    <row r="117" spans="1:32" x14ac:dyDescent="0.2">
      <c r="A117" s="334">
        <v>8874</v>
      </c>
      <c r="B117" s="337">
        <v>8911.687278266354</v>
      </c>
      <c r="D117" s="14">
        <v>93</v>
      </c>
      <c r="E117" s="14">
        <v>17737.635643883201</v>
      </c>
      <c r="F117" s="14">
        <v>341.36435611679917</v>
      </c>
      <c r="G117" s="305">
        <v>1929</v>
      </c>
      <c r="O117" s="112">
        <v>8874</v>
      </c>
      <c r="P117" s="138">
        <v>8872.5034034488544</v>
      </c>
      <c r="R117" s="14">
        <v>93</v>
      </c>
      <c r="S117" s="14">
        <v>17644.229533105667</v>
      </c>
      <c r="T117" s="14">
        <v>434.77046689433337</v>
      </c>
      <c r="U117" s="305">
        <v>1929</v>
      </c>
      <c r="AC117" s="337">
        <v>8911.687278266354</v>
      </c>
      <c r="AD117" s="334">
        <v>8874</v>
      </c>
      <c r="AE117" s="335">
        <v>8872.5034034488544</v>
      </c>
      <c r="AF117" s="332" t="s">
        <v>151</v>
      </c>
    </row>
    <row r="118" spans="1:32" x14ac:dyDescent="0.2">
      <c r="A118" s="334">
        <v>9635</v>
      </c>
      <c r="B118" s="337">
        <v>9568.3245846195787</v>
      </c>
      <c r="D118" s="14">
        <v>94</v>
      </c>
      <c r="E118" s="14">
        <v>15836.172551310987</v>
      </c>
      <c r="F118" s="14">
        <v>-180.17255131098682</v>
      </c>
      <c r="G118" s="305">
        <v>1928</v>
      </c>
      <c r="O118" s="112">
        <v>9635</v>
      </c>
      <c r="P118" s="138">
        <v>9561.9432589519201</v>
      </c>
      <c r="R118" s="14">
        <v>94</v>
      </c>
      <c r="S118" s="14">
        <v>15966.964024091791</v>
      </c>
      <c r="T118" s="14">
        <v>-310.96402409179063</v>
      </c>
      <c r="U118" s="305">
        <v>1928</v>
      </c>
      <c r="AB118" s="332" t="s">
        <v>151</v>
      </c>
      <c r="AC118" s="337">
        <v>9568.3245846195787</v>
      </c>
      <c r="AD118" s="334">
        <v>9635</v>
      </c>
      <c r="AE118" s="335">
        <v>9561.9432589519201</v>
      </c>
    </row>
    <row r="119" spans="1:32" x14ac:dyDescent="0.2">
      <c r="A119" s="334">
        <v>9302</v>
      </c>
      <c r="B119" s="337">
        <v>9555.8127557551907</v>
      </c>
      <c r="D119" s="14">
        <v>95</v>
      </c>
      <c r="E119" s="14">
        <v>17290.606081181228</v>
      </c>
      <c r="F119" s="14">
        <v>-106.60608118122764</v>
      </c>
      <c r="G119" s="305">
        <v>1927</v>
      </c>
      <c r="O119" s="112">
        <v>9302</v>
      </c>
      <c r="P119" s="138">
        <v>9412.8907391823814</v>
      </c>
      <c r="R119" s="14">
        <v>95</v>
      </c>
      <c r="S119" s="14">
        <v>17231.296816614813</v>
      </c>
      <c r="T119" s="14">
        <v>-47.296816614812997</v>
      </c>
      <c r="U119" s="305">
        <v>1927</v>
      </c>
      <c r="AC119" s="337">
        <v>9555.8127557551907</v>
      </c>
      <c r="AD119" s="334">
        <v>9302</v>
      </c>
      <c r="AE119" s="335">
        <v>9412.8907391823814</v>
      </c>
      <c r="AF119" s="332" t="s">
        <v>151</v>
      </c>
    </row>
    <row r="120" spans="1:32" x14ac:dyDescent="0.2">
      <c r="A120" s="334">
        <v>9888</v>
      </c>
      <c r="B120" s="337">
        <v>9729.7851382263761</v>
      </c>
      <c r="D120" s="14">
        <v>96</v>
      </c>
      <c r="E120" s="14">
        <v>16810.869974723755</v>
      </c>
      <c r="F120" s="14">
        <v>-283.86997472375515</v>
      </c>
      <c r="G120" s="305">
        <v>1926</v>
      </c>
      <c r="O120" s="112">
        <v>9888</v>
      </c>
      <c r="P120" s="138">
        <v>9677.8201261822469</v>
      </c>
      <c r="R120" s="14">
        <v>96</v>
      </c>
      <c r="S120" s="14">
        <v>17023.271865272662</v>
      </c>
      <c r="T120" s="14">
        <v>-496.27186527266167</v>
      </c>
      <c r="U120" s="305">
        <v>1926</v>
      </c>
      <c r="AB120" s="332" t="s">
        <v>151</v>
      </c>
      <c r="AC120" s="337">
        <v>9729.7851382263761</v>
      </c>
      <c r="AD120" s="334">
        <v>9888</v>
      </c>
      <c r="AE120" s="335">
        <v>9677.8201261822469</v>
      </c>
    </row>
    <row r="121" spans="1:32" x14ac:dyDescent="0.2">
      <c r="A121" s="334">
        <v>9897</v>
      </c>
      <c r="B121" s="337">
        <v>9948.9096038149</v>
      </c>
      <c r="D121" s="14">
        <v>97</v>
      </c>
      <c r="E121" s="14">
        <v>17731.715073513751</v>
      </c>
      <c r="F121" s="14">
        <v>603.28492648624888</v>
      </c>
      <c r="G121" s="305">
        <v>1925</v>
      </c>
      <c r="O121" s="112">
        <v>9897</v>
      </c>
      <c r="P121" s="138">
        <v>9893.9343572333346</v>
      </c>
      <c r="R121" s="14">
        <v>97</v>
      </c>
      <c r="S121" s="14">
        <v>17639.723247329006</v>
      </c>
      <c r="T121" s="14">
        <v>695.27675267099403</v>
      </c>
      <c r="U121" s="305">
        <v>1925</v>
      </c>
      <c r="AC121" s="337">
        <v>9948.9096038149</v>
      </c>
      <c r="AD121" s="334">
        <v>9897</v>
      </c>
      <c r="AE121" s="335">
        <v>9893.9343572333346</v>
      </c>
      <c r="AF121" s="332" t="s">
        <v>151</v>
      </c>
    </row>
    <row r="122" spans="1:32" x14ac:dyDescent="0.2">
      <c r="A122" s="334">
        <v>11073</v>
      </c>
      <c r="B122" s="337">
        <v>10906.543790321992</v>
      </c>
      <c r="D122" s="14">
        <v>98</v>
      </c>
      <c r="E122" s="14">
        <v>16662.121198641344</v>
      </c>
      <c r="F122" s="14">
        <v>172.87880135865635</v>
      </c>
      <c r="G122" s="305">
        <v>1924</v>
      </c>
      <c r="O122" s="112">
        <v>11073</v>
      </c>
      <c r="P122" s="138">
        <v>10926.202180373801</v>
      </c>
      <c r="R122" s="14">
        <v>98</v>
      </c>
      <c r="S122" s="14">
        <v>16683.7147310613</v>
      </c>
      <c r="T122" s="14">
        <v>151.28526893870003</v>
      </c>
      <c r="U122" s="305">
        <v>1924</v>
      </c>
      <c r="AC122" s="337">
        <v>10906.543790321992</v>
      </c>
      <c r="AD122" s="334">
        <v>11073</v>
      </c>
      <c r="AE122" s="335">
        <v>10926.202180373801</v>
      </c>
      <c r="AF122" s="332" t="s">
        <v>151</v>
      </c>
    </row>
    <row r="123" spans="1:32" x14ac:dyDescent="0.2">
      <c r="A123" s="334">
        <v>5932</v>
      </c>
      <c r="B123" s="338">
        <v>5958.3418717688619</v>
      </c>
      <c r="D123" s="14">
        <v>99</v>
      </c>
      <c r="E123" s="14">
        <v>15556.04481900628</v>
      </c>
      <c r="F123" s="14">
        <v>1002.9551809937202</v>
      </c>
      <c r="G123" s="305">
        <v>1923</v>
      </c>
      <c r="O123" s="112">
        <v>5932</v>
      </c>
      <c r="P123" s="138">
        <v>5945.6309641579464</v>
      </c>
      <c r="R123" s="14">
        <v>99</v>
      </c>
      <c r="S123" s="14">
        <v>15652.376217810765</v>
      </c>
      <c r="T123" s="14">
        <v>906.6237821892355</v>
      </c>
      <c r="U123" s="305">
        <v>1923</v>
      </c>
      <c r="AC123" s="338">
        <v>5958.3418717688619</v>
      </c>
      <c r="AD123" s="334">
        <v>5932</v>
      </c>
      <c r="AE123" s="335">
        <v>5945.6309641579464</v>
      </c>
      <c r="AF123" s="332" t="s">
        <v>151</v>
      </c>
    </row>
    <row r="124" spans="1:32" x14ac:dyDescent="0.2">
      <c r="A124" s="334">
        <v>9672</v>
      </c>
      <c r="B124" s="338">
        <v>9742.560379229606</v>
      </c>
      <c r="D124" s="14">
        <v>100</v>
      </c>
      <c r="E124" s="14">
        <v>15213.31978270135</v>
      </c>
      <c r="F124" s="14">
        <v>-15.31978270135005</v>
      </c>
      <c r="G124" s="305">
        <v>1922</v>
      </c>
      <c r="O124" s="112">
        <v>9672</v>
      </c>
      <c r="P124" s="138">
        <v>9699.9540109683403</v>
      </c>
      <c r="R124" s="14">
        <v>100</v>
      </c>
      <c r="S124" s="14">
        <v>15230.724099974026</v>
      </c>
      <c r="T124" s="14">
        <v>-32.724099974026103</v>
      </c>
      <c r="U124" s="305">
        <v>1922</v>
      </c>
      <c r="AC124" s="338">
        <v>9742.560379229606</v>
      </c>
      <c r="AD124" s="334">
        <v>9672</v>
      </c>
      <c r="AE124" s="335">
        <v>9699.9540109683403</v>
      </c>
      <c r="AF124" s="332" t="s">
        <v>151</v>
      </c>
    </row>
    <row r="125" spans="1:32" x14ac:dyDescent="0.2">
      <c r="A125" s="334">
        <v>9129</v>
      </c>
      <c r="B125" s="338">
        <v>9183.9408191379553</v>
      </c>
      <c r="D125" s="14">
        <v>101</v>
      </c>
      <c r="E125" s="14">
        <v>15492.515620949382</v>
      </c>
      <c r="F125" s="14">
        <v>-196.51562094938163</v>
      </c>
      <c r="G125" s="305">
        <v>1921</v>
      </c>
      <c r="O125" s="112">
        <v>9129</v>
      </c>
      <c r="P125" s="138">
        <v>9097.0494765741805</v>
      </c>
      <c r="R125" s="14">
        <v>101</v>
      </c>
      <c r="S125" s="14">
        <v>15626.000681040463</v>
      </c>
      <c r="T125" s="14">
        <v>-330.00068104046295</v>
      </c>
      <c r="U125" s="305">
        <v>1921</v>
      </c>
      <c r="AC125" s="338">
        <v>9183.9408191379553</v>
      </c>
      <c r="AD125" s="334">
        <v>9129</v>
      </c>
      <c r="AE125" s="335">
        <v>9097.0494765741805</v>
      </c>
      <c r="AF125" s="332" t="s">
        <v>151</v>
      </c>
    </row>
    <row r="126" spans="1:32" x14ac:dyDescent="0.2">
      <c r="A126" s="334">
        <v>9536</v>
      </c>
      <c r="B126" s="338">
        <v>9747.9846606102565</v>
      </c>
      <c r="D126" s="14">
        <v>102</v>
      </c>
      <c r="E126" s="14">
        <v>13266.441128868479</v>
      </c>
      <c r="F126" s="14">
        <v>-182.4411288684787</v>
      </c>
      <c r="G126" s="305">
        <v>1920</v>
      </c>
      <c r="O126" s="112">
        <v>9536</v>
      </c>
      <c r="P126" s="138">
        <v>9676.7937781529345</v>
      </c>
      <c r="R126" s="14">
        <v>102</v>
      </c>
      <c r="S126" s="14">
        <v>13380.886258438413</v>
      </c>
      <c r="T126" s="14">
        <v>-296.88625843841328</v>
      </c>
      <c r="U126" s="305">
        <v>1920</v>
      </c>
      <c r="AC126" s="338">
        <v>9747.9846606102565</v>
      </c>
      <c r="AD126" s="334">
        <v>9536</v>
      </c>
      <c r="AE126" s="335">
        <v>9676.7937781529345</v>
      </c>
      <c r="AF126" s="332" t="s">
        <v>151</v>
      </c>
    </row>
    <row r="127" spans="1:32" x14ac:dyDescent="0.2">
      <c r="A127" s="334">
        <v>9560</v>
      </c>
      <c r="B127" s="338">
        <v>9422.9611811685245</v>
      </c>
      <c r="D127" s="14">
        <v>103</v>
      </c>
      <c r="E127" s="14">
        <v>8927.1376612817257</v>
      </c>
      <c r="F127" s="14">
        <v>-262.13766128172574</v>
      </c>
      <c r="G127" s="305">
        <v>1919</v>
      </c>
      <c r="O127" s="112">
        <v>9560</v>
      </c>
      <c r="P127" s="138">
        <v>9458.6937829213402</v>
      </c>
      <c r="R127" s="14">
        <v>103</v>
      </c>
      <c r="S127" s="14">
        <v>8942.0625128934626</v>
      </c>
      <c r="T127" s="14">
        <v>-277.06251289346255</v>
      </c>
      <c r="U127" s="305">
        <v>1919</v>
      </c>
      <c r="AC127" s="338">
        <v>9422.9611811685245</v>
      </c>
      <c r="AD127" s="334">
        <v>9560</v>
      </c>
      <c r="AE127" s="335">
        <v>9458.6937829213402</v>
      </c>
      <c r="AF127" s="332" t="s">
        <v>151</v>
      </c>
    </row>
    <row r="128" spans="1:32" x14ac:dyDescent="0.2">
      <c r="A128" s="334">
        <v>10514</v>
      </c>
      <c r="B128" s="338">
        <v>10330.316845647119</v>
      </c>
      <c r="D128" s="14">
        <v>104</v>
      </c>
      <c r="E128" s="14">
        <v>7477.1283748410151</v>
      </c>
      <c r="F128" s="14">
        <v>-92.128374841015102</v>
      </c>
      <c r="G128" s="305">
        <v>1918</v>
      </c>
      <c r="O128" s="112">
        <v>10514</v>
      </c>
      <c r="P128" s="138">
        <v>10297.880375129727</v>
      </c>
      <c r="R128" s="14">
        <v>104</v>
      </c>
      <c r="S128" s="14">
        <v>7561.1110447242518</v>
      </c>
      <c r="T128" s="14">
        <v>-176.11104472425177</v>
      </c>
      <c r="U128" s="305">
        <v>1918</v>
      </c>
      <c r="AB128" s="332" t="s">
        <v>151</v>
      </c>
      <c r="AC128" s="338">
        <v>10330.316845647119</v>
      </c>
      <c r="AD128" s="334">
        <v>10514</v>
      </c>
      <c r="AE128" s="335">
        <v>10297.880375129727</v>
      </c>
    </row>
    <row r="129" spans="1:32" x14ac:dyDescent="0.2">
      <c r="A129" s="334">
        <v>11796</v>
      </c>
      <c r="B129" s="338">
        <v>11474.180885255595</v>
      </c>
      <c r="D129" s="14">
        <v>105</v>
      </c>
      <c r="E129" s="14">
        <v>8673.2819821483827</v>
      </c>
      <c r="F129" s="14">
        <v>275.71801785161733</v>
      </c>
      <c r="G129" s="305">
        <v>1917</v>
      </c>
      <c r="O129" s="112">
        <v>11796</v>
      </c>
      <c r="P129" s="138">
        <v>11524.101672470391</v>
      </c>
      <c r="R129" s="14">
        <v>105</v>
      </c>
      <c r="S129" s="14">
        <v>8855.5619008553786</v>
      </c>
      <c r="T129" s="14">
        <v>93.438099144621447</v>
      </c>
      <c r="U129" s="305">
        <v>1917</v>
      </c>
      <c r="AC129" s="338">
        <v>11474.180885255595</v>
      </c>
      <c r="AD129" s="334">
        <v>11796</v>
      </c>
      <c r="AE129" s="335">
        <v>11524.101672470391</v>
      </c>
      <c r="AF129" s="332" t="s">
        <v>151</v>
      </c>
    </row>
    <row r="130" spans="1:32" x14ac:dyDescent="0.2">
      <c r="A130" s="334">
        <v>10315</v>
      </c>
      <c r="B130" s="338">
        <v>9883.3673163922213</v>
      </c>
      <c r="D130" s="14">
        <v>106</v>
      </c>
      <c r="E130" s="14">
        <v>8947.9875955374519</v>
      </c>
      <c r="F130" s="14">
        <v>-58.987595537451853</v>
      </c>
      <c r="G130" s="305">
        <v>1916</v>
      </c>
      <c r="O130" s="112">
        <v>10315</v>
      </c>
      <c r="P130" s="138">
        <v>9964.6040668852384</v>
      </c>
      <c r="R130" s="14">
        <v>106</v>
      </c>
      <c r="S130" s="14">
        <v>9143.7028417022539</v>
      </c>
      <c r="T130" s="14">
        <v>-254.70284170225386</v>
      </c>
      <c r="U130" s="305">
        <v>1916</v>
      </c>
      <c r="AB130" s="332" t="s">
        <v>151</v>
      </c>
      <c r="AC130" s="338">
        <v>9883.3673163922213</v>
      </c>
      <c r="AD130" s="334">
        <v>10315</v>
      </c>
      <c r="AE130" s="335">
        <v>9964.6040668852384</v>
      </c>
    </row>
    <row r="131" spans="1:32" x14ac:dyDescent="0.2">
      <c r="A131" s="334">
        <v>9388</v>
      </c>
      <c r="B131" s="338">
        <v>9291.5680553027123</v>
      </c>
      <c r="D131" s="14">
        <v>107</v>
      </c>
      <c r="E131" s="14">
        <v>14013.271840608395</v>
      </c>
      <c r="F131" s="14">
        <v>199.728159391605</v>
      </c>
      <c r="G131" s="305">
        <v>1915</v>
      </c>
      <c r="O131" s="112">
        <v>9388</v>
      </c>
      <c r="P131" s="138">
        <v>9269.6443075215593</v>
      </c>
      <c r="R131" s="14">
        <v>107</v>
      </c>
      <c r="S131" s="14">
        <v>14087.920179312454</v>
      </c>
      <c r="T131" s="14">
        <v>125.07982068754609</v>
      </c>
      <c r="U131" s="305">
        <v>1915</v>
      </c>
      <c r="AB131" s="332" t="s">
        <v>151</v>
      </c>
      <c r="AC131" s="338">
        <v>9291.5680553027123</v>
      </c>
      <c r="AD131" s="334">
        <v>9388</v>
      </c>
      <c r="AE131" s="335">
        <v>9269.6443075215593</v>
      </c>
    </row>
    <row r="132" spans="1:32" x14ac:dyDescent="0.2">
      <c r="A132" s="334">
        <v>12635</v>
      </c>
      <c r="B132" s="338">
        <v>12274.440531702247</v>
      </c>
      <c r="D132" s="14">
        <v>108</v>
      </c>
      <c r="E132" s="14">
        <v>14479.775807906844</v>
      </c>
      <c r="F132" s="14">
        <v>51.22419209315558</v>
      </c>
      <c r="G132" s="305">
        <v>1914</v>
      </c>
      <c r="O132" s="112">
        <v>12635</v>
      </c>
      <c r="P132" s="138">
        <v>12362.91551960118</v>
      </c>
      <c r="R132" s="14">
        <v>108</v>
      </c>
      <c r="S132" s="14">
        <v>14660.057403435985</v>
      </c>
      <c r="T132" s="14">
        <v>-129.05740343598518</v>
      </c>
      <c r="U132" s="305">
        <v>1914</v>
      </c>
      <c r="AC132" s="338">
        <v>12274.440531702247</v>
      </c>
      <c r="AD132" s="334">
        <v>12635</v>
      </c>
      <c r="AE132" s="335">
        <v>12362.91551960118</v>
      </c>
      <c r="AF132" s="332" t="s">
        <v>151</v>
      </c>
    </row>
    <row r="133" spans="1:32" x14ac:dyDescent="0.2">
      <c r="A133" s="334">
        <v>19383</v>
      </c>
      <c r="B133" s="338">
        <v>19530.735327063096</v>
      </c>
      <c r="D133" s="14">
        <v>109</v>
      </c>
      <c r="E133" s="14">
        <v>10174.776576752844</v>
      </c>
      <c r="F133" s="14">
        <v>-213.77657675284354</v>
      </c>
      <c r="G133" s="305">
        <v>1913</v>
      </c>
      <c r="O133" s="112">
        <v>19383</v>
      </c>
      <c r="P133" s="138">
        <v>19465.260047580992</v>
      </c>
      <c r="R133" s="14">
        <v>109</v>
      </c>
      <c r="S133" s="14">
        <v>10201.160138875426</v>
      </c>
      <c r="T133" s="14">
        <v>-240.16013887542613</v>
      </c>
      <c r="U133" s="305">
        <v>1913</v>
      </c>
      <c r="AC133" s="338">
        <v>19530.735327063096</v>
      </c>
      <c r="AD133" s="334">
        <v>19383</v>
      </c>
      <c r="AE133" s="335">
        <v>19465.260047580992</v>
      </c>
      <c r="AF133" s="332" t="s">
        <v>151</v>
      </c>
    </row>
    <row r="134" spans="1:32" x14ac:dyDescent="0.2">
      <c r="A134" s="334">
        <v>12986</v>
      </c>
      <c r="B134" s="338">
        <v>12642.858434760929</v>
      </c>
      <c r="D134" s="14">
        <v>110</v>
      </c>
      <c r="E134" s="14">
        <v>10746.432555021152</v>
      </c>
      <c r="F134" s="14">
        <v>417.56744497884756</v>
      </c>
      <c r="G134" s="305">
        <v>1912</v>
      </c>
      <c r="O134" s="112">
        <v>12986</v>
      </c>
      <c r="P134" s="138">
        <v>12705.678057667232</v>
      </c>
      <c r="R134" s="14">
        <v>110</v>
      </c>
      <c r="S134" s="14">
        <v>10888.04976037987</v>
      </c>
      <c r="T134" s="14">
        <v>275.95023962012965</v>
      </c>
      <c r="U134" s="305">
        <v>1912</v>
      </c>
      <c r="AC134" s="338">
        <v>12642.858434760929</v>
      </c>
      <c r="AD134" s="334">
        <v>12986</v>
      </c>
      <c r="AE134" s="335">
        <v>12705.678057667232</v>
      </c>
      <c r="AF134" s="332" t="s">
        <v>151</v>
      </c>
    </row>
    <row r="135" spans="1:32" x14ac:dyDescent="0.2">
      <c r="A135" s="334">
        <v>10628</v>
      </c>
      <c r="B135" s="338">
        <v>10586.433281867165</v>
      </c>
      <c r="D135" s="14">
        <v>111</v>
      </c>
      <c r="E135" s="14">
        <v>10804.915679343421</v>
      </c>
      <c r="F135" s="14">
        <v>356.08432065657871</v>
      </c>
      <c r="G135" s="305">
        <v>1911</v>
      </c>
      <c r="O135" s="112">
        <v>10628</v>
      </c>
      <c r="P135" s="138">
        <v>10533.099228581928</v>
      </c>
      <c r="R135" s="14">
        <v>111</v>
      </c>
      <c r="S135" s="14">
        <v>11027.061395168927</v>
      </c>
      <c r="T135" s="14">
        <v>133.93860483107346</v>
      </c>
      <c r="U135" s="305">
        <v>1911</v>
      </c>
      <c r="AB135" s="332" t="s">
        <v>151</v>
      </c>
      <c r="AC135" s="338">
        <v>10586.433281867165</v>
      </c>
      <c r="AD135" s="334">
        <v>10628</v>
      </c>
      <c r="AE135" s="335">
        <v>10533.099228581928</v>
      </c>
    </row>
    <row r="136" spans="1:32" x14ac:dyDescent="0.2">
      <c r="A136" s="334">
        <v>13417</v>
      </c>
      <c r="B136" s="338">
        <v>13168.332516354185</v>
      </c>
      <c r="D136" s="14">
        <v>112</v>
      </c>
      <c r="E136" s="14">
        <v>9428.3800697299175</v>
      </c>
      <c r="F136" s="14">
        <v>148.61993027008248</v>
      </c>
      <c r="G136" s="305">
        <v>1910</v>
      </c>
      <c r="O136" s="112">
        <v>13417</v>
      </c>
      <c r="P136" s="138">
        <v>13144.426324951877</v>
      </c>
      <c r="R136" s="14">
        <v>112</v>
      </c>
      <c r="S136" s="14">
        <v>9609.7687446035798</v>
      </c>
      <c r="T136" s="14">
        <v>-32.768744603579762</v>
      </c>
      <c r="U136" s="305">
        <v>1910</v>
      </c>
      <c r="AB136" s="332" t="s">
        <v>151</v>
      </c>
      <c r="AC136" s="338">
        <v>13168.332516354185</v>
      </c>
      <c r="AD136" s="334">
        <v>13417</v>
      </c>
      <c r="AE136" s="335">
        <v>13144.426324951877</v>
      </c>
    </row>
    <row r="137" spans="1:32" x14ac:dyDescent="0.2">
      <c r="A137" s="334">
        <v>11512</v>
      </c>
      <c r="B137" s="338">
        <v>11050.389871011252</v>
      </c>
      <c r="D137" s="14">
        <v>113</v>
      </c>
      <c r="E137" s="14">
        <v>8665.3789934586948</v>
      </c>
      <c r="F137" s="14">
        <v>131.62100654130518</v>
      </c>
      <c r="G137" s="305">
        <v>1909</v>
      </c>
      <c r="O137" s="112">
        <v>11512</v>
      </c>
      <c r="P137" s="138">
        <v>10963.338019437964</v>
      </c>
      <c r="R137" s="14">
        <v>113</v>
      </c>
      <c r="S137" s="14">
        <v>8808.4500348389465</v>
      </c>
      <c r="T137" s="14">
        <v>-11.450034838946522</v>
      </c>
      <c r="U137" s="305">
        <v>1909</v>
      </c>
      <c r="AB137" s="332" t="s">
        <v>151</v>
      </c>
      <c r="AC137" s="338">
        <v>11050.389871011252</v>
      </c>
      <c r="AD137" s="334">
        <v>11512</v>
      </c>
      <c r="AE137" s="335">
        <v>10963.338019437964</v>
      </c>
    </row>
    <row r="138" spans="1:32" x14ac:dyDescent="0.2">
      <c r="A138" s="334">
        <v>9292</v>
      </c>
      <c r="B138" s="338">
        <v>9730.5001763225227</v>
      </c>
      <c r="D138" s="14">
        <v>114</v>
      </c>
      <c r="E138" s="14">
        <v>8483.1534170284485</v>
      </c>
      <c r="F138" s="14">
        <v>-66.15341702844853</v>
      </c>
      <c r="G138" s="305">
        <v>1908</v>
      </c>
      <c r="O138" s="112">
        <v>9292</v>
      </c>
      <c r="P138" s="138">
        <v>9625.6337531936497</v>
      </c>
      <c r="R138" s="14">
        <v>114</v>
      </c>
      <c r="S138" s="14">
        <v>8490.4290128960165</v>
      </c>
      <c r="T138" s="14">
        <v>-73.429012896016502</v>
      </c>
      <c r="U138" s="305">
        <v>1908</v>
      </c>
      <c r="AC138" s="338">
        <v>9730.5001763225227</v>
      </c>
      <c r="AD138" s="334">
        <v>9292</v>
      </c>
      <c r="AE138" s="335">
        <v>9625.6337531936497</v>
      </c>
      <c r="AF138" s="332" t="s">
        <v>151</v>
      </c>
    </row>
    <row r="139" spans="1:32" x14ac:dyDescent="0.2">
      <c r="A139" s="334">
        <v>16742</v>
      </c>
      <c r="B139" s="338">
        <v>16841.626449072726</v>
      </c>
      <c r="D139" s="14">
        <v>115</v>
      </c>
      <c r="E139" s="14">
        <v>8748.6223236188962</v>
      </c>
      <c r="F139" s="14">
        <v>-56.622323618896189</v>
      </c>
      <c r="G139" s="305">
        <v>1907</v>
      </c>
      <c r="O139" s="112">
        <v>16742</v>
      </c>
      <c r="P139" s="138">
        <v>16620.392446996259</v>
      </c>
      <c r="R139" s="14">
        <v>115</v>
      </c>
      <c r="S139" s="14">
        <v>8780.8522834886007</v>
      </c>
      <c r="T139" s="14">
        <v>-88.852283488600733</v>
      </c>
      <c r="U139" s="305">
        <v>1907</v>
      </c>
      <c r="AB139" s="332" t="s">
        <v>151</v>
      </c>
      <c r="AC139" s="338">
        <v>16841.626449072726</v>
      </c>
      <c r="AD139" s="334">
        <v>16742</v>
      </c>
      <c r="AE139" s="335">
        <v>16620.392446996259</v>
      </c>
    </row>
    <row r="140" spans="1:32" x14ac:dyDescent="0.2">
      <c r="A140" s="334">
        <v>9030</v>
      </c>
      <c r="B140" s="338">
        <v>9376.4023840246609</v>
      </c>
      <c r="D140" s="14">
        <v>116</v>
      </c>
      <c r="E140" s="14">
        <v>8936.7995215611736</v>
      </c>
      <c r="F140" s="14">
        <v>-62.799521561173606</v>
      </c>
      <c r="G140" s="305">
        <v>1906</v>
      </c>
      <c r="O140" s="112">
        <v>9030</v>
      </c>
      <c r="P140" s="138">
        <v>9306.4013656999978</v>
      </c>
      <c r="R140" s="14">
        <v>116</v>
      </c>
      <c r="S140" s="14">
        <v>8929.1547549959141</v>
      </c>
      <c r="T140" s="14">
        <v>-55.154754995914118</v>
      </c>
      <c r="U140" s="305">
        <v>1906</v>
      </c>
      <c r="AC140" s="338">
        <v>9376.4023840246609</v>
      </c>
      <c r="AD140" s="334">
        <v>9030</v>
      </c>
      <c r="AE140" s="335">
        <v>9306.4013656999978</v>
      </c>
      <c r="AF140" s="332" t="s">
        <v>151</v>
      </c>
    </row>
    <row r="141" spans="1:32" x14ac:dyDescent="0.2">
      <c r="A141" s="334">
        <v>6092</v>
      </c>
      <c r="B141" s="338">
        <v>6006.218752830986</v>
      </c>
      <c r="D141" s="14">
        <v>117</v>
      </c>
      <c r="E141" s="14">
        <v>9591.0903280812126</v>
      </c>
      <c r="F141" s="14">
        <v>43.909671918787353</v>
      </c>
      <c r="G141" s="305">
        <v>1905</v>
      </c>
      <c r="O141" s="112">
        <v>6092</v>
      </c>
      <c r="P141" s="138">
        <v>5938.7924990557813</v>
      </c>
      <c r="R141" s="14">
        <v>117</v>
      </c>
      <c r="S141" s="14">
        <v>9611.8453274494077</v>
      </c>
      <c r="T141" s="14">
        <v>23.154672550592295</v>
      </c>
      <c r="U141" s="305">
        <v>1905</v>
      </c>
      <c r="AB141" s="332" t="s">
        <v>151</v>
      </c>
      <c r="AC141" s="338">
        <v>6006.218752830986</v>
      </c>
      <c r="AD141" s="334">
        <v>6092</v>
      </c>
      <c r="AE141" s="335">
        <v>5938.7924990557813</v>
      </c>
    </row>
    <row r="142" spans="1:32" x14ac:dyDescent="0.2">
      <c r="A142" s="334">
        <v>3425</v>
      </c>
      <c r="B142" s="338">
        <v>3425.8836924533416</v>
      </c>
      <c r="D142" s="14">
        <v>118</v>
      </c>
      <c r="E142" s="14">
        <v>9578.6232103595794</v>
      </c>
      <c r="F142" s="14">
        <v>-276.62321035957939</v>
      </c>
      <c r="G142" s="305">
        <v>1904</v>
      </c>
      <c r="O142" s="112">
        <v>3425</v>
      </c>
      <c r="P142" s="138">
        <v>3407.2589592655831</v>
      </c>
      <c r="R142" s="14">
        <v>118</v>
      </c>
      <c r="S142" s="14">
        <v>9464.2519598265681</v>
      </c>
      <c r="T142" s="14">
        <v>-162.25195982656805</v>
      </c>
      <c r="U142" s="305">
        <v>1904</v>
      </c>
      <c r="AB142" s="332" t="s">
        <v>151</v>
      </c>
      <c r="AC142" s="338">
        <v>3425.8836924533416</v>
      </c>
      <c r="AD142" s="334">
        <v>3425</v>
      </c>
      <c r="AE142" s="335">
        <v>3407.2589592655831</v>
      </c>
    </row>
    <row r="143" spans="1:32" x14ac:dyDescent="0.2">
      <c r="A143" s="334">
        <v>3191</v>
      </c>
      <c r="B143" s="338">
        <v>3492.9923282439549</v>
      </c>
      <c r="D143" s="14">
        <v>119</v>
      </c>
      <c r="E143" s="14">
        <v>9751.9739008213437</v>
      </c>
      <c r="F143" s="14">
        <v>136.0260991786563</v>
      </c>
      <c r="G143" s="305">
        <v>1903</v>
      </c>
      <c r="O143" s="112">
        <v>3191</v>
      </c>
      <c r="P143" s="138">
        <v>3454.7764441289305</v>
      </c>
      <c r="R143" s="14">
        <v>119</v>
      </c>
      <c r="S143" s="14">
        <v>9726.5878161409946</v>
      </c>
      <c r="T143" s="14">
        <v>161.41218385900538</v>
      </c>
      <c r="U143" s="305">
        <v>1903</v>
      </c>
      <c r="AC143" s="338">
        <v>3492.9923282439549</v>
      </c>
      <c r="AD143" s="334">
        <v>3191</v>
      </c>
      <c r="AE143" s="335">
        <v>3454.7764441289305</v>
      </c>
      <c r="AF143" s="332" t="s">
        <v>151</v>
      </c>
    </row>
    <row r="144" spans="1:32" x14ac:dyDescent="0.2">
      <c r="A144" s="334">
        <v>3409</v>
      </c>
      <c r="B144" s="338">
        <v>3342.696690548376</v>
      </c>
      <c r="D144" s="14">
        <v>120</v>
      </c>
      <c r="E144" s="14">
        <v>9970.3153229900436</v>
      </c>
      <c r="F144" s="14">
        <v>-73.315322990043569</v>
      </c>
      <c r="G144" s="305">
        <v>1902</v>
      </c>
      <c r="O144" s="112">
        <v>3409</v>
      </c>
      <c r="P144" s="138">
        <v>3310.5990247230989</v>
      </c>
      <c r="R144" s="14">
        <v>120</v>
      </c>
      <c r="S144" s="14">
        <v>9940.5863932960074</v>
      </c>
      <c r="T144" s="14">
        <v>-43.586393296007373</v>
      </c>
      <c r="U144" s="305">
        <v>1902</v>
      </c>
      <c r="AB144" s="332" t="s">
        <v>151</v>
      </c>
      <c r="AC144" s="338">
        <v>3342.696690548376</v>
      </c>
      <c r="AD144" s="334">
        <v>3409</v>
      </c>
      <c r="AE144" s="335">
        <v>3310.5990247230989</v>
      </c>
    </row>
    <row r="145" spans="1:32" x14ac:dyDescent="0.2">
      <c r="A145" s="334">
        <v>1904</v>
      </c>
      <c r="B145" s="338">
        <v>1932.8827983027436</v>
      </c>
      <c r="D145" s="14">
        <v>121</v>
      </c>
      <c r="E145" s="14">
        <v>10924.527394370334</v>
      </c>
      <c r="F145" s="14">
        <v>148.47260562966585</v>
      </c>
      <c r="G145" s="305">
        <v>1901</v>
      </c>
      <c r="O145" s="112">
        <v>1904</v>
      </c>
      <c r="P145" s="138">
        <v>1916.0664220266449</v>
      </c>
      <c r="R145" s="14">
        <v>121</v>
      </c>
      <c r="S145" s="14">
        <v>10962.74881323744</v>
      </c>
      <c r="T145" s="14">
        <v>110.25118676255988</v>
      </c>
      <c r="U145" s="305">
        <v>1901</v>
      </c>
      <c r="AC145" s="338">
        <v>1932.8827983027436</v>
      </c>
      <c r="AD145" s="334">
        <v>1904</v>
      </c>
      <c r="AE145" s="335">
        <v>1916.0664220266449</v>
      </c>
      <c r="AF145" s="332" t="s">
        <v>151</v>
      </c>
    </row>
    <row r="146" spans="1:32" x14ac:dyDescent="0.2">
      <c r="A146" s="334">
        <v>2040</v>
      </c>
      <c r="B146" s="338">
        <v>2160.4321011256798</v>
      </c>
      <c r="D146" s="14">
        <v>122</v>
      </c>
      <c r="E146" s="14">
        <v>5994.0079237441196</v>
      </c>
      <c r="F146" s="14">
        <v>-62.00792374411958</v>
      </c>
      <c r="G146" s="305">
        <v>1900</v>
      </c>
      <c r="O146" s="146">
        <v>2040</v>
      </c>
      <c r="P146" s="138">
        <v>2123.8651996968847</v>
      </c>
      <c r="R146" s="14">
        <v>122</v>
      </c>
      <c r="S146" s="14">
        <v>6030.934982627421</v>
      </c>
      <c r="T146" s="14">
        <v>-98.93498262742105</v>
      </c>
      <c r="U146" s="305">
        <v>1900</v>
      </c>
      <c r="AC146" s="338">
        <v>2160.4321011256798</v>
      </c>
      <c r="AD146" s="334">
        <v>2040</v>
      </c>
      <c r="AE146" s="335">
        <v>2123.8651996968847</v>
      </c>
      <c r="AF146" s="332" t="s">
        <v>151</v>
      </c>
    </row>
    <row r="147" spans="1:32" x14ac:dyDescent="0.2">
      <c r="A147" s="334">
        <v>3066</v>
      </c>
      <c r="B147" s="338">
        <v>3055.7475408520527</v>
      </c>
      <c r="D147" s="14">
        <v>123</v>
      </c>
      <c r="E147" s="14">
        <v>9764.7034893759646</v>
      </c>
      <c r="F147" s="14">
        <v>-92.703489375964637</v>
      </c>
      <c r="G147" s="305">
        <v>1899</v>
      </c>
      <c r="O147" s="146">
        <v>3066</v>
      </c>
      <c r="P147" s="138">
        <v>3012.9106649216633</v>
      </c>
      <c r="R147" s="14">
        <v>123</v>
      </c>
      <c r="S147" s="14">
        <v>9748.5050208900757</v>
      </c>
      <c r="T147" s="14">
        <v>-76.505020890075684</v>
      </c>
      <c r="U147" s="305">
        <v>1899</v>
      </c>
      <c r="AB147" s="332" t="s">
        <v>151</v>
      </c>
      <c r="AC147" s="338">
        <v>3055.7475408520527</v>
      </c>
      <c r="AD147" s="334">
        <v>3066</v>
      </c>
      <c r="AE147" s="335">
        <v>3012.9106649216633</v>
      </c>
    </row>
    <row r="148" spans="1:32" x14ac:dyDescent="0.2">
      <c r="D148" s="14">
        <v>124</v>
      </c>
      <c r="E148" s="14">
        <v>9208.0801617430661</v>
      </c>
      <c r="F148" s="14">
        <v>-79.080161743066128</v>
      </c>
      <c r="G148" s="305">
        <v>1898</v>
      </c>
      <c r="R148" s="14">
        <v>124</v>
      </c>
      <c r="S148" s="14">
        <v>9151.5026305655065</v>
      </c>
      <c r="T148" s="14">
        <v>-22.502630565506479</v>
      </c>
      <c r="U148" s="305">
        <v>1898</v>
      </c>
    </row>
    <row r="149" spans="1:32" x14ac:dyDescent="0.2">
      <c r="D149" s="14">
        <v>125</v>
      </c>
      <c r="E149" s="14">
        <v>9770.1083870340772</v>
      </c>
      <c r="F149" s="14">
        <v>-234.10838703407717</v>
      </c>
      <c r="G149" s="305">
        <v>1897</v>
      </c>
      <c r="R149" s="14">
        <v>125</v>
      </c>
      <c r="S149" s="14">
        <v>9725.5715155629605</v>
      </c>
      <c r="T149" s="14">
        <v>-189.57151556296049</v>
      </c>
      <c r="U149" s="305">
        <v>1897</v>
      </c>
    </row>
    <row r="150" spans="1:32" x14ac:dyDescent="0.2">
      <c r="D150" s="14">
        <v>126</v>
      </c>
      <c r="E150" s="14">
        <v>9446.2463821733854</v>
      </c>
      <c r="F150" s="14">
        <v>113.75361782661457</v>
      </c>
      <c r="G150" s="305">
        <v>1896</v>
      </c>
      <c r="R150" s="14">
        <v>126</v>
      </c>
      <c r="S150" s="14">
        <v>9509.6066138992501</v>
      </c>
      <c r="T150" s="14">
        <v>50.393386100749922</v>
      </c>
      <c r="U150" s="305">
        <v>1896</v>
      </c>
    </row>
    <row r="151" spans="1:32" x14ac:dyDescent="0.2">
      <c r="D151" s="14">
        <v>127</v>
      </c>
      <c r="E151" s="14">
        <v>10350.359602315144</v>
      </c>
      <c r="F151" s="14">
        <v>163.640397684856</v>
      </c>
      <c r="G151" s="305">
        <v>1895</v>
      </c>
      <c r="R151" s="14">
        <v>127</v>
      </c>
      <c r="S151" s="14">
        <v>10340.57797486301</v>
      </c>
      <c r="T151" s="14">
        <v>173.42202513698976</v>
      </c>
      <c r="U151" s="305">
        <v>1895</v>
      </c>
    </row>
    <row r="152" spans="1:32" x14ac:dyDescent="0.2">
      <c r="D152" s="14">
        <v>128</v>
      </c>
      <c r="E152" s="14">
        <v>11490.136032596278</v>
      </c>
      <c r="F152" s="14">
        <v>305.8639674037222</v>
      </c>
      <c r="G152" s="305">
        <v>1894</v>
      </c>
      <c r="R152" s="14">
        <v>128</v>
      </c>
      <c r="S152" s="14">
        <v>11554.795158210109</v>
      </c>
      <c r="T152" s="14">
        <v>241.20484178989136</v>
      </c>
      <c r="U152" s="305">
        <v>1894</v>
      </c>
    </row>
    <row r="153" spans="1:32" x14ac:dyDescent="0.2">
      <c r="D153" s="14">
        <v>129</v>
      </c>
      <c r="E153" s="14">
        <v>9905.0072515721768</v>
      </c>
      <c r="F153" s="14">
        <v>409.99274842782324</v>
      </c>
      <c r="G153" s="305">
        <v>1893</v>
      </c>
      <c r="R153" s="14">
        <v>129</v>
      </c>
      <c r="S153" s="14">
        <v>10010.564280637866</v>
      </c>
      <c r="T153" s="14">
        <v>304.43571936213448</v>
      </c>
      <c r="U153" s="305">
        <v>1893</v>
      </c>
    </row>
    <row r="154" spans="1:32" x14ac:dyDescent="0.2">
      <c r="D154" s="14">
        <v>130</v>
      </c>
      <c r="E154" s="14">
        <v>9315.3227909272828</v>
      </c>
      <c r="F154" s="14">
        <v>72.677209072717233</v>
      </c>
      <c r="G154" s="305">
        <v>1892</v>
      </c>
      <c r="R154" s="14">
        <v>130</v>
      </c>
      <c r="S154" s="14">
        <v>9322.407841515349</v>
      </c>
      <c r="T154" s="14">
        <v>65.592158484651009</v>
      </c>
      <c r="U154" s="305">
        <v>1892</v>
      </c>
    </row>
    <row r="155" spans="1:32" x14ac:dyDescent="0.2">
      <c r="D155" s="14">
        <v>131</v>
      </c>
      <c r="E155" s="14">
        <v>12287.535943373443</v>
      </c>
      <c r="F155" s="14">
        <v>347.46405662655707</v>
      </c>
      <c r="G155" s="305">
        <v>1891</v>
      </c>
      <c r="R155" s="14">
        <v>131</v>
      </c>
      <c r="S155" s="14">
        <v>12385.39742309047</v>
      </c>
      <c r="T155" s="14">
        <v>249.6025769095304</v>
      </c>
      <c r="U155" s="305">
        <v>1891</v>
      </c>
    </row>
    <row r="156" spans="1:32" x14ac:dyDescent="0.2">
      <c r="D156" s="14">
        <v>132</v>
      </c>
      <c r="E156" s="14">
        <v>19517.900298349428</v>
      </c>
      <c r="F156" s="14">
        <v>-134.90029834942834</v>
      </c>
      <c r="G156" s="305">
        <v>1890</v>
      </c>
      <c r="R156" s="14">
        <v>132</v>
      </c>
      <c r="S156" s="14">
        <v>19418.213429978416</v>
      </c>
      <c r="T156" s="14">
        <v>-35.213429978415661</v>
      </c>
      <c r="U156" s="305">
        <v>1890</v>
      </c>
    </row>
    <row r="157" spans="1:32" x14ac:dyDescent="0.2">
      <c r="D157" s="14">
        <v>133</v>
      </c>
      <c r="E157" s="14">
        <v>12654.63730145409</v>
      </c>
      <c r="F157" s="14">
        <v>331.36269854591046</v>
      </c>
      <c r="G157" s="305">
        <v>1889</v>
      </c>
      <c r="R157" s="14">
        <v>133</v>
      </c>
      <c r="S157" s="14">
        <v>12724.804481530949</v>
      </c>
      <c r="T157" s="14">
        <v>261.19551846905051</v>
      </c>
      <c r="U157" s="305">
        <v>1889</v>
      </c>
    </row>
    <row r="158" spans="1:32" x14ac:dyDescent="0.2">
      <c r="D158" s="14">
        <v>134</v>
      </c>
      <c r="E158" s="14">
        <v>10605.560803946699</v>
      </c>
      <c r="F158" s="14">
        <v>22.439196053301202</v>
      </c>
      <c r="G158" s="305">
        <v>1888</v>
      </c>
      <c r="R158" s="14">
        <v>134</v>
      </c>
      <c r="S158" s="14">
        <v>10573.49414939714</v>
      </c>
      <c r="T158" s="14">
        <v>54.505850602859937</v>
      </c>
      <c r="U158" s="305">
        <v>1888</v>
      </c>
    </row>
    <row r="159" spans="1:32" x14ac:dyDescent="0.2">
      <c r="D159" s="14">
        <v>135</v>
      </c>
      <c r="E159" s="14">
        <v>13178.233596280019</v>
      </c>
      <c r="F159" s="14">
        <v>238.7664037199811</v>
      </c>
      <c r="G159" s="305">
        <v>1887</v>
      </c>
      <c r="R159" s="14">
        <v>135</v>
      </c>
      <c r="S159" s="14">
        <v>13159.257615281065</v>
      </c>
      <c r="T159" s="14">
        <v>257.74238471893477</v>
      </c>
      <c r="U159" s="305">
        <v>1887</v>
      </c>
    </row>
    <row r="160" spans="1:32" x14ac:dyDescent="0.2">
      <c r="D160" s="14">
        <v>136</v>
      </c>
      <c r="E160" s="14">
        <v>11067.859439684089</v>
      </c>
      <c r="F160" s="14">
        <v>444.14056031591099</v>
      </c>
      <c r="G160" s="305">
        <v>1886</v>
      </c>
      <c r="R160" s="14">
        <v>136</v>
      </c>
      <c r="S160" s="14">
        <v>10999.521110381122</v>
      </c>
      <c r="T160" s="14">
        <v>512.47888961887838</v>
      </c>
      <c r="U160" s="305">
        <v>1886</v>
      </c>
    </row>
    <row r="161" spans="4:21" x14ac:dyDescent="0.2">
      <c r="D161" s="14">
        <v>137</v>
      </c>
      <c r="E161" s="14">
        <v>9752.6863837218643</v>
      </c>
      <c r="F161" s="14">
        <v>-460.68638372186433</v>
      </c>
      <c r="G161" s="305">
        <v>1885</v>
      </c>
      <c r="R161" s="14">
        <v>137</v>
      </c>
      <c r="S161" s="14">
        <v>9674.9123225276162</v>
      </c>
      <c r="T161" s="14">
        <v>-382.9123225276162</v>
      </c>
      <c r="U161" s="305">
        <v>1885</v>
      </c>
    </row>
    <row r="162" spans="4:21" x14ac:dyDescent="0.2">
      <c r="D162" s="14">
        <v>138</v>
      </c>
      <c r="E162" s="14">
        <v>16838.400977221841</v>
      </c>
      <c r="F162" s="14">
        <v>-96.400977221841458</v>
      </c>
      <c r="G162" s="305">
        <v>1884</v>
      </c>
      <c r="R162" s="14">
        <v>138</v>
      </c>
      <c r="S162" s="14">
        <v>16601.195708569721</v>
      </c>
      <c r="T162" s="14">
        <v>140.80429143027868</v>
      </c>
      <c r="U162" s="305">
        <v>1884</v>
      </c>
    </row>
    <row r="163" spans="4:21" x14ac:dyDescent="0.2">
      <c r="D163" s="14">
        <v>139</v>
      </c>
      <c r="E163" s="14">
        <v>9399.8539633462478</v>
      </c>
      <c r="F163" s="14">
        <v>-369.85396334624784</v>
      </c>
      <c r="G163" s="305">
        <v>1883</v>
      </c>
      <c r="R163" s="14">
        <v>139</v>
      </c>
      <c r="S163" s="14">
        <v>9358.8050658551492</v>
      </c>
      <c r="T163" s="14">
        <v>-328.80506585514922</v>
      </c>
      <c r="U163" s="305">
        <v>1883</v>
      </c>
    </row>
    <row r="164" spans="4:21" x14ac:dyDescent="0.2">
      <c r="D164" s="14">
        <v>140</v>
      </c>
      <c r="E164" s="14">
        <v>6041.7137163037496</v>
      </c>
      <c r="F164" s="14">
        <v>50.286283696250393</v>
      </c>
      <c r="G164" s="305">
        <v>1882</v>
      </c>
      <c r="R164" s="14">
        <v>140</v>
      </c>
      <c r="S164" s="14">
        <v>6024.1634627942749</v>
      </c>
      <c r="T164" s="14">
        <v>67.836537205725108</v>
      </c>
      <c r="U164" s="305">
        <v>1882</v>
      </c>
    </row>
    <row r="165" spans="4:21" x14ac:dyDescent="0.2">
      <c r="D165" s="14">
        <v>141</v>
      </c>
      <c r="E165" s="14">
        <v>3470.5995084883352</v>
      </c>
      <c r="F165" s="14">
        <v>-45.599508488335232</v>
      </c>
      <c r="G165" s="305">
        <v>1881</v>
      </c>
      <c r="R165" s="14">
        <v>141</v>
      </c>
      <c r="S165" s="14">
        <v>3517.4124131272542</v>
      </c>
      <c r="T165" s="14">
        <v>-92.41241312725424</v>
      </c>
      <c r="U165" s="305">
        <v>1881</v>
      </c>
    </row>
    <row r="166" spans="4:21" x14ac:dyDescent="0.2">
      <c r="D166" s="14">
        <v>142</v>
      </c>
      <c r="E166" s="14">
        <v>3537.4683309129327</v>
      </c>
      <c r="F166" s="14">
        <v>-346.46833091293274</v>
      </c>
      <c r="G166" s="305">
        <v>1880</v>
      </c>
      <c r="R166" s="14">
        <v>142</v>
      </c>
      <c r="S166" s="14">
        <v>3564.4647247741323</v>
      </c>
      <c r="T166" s="14">
        <v>-373.46472477413226</v>
      </c>
      <c r="U166" s="305">
        <v>1880</v>
      </c>
    </row>
    <row r="167" spans="4:21" x14ac:dyDescent="0.2">
      <c r="D167" s="14">
        <v>143</v>
      </c>
      <c r="E167" s="14">
        <v>3387.7097761478685</v>
      </c>
      <c r="F167" s="14">
        <v>21.290223852131476</v>
      </c>
      <c r="G167" s="305">
        <v>1879</v>
      </c>
      <c r="R167" s="14">
        <v>143</v>
      </c>
      <c r="S167" s="14">
        <v>3421.6987326380759</v>
      </c>
      <c r="T167" s="14">
        <v>-12.698732638075853</v>
      </c>
      <c r="U167" s="305">
        <v>1879</v>
      </c>
    </row>
    <row r="168" spans="4:21" x14ac:dyDescent="0.2">
      <c r="D168" s="14">
        <v>144</v>
      </c>
      <c r="E168" s="14">
        <v>1982.9338676277594</v>
      </c>
      <c r="F168" s="14">
        <v>-78.933867627759355</v>
      </c>
      <c r="G168" s="305">
        <v>1878</v>
      </c>
      <c r="R168" s="14">
        <v>144</v>
      </c>
      <c r="S168" s="14">
        <v>2040.8179302869726</v>
      </c>
      <c r="T168" s="14">
        <v>-136.81793028697257</v>
      </c>
      <c r="U168" s="305">
        <v>1878</v>
      </c>
    </row>
    <row r="169" spans="4:21" x14ac:dyDescent="0.2">
      <c r="D169" s="14">
        <v>145</v>
      </c>
      <c r="E169" s="14">
        <v>2209.6700207926579</v>
      </c>
      <c r="F169" s="14">
        <v>-169.67002079265785</v>
      </c>
      <c r="G169" s="305">
        <v>1877</v>
      </c>
      <c r="R169" s="14">
        <v>145</v>
      </c>
      <c r="S169" s="14">
        <v>2246.5824583317271</v>
      </c>
      <c r="T169" s="14">
        <v>-206.58245833172714</v>
      </c>
      <c r="U169" s="305">
        <v>1877</v>
      </c>
    </row>
    <row r="170" spans="4:21" ht="15" thickBot="1" x14ac:dyDescent="0.25">
      <c r="D170" s="16">
        <v>146</v>
      </c>
      <c r="E170" s="16">
        <v>3101.7860420430457</v>
      </c>
      <c r="F170" s="16">
        <v>-35.786042043045654</v>
      </c>
      <c r="G170" s="306">
        <v>1876</v>
      </c>
      <c r="R170" s="16">
        <v>146</v>
      </c>
      <c r="S170" s="16">
        <v>3126.9245980367441</v>
      </c>
      <c r="T170" s="16">
        <v>-60.924598036744101</v>
      </c>
      <c r="U170" s="306">
        <v>1876</v>
      </c>
    </row>
  </sheetData>
  <sheetProtection sheet="1" objects="1" scenarios="1" selectLockedCells="1" selectUnlockedCells="1"/>
  <pageMargins left="0.25" right="0.25" top="0.75" bottom="0.75" header="0.3" footer="0.3"/>
  <pageSetup scale="30"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IO158"/>
  <sheetViews>
    <sheetView zoomScale="150" zoomScaleNormal="150" workbookViewId="0">
      <pane ySplit="8" topLeftCell="A9" activePane="bottomLeft" state="frozen"/>
      <selection activeCell="G1" sqref="G1"/>
      <selection pane="bottomLeft" activeCell="O9" sqref="O9"/>
    </sheetView>
  </sheetViews>
  <sheetFormatPr baseColWidth="10" defaultColWidth="8.83203125" defaultRowHeight="14" x14ac:dyDescent="0.2"/>
  <cols>
    <col min="1" max="1" width="2.5" style="33" customWidth="1"/>
    <col min="2" max="2" width="4.5" style="141" bestFit="1" customWidth="1"/>
    <col min="3" max="3" width="4" style="118" bestFit="1" customWidth="1"/>
    <col min="4" max="4" width="6.6640625" style="118" bestFit="1" customWidth="1"/>
    <col min="5" max="5" width="8" style="124" bestFit="1" customWidth="1"/>
    <col min="6" max="6" width="10.1640625" style="125" bestFit="1" customWidth="1"/>
    <col min="7" max="7" width="8.5" style="125" bestFit="1" customWidth="1"/>
    <col min="8" max="8" width="7.5" style="125" bestFit="1" customWidth="1"/>
    <col min="9" max="9" width="5.83203125" style="99" bestFit="1" customWidth="1"/>
    <col min="10" max="10" width="7" style="99" bestFit="1" customWidth="1"/>
    <col min="11" max="11" width="6.5" style="99" bestFit="1" customWidth="1"/>
    <col min="12" max="12" width="6.5" style="99" customWidth="1"/>
    <col min="13" max="13" width="6.5" style="99" bestFit="1" customWidth="1"/>
    <col min="14" max="14" width="5.83203125" style="118" bestFit="1" customWidth="1"/>
    <col min="15" max="15" width="6.33203125" style="99" bestFit="1" customWidth="1"/>
    <col min="16" max="16" width="6.5" style="99" bestFit="1" customWidth="1"/>
    <col min="17" max="17" width="6.5" style="99" customWidth="1"/>
    <col min="18" max="18" width="6.5" style="99" bestFit="1" customWidth="1"/>
    <col min="19" max="20" width="6.5" style="132" bestFit="1" customWidth="1"/>
    <col min="21" max="21" width="6.5" style="99" customWidth="1"/>
    <col min="22" max="22" width="6.5" style="133" bestFit="1" customWidth="1"/>
    <col min="23" max="23" width="6.5" style="99" bestFit="1" customWidth="1"/>
    <col min="24" max="24" width="8" style="118" bestFit="1" customWidth="1"/>
    <col min="25" max="25" width="3.6640625" style="118" bestFit="1" customWidth="1"/>
    <col min="26" max="26" width="8" style="276" bestFit="1" customWidth="1"/>
    <col min="27" max="27" width="8.83203125" style="118" bestFit="1" customWidth="1"/>
    <col min="28" max="28" width="8.83203125" style="410" bestFit="1" customWidth="1"/>
    <col min="29" max="30" width="8" style="118" bestFit="1" customWidth="1"/>
    <col min="31" max="34" width="6.6640625" style="118" bestFit="1" customWidth="1"/>
    <col min="35" max="35" width="8" style="118" bestFit="1" customWidth="1"/>
    <col min="36" max="36" width="6.6640625" style="118" customWidth="1"/>
    <col min="37" max="37" width="6.6640625" style="118" bestFit="1" customWidth="1"/>
    <col min="38" max="39" width="5.83203125" style="118" bestFit="1" customWidth="1"/>
    <col min="40" max="41" width="6.6640625" style="118" bestFit="1" customWidth="1"/>
    <col min="42" max="42" width="6.33203125" style="118" bestFit="1" customWidth="1"/>
    <col min="43" max="46" width="6.6640625" style="118" bestFit="1" customWidth="1"/>
    <col min="47" max="49" width="7" style="352" bestFit="1" customWidth="1"/>
    <col min="50" max="51" width="6.5" style="372" customWidth="1"/>
    <col min="52" max="53" width="6.5" style="374" bestFit="1" customWidth="1"/>
    <col min="54" max="56" width="6.5" style="372" customWidth="1"/>
    <col min="57" max="57" width="6.5" style="372" bestFit="1" customWidth="1"/>
    <col min="58" max="58" width="8" style="276" bestFit="1" customWidth="1"/>
    <col min="59" max="59" width="6.6640625" style="276" bestFit="1" customWidth="1"/>
    <col min="60" max="60" width="8" style="392" bestFit="1" customWidth="1"/>
    <col min="61" max="61" width="8" style="276" bestFit="1" customWidth="1"/>
    <col min="62" max="62" width="8" style="276" customWidth="1"/>
    <col min="63" max="63" width="6.6640625" style="276" bestFit="1" customWidth="1"/>
    <col min="64" max="64" width="6.6640625" style="267" bestFit="1" customWidth="1"/>
    <col min="65" max="65" width="2.5" style="33" customWidth="1"/>
    <col min="66" max="66" width="6.1640625" style="208" bestFit="1" customWidth="1"/>
    <col min="67" max="70" width="5.83203125" style="130" bestFit="1" customWidth="1"/>
    <col min="71" max="71" width="6.33203125" style="130" bestFit="1" customWidth="1"/>
    <col min="72" max="72" width="5.83203125" style="131" bestFit="1" customWidth="1"/>
    <col min="73" max="75" width="6.33203125" style="130" bestFit="1" customWidth="1"/>
    <col min="76" max="80" width="6.5" style="130" bestFit="1" customWidth="1"/>
    <col min="81" max="81" width="6.5" style="217" bestFit="1" customWidth="1"/>
    <col min="82" max="82" width="2.5" style="33" customWidth="1"/>
    <col min="83" max="83" width="6.1640625" style="208" bestFit="1" customWidth="1"/>
    <col min="84" max="87" width="6.33203125" style="130" bestFit="1" customWidth="1"/>
    <col min="88" max="88" width="5.83203125" style="130" bestFit="1" customWidth="1"/>
    <col min="89" max="89" width="6.33203125" style="131" bestFit="1" customWidth="1"/>
    <col min="90" max="90" width="5.83203125" style="130" bestFit="1" customWidth="1"/>
    <col min="91" max="92" width="6.33203125" style="130" bestFit="1" customWidth="1"/>
    <col min="93" max="97" width="6.5" style="130" bestFit="1" customWidth="1"/>
    <col min="98" max="98" width="6.5" style="217" bestFit="1" customWidth="1"/>
    <col min="99" max="99" width="2.5" style="33" customWidth="1"/>
    <col min="100" max="100" width="4.5" style="141" bestFit="1" customWidth="1"/>
    <col min="101" max="101" width="5.83203125" style="118" bestFit="1" customWidth="1"/>
    <col min="102" max="102" width="5.83203125" style="232" bestFit="1" customWidth="1"/>
    <col min="103" max="103" width="2.5" style="33" customWidth="1"/>
    <col min="104" max="104" width="8.83203125" style="240"/>
    <col min="105" max="109" width="8.83203125" style="90"/>
    <col min="110" max="110" width="8.83203125" style="247"/>
    <col min="111" max="111" width="2.5" style="33" customWidth="1"/>
    <col min="112" max="112" width="4.5" style="240" bestFit="1" customWidth="1"/>
    <col min="113" max="113" width="6.5" style="247" bestFit="1" customWidth="1"/>
    <col min="114" max="114" width="2.5" style="33" customWidth="1"/>
    <col min="115" max="115" width="8.83203125" style="240"/>
    <col min="116" max="120" width="8.83203125" style="90"/>
    <col min="121" max="121" width="8.83203125" style="247"/>
    <col min="122" max="122" width="2.5" style="33" customWidth="1"/>
    <col min="123" max="123" width="4.5" style="240" bestFit="1" customWidth="1"/>
    <col min="124" max="124" width="6.5" style="247" bestFit="1" customWidth="1"/>
    <col min="125" max="125" width="2.5" style="33" customWidth="1"/>
    <col min="126" max="126" width="8.83203125" style="240"/>
    <col min="127" max="249" width="8.83203125" style="90"/>
    <col min="250" max="16384" width="8.83203125" style="118"/>
  </cols>
  <sheetData>
    <row r="1" spans="1:249" s="91" customFormat="1" ht="16" customHeight="1" x14ac:dyDescent="0.2">
      <c r="A1" s="38"/>
      <c r="B1" s="1183" t="s">
        <v>106</v>
      </c>
      <c r="C1" s="1184"/>
      <c r="D1" s="1184"/>
      <c r="E1" s="1184"/>
      <c r="F1" s="82">
        <f>CORREL(E9:E154,F9:F154)</f>
        <v>0.99880324269847975</v>
      </c>
      <c r="G1" s="83">
        <f>SUM(F9:F154)/SUM(E9:E154)</f>
        <v>0.99855364439631866</v>
      </c>
      <c r="H1" s="297" t="s">
        <v>128</v>
      </c>
      <c r="I1" s="187">
        <f>CORREL(E9:E154,I9:I154)</f>
        <v>0.56859940627316718</v>
      </c>
      <c r="J1" s="76">
        <f>CORREL(E9:E154,J9:J154)</f>
        <v>0.73844096514680013</v>
      </c>
      <c r="K1" s="187">
        <f>CORREL(E9:E154,K9:K154)</f>
        <v>0.68565517270939647</v>
      </c>
      <c r="L1" s="187">
        <f>CORREL(E9:E154,L9:L154)</f>
        <v>-0.60349431374313423</v>
      </c>
      <c r="M1" s="187">
        <f>CORREL(E9:E154,M9:M154)</f>
        <v>0.70846285548939714</v>
      </c>
      <c r="N1" s="188">
        <f>CORREL(E9:E154,N9:N154)</f>
        <v>0.4688717540995323</v>
      </c>
      <c r="O1" s="188">
        <f>CORREL(E9:E154,O9:O154)</f>
        <v>-0.46887175409953097</v>
      </c>
      <c r="P1" s="187">
        <f>CORREL(E9:E154,P9:P154)</f>
        <v>0.59440220195324578</v>
      </c>
      <c r="Q1" s="187">
        <f>CORREL(E9:E154,Q9:Q154)</f>
        <v>-0.6139508858553574</v>
      </c>
      <c r="R1" s="187">
        <f>CORREL(E9:E154,R9:R154)</f>
        <v>-7.7035396547257426E-2</v>
      </c>
      <c r="S1" s="187">
        <f>CORREL(E9:E154,S9:S154)</f>
        <v>0.26777257741049953</v>
      </c>
      <c r="T1" s="187">
        <f>CORREL(E9:E154,T9:T154)</f>
        <v>0.55325150482783103</v>
      </c>
      <c r="U1" s="187">
        <f>CORREL(E9:E154,U9:U154)</f>
        <v>-0.48373232504702302</v>
      </c>
      <c r="V1" s="189">
        <f>CORREL(E9:E154,V9:V154)</f>
        <v>0.45272746845184658</v>
      </c>
      <c r="W1" s="187">
        <f>CORREL(E9:E154,W9:W154)</f>
        <v>0.53995065934771236</v>
      </c>
      <c r="X1" s="76">
        <f>CORREL(E9:E154,X9:X154)</f>
        <v>0.97642316527108064</v>
      </c>
      <c r="Y1" s="76"/>
      <c r="Z1" s="257">
        <f>CORREL(E9:E154,Z9:Z154)</f>
        <v>0.97687916529551777</v>
      </c>
      <c r="AA1" s="76">
        <f>CORREL(E9:E154,AA9:AA154)</f>
        <v>0.95927208455382629</v>
      </c>
      <c r="AB1" s="397">
        <f>CORREL(E9:E154,AB9:AB154)</f>
        <v>0.95995040243577745</v>
      </c>
      <c r="AC1" s="76">
        <f>CORREL(E9:E154,AC9:AC154)</f>
        <v>0.95050123009408849</v>
      </c>
      <c r="AD1" s="76">
        <f>CORREL(E9:E154,AD9:AD154)</f>
        <v>0.94270621597108584</v>
      </c>
      <c r="AE1" s="76">
        <f>CORREL(E9:E154,AE9:AE154)</f>
        <v>0.92271656011922598</v>
      </c>
      <c r="AF1" s="76">
        <f>CORREL(E9:E154,AF9:AF154)</f>
        <v>0.93791185599879567</v>
      </c>
      <c r="AG1" s="76">
        <f>CORREL(E9:E154,AG9:AG154)</f>
        <v>0.87018859801217507</v>
      </c>
      <c r="AH1" s="76">
        <f>CORREL(E9:E154,AH9:AH154)</f>
        <v>0.78050480631359342</v>
      </c>
      <c r="AI1" s="76">
        <f>CORREL(E9:E154,AI9:AI154)</f>
        <v>0.82283783029414082</v>
      </c>
      <c r="AJ1" s="76">
        <f>CORREL(E9:E154,AJ9:AJ154)</f>
        <v>0.49525393305043419</v>
      </c>
      <c r="AK1" s="76">
        <f>CORREL(E9:E154,AK9:AK154)</f>
        <v>0.79093226286210916</v>
      </c>
      <c r="AL1" s="76">
        <f>CORREL(E9:E154,AL9:AL154)</f>
        <v>0.62121066136291891</v>
      </c>
      <c r="AM1" s="76">
        <f>CORREL(E9:E154,AM9:AM154)</f>
        <v>0.55232477408731728</v>
      </c>
      <c r="AN1" s="76">
        <f>CORREL(E9:E154,AN9:AN154)</f>
        <v>0.15838058551301618</v>
      </c>
      <c r="AO1" s="76">
        <f>CORREL(E9:E154,AO9:AO154)</f>
        <v>0.32981040678491036</v>
      </c>
      <c r="AP1" s="76">
        <f>CORREL(E9:E154,AP9:AP154)</f>
        <v>-8.6103632300770699E-2</v>
      </c>
      <c r="AQ1" s="76">
        <f>CORREL(E9:E154,AQ9:AQ154)</f>
        <v>0.13146468882863135</v>
      </c>
      <c r="AR1" s="76">
        <f>CORREL(E9:E154,AR9:AR154)</f>
        <v>-2.3372463018926169E-2</v>
      </c>
      <c r="AS1" s="204">
        <f>CORREL(E9:E154,AS9:AS154)</f>
        <v>-3.3741338110269949E-2</v>
      </c>
      <c r="AT1" s="76">
        <f>CORREL(E9:E154,AT9:AT154)</f>
        <v>5.9982573122120228E-2</v>
      </c>
      <c r="AU1" s="344">
        <f>CORREL(E9:E154,AU9:AU154)</f>
        <v>0.68449771900601242</v>
      </c>
      <c r="AV1" s="344">
        <f>CORREL(E9:E154,AV9:AV154)</f>
        <v>-7.5639755265985362E-2</v>
      </c>
      <c r="AW1" s="344">
        <f>CORREL(E9:E154,AW9:AW154)</f>
        <v>0.73069030809090296</v>
      </c>
      <c r="AX1" s="357">
        <f>CORREL(E9:E154,AX9:AX154)</f>
        <v>-0.57852233931588992</v>
      </c>
      <c r="AY1" s="357">
        <f>CORREL(E9:E154,AY9:AY154)</f>
        <v>-0.59280741460961006</v>
      </c>
      <c r="AZ1" s="357">
        <f>CORREL(E9:E154,AZ9:AZ154)</f>
        <v>-0.61624192564846869</v>
      </c>
      <c r="BA1" s="357">
        <f>CORREL(E9:E154,BA9:BA154)</f>
        <v>-0.60006147209721283</v>
      </c>
      <c r="BB1" s="357">
        <f>CORREL(E9:E154,BB9:BB154)</f>
        <v>-0.59481399867029261</v>
      </c>
      <c r="BC1" s="357">
        <f>CORREL(E9:E154,BC9:BC154)</f>
        <v>0.49812573069525112</v>
      </c>
      <c r="BD1" s="357">
        <f>CORREL(E9:E154,BD9:BD154)</f>
        <v>0.28668954712704142</v>
      </c>
      <c r="BE1" s="364">
        <f>CORREL(E9:E154,BE9:BE154)</f>
        <v>0.13285090903003902</v>
      </c>
      <c r="BF1" s="257">
        <f>CORREL(E9:E154,BF9:BF154)</f>
        <v>0.99274678461491928</v>
      </c>
      <c r="BG1" s="257">
        <f>CORREL(E9:E154,BG9:BG154)</f>
        <v>0.97058016510289491</v>
      </c>
      <c r="BH1" s="364">
        <f>CORREL(E9:E154,BH9:BH154)</f>
        <v>0.98664998299627349</v>
      </c>
      <c r="BI1" s="257">
        <f>CORREL(E9:E154,BI9:BI154)</f>
        <v>0.95481816758210669</v>
      </c>
      <c r="BJ1" s="257">
        <f>CORREL(E9:E154,BJ9:BJ154)</f>
        <v>0.90030189588146636</v>
      </c>
      <c r="BK1" s="257">
        <f>CORREL(E9:E154,BK9:BK154)</f>
        <v>0.72089559070859355</v>
      </c>
      <c r="BL1" s="257">
        <f>CORREL(E9:E154,BL9:BL154)</f>
        <v>0.28047854026296698</v>
      </c>
      <c r="BM1" s="45"/>
      <c r="BN1" s="85" t="s">
        <v>119</v>
      </c>
      <c r="BO1" s="211">
        <f>CORREL(BN9:BN154,BO9:BO154)</f>
        <v>0.62166774218642473</v>
      </c>
      <c r="BP1" s="187">
        <f>CORREL(BN9:BN154,BP9:BP154)</f>
        <v>0.77779989637000746</v>
      </c>
      <c r="BQ1" s="187">
        <f>CORREL(BN9:BN154,BQ9:BQ154)</f>
        <v>0.50156527028746833</v>
      </c>
      <c r="BR1" s="187">
        <f>CORREL(BN9:BN154,BR9:BR154)</f>
        <v>0.36467931398058279</v>
      </c>
      <c r="BS1" s="187">
        <f>CORREL(BN9:BN154,BS9:BS154)</f>
        <v>-0.26012837620887008</v>
      </c>
      <c r="BT1" s="187">
        <f>CORREL(BN9:BN154,BT9:BT154)</f>
        <v>0.23881784391824173</v>
      </c>
      <c r="BU1" s="187">
        <f>CORREL(BN9:BN154,BU9:BU154)</f>
        <v>-0.33420692085935255</v>
      </c>
      <c r="BV1" s="218">
        <f>CORREL(BN9:BN154,BV9:BV154)</f>
        <v>1.1034594512263905E-2</v>
      </c>
      <c r="BW1" s="187">
        <f>CORREL(BN9:BN154,BW9:BW154)</f>
        <v>-1.1034594512263886E-2</v>
      </c>
      <c r="BX1" s="76">
        <f>CORREL(BN9:BN154,BX9:BX154)</f>
        <v>0.9081945418491375</v>
      </c>
      <c r="BY1" s="76">
        <f>CORREL(BN9:BN154,BY9:BY154)</f>
        <v>0.56709390916842584</v>
      </c>
      <c r="BZ1" s="76">
        <f>CORREL(BN9:BN154,BZ9:BZ154)</f>
        <v>0.81649240526015332</v>
      </c>
      <c r="CA1" s="76">
        <f>CORREL(BN9:BN154,CA9:CA154)</f>
        <v>0.43583195819375187</v>
      </c>
      <c r="CB1" s="76">
        <f>CORREL(BN9:BN154,CB9:CB154)</f>
        <v>0.5115170901697752</v>
      </c>
      <c r="CC1" s="76">
        <f>CORREL(BN9:BN154,CC9:CC154)</f>
        <v>-5.1731145000539679E-2</v>
      </c>
      <c r="CD1" s="45"/>
      <c r="CE1" s="85" t="s">
        <v>108</v>
      </c>
      <c r="CF1" s="76">
        <f>CORREL(CE9:CE154,CF9:CF154)</f>
        <v>-0.62166774218642562</v>
      </c>
      <c r="CG1" s="76">
        <f>CORREL(CE9:CE154,CG9:CG154)</f>
        <v>-0.77779989637000835</v>
      </c>
      <c r="CH1" s="76">
        <f>CORREL(CE9:CE154,CH9:CH154)</f>
        <v>-0.50156527028746711</v>
      </c>
      <c r="CI1" s="76">
        <f>CORREL(CE9:CE154,CI9:CI154)</f>
        <v>-0.36467931398058223</v>
      </c>
      <c r="CJ1" s="76">
        <f>CORREL(CE9:CE154,CJ9:CJ154)</f>
        <v>0.26012837620886853</v>
      </c>
      <c r="CK1" s="76">
        <f>CORREL(CE9:CE154,CK9:CK154)</f>
        <v>-0.23881784391824018</v>
      </c>
      <c r="CL1" s="76">
        <f>CORREL(CE9:CE154,CL9:CL154)</f>
        <v>0.33420692085935216</v>
      </c>
      <c r="CM1" s="76">
        <f>CORREL(CE9:CE154,CM9:CM154)</f>
        <v>1.1034594512263043E-2</v>
      </c>
      <c r="CN1" s="76">
        <f>CORREL(CE9:CE154,CN9:CN154)</f>
        <v>-1.1034594512263018E-2</v>
      </c>
      <c r="CO1" s="76">
        <f>CORREL(CE9:CE154,CO9:CO154)</f>
        <v>-0.90819454184913651</v>
      </c>
      <c r="CP1" s="76">
        <f>CORREL(CE9:CE154,CP9:CP154)</f>
        <v>-0.56709390916842661</v>
      </c>
      <c r="CQ1" s="76">
        <f>CORREL(CE9:CE154,CQ9:CQ154)</f>
        <v>-0.81649240526015265</v>
      </c>
      <c r="CR1" s="76">
        <f>CORREL(CE9:CE154,CR9:CR154)</f>
        <v>-0.43583195819375081</v>
      </c>
      <c r="CS1" s="76">
        <f>CORREL(CE9:CE154,CS9:CS154)</f>
        <v>-0.51151709016977465</v>
      </c>
      <c r="CT1" s="76">
        <f>CORREL(CE9:CE154,CT9:CT154)</f>
        <v>5.1731145000540428E-2</v>
      </c>
      <c r="CU1" s="38"/>
      <c r="CV1" s="79" t="s">
        <v>0</v>
      </c>
      <c r="CW1" s="86" t="s">
        <v>105</v>
      </c>
      <c r="CX1" s="87" t="s">
        <v>94</v>
      </c>
      <c r="CY1" s="38"/>
      <c r="CZ1" s="235"/>
      <c r="DA1" s="88"/>
      <c r="DB1" s="88"/>
      <c r="DC1" s="88"/>
      <c r="DD1" s="88"/>
      <c r="DE1" s="88"/>
      <c r="DF1" s="243"/>
      <c r="DG1" s="38"/>
      <c r="DH1" s="89" t="s">
        <v>0</v>
      </c>
      <c r="DI1" s="89" t="s">
        <v>122</v>
      </c>
      <c r="DJ1" s="38"/>
      <c r="DK1" s="235"/>
      <c r="DL1" s="88"/>
      <c r="DM1" s="88"/>
      <c r="DN1" s="88"/>
      <c r="DO1" s="88"/>
      <c r="DP1" s="88"/>
      <c r="DQ1" s="243"/>
      <c r="DR1" s="38"/>
      <c r="DS1" s="89" t="s">
        <v>0</v>
      </c>
      <c r="DT1" s="89" t="s">
        <v>123</v>
      </c>
      <c r="DU1" s="38"/>
      <c r="DV1" s="235"/>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row>
    <row r="2" spans="1:249" s="99" customFormat="1" ht="30" x14ac:dyDescent="0.2">
      <c r="A2" s="39"/>
      <c r="B2" s="79" t="s">
        <v>0</v>
      </c>
      <c r="C2" s="140" t="s">
        <v>1</v>
      </c>
      <c r="D2" s="79" t="s">
        <v>2</v>
      </c>
      <c r="E2" s="92" t="s">
        <v>3</v>
      </c>
      <c r="F2" s="411" t="s">
        <v>155</v>
      </c>
      <c r="G2" s="134" t="s">
        <v>127</v>
      </c>
      <c r="H2" s="186" t="s">
        <v>146</v>
      </c>
      <c r="I2" s="180" t="s">
        <v>18</v>
      </c>
      <c r="J2" s="181" t="s">
        <v>89</v>
      </c>
      <c r="K2" s="181" t="s">
        <v>90</v>
      </c>
      <c r="L2" s="180" t="s">
        <v>144</v>
      </c>
      <c r="M2" s="180" t="s">
        <v>123</v>
      </c>
      <c r="N2" s="151" t="s">
        <v>105</v>
      </c>
      <c r="O2" s="182" t="s">
        <v>94</v>
      </c>
      <c r="P2" s="180" t="s">
        <v>25</v>
      </c>
      <c r="Q2" s="181" t="s">
        <v>143</v>
      </c>
      <c r="R2" s="183" t="s">
        <v>121</v>
      </c>
      <c r="S2" s="181" t="s">
        <v>138</v>
      </c>
      <c r="T2" s="181" t="s">
        <v>137</v>
      </c>
      <c r="U2" s="183" t="s">
        <v>129</v>
      </c>
      <c r="V2" s="184" t="s">
        <v>17</v>
      </c>
      <c r="W2" s="183" t="s">
        <v>24</v>
      </c>
      <c r="X2" s="181" t="s">
        <v>10</v>
      </c>
      <c r="Y2" s="181" t="s">
        <v>361</v>
      </c>
      <c r="Z2" s="883" t="s">
        <v>4</v>
      </c>
      <c r="AA2" s="883" t="s">
        <v>93</v>
      </c>
      <c r="AB2" s="884" t="s">
        <v>55</v>
      </c>
      <c r="AC2" s="885" t="s">
        <v>136</v>
      </c>
      <c r="AD2" s="79" t="s">
        <v>8</v>
      </c>
      <c r="AE2" s="80" t="s">
        <v>124</v>
      </c>
      <c r="AF2" s="79" t="s">
        <v>13</v>
      </c>
      <c r="AG2" s="79" t="s">
        <v>5</v>
      </c>
      <c r="AH2" s="80" t="s">
        <v>14</v>
      </c>
      <c r="AI2" s="79" t="s">
        <v>9</v>
      </c>
      <c r="AJ2" s="891" t="s">
        <v>221</v>
      </c>
      <c r="AK2" s="79" t="s">
        <v>11</v>
      </c>
      <c r="AL2" s="81" t="s">
        <v>26</v>
      </c>
      <c r="AM2" s="80" t="s">
        <v>27</v>
      </c>
      <c r="AN2" s="891" t="s">
        <v>135</v>
      </c>
      <c r="AO2" s="80" t="s">
        <v>6</v>
      </c>
      <c r="AP2" s="80" t="s">
        <v>16</v>
      </c>
      <c r="AQ2" s="80" t="s">
        <v>12</v>
      </c>
      <c r="AR2" s="80" t="s">
        <v>7</v>
      </c>
      <c r="AS2" s="209" t="s">
        <v>15</v>
      </c>
      <c r="AT2" s="920" t="s">
        <v>134</v>
      </c>
      <c r="AU2" s="289" t="s">
        <v>23</v>
      </c>
      <c r="AV2" s="289" t="s">
        <v>140</v>
      </c>
      <c r="AW2" s="289" t="s">
        <v>125</v>
      </c>
      <c r="AX2" s="358" t="s">
        <v>142</v>
      </c>
      <c r="AY2" s="358" t="s">
        <v>141</v>
      </c>
      <c r="AZ2" s="359" t="s">
        <v>130</v>
      </c>
      <c r="BA2" s="359" t="s">
        <v>126</v>
      </c>
      <c r="BB2" s="359" t="s">
        <v>145</v>
      </c>
      <c r="BC2" s="358" t="s">
        <v>131</v>
      </c>
      <c r="BD2" s="379" t="s">
        <v>132</v>
      </c>
      <c r="BE2" s="359" t="s">
        <v>92</v>
      </c>
      <c r="BF2" s="902" t="s">
        <v>88</v>
      </c>
      <c r="BG2" s="903" t="s">
        <v>86</v>
      </c>
      <c r="BH2" s="904" t="s">
        <v>139</v>
      </c>
      <c r="BI2" s="905" t="s">
        <v>95</v>
      </c>
      <c r="BJ2" s="905" t="s">
        <v>22</v>
      </c>
      <c r="BK2" s="903" t="s">
        <v>52</v>
      </c>
      <c r="BL2" s="903" t="s">
        <v>87</v>
      </c>
      <c r="BM2" s="51"/>
      <c r="BN2" s="210" t="s">
        <v>105</v>
      </c>
      <c r="BO2" s="93" t="s">
        <v>96</v>
      </c>
      <c r="BP2" s="94" t="s">
        <v>97</v>
      </c>
      <c r="BQ2" s="94" t="s">
        <v>99</v>
      </c>
      <c r="BR2" s="94" t="s">
        <v>98</v>
      </c>
      <c r="BS2" s="93" t="s">
        <v>104</v>
      </c>
      <c r="BT2" s="95" t="s">
        <v>102</v>
      </c>
      <c r="BU2" s="94" t="s">
        <v>101</v>
      </c>
      <c r="BV2" s="219" t="s">
        <v>100</v>
      </c>
      <c r="BW2" s="94" t="s">
        <v>103</v>
      </c>
      <c r="BX2" s="94" t="s">
        <v>90</v>
      </c>
      <c r="BY2" s="94" t="s">
        <v>121</v>
      </c>
      <c r="BZ2" s="94" t="s">
        <v>23</v>
      </c>
      <c r="CA2" s="94" t="s">
        <v>24</v>
      </c>
      <c r="CB2" s="94" t="s">
        <v>122</v>
      </c>
      <c r="CC2" s="94" t="s">
        <v>25</v>
      </c>
      <c r="CD2" s="51"/>
      <c r="CE2" s="136" t="s">
        <v>94</v>
      </c>
      <c r="CF2" s="93" t="s">
        <v>96</v>
      </c>
      <c r="CG2" s="94" t="s">
        <v>97</v>
      </c>
      <c r="CH2" s="94" t="s">
        <v>99</v>
      </c>
      <c r="CI2" s="94" t="s">
        <v>98</v>
      </c>
      <c r="CJ2" s="93" t="s">
        <v>104</v>
      </c>
      <c r="CK2" s="95" t="s">
        <v>102</v>
      </c>
      <c r="CL2" s="94" t="s">
        <v>101</v>
      </c>
      <c r="CM2" s="94" t="s">
        <v>103</v>
      </c>
      <c r="CN2" s="94" t="s">
        <v>100</v>
      </c>
      <c r="CO2" s="94" t="s">
        <v>90</v>
      </c>
      <c r="CP2" s="94" t="s">
        <v>121</v>
      </c>
      <c r="CQ2" s="94" t="s">
        <v>23</v>
      </c>
      <c r="CR2" s="94" t="s">
        <v>24</v>
      </c>
      <c r="CS2" s="94" t="s">
        <v>122</v>
      </c>
      <c r="CT2" s="94" t="s">
        <v>25</v>
      </c>
      <c r="CU2" s="39"/>
      <c r="CV2" s="96">
        <v>1876</v>
      </c>
      <c r="CW2" s="134">
        <v>0.48685965490632321</v>
      </c>
      <c r="CX2" s="134">
        <v>0.73709615256431549</v>
      </c>
      <c r="CY2" s="39"/>
      <c r="CZ2" s="236"/>
      <c r="DA2" s="97"/>
      <c r="DB2" s="97"/>
      <c r="DC2" s="97"/>
      <c r="DD2" s="97"/>
      <c r="DE2" s="97"/>
      <c r="DF2" s="231"/>
      <c r="DG2" s="39"/>
      <c r="DH2" s="96">
        <v>1876</v>
      </c>
      <c r="DI2" s="70">
        <v>0.26976208569168447</v>
      </c>
      <c r="DJ2" s="39"/>
      <c r="DK2" s="236"/>
      <c r="DL2" s="97"/>
      <c r="DM2" s="97"/>
      <c r="DN2" s="97"/>
      <c r="DO2" s="97"/>
      <c r="DP2" s="97"/>
      <c r="DQ2" s="231"/>
      <c r="DR2" s="39"/>
      <c r="DS2" s="96">
        <v>1876</v>
      </c>
      <c r="DT2" s="98">
        <v>6.1986672865333957E-3</v>
      </c>
      <c r="DU2" s="39"/>
      <c r="DV2" s="236"/>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97"/>
      <c r="HZ2" s="97"/>
      <c r="IA2" s="97"/>
      <c r="IB2" s="97"/>
      <c r="IC2" s="97"/>
      <c r="ID2" s="97"/>
      <c r="IE2" s="97"/>
      <c r="IF2" s="97"/>
      <c r="IG2" s="97"/>
      <c r="IH2" s="97"/>
      <c r="II2" s="97"/>
      <c r="IJ2" s="97"/>
      <c r="IK2" s="97"/>
      <c r="IL2" s="97"/>
      <c r="IM2" s="97"/>
      <c r="IN2" s="97"/>
      <c r="IO2" s="97"/>
    </row>
    <row r="3" spans="1:249" s="102" customFormat="1" ht="15" customHeight="1" x14ac:dyDescent="0.2">
      <c r="A3" s="55"/>
      <c r="B3" s="1190" t="s">
        <v>114</v>
      </c>
      <c r="C3" s="1191"/>
      <c r="D3" s="1191"/>
      <c r="E3" s="1191"/>
      <c r="F3" s="100">
        <f>CORREL(E9:E154,F9:F154)</f>
        <v>0.99880324269847975</v>
      </c>
      <c r="G3" s="296">
        <f>STDEV(G9:G154)</f>
        <v>1.8678608225282202E-2</v>
      </c>
      <c r="H3" s="1227">
        <f>(SUM(E9:E154)-SUM(F9:F154))/SUM(D9:D154)</f>
        <v>6.5763355400751539E-3</v>
      </c>
      <c r="I3" s="1232" t="s">
        <v>379</v>
      </c>
      <c r="J3" s="1233"/>
      <c r="K3" s="1228"/>
      <c r="L3" s="298"/>
      <c r="M3" s="298" t="s">
        <v>380</v>
      </c>
      <c r="N3" s="202"/>
      <c r="O3" s="202"/>
      <c r="P3" s="201"/>
      <c r="Q3" s="202"/>
      <c r="R3" s="201"/>
      <c r="S3" s="201"/>
      <c r="T3" s="201"/>
      <c r="U3" s="201"/>
      <c r="V3" s="202"/>
      <c r="W3" s="202"/>
      <c r="X3" s="1229">
        <f t="shared" ref="X3:AG3" si="0">SUM(X9:X154)</f>
        <v>6040273</v>
      </c>
      <c r="Y3" s="1229"/>
      <c r="Z3" s="382">
        <f>SUM(Z9:Z154)</f>
        <v>4100202</v>
      </c>
      <c r="AA3" s="901">
        <f t="shared" si="0"/>
        <v>17571771</v>
      </c>
      <c r="AB3" s="398">
        <f>SUM(AB9:AB154)</f>
        <v>15676212</v>
      </c>
      <c r="AC3" s="288">
        <f t="shared" si="0"/>
        <v>1569130.6394303378</v>
      </c>
      <c r="AD3" s="193">
        <f t="shared" si="0"/>
        <v>1451472</v>
      </c>
      <c r="AE3" s="193">
        <f>SUM(AE9:AE154)</f>
        <v>400315</v>
      </c>
      <c r="AF3" s="192">
        <f t="shared" si="0"/>
        <v>131515.1829089176</v>
      </c>
      <c r="AG3" s="193">
        <f t="shared" si="0"/>
        <v>319026</v>
      </c>
      <c r="AH3" s="193">
        <f>SUM(AH9:AH154)</f>
        <v>126172</v>
      </c>
      <c r="AI3" s="192">
        <f t="shared" ref="AI3:AK3" si="1">SUM(AI9:AI154)</f>
        <v>2223366</v>
      </c>
      <c r="AJ3" s="193">
        <f>SUM(AJ9:AJ154)</f>
        <v>227318.72820144927</v>
      </c>
      <c r="AK3" s="192">
        <f t="shared" si="1"/>
        <v>117658.63943033801</v>
      </c>
      <c r="AL3" s="193">
        <f t="shared" ref="AL3:BL3" si="2">SUM(AL9:AL154)</f>
        <v>40857.728201449296</v>
      </c>
      <c r="AM3" s="193">
        <f t="shared" si="2"/>
        <v>14299.764950448047</v>
      </c>
      <c r="AN3" s="193">
        <f>SUM(AN9:AN154)</f>
        <v>741807.76495044795</v>
      </c>
      <c r="AO3" s="193">
        <f>SUM(AO9:AO154)</f>
        <v>340308.91916783532</v>
      </c>
      <c r="AP3" s="193">
        <f t="shared" si="2"/>
        <v>60289</v>
      </c>
      <c r="AQ3" s="193">
        <f t="shared" si="2"/>
        <v>264913.92147469334</v>
      </c>
      <c r="AR3" s="193">
        <f t="shared" si="2"/>
        <v>197760.96153133988</v>
      </c>
      <c r="AS3" s="205">
        <f t="shared" si="2"/>
        <v>541047</v>
      </c>
      <c r="AT3" s="205">
        <f t="shared" si="2"/>
        <v>238618.68973278915</v>
      </c>
      <c r="AU3" s="355"/>
      <c r="AV3" s="356"/>
      <c r="AW3" s="393"/>
      <c r="AX3" s="394"/>
      <c r="AY3" s="394"/>
      <c r="AZ3" s="394"/>
      <c r="BA3" s="394"/>
      <c r="BB3" s="395"/>
      <c r="BC3" s="394"/>
      <c r="BD3" s="395"/>
      <c r="BE3" s="396"/>
      <c r="BF3" s="292">
        <f t="shared" si="2"/>
        <v>1896842.52516</v>
      </c>
      <c r="BG3" s="382">
        <f t="shared" si="2"/>
        <v>697183</v>
      </c>
      <c r="BH3" s="384">
        <f>SUM(BH9:BH154)</f>
        <v>8691520.3235486224</v>
      </c>
      <c r="BI3" s="277">
        <f t="shared" si="2"/>
        <v>2941477</v>
      </c>
      <c r="BJ3" s="277">
        <f t="shared" si="2"/>
        <v>309660.16672540572</v>
      </c>
      <c r="BK3" s="268">
        <f t="shared" si="2"/>
        <v>101526.41899283057</v>
      </c>
      <c r="BL3" s="258">
        <f t="shared" si="2"/>
        <v>142516</v>
      </c>
      <c r="BM3" s="55"/>
      <c r="BN3" s="37"/>
      <c r="BO3" s="36"/>
      <c r="BP3" s="36"/>
      <c r="BQ3" s="36"/>
      <c r="BR3" s="36"/>
      <c r="BS3" s="36"/>
      <c r="BT3" s="36"/>
      <c r="BU3" s="36"/>
      <c r="BV3" s="36"/>
      <c r="BW3" s="36"/>
      <c r="BX3" s="36"/>
      <c r="BY3" s="36"/>
      <c r="BZ3" s="36"/>
      <c r="CA3" s="36"/>
      <c r="CB3" s="36"/>
      <c r="CC3" s="36"/>
      <c r="CD3" s="55"/>
      <c r="CE3" s="37"/>
      <c r="CF3" s="36"/>
      <c r="CG3" s="36"/>
      <c r="CH3" s="36"/>
      <c r="CI3" s="36"/>
      <c r="CJ3" s="36"/>
      <c r="CK3" s="36"/>
      <c r="CL3" s="36"/>
      <c r="CM3" s="36"/>
      <c r="CN3" s="36"/>
      <c r="CO3" s="36"/>
      <c r="CP3" s="36"/>
      <c r="CQ3" s="36"/>
      <c r="CR3" s="36"/>
      <c r="CS3" s="36"/>
      <c r="CT3" s="36"/>
      <c r="CU3" s="55"/>
      <c r="CV3" s="96">
        <v>1877</v>
      </c>
      <c r="CW3" s="134">
        <v>0.49398457508101623</v>
      </c>
      <c r="CX3" s="134">
        <v>0.73199801154923716</v>
      </c>
      <c r="CY3" s="55"/>
      <c r="CZ3" s="237"/>
      <c r="DA3" s="101"/>
      <c r="DB3" s="101"/>
      <c r="DC3" s="101"/>
      <c r="DD3" s="101"/>
      <c r="DE3" s="101"/>
      <c r="DF3" s="244"/>
      <c r="DG3" s="55"/>
      <c r="DH3" s="96">
        <v>1877</v>
      </c>
      <c r="DI3" s="70">
        <v>0.28237820138396208</v>
      </c>
      <c r="DJ3" s="55"/>
      <c r="DK3" s="237"/>
      <c r="DL3" s="101"/>
      <c r="DM3" s="101"/>
      <c r="DN3" s="101"/>
      <c r="DO3" s="101"/>
      <c r="DP3" s="101"/>
      <c r="DQ3" s="244"/>
      <c r="DR3" s="55"/>
      <c r="DS3" s="96">
        <v>1877</v>
      </c>
      <c r="DT3" s="98">
        <v>5.1993067590987872E-3</v>
      </c>
      <c r="DU3" s="55"/>
      <c r="DV3" s="237"/>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row>
    <row r="4" spans="1:249" s="105" customFormat="1" ht="15" customHeight="1" x14ac:dyDescent="0.2">
      <c r="A4" s="32"/>
      <c r="B4" s="1189" t="s">
        <v>116</v>
      </c>
      <c r="C4" s="1189"/>
      <c r="D4" s="1189"/>
      <c r="E4" s="1189"/>
      <c r="F4" s="136">
        <f>CORREL(E130:E154,F130:F154)</f>
        <v>0.99902120029402186</v>
      </c>
      <c r="G4" s="137">
        <f>STDEV(G130:G154)</f>
        <v>2.8140393758998131E-2</v>
      </c>
      <c r="H4" s="1230">
        <f>(SUM(E130:E154)-SUM(F130:F154))/SUM(D130:D154)</f>
        <v>4.6864629299064042E-2</v>
      </c>
      <c r="I4" s="1234">
        <f>AVERAGE(I9:I154)</f>
        <v>0.28341648642381562</v>
      </c>
      <c r="J4" s="1234">
        <f t="shared" ref="J4:M4" si="3">AVERAGE(J9:J154)</f>
        <v>0.37793252063697952</v>
      </c>
      <c r="K4" s="200">
        <f t="shared" si="3"/>
        <v>0.70212476141211355</v>
      </c>
      <c r="L4" s="73">
        <f t="shared" si="3"/>
        <v>0.15812687556658461</v>
      </c>
      <c r="M4" s="73">
        <f t="shared" si="3"/>
        <v>4.4938735154314735E-2</v>
      </c>
      <c r="N4" s="185">
        <f t="shared" ref="N4:S4" si="4">AVERAGE(N9:N154)</f>
        <v>0.50117398793054191</v>
      </c>
      <c r="O4" s="185">
        <f t="shared" si="4"/>
        <v>0.72685372366616963</v>
      </c>
      <c r="P4" s="73">
        <f>AVERAGE(P9:P154)</f>
        <v>0.11436892688402667</v>
      </c>
      <c r="Q4" s="73">
        <f t="shared" si="4"/>
        <v>4.9962410450789668E-2</v>
      </c>
      <c r="R4" s="73">
        <f t="shared" si="4"/>
        <v>0.12075773677169449</v>
      </c>
      <c r="S4" s="73">
        <f t="shared" si="4"/>
        <v>0.25526245715571605</v>
      </c>
      <c r="T4" s="73">
        <f t="shared" ref="T4" si="5">AVERAGE(T9:T154)</f>
        <v>8.6306100233204869E-2</v>
      </c>
      <c r="U4" s="73">
        <f>AVERAGE(U9:U154)</f>
        <v>0.35799055208863267</v>
      </c>
      <c r="V4" s="73">
        <f>AVERAGE(V9:V154)</f>
        <v>0.3241922407751342</v>
      </c>
      <c r="W4" s="73">
        <f>AVERAGE(W9:W154)</f>
        <v>7.9584536441637294E-2</v>
      </c>
      <c r="X4" s="1185" t="s">
        <v>111</v>
      </c>
      <c r="Y4" s="1185"/>
      <c r="Z4" s="1185"/>
      <c r="AA4" s="899"/>
      <c r="AB4" s="399"/>
      <c r="AC4" s="197"/>
      <c r="AD4" s="197"/>
      <c r="AE4" s="197"/>
      <c r="AF4" s="196"/>
      <c r="AG4" s="197"/>
      <c r="AH4" s="197"/>
      <c r="AI4" s="196"/>
      <c r="AJ4" s="197"/>
      <c r="AK4" s="197"/>
      <c r="AL4" s="197"/>
      <c r="AM4" s="197"/>
      <c r="AN4" s="197"/>
      <c r="AO4" s="197"/>
      <c r="AP4" s="197"/>
      <c r="AQ4" s="197"/>
      <c r="AR4" s="197"/>
      <c r="AS4" s="197"/>
      <c r="AT4" s="197"/>
      <c r="AU4" s="345">
        <f>AVERAGE(AU9:AU154)</f>
        <v>0.33832410158165432</v>
      </c>
      <c r="AV4" s="345">
        <f>AVERAGE(AV9:AV154)</f>
        <v>0.49902531197294941</v>
      </c>
      <c r="AW4" s="345">
        <f>AVERAGE(AW9:AW154)</f>
        <v>1.5683148980088348E-2</v>
      </c>
      <c r="AX4" s="360">
        <f t="shared" ref="AX4" si="6">AVERAGE(AX9:AX154)</f>
        <v>5.1862273392808217E-2</v>
      </c>
      <c r="AY4" s="360">
        <f t="shared" ref="AY4" si="7">AVERAGE(AY9:AY154)</f>
        <v>1.4821365769231052</v>
      </c>
      <c r="AZ4" s="360">
        <f t="shared" ref="AZ4:BE4" si="8">AVERAGE(AZ9:AZ154)</f>
        <v>4.2447653659629991E-2</v>
      </c>
      <c r="BA4" s="360">
        <f t="shared" si="8"/>
        <v>1.3739718533807255E-2</v>
      </c>
      <c r="BB4" s="360">
        <f t="shared" si="8"/>
        <v>1.6224113307277056E-2</v>
      </c>
      <c r="BC4" s="360">
        <f t="shared" si="8"/>
        <v>0.33516003041341419</v>
      </c>
      <c r="BD4" s="360">
        <f t="shared" si="8"/>
        <v>0.23527755654890159</v>
      </c>
      <c r="BE4" s="360">
        <f t="shared" si="8"/>
        <v>0.26180821917808217</v>
      </c>
      <c r="BF4" s="259"/>
      <c r="BG4" s="284"/>
      <c r="BH4" s="385"/>
      <c r="BI4" s="269"/>
      <c r="BJ4" s="269"/>
      <c r="BK4" s="269"/>
      <c r="BL4" s="259"/>
      <c r="BM4" s="32"/>
      <c r="BN4" s="31"/>
      <c r="BO4" s="139">
        <f t="shared" ref="BO4:BW4" si="9">AVERAGE(BO9:BO154)</f>
        <v>4.6269178082191793</v>
      </c>
      <c r="BP4" s="139">
        <f t="shared" si="9"/>
        <v>9.0828767123287619</v>
      </c>
      <c r="BQ4" s="139">
        <f t="shared" si="9"/>
        <v>3.087671232876712</v>
      </c>
      <c r="BR4" s="139">
        <f t="shared" si="9"/>
        <v>0.59999999999999964</v>
      </c>
      <c r="BS4" s="139">
        <f t="shared" si="9"/>
        <v>1.4864945980846351</v>
      </c>
      <c r="BT4" s="139">
        <f t="shared" si="9"/>
        <v>0.96337671232876632</v>
      </c>
      <c r="BU4" s="139">
        <f>AVERAGE(BU9:BU154)</f>
        <v>1.5492465753424662</v>
      </c>
      <c r="BV4" s="139">
        <f>AVERAGE(BV9:BV154)</f>
        <v>4.6410958904109565</v>
      </c>
      <c r="BW4" s="214">
        <f t="shared" si="9"/>
        <v>22.358904109589034</v>
      </c>
      <c r="BX4" s="58"/>
      <c r="BY4" s="58"/>
      <c r="BZ4" s="58"/>
      <c r="CA4" s="58"/>
      <c r="CB4" s="58"/>
      <c r="CC4" s="58"/>
      <c r="CD4" s="56"/>
      <c r="CE4" s="57"/>
      <c r="CF4" s="139">
        <f t="shared" ref="CF4:CN4" si="10">AVERAGE(CF9:CF154)</f>
        <v>4.6269178082191793</v>
      </c>
      <c r="CG4" s="139">
        <f t="shared" si="10"/>
        <v>9.0828767123287619</v>
      </c>
      <c r="CH4" s="139">
        <f t="shared" si="10"/>
        <v>3.087671232876712</v>
      </c>
      <c r="CI4" s="139">
        <f t="shared" si="10"/>
        <v>0.59999999999999964</v>
      </c>
      <c r="CJ4" s="139">
        <f t="shared" si="10"/>
        <v>1.4864945980846351</v>
      </c>
      <c r="CK4" s="139">
        <f t="shared" si="10"/>
        <v>0.96337671232876632</v>
      </c>
      <c r="CL4" s="139">
        <f>AVERAGE(CL9:CL154)</f>
        <v>1.5492465753424662</v>
      </c>
      <c r="CM4" s="139">
        <f>AVERAGE(CM9:CM154)</f>
        <v>22.358904109589034</v>
      </c>
      <c r="CN4" s="139">
        <f t="shared" si="10"/>
        <v>4.6410958904109565</v>
      </c>
      <c r="CO4" s="58"/>
      <c r="CP4" s="58"/>
      <c r="CQ4" s="58"/>
      <c r="CR4" s="58"/>
      <c r="CS4" s="58"/>
      <c r="CT4" s="58"/>
      <c r="CU4" s="32"/>
      <c r="CV4" s="96">
        <v>1878</v>
      </c>
      <c r="CW4" s="134">
        <v>0.48007593004432203</v>
      </c>
      <c r="CX4" s="134">
        <v>0.74195015585221391</v>
      </c>
      <c r="CY4" s="32"/>
      <c r="CZ4" s="238"/>
      <c r="DA4" s="104"/>
      <c r="DB4" s="104"/>
      <c r="DC4" s="104"/>
      <c r="DD4" s="104"/>
      <c r="DE4" s="104"/>
      <c r="DF4" s="245"/>
      <c r="DG4" s="32"/>
      <c r="DH4" s="96">
        <v>1878</v>
      </c>
      <c r="DI4" s="70">
        <v>0.27775031867929501</v>
      </c>
      <c r="DJ4" s="32"/>
      <c r="DK4" s="238"/>
      <c r="DL4" s="104"/>
      <c r="DM4" s="104"/>
      <c r="DN4" s="104"/>
      <c r="DO4" s="104"/>
      <c r="DP4" s="104"/>
      <c r="DQ4" s="245"/>
      <c r="DR4" s="32"/>
      <c r="DS4" s="96">
        <v>1878</v>
      </c>
      <c r="DT4" s="98">
        <v>5.2837123822651044E-3</v>
      </c>
      <c r="DU4" s="32"/>
      <c r="DV4" s="238"/>
      <c r="DW4" s="104"/>
      <c r="DX4" s="104"/>
      <c r="DY4" s="104"/>
      <c r="DZ4" s="104"/>
      <c r="EA4" s="104"/>
      <c r="EB4" s="104"/>
      <c r="EC4" s="104"/>
      <c r="ED4" s="104"/>
      <c r="EE4" s="104"/>
      <c r="EF4" s="104"/>
      <c r="EG4" s="104"/>
      <c r="EH4" s="104"/>
      <c r="EI4" s="104"/>
      <c r="EJ4" s="104"/>
      <c r="EK4" s="104"/>
      <c r="EL4" s="104"/>
      <c r="EM4" s="104"/>
      <c r="EN4" s="104"/>
      <c r="EO4" s="104"/>
      <c r="EP4" s="104"/>
      <c r="EQ4" s="104"/>
      <c r="ER4" s="104"/>
      <c r="ES4" s="104"/>
      <c r="ET4" s="104"/>
      <c r="EU4" s="104"/>
      <c r="EV4" s="104"/>
      <c r="EW4" s="104"/>
      <c r="EX4" s="104"/>
      <c r="EY4" s="104"/>
      <c r="EZ4" s="104"/>
      <c r="FA4" s="104"/>
      <c r="FB4" s="104"/>
      <c r="FC4" s="104"/>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c r="HV4" s="104"/>
      <c r="HW4" s="104"/>
      <c r="HX4" s="104"/>
      <c r="HY4" s="104"/>
      <c r="HZ4" s="104"/>
      <c r="IA4" s="104"/>
      <c r="IB4" s="104"/>
      <c r="IC4" s="104"/>
      <c r="ID4" s="104"/>
      <c r="IE4" s="104"/>
      <c r="IF4" s="104"/>
      <c r="IG4" s="104"/>
      <c r="IH4" s="104"/>
      <c r="II4" s="104"/>
      <c r="IJ4" s="104"/>
      <c r="IK4" s="104"/>
      <c r="IL4" s="104"/>
      <c r="IM4" s="104"/>
      <c r="IN4" s="104"/>
      <c r="IO4" s="104"/>
    </row>
    <row r="5" spans="1:249" s="110" customFormat="1" ht="15" customHeight="1" x14ac:dyDescent="0.2">
      <c r="A5" s="30"/>
      <c r="B5" s="1192" t="s">
        <v>117</v>
      </c>
      <c r="C5" s="1192"/>
      <c r="D5" s="1192"/>
      <c r="E5" s="1192"/>
      <c r="F5" s="84">
        <f>CORREL(E77:E129,F77:F129)</f>
        <v>0.99585858471889488</v>
      </c>
      <c r="G5" s="83">
        <f>STDEV(G77:G129)</f>
        <v>1.7922842463179503E-2</v>
      </c>
      <c r="H5" s="1231">
        <f>(SUM(E77:E129)-SUM(F77:F129))/SUM(D77:D129)</f>
        <v>3.6142786127622256E-2</v>
      </c>
      <c r="I5" s="1235">
        <f>AVERAGE(I9:I129)</f>
        <v>0.28466402470382196</v>
      </c>
      <c r="J5" s="1235">
        <f t="shared" ref="J5" si="11">AVERAGE(J9:J129)</f>
        <v>0.3835945076745616</v>
      </c>
      <c r="K5" s="191">
        <f>AVERAGE(K9:K129)</f>
        <v>0.70992799659217209</v>
      </c>
      <c r="L5" s="106">
        <f>AVERAGE(L9:L129)</f>
        <v>0.10906083172986082</v>
      </c>
      <c r="M5" s="106">
        <f>AVERAGE(M9:M129)</f>
        <v>5.0939839999805128E-2</v>
      </c>
      <c r="N5" s="107">
        <f t="shared" ref="N5:O5" si="12">AVERAGE(N9:N129)</f>
        <v>0.50157252857679591</v>
      </c>
      <c r="O5" s="107">
        <f t="shared" si="12"/>
        <v>0.72656855325512992</v>
      </c>
      <c r="P5" s="106">
        <f>AVERAGE(P9:P129)</f>
        <v>0.12506569836957118</v>
      </c>
      <c r="Q5" s="106">
        <f t="shared" ref="Q5:S5" si="13">AVERAGE(Q9:Q129)</f>
        <v>3.7956835247172228E-2</v>
      </c>
      <c r="R5" s="106">
        <f t="shared" si="13"/>
        <v>0.11550867628172554</v>
      </c>
      <c r="S5" s="106">
        <f t="shared" si="13"/>
        <v>0.26373879766993463</v>
      </c>
      <c r="T5" s="106">
        <f t="shared" ref="T5" si="14">AVERAGE(T9:T129)</f>
        <v>8.9738352720425449E-2</v>
      </c>
      <c r="U5" s="106">
        <f>AVERAGE(U9:U129)</f>
        <v>0.33890692072484746</v>
      </c>
      <c r="V5" s="106">
        <f>AVERAGE(V9:V129)</f>
        <v>0.32633348891761049</v>
      </c>
      <c r="W5" s="106">
        <f>AVERAGE(W9:W129)</f>
        <v>8.3419134733342309E-2</v>
      </c>
      <c r="X5" s="1186" t="s">
        <v>91</v>
      </c>
      <c r="Y5" s="1186"/>
      <c r="Z5" s="1186"/>
      <c r="AA5" s="900"/>
      <c r="AB5" s="400"/>
      <c r="AC5" s="30"/>
      <c r="AD5" s="30"/>
      <c r="AE5" s="30"/>
      <c r="AF5" s="29"/>
      <c r="AG5" s="30"/>
      <c r="AH5" s="30"/>
      <c r="AI5" s="29"/>
      <c r="AJ5" s="30"/>
      <c r="AK5" s="30"/>
      <c r="AL5" s="30"/>
      <c r="AM5" s="30"/>
      <c r="AN5" s="30"/>
      <c r="AO5" s="30"/>
      <c r="AP5" s="30"/>
      <c r="AQ5" s="30"/>
      <c r="AR5" s="30"/>
      <c r="AS5" s="30"/>
      <c r="AT5" s="30"/>
      <c r="AU5" s="346">
        <f>AVERAGE(AU9:AU129)</f>
        <v>0.34119905799399003</v>
      </c>
      <c r="AV5" s="346">
        <f>AVERAGE(AV9:AV129)</f>
        <v>0.48384513726644829</v>
      </c>
      <c r="AW5" s="346">
        <f>AVERAGE(AW9:AW129)</f>
        <v>1.7851021815508156E-2</v>
      </c>
      <c r="AX5" s="361">
        <f t="shared" ref="AX5" si="15">AVERAGE(AX9:AX129)</f>
        <v>3.6331187644281407E-2</v>
      </c>
      <c r="AY5" s="361">
        <f t="shared" ref="AY5" si="16">AVERAGE(AY9:AY129)</f>
        <v>1.4228481840350422</v>
      </c>
      <c r="AZ5" s="361">
        <f>AVERAGE(AZ9:AZ129)</f>
        <v>3.122269022126592E-2</v>
      </c>
      <c r="BA5" s="361">
        <f>AVERAGE(BA9:BA129)</f>
        <v>1.0131749707647781E-2</v>
      </c>
      <c r="BB5" s="361">
        <f>AVERAGE(BB9:BB129)</f>
        <v>1.2374238906741808E-2</v>
      </c>
      <c r="BC5" s="361">
        <f>AVERAGE(BC9:BC129)</f>
        <v>0.36419656840893294</v>
      </c>
      <c r="BD5" s="361">
        <f>AVERAGE(BD9:BD129)</f>
        <v>0.24513750328559039</v>
      </c>
      <c r="BE5" s="361">
        <f t="shared" ref="BE5" si="17">AVERAGE(BE9:BE129)</f>
        <v>0.2611487603305786</v>
      </c>
      <c r="BF5" s="260"/>
      <c r="BG5" s="285"/>
      <c r="BH5" s="386"/>
      <c r="BI5" s="260"/>
      <c r="BJ5" s="260"/>
      <c r="BK5" s="260"/>
      <c r="BL5" s="260"/>
      <c r="BM5" s="30"/>
      <c r="BN5" s="212" t="s">
        <v>109</v>
      </c>
      <c r="BO5" s="108">
        <f t="shared" ref="BO5:BW5" si="18">AVERAGE(BO9:BO129)</f>
        <v>4.4171900826446286</v>
      </c>
      <c r="BP5" s="108">
        <f t="shared" si="18"/>
        <v>8.9603305785123926</v>
      </c>
      <c r="BQ5" s="108">
        <f t="shared" si="18"/>
        <v>3.2231404958677681</v>
      </c>
      <c r="BR5" s="108">
        <f t="shared" si="18"/>
        <v>0.68099173553718972</v>
      </c>
      <c r="BS5" s="108">
        <f>AVERAGE(BS9:BS129)</f>
        <v>1.0263086739655221</v>
      </c>
      <c r="BT5" s="108">
        <f t="shared" si="18"/>
        <v>0.97361983471074287</v>
      </c>
      <c r="BU5" s="108">
        <f>AVERAGE(BU9:BU129)</f>
        <v>1.5535537190082653</v>
      </c>
      <c r="BV5" s="108">
        <f>AVERAGE(BV9:BV129)</f>
        <v>4.9933884297520645</v>
      </c>
      <c r="BW5" s="215">
        <f t="shared" si="18"/>
        <v>22.00661157024793</v>
      </c>
      <c r="BX5" s="59"/>
      <c r="BY5" s="59"/>
      <c r="BZ5" s="59"/>
      <c r="CA5" s="59"/>
      <c r="CB5" s="59"/>
      <c r="CC5" s="59"/>
      <c r="CD5" s="30"/>
      <c r="CE5" s="212" t="s">
        <v>109</v>
      </c>
      <c r="CF5" s="108">
        <f t="shared" ref="CF5:CK5" si="19">AVERAGE(CF9:CF129)</f>
        <v>4.4171900826446286</v>
      </c>
      <c r="CG5" s="108">
        <f t="shared" si="19"/>
        <v>8.9603305785123926</v>
      </c>
      <c r="CH5" s="108">
        <f t="shared" si="19"/>
        <v>3.2231404958677681</v>
      </c>
      <c r="CI5" s="108">
        <f>AVERAGE(CI9:CI129)</f>
        <v>0.68099173553718972</v>
      </c>
      <c r="CJ5" s="108">
        <f>AVERAGE(CJ9:CJ129)</f>
        <v>1.0263086739655221</v>
      </c>
      <c r="CK5" s="108">
        <f t="shared" si="19"/>
        <v>0.97361983471074287</v>
      </c>
      <c r="CL5" s="108">
        <f>AVERAGE(CL9:CL129)</f>
        <v>1.5535537190082653</v>
      </c>
      <c r="CM5" s="108">
        <f>AVERAGE(CM9:CM129)</f>
        <v>22.00661157024793</v>
      </c>
      <c r="CN5" s="108">
        <f>AVERAGE(CN9:CN129)</f>
        <v>4.9933884297520645</v>
      </c>
      <c r="CO5" s="59"/>
      <c r="CP5" s="59"/>
      <c r="CQ5" s="59"/>
      <c r="CR5" s="59"/>
      <c r="CS5" s="59"/>
      <c r="CT5" s="59"/>
      <c r="CU5" s="30"/>
      <c r="CV5" s="96">
        <v>1879</v>
      </c>
      <c r="CW5" s="134">
        <v>0.48130024462012838</v>
      </c>
      <c r="CX5" s="134">
        <v>0.74107411398771028</v>
      </c>
      <c r="CY5" s="30"/>
      <c r="CZ5" s="239"/>
      <c r="DA5" s="109"/>
      <c r="DB5" s="109"/>
      <c r="DC5" s="109"/>
      <c r="DD5" s="109"/>
      <c r="DE5" s="109"/>
      <c r="DF5" s="246"/>
      <c r="DG5" s="30"/>
      <c r="DH5" s="96">
        <v>1879</v>
      </c>
      <c r="DI5" s="70">
        <v>0.2725420344738908</v>
      </c>
      <c r="DJ5" s="30"/>
      <c r="DK5" s="239"/>
      <c r="DL5" s="109"/>
      <c r="DM5" s="109"/>
      <c r="DN5" s="109"/>
      <c r="DO5" s="109"/>
      <c r="DP5" s="109"/>
      <c r="DQ5" s="246"/>
      <c r="DR5" s="30"/>
      <c r="DS5" s="96">
        <v>1879</v>
      </c>
      <c r="DT5" s="98">
        <v>7.3075469320902104E-3</v>
      </c>
      <c r="DU5" s="30"/>
      <c r="DV5" s="23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c r="IM5" s="109"/>
      <c r="IN5" s="109"/>
      <c r="IO5" s="109"/>
    </row>
    <row r="6" spans="1:249" s="105" customFormat="1" ht="15" customHeight="1" x14ac:dyDescent="0.2">
      <c r="A6" s="32"/>
      <c r="B6" s="1189" t="s">
        <v>118</v>
      </c>
      <c r="C6" s="1189"/>
      <c r="D6" s="1189"/>
      <c r="E6" s="1189"/>
      <c r="F6" s="136">
        <f>CORREL(E33:E76,F33:F76)</f>
        <v>0.99878345038645133</v>
      </c>
      <c r="G6" s="137">
        <f>STDEV(G33:G76)</f>
        <v>1.0908594075971173E-2</v>
      </c>
      <c r="H6" s="210">
        <f>(SUM(F33:F76)-SUM(E33:E76))/SUM(D33:D76)</f>
        <v>1.8146405965451314E-2</v>
      </c>
      <c r="I6" s="1234">
        <f>AVERAGE(I9:I76)</f>
        <v>0.28743759015378645</v>
      </c>
      <c r="J6" s="1234">
        <f t="shared" ref="J6" si="20">AVERAGE(J9:J76)</f>
        <v>0.3968276210719387</v>
      </c>
      <c r="K6" s="190">
        <f>AVERAGE(K9:K76)</f>
        <v>0.72183590080853333</v>
      </c>
      <c r="L6" s="103">
        <f>AVERAGE(L9:L76)</f>
        <v>8.8777533699744227E-2</v>
      </c>
      <c r="M6" s="103">
        <f>AVERAGE(M9:M76)</f>
        <v>6.7556408045500102E-2</v>
      </c>
      <c r="N6" s="134">
        <f t="shared" ref="N6:O6" si="21">AVERAGE(N9:N76)</f>
        <v>0.5020964442663165</v>
      </c>
      <c r="O6" s="134">
        <f t="shared" si="21"/>
        <v>0.72619367241440502</v>
      </c>
      <c r="P6" s="103">
        <f>AVERAGE(P9:P76)</f>
        <v>0.15877924670377885</v>
      </c>
      <c r="Q6" s="103">
        <f t="shared" ref="Q6:S6" si="22">AVERAGE(Q9:Q76)</f>
        <v>2.7115401925049135E-2</v>
      </c>
      <c r="R6" s="103">
        <f t="shared" si="22"/>
        <v>0.11473041399222819</v>
      </c>
      <c r="S6" s="103">
        <f t="shared" si="22"/>
        <v>0.26234543488113449</v>
      </c>
      <c r="T6" s="103">
        <f t="shared" ref="T6" si="23">AVERAGE(T9:T76)</f>
        <v>9.2554417642309234E-2</v>
      </c>
      <c r="U6" s="103">
        <f>AVERAGE(U9:U76)</f>
        <v>0.32458833552435307</v>
      </c>
      <c r="V6" s="103">
        <f>AVERAGE(V9:V76)</f>
        <v>0.32500827973659513</v>
      </c>
      <c r="W6" s="103">
        <f>AVERAGE(W9:W76)</f>
        <v>8.5709026621550943E-2</v>
      </c>
      <c r="X6" s="1185" t="s">
        <v>112</v>
      </c>
      <c r="Y6" s="1185"/>
      <c r="Z6" s="1185"/>
      <c r="AA6" s="899"/>
      <c r="AB6" s="401"/>
      <c r="AC6" s="32"/>
      <c r="AD6" s="32"/>
      <c r="AE6" s="32"/>
      <c r="AF6" s="31"/>
      <c r="AG6" s="32"/>
      <c r="AH6" s="32"/>
      <c r="AI6" s="31"/>
      <c r="AJ6" s="32"/>
      <c r="AK6" s="32"/>
      <c r="AL6" s="32"/>
      <c r="AM6" s="32"/>
      <c r="AN6" s="32"/>
      <c r="AO6" s="32"/>
      <c r="AP6" s="32"/>
      <c r="AQ6" s="32"/>
      <c r="AR6" s="32"/>
      <c r="AS6" s="32"/>
      <c r="AT6" s="32"/>
      <c r="AU6" s="347">
        <f>AVERAGE(AU9:AU76)</f>
        <v>0.35325894955663256</v>
      </c>
      <c r="AV6" s="347">
        <f>AVERAGE(AV9:AV76)</f>
        <v>0.49210832989484365</v>
      </c>
      <c r="AW6" s="347">
        <f>AVERAGE(AW9:AW76)</f>
        <v>2.4008527754145113E-2</v>
      </c>
      <c r="AX6" s="362">
        <f t="shared" ref="AX6" si="24">AVERAGE(AX9:AX76)</f>
        <v>3.1152661150648055E-2</v>
      </c>
      <c r="AY6" s="362">
        <f t="shared" ref="AY6" si="25">AVERAGE(AY9:AY76)</f>
        <v>1.3940555690150132</v>
      </c>
      <c r="AZ6" s="362">
        <f>AVERAGE(AZ9:AZ76)</f>
        <v>2.1114808100361277E-2</v>
      </c>
      <c r="BA6" s="362">
        <f>AVERAGE(BA9:BA76)</f>
        <v>7.3978881026620074E-3</v>
      </c>
      <c r="BB6" s="362">
        <f>AVERAGE(BB9:BB76)</f>
        <v>9.5091441437999275E-3</v>
      </c>
      <c r="BC6" s="362">
        <f>AVERAGE(BC9:BC76)</f>
        <v>0.4483563910675285</v>
      </c>
      <c r="BD6" s="362">
        <f>AVERAGE(BD9:BD76)</f>
        <v>0.24313820284054366</v>
      </c>
      <c r="BE6" s="362">
        <f t="shared" ref="BE6" si="26">AVERAGE(BE9:BE76)</f>
        <v>0.25745588235294115</v>
      </c>
      <c r="BF6" s="259"/>
      <c r="BG6" s="286"/>
      <c r="BH6" s="385"/>
      <c r="BI6" s="259"/>
      <c r="BJ6" s="259"/>
      <c r="BK6" s="259"/>
      <c r="BL6" s="259"/>
      <c r="BM6" s="32"/>
      <c r="BN6" s="31"/>
      <c r="BO6" s="139">
        <f t="shared" ref="BO6:BW6" si="27">AVERAGE(BO9:BO76)</f>
        <v>4.3894117647058817</v>
      </c>
      <c r="BP6" s="139">
        <f t="shared" si="27"/>
        <v>8.8205882352941121</v>
      </c>
      <c r="BQ6" s="139">
        <f t="shared" si="27"/>
        <v>3.3044117647058822</v>
      </c>
      <c r="BR6" s="139">
        <f t="shared" si="27"/>
        <v>0.92205882352941149</v>
      </c>
      <c r="BS6" s="139">
        <f>AVERAGE(BS9:BS76)</f>
        <v>0.76434520671963524</v>
      </c>
      <c r="BT6" s="139">
        <f t="shared" si="27"/>
        <v>0.97997058823529404</v>
      </c>
      <c r="BU6" s="139">
        <f>AVERAGE(BU9:BU76)</f>
        <v>1.8619117647058818</v>
      </c>
      <c r="BV6" s="139">
        <f>AVERAGE(BV9:BV76)</f>
        <v>6.110294117647058</v>
      </c>
      <c r="BW6" s="214">
        <f t="shared" si="27"/>
        <v>20.889705882352942</v>
      </c>
      <c r="BX6" s="58"/>
      <c r="BY6" s="58"/>
      <c r="BZ6" s="58"/>
      <c r="CA6" s="58"/>
      <c r="CB6" s="58"/>
      <c r="CC6" s="58"/>
      <c r="CD6" s="32"/>
      <c r="CE6" s="31"/>
      <c r="CF6" s="139">
        <f t="shared" ref="CF6:CK6" si="28">AVERAGE(CF9:CF76)</f>
        <v>4.3894117647058817</v>
      </c>
      <c r="CG6" s="139">
        <f t="shared" si="28"/>
        <v>8.8205882352941121</v>
      </c>
      <c r="CH6" s="139">
        <f t="shared" si="28"/>
        <v>3.3044117647058822</v>
      </c>
      <c r="CI6" s="139">
        <f>AVERAGE(CI9:CI76)</f>
        <v>0.92205882352941149</v>
      </c>
      <c r="CJ6" s="139">
        <f>AVERAGE(CJ9:CJ76)</f>
        <v>0.76434520671963524</v>
      </c>
      <c r="CK6" s="139">
        <f t="shared" si="28"/>
        <v>0.97997058823529404</v>
      </c>
      <c r="CL6" s="139">
        <f>AVERAGE(CL9:CL76)</f>
        <v>1.8619117647058818</v>
      </c>
      <c r="CM6" s="139">
        <f>AVERAGE(CM9:CM76)</f>
        <v>20.889705882352942</v>
      </c>
      <c r="CN6" s="139">
        <f>AVERAGE(CN9:CN76)</f>
        <v>6.110294117647058</v>
      </c>
      <c r="CO6" s="58"/>
      <c r="CP6" s="58"/>
      <c r="CQ6" s="58"/>
      <c r="CR6" s="58"/>
      <c r="CS6" s="58"/>
      <c r="CT6" s="58"/>
      <c r="CU6" s="32"/>
      <c r="CV6" s="96">
        <v>1880</v>
      </c>
      <c r="CW6" s="134">
        <v>0.47392161822311341</v>
      </c>
      <c r="CX6" s="134">
        <v>0.74635379108545152</v>
      </c>
      <c r="CY6" s="32"/>
      <c r="CZ6" s="238"/>
      <c r="DA6" s="104"/>
      <c r="DB6" s="104"/>
      <c r="DC6" s="104"/>
      <c r="DD6" s="104"/>
      <c r="DE6" s="104"/>
      <c r="DF6" s="245"/>
      <c r="DG6" s="32"/>
      <c r="DH6" s="96">
        <v>1880</v>
      </c>
      <c r="DI6" s="70">
        <v>0.26242001270391896</v>
      </c>
      <c r="DJ6" s="32"/>
      <c r="DK6" s="238"/>
      <c r="DL6" s="104"/>
      <c r="DM6" s="104"/>
      <c r="DN6" s="104"/>
      <c r="DO6" s="104"/>
      <c r="DP6" s="104"/>
      <c r="DQ6" s="245"/>
      <c r="DR6" s="32"/>
      <c r="DS6" s="96">
        <v>1880</v>
      </c>
      <c r="DT6" s="98">
        <v>7.9814624098867148E-3</v>
      </c>
      <c r="DU6" s="32"/>
      <c r="DV6" s="238"/>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c r="FL6" s="104"/>
      <c r="FM6" s="104"/>
      <c r="FN6" s="104"/>
      <c r="FO6" s="104"/>
      <c r="FP6" s="104"/>
      <c r="FQ6" s="104"/>
      <c r="FR6" s="104"/>
      <c r="FS6" s="104"/>
      <c r="FT6" s="104"/>
      <c r="FU6" s="104"/>
      <c r="FV6" s="104"/>
      <c r="FW6" s="104"/>
      <c r="FX6" s="104"/>
      <c r="FY6" s="104"/>
      <c r="FZ6" s="104"/>
      <c r="GA6" s="104"/>
      <c r="GB6" s="104"/>
      <c r="GC6" s="104"/>
      <c r="GD6" s="104"/>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c r="HV6" s="104"/>
      <c r="HW6" s="104"/>
      <c r="HX6" s="104"/>
      <c r="HY6" s="104"/>
      <c r="HZ6" s="104"/>
      <c r="IA6" s="104"/>
      <c r="IB6" s="104"/>
      <c r="IC6" s="104"/>
      <c r="ID6" s="104"/>
      <c r="IE6" s="104"/>
      <c r="IF6" s="104"/>
      <c r="IG6" s="104"/>
      <c r="IH6" s="104"/>
      <c r="II6" s="104"/>
      <c r="IJ6" s="104"/>
      <c r="IK6" s="104"/>
      <c r="IL6" s="104"/>
      <c r="IM6" s="104"/>
      <c r="IN6" s="104"/>
      <c r="IO6" s="104"/>
    </row>
    <row r="7" spans="1:249" s="105" customFormat="1" ht="15" customHeight="1" x14ac:dyDescent="0.2">
      <c r="A7" s="32"/>
      <c r="B7" s="1189" t="s">
        <v>115</v>
      </c>
      <c r="C7" s="1189"/>
      <c r="D7" s="1189"/>
      <c r="E7" s="1189"/>
      <c r="F7" s="136">
        <f>CORREL(E9:E32,F9:F32)</f>
        <v>0.99699625381690371</v>
      </c>
      <c r="G7" s="137">
        <f>STDEV(G9:G32)</f>
        <v>1.7303382124464292E-2</v>
      </c>
      <c r="H7" s="210">
        <f>(SUM(F9:F32)-SUM(E9:E32))/SUM(D9:D32)</f>
        <v>1.1450089492786713E-2</v>
      </c>
      <c r="I7" s="1234">
        <f>AVERAGE(I9:I32)</f>
        <v>0.2974862653738834</v>
      </c>
      <c r="J7" s="1234">
        <f t="shared" ref="J7" si="29">AVERAGE(J9:J32)</f>
        <v>0.41684160475334914</v>
      </c>
      <c r="K7" s="190">
        <f>AVERAGE(K9:K32)</f>
        <v>0.74437760002232112</v>
      </c>
      <c r="L7" s="103">
        <f>AVERAGE(L9:L32)</f>
        <v>7.4851762728938023E-2</v>
      </c>
      <c r="M7" s="103">
        <f>AVERAGE(M9:M32)</f>
        <v>7.6291973678346087E-2</v>
      </c>
      <c r="N7" s="134">
        <f t="shared" ref="N7:O7" si="30">AVERAGE(N9:N32)</f>
        <v>0.50793210749080131</v>
      </c>
      <c r="O7" s="134">
        <f t="shared" si="30"/>
        <v>0.72201804190831143</v>
      </c>
      <c r="P7" s="103">
        <f>AVERAGE(P9:P32)</f>
        <v>0.18995214704140187</v>
      </c>
      <c r="Q7" s="103">
        <f t="shared" ref="Q7:S7" si="31">AVERAGE(Q9:Q32)</f>
        <v>2.1320267294716602E-2</v>
      </c>
      <c r="R7" s="103">
        <f t="shared" si="31"/>
        <v>0.12011679404941973</v>
      </c>
      <c r="S7" s="103">
        <f t="shared" si="31"/>
        <v>0.25433193086305222</v>
      </c>
      <c r="T7" s="103">
        <f t="shared" ref="T7" si="32">AVERAGE(T9:T32)</f>
        <v>9.4466014343170035E-2</v>
      </c>
      <c r="U7" s="103">
        <f>AVERAGE(U9:U32)</f>
        <v>0.32327352994708664</v>
      </c>
      <c r="V7" s="103">
        <f>AVERAGE(V9:V32)</f>
        <v>0.32753599526897215</v>
      </c>
      <c r="W7" s="103">
        <f>AVERAGE(W9:W32)</f>
        <v>8.5113485115149878E-2</v>
      </c>
      <c r="X7" s="1185" t="s">
        <v>113</v>
      </c>
      <c r="Y7" s="1185"/>
      <c r="Z7" s="1185"/>
      <c r="AA7" s="899"/>
      <c r="AB7" s="402"/>
      <c r="AC7" s="199"/>
      <c r="AD7" s="199"/>
      <c r="AE7" s="199"/>
      <c r="AF7" s="198"/>
      <c r="AG7" s="199"/>
      <c r="AH7" s="199"/>
      <c r="AI7" s="198"/>
      <c r="AJ7" s="199"/>
      <c r="AK7" s="199"/>
      <c r="AL7" s="199"/>
      <c r="AM7" s="199"/>
      <c r="AN7" s="199"/>
      <c r="AO7" s="199"/>
      <c r="AP7" s="199"/>
      <c r="AQ7" s="199"/>
      <c r="AR7" s="199"/>
      <c r="AS7" s="199"/>
      <c r="AT7" s="199"/>
      <c r="AU7" s="347">
        <f>AVERAGE(AU9:AU32)</f>
        <v>0.37137832411538291</v>
      </c>
      <c r="AV7" s="347">
        <f>AVERAGE(AV9:AV32)</f>
        <v>0.50851360020018088</v>
      </c>
      <c r="AW7" s="347">
        <f>AVERAGE(AW9:AW32)</f>
        <v>2.8369169877791436E-2</v>
      </c>
      <c r="AX7" s="362">
        <f t="shared" ref="AX7" si="33">AVERAGE(AX9:AX32)</f>
        <v>2.7782417207828824E-2</v>
      </c>
      <c r="AY7" s="362">
        <f t="shared" ref="AY7" si="34">AVERAGE(AY9:AY32)</f>
        <v>1.3693161589004739</v>
      </c>
      <c r="AZ7" s="362">
        <f>AVERAGE(AZ9:AZ32)</f>
        <v>1.5957013882589379E-2</v>
      </c>
      <c r="BA7" s="362">
        <f>AVERAGE(BA9:BA32)</f>
        <v>5.9248105276558409E-3</v>
      </c>
      <c r="BB7" s="362">
        <f>AVERAGE(BB9:BB32)</f>
        <v>7.9146627199805693E-3</v>
      </c>
      <c r="BC7" s="362">
        <f>AVERAGE(BC9:BC32)</f>
        <v>0.51228745377416252</v>
      </c>
      <c r="BD7" s="362">
        <f>AVERAGE(BD9:BD32)</f>
        <v>0.22914954764714199</v>
      </c>
      <c r="BE7" s="362">
        <f t="shared" ref="BE7" si="35">AVERAGE(BE9:BE32)</f>
        <v>0.25866666666666671</v>
      </c>
      <c r="BF7" s="259"/>
      <c r="BG7" s="287"/>
      <c r="BH7" s="385"/>
      <c r="BI7" s="270"/>
      <c r="BJ7" s="270"/>
      <c r="BK7" s="270"/>
      <c r="BL7" s="259"/>
      <c r="BM7" s="32"/>
      <c r="BN7" s="31"/>
      <c r="BO7" s="139">
        <f t="shared" ref="BO7:BW7" si="36">AVERAGE(BO9:BO32)</f>
        <v>4.6012500000000012</v>
      </c>
      <c r="BP7" s="139">
        <f t="shared" si="36"/>
        <v>8.9166666666666661</v>
      </c>
      <c r="BQ7" s="139">
        <f t="shared" si="36"/>
        <v>3.2958333333333329</v>
      </c>
      <c r="BR7" s="139">
        <f t="shared" si="36"/>
        <v>1.0958333333333334</v>
      </c>
      <c r="BS7" s="139">
        <f>AVERAGE(BS9:BS32)</f>
        <v>0.62397960905605954</v>
      </c>
      <c r="BT7" s="139">
        <f t="shared" si="36"/>
        <v>0.98316666666666697</v>
      </c>
      <c r="BU7" s="139">
        <f>AVERAGE(BU9:BU32)</f>
        <v>2.24125</v>
      </c>
      <c r="BV7" s="139">
        <f>AVERAGE(BV9:BV32)</f>
        <v>7.341666666666665</v>
      </c>
      <c r="BW7" s="214">
        <f t="shared" si="36"/>
        <v>19.658333333333335</v>
      </c>
      <c r="BX7" s="58"/>
      <c r="BY7" s="58"/>
      <c r="BZ7" s="58"/>
      <c r="CA7" s="58"/>
      <c r="CB7" s="58"/>
      <c r="CC7" s="58"/>
      <c r="CD7" s="32"/>
      <c r="CE7" s="31"/>
      <c r="CF7" s="229">
        <f t="shared" ref="CF7:CK7" si="37">AVERAGE(CF9:CF32)</f>
        <v>4.6012500000000012</v>
      </c>
      <c r="CG7" s="229">
        <f t="shared" si="37"/>
        <v>8.9166666666666661</v>
      </c>
      <c r="CH7" s="229">
        <f t="shared" si="37"/>
        <v>3.2958333333333329</v>
      </c>
      <c r="CI7" s="229">
        <f>AVERAGE(CI9:CI32)</f>
        <v>1.0958333333333334</v>
      </c>
      <c r="CJ7" s="229">
        <f>AVERAGE(CJ9:CJ32)</f>
        <v>0.62397960905605954</v>
      </c>
      <c r="CK7" s="229">
        <f t="shared" si="37"/>
        <v>0.98316666666666697</v>
      </c>
      <c r="CL7" s="229">
        <f>AVERAGE(CL9:CL32)</f>
        <v>2.24125</v>
      </c>
      <c r="CM7" s="229">
        <f>AVERAGE(CM9:CM32)</f>
        <v>19.658333333333335</v>
      </c>
      <c r="CN7" s="229">
        <f>AVERAGE(CN9:CN32)</f>
        <v>7.341666666666665</v>
      </c>
      <c r="CO7" s="58"/>
      <c r="CP7" s="58"/>
      <c r="CQ7" s="58"/>
      <c r="CR7" s="58"/>
      <c r="CS7" s="58"/>
      <c r="CT7" s="58"/>
      <c r="CU7" s="32"/>
      <c r="CV7" s="96">
        <v>1881</v>
      </c>
      <c r="CW7" s="134">
        <v>0.48900900128074209</v>
      </c>
      <c r="CX7" s="134">
        <v>0.73555821661017595</v>
      </c>
      <c r="CY7" s="32"/>
      <c r="CZ7" s="238"/>
      <c r="DA7" s="104"/>
      <c r="DB7" s="104"/>
      <c r="DC7" s="104"/>
      <c r="DD7" s="104"/>
      <c r="DE7" s="104"/>
      <c r="DF7" s="245"/>
      <c r="DG7" s="32"/>
      <c r="DH7" s="96">
        <v>1881</v>
      </c>
      <c r="DI7" s="70">
        <v>0.27550152206524442</v>
      </c>
      <c r="DJ7" s="32"/>
      <c r="DK7" s="238"/>
      <c r="DL7" s="104"/>
      <c r="DM7" s="104"/>
      <c r="DN7" s="104"/>
      <c r="DO7" s="104"/>
      <c r="DP7" s="104"/>
      <c r="DQ7" s="245"/>
      <c r="DR7" s="32"/>
      <c r="DS7" s="96">
        <v>1881</v>
      </c>
      <c r="DT7" s="98">
        <v>9.2199441950746083E-3</v>
      </c>
      <c r="DU7" s="32"/>
      <c r="DV7" s="238"/>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c r="FB7" s="104"/>
      <c r="FC7" s="104"/>
      <c r="FD7" s="104"/>
      <c r="FE7" s="104"/>
      <c r="FF7" s="104"/>
      <c r="FG7" s="104"/>
      <c r="FH7" s="104"/>
      <c r="FI7" s="104"/>
      <c r="FJ7" s="104"/>
      <c r="FK7" s="104"/>
      <c r="FL7" s="104"/>
      <c r="FM7" s="104"/>
      <c r="FN7" s="104"/>
      <c r="FO7" s="104"/>
      <c r="FP7" s="104"/>
      <c r="FQ7" s="104"/>
      <c r="FR7" s="104"/>
      <c r="FS7" s="104"/>
      <c r="FT7" s="104"/>
      <c r="FU7" s="104"/>
      <c r="FV7" s="104"/>
      <c r="FW7" s="104"/>
      <c r="FX7" s="104"/>
      <c r="FY7" s="104"/>
      <c r="FZ7" s="104"/>
      <c r="GA7" s="104"/>
      <c r="GB7" s="104"/>
      <c r="GC7" s="104"/>
      <c r="GD7" s="104"/>
      <c r="GE7" s="104"/>
      <c r="GF7" s="104"/>
      <c r="GG7" s="104"/>
      <c r="GH7" s="104"/>
      <c r="GI7" s="104"/>
      <c r="GJ7" s="104"/>
      <c r="GK7" s="104"/>
      <c r="GL7" s="104"/>
      <c r="GM7" s="104"/>
      <c r="GN7" s="104"/>
      <c r="GO7" s="104"/>
      <c r="GP7" s="104"/>
      <c r="GQ7" s="104"/>
      <c r="GR7" s="104"/>
      <c r="GS7" s="104"/>
      <c r="GT7" s="104"/>
      <c r="GU7" s="104"/>
      <c r="GV7" s="104"/>
      <c r="GW7" s="104"/>
      <c r="GX7" s="104"/>
      <c r="GY7" s="104"/>
      <c r="GZ7" s="104"/>
      <c r="HA7" s="104"/>
      <c r="HB7" s="104"/>
      <c r="HC7" s="104"/>
      <c r="HD7" s="104"/>
      <c r="HE7" s="104"/>
      <c r="HF7" s="104"/>
      <c r="HG7" s="104"/>
      <c r="HH7" s="104"/>
      <c r="HI7" s="104"/>
      <c r="HJ7" s="104"/>
      <c r="HK7" s="104"/>
      <c r="HL7" s="104"/>
      <c r="HM7" s="104"/>
      <c r="HN7" s="104"/>
      <c r="HO7" s="104"/>
      <c r="HP7" s="104"/>
      <c r="HQ7" s="104"/>
      <c r="HR7" s="104"/>
      <c r="HS7" s="104"/>
      <c r="HT7" s="104"/>
      <c r="HU7" s="104"/>
      <c r="HV7" s="104"/>
      <c r="HW7" s="104"/>
      <c r="HX7" s="104"/>
      <c r="HY7" s="104"/>
      <c r="HZ7" s="104"/>
      <c r="IA7" s="104"/>
      <c r="IB7" s="104"/>
      <c r="IC7" s="104"/>
      <c r="ID7" s="104"/>
      <c r="IE7" s="104"/>
      <c r="IF7" s="104"/>
      <c r="IG7" s="104"/>
      <c r="IH7" s="104"/>
      <c r="II7" s="104"/>
      <c r="IJ7" s="104"/>
      <c r="IK7" s="104"/>
      <c r="IL7" s="104"/>
      <c r="IM7" s="104"/>
      <c r="IN7" s="104"/>
      <c r="IO7" s="104"/>
    </row>
    <row r="8" spans="1:249" s="99" customFormat="1" ht="16" customHeight="1" x14ac:dyDescent="0.2">
      <c r="A8" s="39"/>
      <c r="B8" s="1187" t="s">
        <v>107</v>
      </c>
      <c r="C8" s="1188"/>
      <c r="D8" s="1188"/>
      <c r="E8" s="1188"/>
      <c r="F8" s="84">
        <f>CORREL(E9:E129,F9:F129)</f>
        <v>0.99841584078272916</v>
      </c>
      <c r="G8" s="83">
        <f>STDEV(G9:G129)</f>
        <v>1.6197921134428216E-2</v>
      </c>
      <c r="H8" s="84">
        <f>(SUM(E9:E129)-SUM(F9:F129))/SUM(D9:D129)</f>
        <v>2.793370126374017E-3</v>
      </c>
      <c r="I8" s="194">
        <f>CORREL(E9:E129,I9:I129)</f>
        <v>0.76348858565236022</v>
      </c>
      <c r="J8" s="194">
        <f>CORREL(E9:E129,J9:J129)</f>
        <v>0.75207161050821203</v>
      </c>
      <c r="K8" s="75">
        <f>CORREL(E9:E129,K9:K129)</f>
        <v>0.70205109229115725</v>
      </c>
      <c r="L8" s="74">
        <f>CORREL(E9:E129,L9:L129)</f>
        <v>-0.63499450319671957</v>
      </c>
      <c r="M8" s="75">
        <f>CORREL(E9:E129,M9:M129)</f>
        <v>0.62847903064720168</v>
      </c>
      <c r="N8" s="107">
        <f>CORREL(E9:E129,N9:N129)</f>
        <v>0.55505296862083531</v>
      </c>
      <c r="O8" s="84">
        <f>CORREL(E9:E129,O9:O129)</f>
        <v>-0.55505296862083486</v>
      </c>
      <c r="P8" s="75">
        <f>CORREL(E9:E129,P9:P129)</f>
        <v>0.5275789762681472</v>
      </c>
      <c r="Q8" s="75">
        <f>CORREL(E9:E129,Q9:Q129)</f>
        <v>-0.49407190434675702</v>
      </c>
      <c r="R8" s="76">
        <f>CORREL(E9:E129,R9:R129)</f>
        <v>0.46213708923103719</v>
      </c>
      <c r="S8" s="76">
        <f>CORREL(E9:E129,S9:S129)</f>
        <v>-0.37804248862618761</v>
      </c>
      <c r="T8" s="76">
        <f>CORREL(E9:E129,T9:T129)</f>
        <v>0.36631538994058471</v>
      </c>
      <c r="U8" s="76">
        <f>CORREL(E9:E129,U9:U129)</f>
        <v>-0.34596426612277364</v>
      </c>
      <c r="V8" s="75">
        <f>CORREL(E9:E129,V9:V129)</f>
        <v>0.41149151068404716</v>
      </c>
      <c r="W8" s="76">
        <f>CORREL(E9:E129,W9:W129)</f>
        <v>0.27132615230780649</v>
      </c>
      <c r="X8" s="194">
        <f>CORREL(E9:E129,X9:X129)</f>
        <v>0.98730517094827175</v>
      </c>
      <c r="Y8" s="1217"/>
      <c r="Z8" s="383">
        <f>CORREL(E9:E129,Z9:Z129)</f>
        <v>0.98563226398457993</v>
      </c>
      <c r="AA8" s="685">
        <f>CORREL(E9:E129,AA9:AA129)</f>
        <v>0.96319061144205598</v>
      </c>
      <c r="AB8" s="403">
        <f>CORREL(E9:E129,AB9:AB129)</f>
        <v>0.96106594942396151</v>
      </c>
      <c r="AC8" s="213">
        <f>CORREL(E9:E129,AC9:AC129)</f>
        <v>0.95733014229694258</v>
      </c>
      <c r="AD8" s="194">
        <f>CORREL(E9:E129,AD9:AD129)</f>
        <v>0.95020367238191372</v>
      </c>
      <c r="AE8" s="194">
        <f>CORREL(E9:E129,AE9:AE129)</f>
        <v>0.92446747874671042</v>
      </c>
      <c r="AF8" s="194">
        <f>CORREL(E9:E129,AF9:AF129)</f>
        <v>0.92433830835077158</v>
      </c>
      <c r="AG8" s="194">
        <f>CORREL(E9:E129,AG9:AG129)</f>
        <v>0.88427826532454801</v>
      </c>
      <c r="AH8" s="195">
        <f>CORREL(E9:E129,AH9:AH129)</f>
        <v>0.82961449090325434</v>
      </c>
      <c r="AI8" s="194">
        <f>CORREL(E9:E129,AI9:AI129)</f>
        <v>0.81287108231342198</v>
      </c>
      <c r="AJ8" s="195">
        <f>CORREL(E9:E129,AJ9:AJ129)</f>
        <v>0.80069150017400104</v>
      </c>
      <c r="AK8" s="194">
        <f>CORREL(E9:E129,AK9:AK129)</f>
        <v>0.78265471425871525</v>
      </c>
      <c r="AL8" s="194">
        <f>CORREL(E9:E129,AL9:AL129)</f>
        <v>0.51513468868335865</v>
      </c>
      <c r="AM8" s="195">
        <f>CORREL(E9:E129,AM9:AM129)</f>
        <v>0.50344262096055292</v>
      </c>
      <c r="AN8" s="195">
        <f>CORREL(E9:E129,AN9:AN129)</f>
        <v>0.47185577711517873</v>
      </c>
      <c r="AO8" s="194">
        <f>CORREL(E9:E129,AO9:AO129)</f>
        <v>0.45949466725177901</v>
      </c>
      <c r="AP8" s="195">
        <f>CORREL(E9:E129,AP9:AP129)</f>
        <v>0.43381853592359637</v>
      </c>
      <c r="AQ8" s="194">
        <f>CORREL(E9:E129,AQ9:AQ129)</f>
        <v>-0.15758395684556131</v>
      </c>
      <c r="AR8" s="194">
        <f>CORREL(E9:E129,AR9:AR129)</f>
        <v>-8.3774697846265636E-2</v>
      </c>
      <c r="AS8" s="206">
        <f>CORREL(E9:E129,AS9:AS129)</f>
        <v>-3.9170175691351769E-2</v>
      </c>
      <c r="AT8" s="194">
        <f>CORREL(E9:E129,AT9:AT129)</f>
        <v>5.7784332096841979E-4</v>
      </c>
      <c r="AU8" s="348">
        <f>CORREL(E9:E129,AU9:AU129)</f>
        <v>0.75623173442739888</v>
      </c>
      <c r="AV8" s="348">
        <f>CORREL(E9:E129,AV9:AV129)</f>
        <v>0.71334428969912533</v>
      </c>
      <c r="AW8" s="261">
        <f>CORREL(E9:E129,AW9:AW129)</f>
        <v>0.67017526878791744</v>
      </c>
      <c r="AX8" s="363">
        <f>CORREL(E9:E129,AX9:AX129)</f>
        <v>-0.58734543058474109</v>
      </c>
      <c r="AY8" s="363">
        <f>CORREL(E9:E129,AY9:AY129)</f>
        <v>-0.58250814606015799</v>
      </c>
      <c r="AZ8" s="364">
        <f>CORREL(E9:E129,AZ9:AZ129)</f>
        <v>-0.50132626704437866</v>
      </c>
      <c r="BA8" s="363">
        <f>CORREL(E9:E129,BA9:BA129)</f>
        <v>-0.46568845478598186</v>
      </c>
      <c r="BB8" s="363">
        <f>CORREL(E9:E129,BB9:BB129)</f>
        <v>-0.45146545197011345</v>
      </c>
      <c r="BC8" s="363">
        <f>CORREL(E9:E129,BC9:BC129)</f>
        <v>0.39057540676135638</v>
      </c>
      <c r="BD8" s="364">
        <f>CORREL(E9:E129,BD9:BD129)</f>
        <v>-0.3765703037609251</v>
      </c>
      <c r="BE8" s="363">
        <f>CORREL(E9:E129,BE9:BE129)</f>
        <v>0.27135037959518904</v>
      </c>
      <c r="BF8" s="261">
        <f>CORREL(E9:E129,BF9:BF129)</f>
        <v>0.99714919867953633</v>
      </c>
      <c r="BG8" s="383">
        <f>CORREL(E9:E129,BG9:BG129)</f>
        <v>0.98439746641322734</v>
      </c>
      <c r="BH8" s="387">
        <f>CORREL(E9:E129,BH9:BH129)</f>
        <v>0.98321268507305926</v>
      </c>
      <c r="BI8" s="271">
        <f>CORREL(E9:E129,BI9:BI129)</f>
        <v>0.95171427052541668</v>
      </c>
      <c r="BJ8" s="271">
        <f>CORREL(E9:E129,BJ9:BJ129)</f>
        <v>0.90251851587587673</v>
      </c>
      <c r="BK8" s="271">
        <f>CORREL(E9:E129,BK9:BK129)</f>
        <v>0.66115583715035242</v>
      </c>
      <c r="BL8" s="261">
        <f>CORREL(E9:E129,BL9:BL129)</f>
        <v>2.779180055777002E-2</v>
      </c>
      <c r="BM8" s="52"/>
      <c r="BN8" s="224" t="s">
        <v>120</v>
      </c>
      <c r="BO8" s="213">
        <f>CORREL(BN9:BN129,BO9:BO129)</f>
        <v>0.96449521234408553</v>
      </c>
      <c r="BP8" s="194">
        <f>CORREL(BN9:BN129,BP9:BP129)</f>
        <v>0.89207408363229612</v>
      </c>
      <c r="BQ8" s="194">
        <f>CORREL(BN9:BN129,BQ9:BQ129)</f>
        <v>0.51749342570256185</v>
      </c>
      <c r="BR8" s="194">
        <f>CORREL(BN9:BN129,BR9:BR129)</f>
        <v>0.41237265047789884</v>
      </c>
      <c r="BS8" s="194">
        <f>CORREL(BN9:BN129,BS9:BS129)</f>
        <v>-0.35818195279806214</v>
      </c>
      <c r="BT8" s="194">
        <f>CORREL(BN9:BN129,BT9:BT129)</f>
        <v>0.2987094723950291</v>
      </c>
      <c r="BU8" s="194">
        <f>CORREL(BN9:BN129,BU9:BU129)</f>
        <v>-0.12660737879117659</v>
      </c>
      <c r="BV8" s="206">
        <f>CORREL(BN9:BN129,BV9:BV129)</f>
        <v>4.7498224783609995E-2</v>
      </c>
      <c r="BW8" s="194">
        <f>CORREL(BN9:BN129,BW9:BW129)</f>
        <v>-4.7498224783609981E-2</v>
      </c>
      <c r="BX8" s="75">
        <f>CORREL(BN9:BN129,BX9:BX129)</f>
        <v>0.94901629027759693</v>
      </c>
      <c r="BY8" s="75">
        <f>CORREL(BN9:BN129,BY9:BY129)</f>
        <v>0.94884112305871171</v>
      </c>
      <c r="BZ8" s="75">
        <f>CORREL(BN9:BN129,BZ9:BZ129)</f>
        <v>0.84375042123708055</v>
      </c>
      <c r="CA8" s="225">
        <f>CORREL(BN9:BN129,CA9:CA129)</f>
        <v>0.42786181879116991</v>
      </c>
      <c r="CB8" s="75">
        <f>CORREL(BN9:BN129,CB9:CB129)</f>
        <v>0.47156508228178962</v>
      </c>
      <c r="CC8" s="75">
        <f>CORREL(BN9:BN129,CC9:CC129)</f>
        <v>-8.3201395735412853E-2</v>
      </c>
      <c r="CD8" s="52"/>
      <c r="CE8" s="74" t="s">
        <v>110</v>
      </c>
      <c r="CF8" s="75">
        <f>CORREL(CE9:CE129,CF9:CF129)</f>
        <v>-0.96449521234408497</v>
      </c>
      <c r="CG8" s="75">
        <f>CORREL(CE9:CE129,CG9:CG129)</f>
        <v>-0.89207408363229546</v>
      </c>
      <c r="CH8" s="75">
        <f>CORREL(CE9:CE129,CH9:CH129)</f>
        <v>-0.51749342570256318</v>
      </c>
      <c r="CI8" s="75">
        <f>CORREL(CE9:CE129,CI9:CI129)</f>
        <v>-0.41237265047789934</v>
      </c>
      <c r="CJ8" s="75">
        <f>CORREL(CE9:CE129,CJ9:CJ129)</f>
        <v>0.35818195279806253</v>
      </c>
      <c r="CK8" s="75">
        <f>CORREL(CE9:CE129,CK9:CK129)</f>
        <v>-0.29870947239502971</v>
      </c>
      <c r="CL8" s="75">
        <f>CORREL(CE9:CE129,CL9:CL129)</f>
        <v>0.12660737879117712</v>
      </c>
      <c r="CM8" s="75">
        <f>CORREL(CE9:CE129,CM9:CM129)</f>
        <v>4.7498224783609932E-2</v>
      </c>
      <c r="CN8" s="75">
        <f>CORREL(CE9:CE129,CN9:CN129)</f>
        <v>-4.7498224783609946E-2</v>
      </c>
      <c r="CO8" s="75">
        <f>CORREL(CE9:CE129,CO9:CO129)</f>
        <v>-0.9490162902775966</v>
      </c>
      <c r="CP8" s="75">
        <f>CORREL(CE9:CE129,CP9:CP129)</f>
        <v>-0.94884112305871127</v>
      </c>
      <c r="CQ8" s="75">
        <f>CORREL(CE9:CE129,CQ9:CQ129)</f>
        <v>-0.84375042123708055</v>
      </c>
      <c r="CR8" s="75">
        <f>CORREL(CE9:CE129,CR9:CR129)</f>
        <v>-0.42786181879117108</v>
      </c>
      <c r="CS8" s="75">
        <f>CORREL(CE9:CE129,CS9:CS129)</f>
        <v>-0.47156508228178878</v>
      </c>
      <c r="CT8" s="75">
        <f>CORREL(CE9:CE129,CT9:CT129)</f>
        <v>8.3201395735412909E-2</v>
      </c>
      <c r="CU8" s="39"/>
      <c r="CV8" s="96">
        <v>1882</v>
      </c>
      <c r="CW8" s="134">
        <v>0.48317933258292595</v>
      </c>
      <c r="CX8" s="134">
        <v>0.73972955781315786</v>
      </c>
      <c r="CY8" s="39"/>
      <c r="CZ8" s="236"/>
      <c r="DA8" s="97"/>
      <c r="DB8" s="97"/>
      <c r="DC8" s="97"/>
      <c r="DD8" s="97"/>
      <c r="DE8" s="97"/>
      <c r="DF8" s="231"/>
      <c r="DG8" s="39"/>
      <c r="DH8" s="96">
        <v>1882</v>
      </c>
      <c r="DI8" s="70">
        <v>0.25646544927751419</v>
      </c>
      <c r="DJ8" s="39"/>
      <c r="DK8" s="236"/>
      <c r="DL8" s="97"/>
      <c r="DM8" s="97"/>
      <c r="DN8" s="97"/>
      <c r="DO8" s="97"/>
      <c r="DP8" s="97"/>
      <c r="DQ8" s="231"/>
      <c r="DR8" s="39"/>
      <c r="DS8" s="96">
        <v>1882</v>
      </c>
      <c r="DT8" s="98">
        <v>1.2965256027387283E-2</v>
      </c>
      <c r="DU8" s="39"/>
      <c r="DV8" s="236"/>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c r="GP8" s="97"/>
      <c r="GQ8" s="97"/>
      <c r="GR8" s="97"/>
      <c r="GS8" s="97"/>
      <c r="GT8" s="97"/>
      <c r="GU8" s="97"/>
      <c r="GV8" s="97"/>
      <c r="GW8" s="97"/>
      <c r="GX8" s="97"/>
      <c r="GY8" s="97"/>
      <c r="GZ8" s="97"/>
      <c r="HA8" s="97"/>
      <c r="HB8" s="97"/>
      <c r="HC8" s="97"/>
      <c r="HD8" s="97"/>
      <c r="HE8" s="97"/>
      <c r="HF8" s="97"/>
      <c r="HG8" s="97"/>
      <c r="HH8" s="97"/>
      <c r="HI8" s="97"/>
      <c r="HJ8" s="97"/>
      <c r="HK8" s="97"/>
      <c r="HL8" s="97"/>
      <c r="HM8" s="97"/>
      <c r="HN8" s="97"/>
      <c r="HO8" s="97"/>
      <c r="HP8" s="97"/>
      <c r="HQ8" s="97"/>
      <c r="HR8" s="97"/>
      <c r="HS8" s="97"/>
      <c r="HT8" s="97"/>
      <c r="HU8" s="97"/>
      <c r="HV8" s="97"/>
      <c r="HW8" s="97"/>
      <c r="HX8" s="97"/>
      <c r="HY8" s="97"/>
      <c r="HZ8" s="97"/>
      <c r="IA8" s="97"/>
      <c r="IB8" s="97"/>
      <c r="IC8" s="97"/>
      <c r="ID8" s="97"/>
      <c r="IE8" s="97"/>
      <c r="IF8" s="97"/>
      <c r="IG8" s="97"/>
      <c r="IH8" s="97"/>
      <c r="II8" s="97"/>
      <c r="IJ8" s="97"/>
      <c r="IK8" s="97"/>
      <c r="IL8" s="97"/>
      <c r="IM8" s="97"/>
      <c r="IN8" s="97"/>
      <c r="IO8" s="97"/>
    </row>
    <row r="9" spans="1:249" x14ac:dyDescent="0.2">
      <c r="A9" s="40"/>
      <c r="B9" s="96">
        <v>2021</v>
      </c>
      <c r="C9" s="142">
        <v>30</v>
      </c>
      <c r="D9" s="111">
        <v>2394</v>
      </c>
      <c r="E9" s="112">
        <v>10639</v>
      </c>
      <c r="F9" s="138">
        <f>((((4/6)+((J9+K9+R9+T9+V9+W9+I9-(1-M9)-P9-Q9)/20))*(X9+(AD9+AS9)*5/6+(AH9+AM9+AP9)*1/6+AK9*18/6+AO9*8/6-AE9*9/6-AF9*7/6-AG9*3/6-AI9*2/6-AQ9*4/6-AR9)-(((2/6)-((J9+K9+L9+M9+S9+U9+V9+W9+I9)/20))*(AE9*17/6+AF9*12/6+AI9*3/6+AL9*2/6+AQ9*5/6+AR9*8/6-AD9*1/6-AG9*9/6-AK9*2/6))))/2</f>
        <v>10218.389910143513</v>
      </c>
      <c r="G9" s="303">
        <f>F9/E9</f>
        <v>0.96046526084627437</v>
      </c>
      <c r="H9" s="135">
        <f t="shared" ref="H9:H18" si="38">E9-F9</f>
        <v>420.61008985648732</v>
      </c>
      <c r="I9" s="70">
        <f>(Z9-AG9)/(AB9-AG9-AI9+AF9)</f>
        <v>0.28976660682226213</v>
      </c>
      <c r="J9" s="66">
        <f>X9/AB9</f>
        <v>0.40724712650929235</v>
      </c>
      <c r="K9" s="66">
        <f>J9+V9</f>
        <v>0.72196307911550039</v>
      </c>
      <c r="L9" s="66">
        <f>AN9/X9</f>
        <v>8.0178449718074224E-2</v>
      </c>
      <c r="M9" s="66">
        <f>AG9/X9</f>
        <v>8.7613854637833818E-2</v>
      </c>
      <c r="N9" s="134">
        <f>(I9*0.7635+AU9*0.7562+K9*0.7021+1-P9*0.5276+R9*0.4621+W9*0.2713)/3.9552</f>
        <v>0.49432270800276457</v>
      </c>
      <c r="O9" s="134">
        <f>(1-I9*0.7635+1-AU9*0.7562+1-K9*0.7021+P9*0.5276+1-R9*0.4621+1-W9*0.2713)/5.5276</f>
        <v>0.73175606507480029</v>
      </c>
      <c r="P9" s="113">
        <f>AI9/AA9</f>
        <v>0.23862910187562361</v>
      </c>
      <c r="Q9" s="66">
        <f>AT9/X9</f>
        <v>1.5676312039159798E-2</v>
      </c>
      <c r="R9" s="67">
        <f>E9/AA9</f>
        <v>0.11927531194995347</v>
      </c>
      <c r="S9" s="66">
        <f>AC9/X9</f>
        <v>0.27805316314517631</v>
      </c>
      <c r="T9" s="66">
        <f>AC9/AA9</f>
        <v>0.10061997600816171</v>
      </c>
      <c r="U9" s="67">
        <f>E9/X9</f>
        <v>0.32960530392217607</v>
      </c>
      <c r="V9" s="66">
        <f>(Z9+AD9+AK9)/(AB9+AD9+AF9+AK9)</f>
        <v>0.31471595260620805</v>
      </c>
      <c r="W9" s="67">
        <f>AD9/AA9</f>
        <v>8.9027657880870428E-2</v>
      </c>
      <c r="X9" s="69">
        <v>32278</v>
      </c>
      <c r="Y9" s="1215">
        <v>233</v>
      </c>
      <c r="Z9" s="886">
        <v>18968</v>
      </c>
      <c r="AA9" s="886">
        <v>89197</v>
      </c>
      <c r="AB9" s="887">
        <v>79259</v>
      </c>
      <c r="AC9" s="888">
        <f t="shared" ref="AC9:AC40" si="39">AD9+AK9</f>
        <v>8975</v>
      </c>
      <c r="AD9" s="68">
        <v>7941</v>
      </c>
      <c r="AE9" s="69">
        <v>1885</v>
      </c>
      <c r="AF9" s="69">
        <v>554</v>
      </c>
      <c r="AG9" s="68">
        <v>2828</v>
      </c>
      <c r="AH9" s="69">
        <v>970</v>
      </c>
      <c r="AI9" s="68">
        <v>21285</v>
      </c>
      <c r="AJ9" s="888">
        <f t="shared" ref="AJ9:AJ40" si="40">AH9+AL9+AP9</f>
        <v>1293</v>
      </c>
      <c r="AK9" s="68">
        <v>1034</v>
      </c>
      <c r="AL9" s="114">
        <v>147</v>
      </c>
      <c r="AM9" s="69">
        <v>73</v>
      </c>
      <c r="AN9" s="888">
        <f t="shared" ref="AN9:AN40" si="41">AH9+AM9+AP9+AS9</f>
        <v>2588</v>
      </c>
      <c r="AO9" s="68">
        <v>1092</v>
      </c>
      <c r="AP9" s="69">
        <v>176</v>
      </c>
      <c r="AQ9" s="69">
        <v>373</v>
      </c>
      <c r="AR9" s="68">
        <v>359</v>
      </c>
      <c r="AS9" s="220">
        <v>1369</v>
      </c>
      <c r="AT9" s="894">
        <f t="shared" ref="AT9:AT40" si="42">AL9+AR9</f>
        <v>506</v>
      </c>
      <c r="AU9" s="349">
        <f>X9/AA9</f>
        <v>0.36187315716896307</v>
      </c>
      <c r="AV9" s="349">
        <f>BH9/AA9</f>
        <v>0.50375012612531811</v>
      </c>
      <c r="AW9" s="353">
        <f>AG9/AA9</f>
        <v>3.1705102189535525E-2</v>
      </c>
      <c r="AX9" s="365">
        <f>AN9/AA9</f>
        <v>2.901442873639248E-2</v>
      </c>
      <c r="AY9" s="365">
        <f>BH9/X9</f>
        <v>1.3920627052481567</v>
      </c>
      <c r="AZ9" s="365">
        <f>AR9/X9</f>
        <v>1.1122126525807052E-2</v>
      </c>
      <c r="BA9" s="365">
        <f>AR9/AA9</f>
        <v>4.0247990403264686E-3</v>
      </c>
      <c r="BB9" s="365">
        <f>AT9/AA9</f>
        <v>5.6728365303765817E-3</v>
      </c>
      <c r="BC9" s="365">
        <f>AI9/X9</f>
        <v>0.6594274738211785</v>
      </c>
      <c r="BD9" s="380">
        <f>AD9/X9</f>
        <v>0.24601896028254538</v>
      </c>
      <c r="BE9" s="365">
        <v>0.23899999999999999</v>
      </c>
      <c r="BF9" s="906">
        <v>10106</v>
      </c>
      <c r="BG9" s="907">
        <v>3720</v>
      </c>
      <c r="BH9" s="908">
        <f>X9+AC9+AN9+AO9</f>
        <v>44933</v>
      </c>
      <c r="BI9" s="909">
        <v>12100</v>
      </c>
      <c r="BJ9" s="909">
        <v>1635</v>
      </c>
      <c r="BK9" s="907">
        <v>321</v>
      </c>
      <c r="BL9" s="907">
        <v>320</v>
      </c>
      <c r="BM9" s="53"/>
      <c r="BN9" s="134">
        <f>(I9*0.7635+AU9*0.7562+K9*0.7021+1-P9*0.5276+R9*0.4621+W9*0.2713)/3.9552</f>
        <v>0.49432270800276457</v>
      </c>
      <c r="BO9" s="222">
        <v>4.4400000000000004</v>
      </c>
      <c r="BP9" s="116">
        <v>8.1</v>
      </c>
      <c r="BQ9" s="116">
        <v>3.4</v>
      </c>
      <c r="BR9" s="116">
        <v>1.2</v>
      </c>
      <c r="BS9" s="115">
        <f>AS9/D9</f>
        <v>0.57184628237259816</v>
      </c>
      <c r="BT9" s="117">
        <v>0.98399999999999999</v>
      </c>
      <c r="BU9" s="116">
        <v>2.68</v>
      </c>
      <c r="BV9" s="116">
        <v>9.1</v>
      </c>
      <c r="BW9" s="116">
        <v>17.899999999999999</v>
      </c>
      <c r="BX9" s="78">
        <v>0.71599999999999997</v>
      </c>
      <c r="BY9" s="77">
        <v>0.11927531194995347</v>
      </c>
      <c r="BZ9" s="78">
        <v>0.35664876621411035</v>
      </c>
      <c r="CA9" s="226">
        <v>8.9027657880870428E-2</v>
      </c>
      <c r="CB9" s="78">
        <v>0.28999999999999998</v>
      </c>
      <c r="CC9" s="113">
        <v>0.23862910187562361</v>
      </c>
      <c r="CD9" s="53"/>
      <c r="CE9" s="134">
        <f>(1-I9*0.7635+1-AU9*0.7562+1-K9*0.7021+P9*0.5276+1-R9*0.4621+1-W9*0.2713)/5.5276</f>
        <v>0.73175606507480029</v>
      </c>
      <c r="CF9" s="115">
        <v>4.4400000000000004</v>
      </c>
      <c r="CG9" s="116">
        <v>8.1</v>
      </c>
      <c r="CH9" s="116">
        <v>3.4</v>
      </c>
      <c r="CI9" s="116">
        <v>1.2</v>
      </c>
      <c r="CJ9" s="115">
        <f>AS9/D9</f>
        <v>0.57184628237259816</v>
      </c>
      <c r="CK9" s="117">
        <v>0.98399999999999999</v>
      </c>
      <c r="CL9" s="116">
        <v>2.68</v>
      </c>
      <c r="CM9" s="116">
        <v>17.899999999999999</v>
      </c>
      <c r="CN9" s="116">
        <v>9.1</v>
      </c>
      <c r="CO9" s="66">
        <v>0.71599999999999997</v>
      </c>
      <c r="CP9" s="67">
        <v>0.11927531194995347</v>
      </c>
      <c r="CQ9" s="66">
        <v>0.35664876621411035</v>
      </c>
      <c r="CR9" s="66">
        <v>8.9027657880870428E-2</v>
      </c>
      <c r="CS9" s="66">
        <v>0.28999999999999998</v>
      </c>
      <c r="CT9" s="113">
        <v>0.23862910187562361</v>
      </c>
      <c r="CU9" s="40"/>
      <c r="CV9" s="96">
        <v>1883</v>
      </c>
      <c r="CW9" s="134">
        <v>0.49393456404645147</v>
      </c>
      <c r="CX9" s="134">
        <v>0.73203379627387555</v>
      </c>
      <c r="CY9" s="40"/>
      <c r="DG9" s="40"/>
      <c r="DH9" s="96">
        <v>1883</v>
      </c>
      <c r="DI9" s="70">
        <v>0.26494202124201188</v>
      </c>
      <c r="DJ9" s="40"/>
      <c r="DR9" s="40"/>
      <c r="DS9" s="96">
        <v>1883</v>
      </c>
      <c r="DT9" s="98">
        <v>1.1947191406053914E-2</v>
      </c>
      <c r="DU9" s="40"/>
    </row>
    <row r="10" spans="1:249" x14ac:dyDescent="0.2">
      <c r="A10" s="40"/>
      <c r="B10" s="203">
        <v>2020</v>
      </c>
      <c r="C10" s="142">
        <v>30</v>
      </c>
      <c r="D10" s="111">
        <v>1796</v>
      </c>
      <c r="E10" s="112">
        <v>8344</v>
      </c>
      <c r="F10" s="138">
        <f>((((4/6)+((J10+K10+R10+T10+V10+W10+I10-(1-M10)-P10-Q10)/20))*(X10+(AD10+AS10)*5/6+(AH10+AM10+AP10)*1/6+AK10*18/6+AO10*8/6-AE10*9/6-AF10*7/6-AG10*3/6-AI10*2/6-AQ10*4/6-AR10)-(((2/6)-((J10+K10+L10+M10+S10+U10+V10+W10+I10)/20))*(AE10*17/6+AF10*12/6+AI10*3/6+AL10*2/6+AQ10*5/6+AR10*8/6-AD10*1/6-AG10*9/6-AK10*2/6))))/2</f>
        <v>8203.2704982026626</v>
      </c>
      <c r="G10" s="300">
        <f t="shared" ref="G10:G73" si="43">F10/E10</f>
        <v>0.98313404820262018</v>
      </c>
      <c r="H10" s="138">
        <f t="shared" si="38"/>
        <v>140.72950179733743</v>
      </c>
      <c r="I10" s="70">
        <f>(Z10-AG10)/(AB10-AG10-AI10+AF10)</f>
        <v>0.29211400510326896</v>
      </c>
      <c r="J10" s="66">
        <f>X10/AB10</f>
        <v>0.42297137048958156</v>
      </c>
      <c r="K10" s="66">
        <f>J10+V10</f>
        <v>0.74480421395932306</v>
      </c>
      <c r="L10" s="66">
        <f>AN10/X10</f>
        <v>7.6738224927907717E-2</v>
      </c>
      <c r="M10" s="66">
        <f>AG10/X10</f>
        <v>9.2278115988465234E-2</v>
      </c>
      <c r="N10" s="134">
        <f>(I10*0.7635+AU10*0.7562+K10*0.7021+1-P10*0.5276+R10*0.4621+W10*0.2713)/3.9552</f>
        <v>0.50289091567086719</v>
      </c>
      <c r="O10" s="134">
        <f>(1-I10*0.7635+1-AU10*0.7562+1-K10*0.7021+P10*0.5276+1-R10*0.4621+1-W10*0.2713)/5.5276</f>
        <v>0.72562519906262868</v>
      </c>
      <c r="P10" s="113">
        <f>AI10/AA10</f>
        <v>0.23435479505608517</v>
      </c>
      <c r="Q10" s="66">
        <f>AT10/X10</f>
        <v>1.6380967638577378E-2</v>
      </c>
      <c r="R10" s="67">
        <f>E10/AA10</f>
        <v>0.12546236429795807</v>
      </c>
      <c r="S10" s="66">
        <f>AC10/X10</f>
        <v>0.2768743992310157</v>
      </c>
      <c r="T10" s="66">
        <f>AC10/AA10</f>
        <v>0.10394550867590895</v>
      </c>
      <c r="U10" s="67">
        <f>E10/X10</f>
        <v>0.3341877603332265</v>
      </c>
      <c r="V10" s="66">
        <f>(Z10+AD10+AK10)/(AB10+AD10+AF10+AK10)</f>
        <v>0.3218328434697415</v>
      </c>
      <c r="W10" s="67">
        <f>AD10/AA10</f>
        <v>9.1600757826361526E-2</v>
      </c>
      <c r="X10" s="69">
        <v>24968</v>
      </c>
      <c r="Y10" s="69">
        <v>156</v>
      </c>
      <c r="Z10" s="888">
        <v>14439</v>
      </c>
      <c r="AA10" s="888">
        <v>66506</v>
      </c>
      <c r="AB10" s="887">
        <v>59030</v>
      </c>
      <c r="AC10" s="888">
        <f>AD10+AK10</f>
        <v>6913</v>
      </c>
      <c r="AD10" s="68">
        <v>6092</v>
      </c>
      <c r="AE10" s="69">
        <v>1432</v>
      </c>
      <c r="AF10" s="69">
        <v>402</v>
      </c>
      <c r="AG10" s="68">
        <v>2304</v>
      </c>
      <c r="AH10" s="69">
        <v>675</v>
      </c>
      <c r="AI10" s="68">
        <v>15586</v>
      </c>
      <c r="AJ10" s="888">
        <f t="shared" si="40"/>
        <v>933</v>
      </c>
      <c r="AK10" s="68">
        <v>821</v>
      </c>
      <c r="AL10" s="114">
        <v>117</v>
      </c>
      <c r="AM10" s="69">
        <v>63</v>
      </c>
      <c r="AN10" s="888">
        <f t="shared" si="41"/>
        <v>1916</v>
      </c>
      <c r="AO10" s="68">
        <v>883</v>
      </c>
      <c r="AP10" s="69">
        <v>141</v>
      </c>
      <c r="AQ10" s="69">
        <v>126</v>
      </c>
      <c r="AR10" s="68">
        <v>292</v>
      </c>
      <c r="AS10" s="220">
        <v>1037</v>
      </c>
      <c r="AT10" s="894">
        <f t="shared" si="42"/>
        <v>409</v>
      </c>
      <c r="AU10" s="349">
        <f>X10/AA10</f>
        <v>0.37542477370462818</v>
      </c>
      <c r="AV10" s="349">
        <f>BH10/AA10</f>
        <v>0.52145671067272126</v>
      </c>
      <c r="AW10" s="353">
        <f>AG10/AA10</f>
        <v>3.4643490812858987E-2</v>
      </c>
      <c r="AX10" s="365">
        <f>AN10/AA10</f>
        <v>2.880943072805461E-2</v>
      </c>
      <c r="AY10" s="365">
        <f>BH10/X10</f>
        <v>1.3889778917013778</v>
      </c>
      <c r="AZ10" s="365">
        <f>AR10/X10</f>
        <v>1.1694969561038129E-2</v>
      </c>
      <c r="BA10" s="365">
        <f>AR10/AA10</f>
        <v>4.3905813009352543E-3</v>
      </c>
      <c r="BB10" s="365">
        <f>AT10/AA10</f>
        <v>6.1498210687757496E-3</v>
      </c>
      <c r="BC10" s="365">
        <f>AI10/X10</f>
        <v>0.62423902595322012</v>
      </c>
      <c r="BD10" s="380">
        <f>AD10/X10</f>
        <v>0.24399231015700096</v>
      </c>
      <c r="BE10" s="365">
        <v>0.245</v>
      </c>
      <c r="BF10" s="907">
        <v>7978</v>
      </c>
      <c r="BG10" s="907">
        <v>2823</v>
      </c>
      <c r="BH10" s="910">
        <f>X10+AC10+AN10+AO10</f>
        <v>34680</v>
      </c>
      <c r="BI10" s="909">
        <v>9071</v>
      </c>
      <c r="BJ10" s="909">
        <v>1237</v>
      </c>
      <c r="BK10" s="907">
        <v>202</v>
      </c>
      <c r="BL10" s="907">
        <v>241</v>
      </c>
      <c r="BM10" s="53"/>
      <c r="BN10" s="134">
        <f>(I10*0.7635+AU10*0.7562+K10*0.7021+1-P10*0.5276+R10*0.4621+W10*0.2713)/3.9552</f>
        <v>0.50289091567086719</v>
      </c>
      <c r="BO10" s="222">
        <v>4.6500000000000004</v>
      </c>
      <c r="BP10" s="116">
        <v>8.4</v>
      </c>
      <c r="BQ10" s="116">
        <v>3.5</v>
      </c>
      <c r="BR10" s="116">
        <v>1.3</v>
      </c>
      <c r="BS10" s="115">
        <f>AS10/D10</f>
        <v>0.57739420935412022</v>
      </c>
      <c r="BT10" s="117">
        <v>0.98299999999999998</v>
      </c>
      <c r="BU10" s="116">
        <v>2.56</v>
      </c>
      <c r="BV10" s="116">
        <v>9.1</v>
      </c>
      <c r="BW10" s="116">
        <v>17.899999999999999</v>
      </c>
      <c r="BX10" s="66">
        <v>0.74</v>
      </c>
      <c r="BY10" s="67">
        <v>0.12546236429795807</v>
      </c>
      <c r="BZ10" s="66">
        <v>0.37073346765705351</v>
      </c>
      <c r="CA10" s="227">
        <v>9.1600757826361526E-2</v>
      </c>
      <c r="CB10" s="66">
        <v>0.29199999999999998</v>
      </c>
      <c r="CC10" s="113">
        <v>0.23435479505608517</v>
      </c>
      <c r="CD10" s="53"/>
      <c r="CE10" s="134">
        <f>(1-I10*0.7635+1-AU10*0.7562+1-K10*0.7021+P10*0.5276+1-R10*0.4621+1-W10*0.2713)/5.5276</f>
        <v>0.72562519906262868</v>
      </c>
      <c r="CF10" s="115">
        <v>4.6500000000000004</v>
      </c>
      <c r="CG10" s="116">
        <v>8.4</v>
      </c>
      <c r="CH10" s="116">
        <v>3.5</v>
      </c>
      <c r="CI10" s="116">
        <v>1.3</v>
      </c>
      <c r="CJ10" s="115">
        <f>AS10/D10</f>
        <v>0.57739420935412022</v>
      </c>
      <c r="CK10" s="117">
        <v>0.98299999999999998</v>
      </c>
      <c r="CL10" s="116">
        <v>2.56</v>
      </c>
      <c r="CM10" s="116">
        <v>17.899999999999999</v>
      </c>
      <c r="CN10" s="116">
        <v>9.1</v>
      </c>
      <c r="CO10" s="66">
        <v>0.74</v>
      </c>
      <c r="CP10" s="67">
        <v>0.12546236429795807</v>
      </c>
      <c r="CQ10" s="66">
        <v>0.37073346765705351</v>
      </c>
      <c r="CR10" s="66">
        <v>9.1600757826361526E-2</v>
      </c>
      <c r="CS10" s="66">
        <v>0.29199999999999998</v>
      </c>
      <c r="CT10" s="113">
        <v>0.23435479505608517</v>
      </c>
      <c r="CU10" s="40"/>
      <c r="CV10" s="96">
        <v>1884</v>
      </c>
      <c r="CW10" s="134">
        <v>0.48217808885616392</v>
      </c>
      <c r="CX10" s="134">
        <v>0.74044598432522257</v>
      </c>
      <c r="CY10" s="40"/>
      <c r="DG10" s="40"/>
      <c r="DH10" s="96">
        <v>1884</v>
      </c>
      <c r="DI10" s="70">
        <v>0.24641631652478696</v>
      </c>
      <c r="DJ10" s="40"/>
      <c r="DR10" s="40"/>
      <c r="DS10" s="96">
        <v>1884</v>
      </c>
      <c r="DT10" s="98">
        <v>1.9270571124909101E-2</v>
      </c>
      <c r="DU10" s="40"/>
    </row>
    <row r="11" spans="1:249" x14ac:dyDescent="0.2">
      <c r="A11" s="40"/>
      <c r="B11" s="96">
        <v>2019</v>
      </c>
      <c r="C11" s="142">
        <v>30</v>
      </c>
      <c r="D11" s="111">
        <v>4858</v>
      </c>
      <c r="E11" s="112">
        <v>23467</v>
      </c>
      <c r="F11" s="138">
        <f>((((4/6)+((J11+K11+R11+T11+V11+W11+I11-(1-M11)-P11-Q11)/20))*(X11+(AD11+AS11)*5/6+(AH11+AM11+AP11)*1/6+AK11*18/6+AO11*8/6-AE11*9/6-AF11*7/6-AG11*3/6-AI11*2/6-AQ11*4/6-AR11)-(((2/6)-((J11+K11+L11+M11+S11+U11+V11+W11+I11)/20))*(AE11*17/6+AF11*12/6+AI11*3/6+AL11*2/6+AQ11*5/6+AR11*8/6-AD11*1/6-AG11*9/6-AK11*2/6))))/2</f>
        <v>23068.750379205743</v>
      </c>
      <c r="G11" s="300">
        <f t="shared" si="43"/>
        <v>0.98302937653750988</v>
      </c>
      <c r="H11" s="138">
        <f t="shared" si="38"/>
        <v>398.24962079425677</v>
      </c>
      <c r="I11" s="70">
        <f>(Z11-AG11)/(AB11-AG11-AI11+AF11)</f>
        <v>0.29832828547740309</v>
      </c>
      <c r="J11" s="66">
        <f>X11/AB11</f>
        <v>0.43484887579432469</v>
      </c>
      <c r="K11" s="66">
        <f>J11+V11</f>
        <v>0.75754383486369137</v>
      </c>
      <c r="L11" s="66">
        <f>AN11/X11</f>
        <v>7.159021913120274E-2</v>
      </c>
      <c r="M11" s="66">
        <f>AG11/X11</f>
        <v>9.350333940497875E-2</v>
      </c>
      <c r="N11" s="134">
        <f>(I11*0.7635+AU11*0.7562+K11*0.7021+1-P11*0.5276+R11*0.4621+W11*0.2713)/3.9552</f>
        <v>0.50909707321406639</v>
      </c>
      <c r="O11" s="134">
        <f>(1-I11*0.7635+1-AU11*0.7562+1-K11*0.7021+P11*0.5276+1-R11*0.4621+1-W11*0.2713)/5.5276</f>
        <v>0.72118446631878674</v>
      </c>
      <c r="P11" s="113">
        <f>AI11/AA11</f>
        <v>0.22959301296932719</v>
      </c>
      <c r="Q11" s="66">
        <f>AT11/X11</f>
        <v>1.597946679913893E-2</v>
      </c>
      <c r="R11" s="67">
        <f>E11/AA11</f>
        <v>0.12581694966142495</v>
      </c>
      <c r="S11" s="66">
        <f>AC11/X11</f>
        <v>0.24671579179775902</v>
      </c>
      <c r="T11" s="66">
        <f>AC11/AA11</f>
        <v>9.5857214087723908E-2</v>
      </c>
      <c r="U11" s="67">
        <f>E11/X11</f>
        <v>0.32382568857978694</v>
      </c>
      <c r="V11" s="66">
        <f>(Z11+AD11+AK11)/(AB11+AD11+AF11+AK11)</f>
        <v>0.32269495906936663</v>
      </c>
      <c r="W11" s="67">
        <f>AD11/AA11</f>
        <v>8.5220113984248086E-2</v>
      </c>
      <c r="X11" s="69">
        <v>72468</v>
      </c>
      <c r="Y11" s="69"/>
      <c r="Z11" s="888">
        <v>42039</v>
      </c>
      <c r="AA11" s="888">
        <v>186517</v>
      </c>
      <c r="AB11" s="887">
        <v>166651</v>
      </c>
      <c r="AC11" s="888">
        <f t="shared" si="39"/>
        <v>17879</v>
      </c>
      <c r="AD11" s="68">
        <v>15895</v>
      </c>
      <c r="AE11" s="69">
        <v>4009</v>
      </c>
      <c r="AF11" s="69">
        <v>1150</v>
      </c>
      <c r="AG11" s="68">
        <v>6776</v>
      </c>
      <c r="AH11" s="69">
        <v>1788</v>
      </c>
      <c r="AI11" s="68">
        <v>42823</v>
      </c>
      <c r="AJ11" s="888">
        <f t="shared" si="40"/>
        <v>2463</v>
      </c>
      <c r="AK11" s="68">
        <v>1984</v>
      </c>
      <c r="AL11" s="114">
        <v>326</v>
      </c>
      <c r="AM11" s="69">
        <v>153</v>
      </c>
      <c r="AN11" s="888">
        <f t="shared" si="41"/>
        <v>5188</v>
      </c>
      <c r="AO11" s="68">
        <v>2280</v>
      </c>
      <c r="AP11" s="69">
        <v>349</v>
      </c>
      <c r="AQ11" s="69">
        <v>776</v>
      </c>
      <c r="AR11" s="68">
        <v>832</v>
      </c>
      <c r="AS11" s="220">
        <v>2898</v>
      </c>
      <c r="AT11" s="894">
        <f t="shared" si="42"/>
        <v>1158</v>
      </c>
      <c r="AU11" s="349">
        <f>X11/AA11</f>
        <v>0.38853294873925703</v>
      </c>
      <c r="AV11" s="349">
        <f>BH11/AA11</f>
        <v>0.52442940857937881</v>
      </c>
      <c r="AW11" s="353">
        <f>AG11/AA11</f>
        <v>3.6329128175983959E-2</v>
      </c>
      <c r="AX11" s="365">
        <f>AN11/AA11</f>
        <v>2.7815158939935771E-2</v>
      </c>
      <c r="AY11" s="365">
        <f>BH11/X11</f>
        <v>1.3497681735386653</v>
      </c>
      <c r="AZ11" s="365">
        <f>AR11/X11</f>
        <v>1.1480929513716398E-2</v>
      </c>
      <c r="BA11" s="365">
        <f>AR11/AA11</f>
        <v>4.4607193982317966E-3</v>
      </c>
      <c r="BB11" s="365">
        <f>AT11/AA11</f>
        <v>6.2085493547505057E-3</v>
      </c>
      <c r="BC11" s="365">
        <f>AI11/X11</f>
        <v>0.59092289010321797</v>
      </c>
      <c r="BD11" s="380">
        <f>AD11/X11</f>
        <v>0.21933819064966606</v>
      </c>
      <c r="BE11" s="365">
        <v>0.252</v>
      </c>
      <c r="BF11" s="907">
        <v>22471</v>
      </c>
      <c r="BG11" s="907">
        <v>8531</v>
      </c>
      <c r="BH11" s="910">
        <f>X11+AC11+AN11+AO11</f>
        <v>97815</v>
      </c>
      <c r="BI11" s="909">
        <v>25947</v>
      </c>
      <c r="BJ11" s="909">
        <v>3463</v>
      </c>
      <c r="BK11" s="907">
        <v>753</v>
      </c>
      <c r="BL11" s="907">
        <v>785</v>
      </c>
      <c r="BM11" s="53"/>
      <c r="BN11" s="134">
        <f>(I11*0.7635+AU11*0.7562+K11*0.7021+1-P11*0.5276+R11*0.4621+W11*0.2713)/3.9552</f>
        <v>0.50909707321406639</v>
      </c>
      <c r="BO11" s="222">
        <v>4.83</v>
      </c>
      <c r="BP11" s="116">
        <v>8.6999999999999993</v>
      </c>
      <c r="BQ11" s="116">
        <v>3.3</v>
      </c>
      <c r="BR11" s="116">
        <v>1.4</v>
      </c>
      <c r="BS11" s="115">
        <f>AS11/D11</f>
        <v>0.59654178674351588</v>
      </c>
      <c r="BT11" s="117">
        <v>0.98399999999999999</v>
      </c>
      <c r="BU11" s="116">
        <v>2.69</v>
      </c>
      <c r="BV11" s="116">
        <v>8.9</v>
      </c>
      <c r="BW11" s="116">
        <v>18.100000000000001</v>
      </c>
      <c r="BX11" s="66">
        <v>0.75800000000000001</v>
      </c>
      <c r="BY11" s="67">
        <v>0.12581694966142495</v>
      </c>
      <c r="BZ11" s="66">
        <v>0.38853294873925703</v>
      </c>
      <c r="CA11" s="227">
        <v>8.5220113984248086E-2</v>
      </c>
      <c r="CB11" s="66">
        <v>0.29799999999999999</v>
      </c>
      <c r="CC11" s="113">
        <v>0.22959301296932719</v>
      </c>
      <c r="CD11" s="53"/>
      <c r="CE11" s="134">
        <f>(1-I11*0.7635+1-AU11*0.7562+1-K11*0.7021+P11*0.5276+1-R11*0.4621+1-W11*0.2713)/5.5276</f>
        <v>0.72118446631878674</v>
      </c>
      <c r="CF11" s="115">
        <v>4.83</v>
      </c>
      <c r="CG11" s="116">
        <v>8.6999999999999993</v>
      </c>
      <c r="CH11" s="116">
        <v>3.3</v>
      </c>
      <c r="CI11" s="116">
        <v>1.4</v>
      </c>
      <c r="CJ11" s="115">
        <f>AS11/D11</f>
        <v>0.59654178674351588</v>
      </c>
      <c r="CK11" s="117">
        <v>0.98399999999999999</v>
      </c>
      <c r="CL11" s="116">
        <v>2.69</v>
      </c>
      <c r="CM11" s="116">
        <v>18.100000000000001</v>
      </c>
      <c r="CN11" s="116">
        <v>8.9</v>
      </c>
      <c r="CO11" s="66">
        <v>0.75800000000000001</v>
      </c>
      <c r="CP11" s="67">
        <v>0.12581694966142495</v>
      </c>
      <c r="CQ11" s="66">
        <v>0.38853294873925703</v>
      </c>
      <c r="CR11" s="66">
        <v>8.5220113984248086E-2</v>
      </c>
      <c r="CS11" s="66">
        <v>0.29799999999999999</v>
      </c>
      <c r="CT11" s="113">
        <v>0.22959301296932719</v>
      </c>
      <c r="CU11" s="40"/>
      <c r="CV11" s="96">
        <v>1885</v>
      </c>
      <c r="CW11" s="134">
        <v>0.4816277289753475</v>
      </c>
      <c r="CX11" s="134">
        <v>0.74083978695215047</v>
      </c>
      <c r="CY11" s="40"/>
      <c r="DG11" s="40"/>
      <c r="DH11" s="96">
        <v>1885</v>
      </c>
      <c r="DI11" s="70">
        <v>0.25147174119073235</v>
      </c>
      <c r="DJ11" s="40"/>
      <c r="DR11" s="40"/>
      <c r="DS11" s="96">
        <v>1885</v>
      </c>
      <c r="DT11" s="98">
        <v>1.5835662107172622E-2</v>
      </c>
      <c r="DU11" s="40"/>
    </row>
    <row r="12" spans="1:249" x14ac:dyDescent="0.2">
      <c r="A12" s="40"/>
      <c r="B12" s="96">
        <v>2018</v>
      </c>
      <c r="C12" s="142">
        <v>30</v>
      </c>
      <c r="D12" s="111">
        <v>4862</v>
      </c>
      <c r="E12" s="112">
        <v>21630</v>
      </c>
      <c r="F12" s="138">
        <f>((((4/6)+((J12+K12+R12+T12+V12+W12+I12-(1-M12)-P12-Q12)/20))*(X12+(AD12+AS12)*5/6+(AH12+AM12+AP12)*1/6+AK12*18/6+AO12*8/6-AE12*9/6-AF12*7/6-AG12*3/6-AI12*2/6-AQ12*4/6-AR12)-(((2/6)-((J12+K12+L12+M12+S12+U12+V12+W12+I12)/20))*(AE12*17/6+AF12*12/6+AI12*3/6+AL12*2/6+AQ12*5/6+AR12*8/6-AD12*1/6-AG12*9/6-AK12*2/6))))/2</f>
        <v>21239.828990094618</v>
      </c>
      <c r="G12" s="300">
        <f t="shared" si="43"/>
        <v>0.9819615806793629</v>
      </c>
      <c r="H12" s="138">
        <f t="shared" si="38"/>
        <v>390.17100990538165</v>
      </c>
      <c r="I12" s="70">
        <f>(Z12-AG12)/(AB12-AG12-AI12+AF12)</f>
        <v>0.29558289885297184</v>
      </c>
      <c r="J12" s="66">
        <f>X12/AB12</f>
        <v>0.40941897577252284</v>
      </c>
      <c r="K12" s="66">
        <f>J12+V12</f>
        <v>0.72756305391660092</v>
      </c>
      <c r="L12" s="66">
        <f>AN12/X12</f>
        <v>7.6183726801612256E-2</v>
      </c>
      <c r="M12" s="66">
        <f>AG12/X12</f>
        <v>8.2458549261047384E-2</v>
      </c>
      <c r="N12" s="134">
        <f>(I12*0.7635+AU12*0.7562+K12*0.7021+1-P12*0.5276+R12*0.4621+W12*0.2713)/3.9552</f>
        <v>0.49875879096784409</v>
      </c>
      <c r="O12" s="134">
        <f>(1-I12*0.7635+1-AU12*0.7562+1-K12*0.7021+P12*0.5276+1-R12*0.4621+1-W12*0.2713)/5.5276</f>
        <v>0.7285818854410564</v>
      </c>
      <c r="P12" s="113">
        <f>AI12/AA12</f>
        <v>0.22257330978345999</v>
      </c>
      <c r="Q12" s="66">
        <f>AT12/X12</f>
        <v>1.9370746039479705E-2</v>
      </c>
      <c r="R12" s="67">
        <f>E12/AA12</f>
        <v>0.11683113768573883</v>
      </c>
      <c r="S12" s="66">
        <f>AC12/X12</f>
        <v>0.2599695855664319</v>
      </c>
      <c r="T12" s="66">
        <f>AC12/AA12</f>
        <v>9.5106919665764636E-2</v>
      </c>
      <c r="U12" s="67">
        <f>E12/X12</f>
        <v>0.31935155246489788</v>
      </c>
      <c r="V12" s="66">
        <f>(Z12+AD12+AK12)/(AB12+AD12+AF12+AK12)</f>
        <v>0.31814407814407814</v>
      </c>
      <c r="W12" s="67">
        <f>AD12/AA12</f>
        <v>8.4725530547318503E-2</v>
      </c>
      <c r="X12" s="69">
        <v>67731</v>
      </c>
      <c r="Y12" s="69"/>
      <c r="Z12" s="888">
        <v>41018</v>
      </c>
      <c r="AA12" s="888">
        <v>185139</v>
      </c>
      <c r="AB12" s="887">
        <v>165432</v>
      </c>
      <c r="AC12" s="888">
        <f t="shared" si="39"/>
        <v>17608</v>
      </c>
      <c r="AD12" s="68">
        <v>15686</v>
      </c>
      <c r="AE12" s="69">
        <v>4094</v>
      </c>
      <c r="AF12" s="69">
        <v>1235</v>
      </c>
      <c r="AG12" s="68">
        <v>5585</v>
      </c>
      <c r="AH12" s="69">
        <v>1847</v>
      </c>
      <c r="AI12" s="68">
        <v>41207</v>
      </c>
      <c r="AJ12" s="888">
        <f t="shared" si="40"/>
        <v>2571</v>
      </c>
      <c r="AK12" s="68">
        <v>1922</v>
      </c>
      <c r="AL12" s="114">
        <v>354</v>
      </c>
      <c r="AM12" s="69">
        <v>151</v>
      </c>
      <c r="AN12" s="888">
        <f t="shared" si="41"/>
        <v>5160</v>
      </c>
      <c r="AO12" s="68">
        <v>2474</v>
      </c>
      <c r="AP12" s="69">
        <v>370</v>
      </c>
      <c r="AQ12" s="69">
        <v>823</v>
      </c>
      <c r="AR12" s="68">
        <v>958</v>
      </c>
      <c r="AS12" s="220">
        <v>2792</v>
      </c>
      <c r="AT12" s="894">
        <f t="shared" si="42"/>
        <v>1312</v>
      </c>
      <c r="AU12" s="349">
        <f>X12/AA12</f>
        <v>0.36583864015685513</v>
      </c>
      <c r="AV12" s="349">
        <f>BH12/AA12</f>
        <v>0.50217944355322219</v>
      </c>
      <c r="AW12" s="353">
        <f>AG12/AA12</f>
        <v>3.0166523530968624E-2</v>
      </c>
      <c r="AX12" s="365">
        <f>AN12/AA12</f>
        <v>2.7870951015183186E-2</v>
      </c>
      <c r="AY12" s="365">
        <f>BH12/X12</f>
        <v>1.3726801612260264</v>
      </c>
      <c r="AZ12" s="365">
        <f>AR12/X12</f>
        <v>1.4144188037973749E-2</v>
      </c>
      <c r="BA12" s="365">
        <f>AR12/AA12</f>
        <v>5.1744905179351734E-3</v>
      </c>
      <c r="BB12" s="365">
        <f>AT12/AA12</f>
        <v>7.0865673899070426E-3</v>
      </c>
      <c r="BC12" s="365">
        <f>AI12/X12</f>
        <v>0.6083920213786892</v>
      </c>
      <c r="BD12" s="380">
        <f>AD12/X12</f>
        <v>0.23159262376164533</v>
      </c>
      <c r="BE12" s="365">
        <v>0.248</v>
      </c>
      <c r="BF12" s="907">
        <v>20606</v>
      </c>
      <c r="BG12" s="907">
        <v>8264</v>
      </c>
      <c r="BH12" s="910">
        <f>X12+AC12+AN12+AO12</f>
        <v>92973</v>
      </c>
      <c r="BI12" s="909">
        <v>26322</v>
      </c>
      <c r="BJ12" s="909">
        <v>3457</v>
      </c>
      <c r="BK12" s="907">
        <v>929</v>
      </c>
      <c r="BL12" s="907">
        <v>847</v>
      </c>
      <c r="BM12" s="53"/>
      <c r="BN12" s="134">
        <f>(I12*0.7635+AU12*0.7562+K12*0.7021+1-P12*0.5276+R12*0.4621+W12*0.2713)/3.9552</f>
        <v>0.49875879096784409</v>
      </c>
      <c r="BO12" s="222">
        <v>4.45</v>
      </c>
      <c r="BP12" s="116">
        <v>8.5</v>
      </c>
      <c r="BQ12" s="116">
        <v>3.2</v>
      </c>
      <c r="BR12" s="116">
        <v>1.2</v>
      </c>
      <c r="BS12" s="115">
        <f>AS12/D12</f>
        <v>0.57424928013163312</v>
      </c>
      <c r="BT12" s="117">
        <v>0.98399999999999999</v>
      </c>
      <c r="BU12" s="116">
        <v>2.63</v>
      </c>
      <c r="BV12" s="116">
        <v>8.5</v>
      </c>
      <c r="BW12" s="116">
        <v>18.5</v>
      </c>
      <c r="BX12" s="66">
        <v>0.72799999999999998</v>
      </c>
      <c r="BY12" s="67">
        <v>0.11683113768573883</v>
      </c>
      <c r="BZ12" s="66">
        <v>0.36583864015685513</v>
      </c>
      <c r="CA12" s="227">
        <v>8.4725530547318503E-2</v>
      </c>
      <c r="CB12" s="66">
        <v>0.29499999999999998</v>
      </c>
      <c r="CC12" s="113">
        <v>0.22257330978345999</v>
      </c>
      <c r="CD12" s="53"/>
      <c r="CE12" s="134">
        <f>(1-I12*0.7635+1-AU12*0.7562+1-K12*0.7021+P12*0.5276+1-R12*0.4621+1-W12*0.2713)/5.5276</f>
        <v>0.7285818854410564</v>
      </c>
      <c r="CF12" s="115">
        <v>4.45</v>
      </c>
      <c r="CG12" s="116">
        <v>8.5</v>
      </c>
      <c r="CH12" s="116">
        <v>3.2</v>
      </c>
      <c r="CI12" s="116">
        <v>1.2</v>
      </c>
      <c r="CJ12" s="115">
        <f>AS12/D12</f>
        <v>0.57424928013163312</v>
      </c>
      <c r="CK12" s="117">
        <v>0.98399999999999999</v>
      </c>
      <c r="CL12" s="116">
        <v>2.63</v>
      </c>
      <c r="CM12" s="116">
        <v>18.5</v>
      </c>
      <c r="CN12" s="116">
        <v>8.5</v>
      </c>
      <c r="CO12" s="66">
        <v>0.72799999999999998</v>
      </c>
      <c r="CP12" s="67">
        <v>0.11683113768573883</v>
      </c>
      <c r="CQ12" s="66">
        <v>0.36583864015685513</v>
      </c>
      <c r="CR12" s="66">
        <v>8.4725530547318503E-2</v>
      </c>
      <c r="CS12" s="66">
        <v>0.29499999999999998</v>
      </c>
      <c r="CT12" s="113">
        <v>0.22257330978345999</v>
      </c>
      <c r="CU12" s="40"/>
      <c r="CV12" s="96">
        <v>1886</v>
      </c>
      <c r="CW12" s="134">
        <v>0.48758926393448088</v>
      </c>
      <c r="CX12" s="134">
        <v>0.73657409061551871</v>
      </c>
      <c r="CY12" s="40"/>
      <c r="DG12" s="40"/>
      <c r="DH12" s="96">
        <v>1886</v>
      </c>
      <c r="DI12" s="70">
        <v>0.25468510586901072</v>
      </c>
      <c r="DJ12" s="40"/>
      <c r="DR12" s="40"/>
      <c r="DS12" s="96">
        <v>1886</v>
      </c>
      <c r="DT12" s="98">
        <v>1.7064705396248245E-2</v>
      </c>
      <c r="DU12" s="40"/>
    </row>
    <row r="13" spans="1:249" x14ac:dyDescent="0.2">
      <c r="A13" s="40"/>
      <c r="B13" s="96">
        <v>2017</v>
      </c>
      <c r="C13" s="142">
        <v>30</v>
      </c>
      <c r="D13" s="111">
        <v>4860</v>
      </c>
      <c r="E13" s="112">
        <v>22582</v>
      </c>
      <c r="F13" s="138">
        <f>((((4/6)+((J13+K13+R13+T13+V13+W13+I13-(1-M13)-P13-Q13)/20))*(X13+(AD13+AS13)*5/6+(AH13+AM13+AP13)*1/6+AK13*18/6+AO13*8/6-AE13*9/6-AF13*7/6-AG13*3/6-AI13*2/6-AQ13*4/6-AR13)-(((2/6)-((J13+K13+L13+M13+S13+U13+V13+W13+I13)/20))*(AE13*17/6+AF13*12/6+AI13*3/6+AL13*2/6+AQ13*5/6+AR13*8/6-AD13*1/6-AG13*9/6-AK13*2/6))))/2</f>
        <v>22211.427288987165</v>
      </c>
      <c r="G13" s="300">
        <f t="shared" si="43"/>
        <v>0.98358990740355878</v>
      </c>
      <c r="H13" s="138">
        <f t="shared" si="38"/>
        <v>370.5727110128355</v>
      </c>
      <c r="I13" s="70">
        <f>(Z13-AG13)/(AB13-AG13-AI13+AF13)</f>
        <v>0.29960340507442379</v>
      </c>
      <c r="J13" s="66">
        <f>X13/AB13</f>
        <v>0.42591216848768171</v>
      </c>
      <c r="K13" s="66">
        <f>J13+V13</f>
        <v>0.75037358759611394</v>
      </c>
      <c r="L13" s="66">
        <f>AN13/X13</f>
        <v>7.3216387537756847E-2</v>
      </c>
      <c r="M13" s="66">
        <f>AG13/X13</f>
        <v>8.657486847143242E-2</v>
      </c>
      <c r="N13" s="134">
        <f>(I13*0.7635+AU13*0.7562+K13*0.7021+1-P13*0.5276+R13*0.4621+W13*0.2713)/3.9552</f>
        <v>0.50785569475147618</v>
      </c>
      <c r="O13" s="134">
        <f>(1-I13*0.7635+1-AU13*0.7562+1-K13*0.7021+P13*0.5276+1-R13*0.4621+1-W13*0.2713)/5.5276</f>
        <v>0.72207271801848205</v>
      </c>
      <c r="P13" s="113">
        <f>AI13/AA13</f>
        <v>0.21643325507973771</v>
      </c>
      <c r="Q13" s="66">
        <f>AT13/X13</f>
        <v>1.8208375285392174E-2</v>
      </c>
      <c r="R13" s="67">
        <f>E13/AA13</f>
        <v>0.12187053077525027</v>
      </c>
      <c r="S13" s="66">
        <f>AC13/X13</f>
        <v>0.24947175858303672</v>
      </c>
      <c r="T13" s="66">
        <f>AC13/AA13</f>
        <v>9.494050028333198E-2</v>
      </c>
      <c r="U13" s="67">
        <f>E13/X13</f>
        <v>0.32023483698966204</v>
      </c>
      <c r="V13" s="66">
        <f>(Z13+AD13+AK13)/(AB13+AD13+AF13+AK13)</f>
        <v>0.32446141910843229</v>
      </c>
      <c r="W13" s="67">
        <f>AD13/AA13</f>
        <v>8.5425942416147219E-2</v>
      </c>
      <c r="X13" s="69">
        <v>70517</v>
      </c>
      <c r="Y13" s="69"/>
      <c r="Z13" s="888">
        <v>42215</v>
      </c>
      <c r="AA13" s="888">
        <v>185295</v>
      </c>
      <c r="AB13" s="887">
        <v>165567</v>
      </c>
      <c r="AC13" s="888">
        <f t="shared" si="39"/>
        <v>17592</v>
      </c>
      <c r="AD13" s="68">
        <v>15829</v>
      </c>
      <c r="AE13" s="69">
        <v>4405</v>
      </c>
      <c r="AF13" s="69">
        <v>1168</v>
      </c>
      <c r="AG13" s="68">
        <v>6105</v>
      </c>
      <c r="AH13" s="69">
        <v>1810</v>
      </c>
      <c r="AI13" s="68">
        <v>40104</v>
      </c>
      <c r="AJ13" s="888">
        <f t="shared" si="40"/>
        <v>2541</v>
      </c>
      <c r="AK13" s="68">
        <v>1763</v>
      </c>
      <c r="AL13" s="114">
        <v>350</v>
      </c>
      <c r="AM13" s="69">
        <v>155</v>
      </c>
      <c r="AN13" s="888">
        <f t="shared" si="41"/>
        <v>5163</v>
      </c>
      <c r="AO13" s="68">
        <v>2527</v>
      </c>
      <c r="AP13" s="69">
        <v>381</v>
      </c>
      <c r="AQ13" s="69">
        <v>925</v>
      </c>
      <c r="AR13" s="68">
        <v>934</v>
      </c>
      <c r="AS13" s="220">
        <v>2817</v>
      </c>
      <c r="AT13" s="894">
        <f t="shared" si="42"/>
        <v>1284</v>
      </c>
      <c r="AU13" s="349">
        <f>X13/AA13</f>
        <v>0.38056612428829706</v>
      </c>
      <c r="AV13" s="349">
        <f>BH13/AA13</f>
        <v>0.51700801424755116</v>
      </c>
      <c r="AW13" s="353">
        <f>AG13/AA13</f>
        <v>3.2947462154942118E-2</v>
      </c>
      <c r="AX13" s="365">
        <f>AN13/AA13</f>
        <v>2.7863676839634095E-2</v>
      </c>
      <c r="AY13" s="365">
        <f>BH13/X13</f>
        <v>1.3585234766084775</v>
      </c>
      <c r="AZ13" s="365">
        <f>AR13/X13</f>
        <v>1.3245033112582781E-2</v>
      </c>
      <c r="BA13" s="365">
        <f>AR13/AA13</f>
        <v>5.0406109177257886E-3</v>
      </c>
      <c r="BB13" s="365">
        <f>AT13/AA13</f>
        <v>6.9294908119485145E-3</v>
      </c>
      <c r="BC13" s="365">
        <f>AI13/X13</f>
        <v>0.56871392713813695</v>
      </c>
      <c r="BD13" s="380">
        <f>AD13/X13</f>
        <v>0.22447069500971398</v>
      </c>
      <c r="BE13" s="365">
        <v>0.255</v>
      </c>
      <c r="BF13" s="907">
        <v>21558</v>
      </c>
      <c r="BG13" s="907">
        <v>8397</v>
      </c>
      <c r="BH13" s="910">
        <f>X13+AC13+AN13+AO13</f>
        <v>95799</v>
      </c>
      <c r="BI13" s="909">
        <v>26918</v>
      </c>
      <c r="BJ13" s="909">
        <v>3804</v>
      </c>
      <c r="BK13" s="907">
        <v>970</v>
      </c>
      <c r="BL13" s="907">
        <v>795</v>
      </c>
      <c r="BM13" s="53"/>
      <c r="BN13" s="134">
        <f>(I13*0.7635+AU13*0.7562+K13*0.7021+1-P13*0.5276+R13*0.4621+W13*0.2713)/3.9552</f>
        <v>0.50785569475147618</v>
      </c>
      <c r="BO13" s="222">
        <v>4.6500000000000004</v>
      </c>
      <c r="BP13" s="116">
        <v>8.8000000000000007</v>
      </c>
      <c r="BQ13" s="116">
        <v>3.3</v>
      </c>
      <c r="BR13" s="116">
        <v>1.3</v>
      </c>
      <c r="BS13" s="115">
        <f>AS13/D13</f>
        <v>0.57962962962962961</v>
      </c>
      <c r="BT13" s="117">
        <v>0.98399999999999999</v>
      </c>
      <c r="BU13" s="116">
        <v>2.5299999999999998</v>
      </c>
      <c r="BV13" s="116">
        <v>8.3000000000000007</v>
      </c>
      <c r="BW13" s="116">
        <v>18.7</v>
      </c>
      <c r="BX13" s="66">
        <v>0.75</v>
      </c>
      <c r="BY13" s="67">
        <v>0.12187053077525027</v>
      </c>
      <c r="BZ13" s="66">
        <v>0.38056612428829706</v>
      </c>
      <c r="CA13" s="227">
        <v>8.5425942416147219E-2</v>
      </c>
      <c r="CB13" s="66">
        <v>0.3</v>
      </c>
      <c r="CC13" s="113">
        <v>0.21643325507973771</v>
      </c>
      <c r="CD13" s="53"/>
      <c r="CE13" s="134">
        <f>(1-I13*0.7635+1-AU13*0.7562+1-K13*0.7021+P13*0.5276+1-R13*0.4621+1-W13*0.2713)/5.5276</f>
        <v>0.72207271801848205</v>
      </c>
      <c r="CF13" s="115">
        <v>4.6500000000000004</v>
      </c>
      <c r="CG13" s="116">
        <v>8.8000000000000007</v>
      </c>
      <c r="CH13" s="116">
        <v>3.3</v>
      </c>
      <c r="CI13" s="116">
        <v>1.3</v>
      </c>
      <c r="CJ13" s="115">
        <f>AS13/D13</f>
        <v>0.57962962962962961</v>
      </c>
      <c r="CK13" s="117">
        <v>0.98399999999999999</v>
      </c>
      <c r="CL13" s="116">
        <v>2.5299999999999998</v>
      </c>
      <c r="CM13" s="116">
        <v>18.7</v>
      </c>
      <c r="CN13" s="116">
        <v>8.3000000000000007</v>
      </c>
      <c r="CO13" s="66">
        <v>0.75</v>
      </c>
      <c r="CP13" s="67">
        <v>0.12187053077525027</v>
      </c>
      <c r="CQ13" s="66">
        <v>0.38056612428829706</v>
      </c>
      <c r="CR13" s="66">
        <v>8.5425942416147219E-2</v>
      </c>
      <c r="CS13" s="66">
        <v>0.3</v>
      </c>
      <c r="CT13" s="113">
        <v>0.21643325507973771</v>
      </c>
      <c r="CU13" s="40"/>
      <c r="CV13" s="96">
        <v>1887</v>
      </c>
      <c r="CW13" s="134">
        <v>0.51271213457079279</v>
      </c>
      <c r="CX13" s="134">
        <v>0.71859775767884793</v>
      </c>
      <c r="CY13" s="40"/>
      <c r="DG13" s="40"/>
      <c r="DH13" s="96">
        <v>1887</v>
      </c>
      <c r="DI13" s="70">
        <v>0.28499240576708146</v>
      </c>
      <c r="DJ13" s="40"/>
      <c r="DR13" s="40"/>
      <c r="DS13" s="96">
        <v>1887</v>
      </c>
      <c r="DT13" s="98">
        <v>2.1692439862542955E-2</v>
      </c>
      <c r="DU13" s="40"/>
    </row>
    <row r="14" spans="1:249" x14ac:dyDescent="0.2">
      <c r="A14" s="40"/>
      <c r="B14" s="96">
        <v>2016</v>
      </c>
      <c r="C14" s="142">
        <v>30</v>
      </c>
      <c r="D14" s="111">
        <v>4856</v>
      </c>
      <c r="E14" s="112">
        <v>21744</v>
      </c>
      <c r="F14" s="138">
        <f>((((4/6)+((J14+K14+R14+T14+V14+W14+I14-(1-M14)-P14-Q14)/20))*(X14+(AD14+AS14)*5/6+(AH14+AM14+AP14)*1/6+AK14*18/6+AO14*8/6-AE14*9/6-AF14*7/6-AG14*3/6-AI14*2/6-AQ14*4/6-AR14)-(((2/6)-((J14+K14+L14+M14+S14+U14+V14+W14+I14)/20))*(AE14*17/6+AF14*12/6+AI14*3/6+AL14*2/6+AQ14*5/6+AR14*8/6-AD14*1/6-AG14*9/6-AK14*2/6))))/2</f>
        <v>21441.15669736874</v>
      </c>
      <c r="G14" s="300">
        <f t="shared" si="43"/>
        <v>0.98607232787751753</v>
      </c>
      <c r="H14" s="138">
        <f t="shared" si="38"/>
        <v>302.84330263125958</v>
      </c>
      <c r="I14" s="70">
        <f>(Z14-AG14)/(AB14-AG14-AI14+AF14)</f>
        <v>0.30009084733555402</v>
      </c>
      <c r="J14" s="66">
        <f>X14/AB14</f>
        <v>0.41740506520255372</v>
      </c>
      <c r="K14" s="66">
        <f>J14+V14</f>
        <v>0.73898815968035925</v>
      </c>
      <c r="L14" s="66">
        <f>AN14/X14</f>
        <v>7.4711313055306344E-2</v>
      </c>
      <c r="M14" s="66">
        <f>AG14/X14</f>
        <v>8.1179637079269534E-2</v>
      </c>
      <c r="N14" s="134">
        <f>(I14*0.7635+AU14*0.7562+K14*0.7021+1-P14*0.5276+R14*0.4621+W14*0.2713)/3.9552</f>
        <v>0.5047201151257299</v>
      </c>
      <c r="O14" s="134">
        <f>(1-I14*0.7635+1-AU14*0.7562+1-K14*0.7021+P14*0.5276+1-R14*0.4621+1-W14*0.2713)/5.5276</f>
        <v>0.72431633994042866</v>
      </c>
      <c r="P14" s="113">
        <f>AI14/AA14</f>
        <v>0.21119297865424205</v>
      </c>
      <c r="Q14" s="66">
        <f>AT14/X14</f>
        <v>1.9491795213150812E-2</v>
      </c>
      <c r="R14" s="67">
        <f>E14/AA14</f>
        <v>0.11780257882760863</v>
      </c>
      <c r="S14" s="66">
        <f>AC14/X14</f>
        <v>0.24222209359534627</v>
      </c>
      <c r="T14" s="66">
        <f>AC14/AA14</f>
        <v>9.0686965001625305E-2</v>
      </c>
      <c r="U14" s="67">
        <f>E14/X14</f>
        <v>0.31464706393077302</v>
      </c>
      <c r="V14" s="66">
        <f>(Z14+AD14+AK14)/(AB14+AD14+AF14+AK14)</f>
        <v>0.32158309447780553</v>
      </c>
      <c r="W14" s="67">
        <f>AD14/AA14</f>
        <v>8.1742333947339901E-2</v>
      </c>
      <c r="X14" s="69">
        <v>69106</v>
      </c>
      <c r="Y14" s="69"/>
      <c r="Z14" s="888">
        <v>42276</v>
      </c>
      <c r="AA14" s="888">
        <v>184580</v>
      </c>
      <c r="AB14" s="887">
        <v>165561</v>
      </c>
      <c r="AC14" s="888">
        <f t="shared" si="39"/>
        <v>16739</v>
      </c>
      <c r="AD14" s="68">
        <v>15088</v>
      </c>
      <c r="AE14" s="69">
        <v>4334</v>
      </c>
      <c r="AF14" s="69">
        <v>1214</v>
      </c>
      <c r="AG14" s="68">
        <v>5610</v>
      </c>
      <c r="AH14" s="69">
        <v>1808</v>
      </c>
      <c r="AI14" s="68">
        <v>38982</v>
      </c>
      <c r="AJ14" s="888">
        <f t="shared" si="40"/>
        <v>2526</v>
      </c>
      <c r="AK14" s="68">
        <v>1651</v>
      </c>
      <c r="AL14" s="114">
        <v>346</v>
      </c>
      <c r="AM14" s="69">
        <v>148</v>
      </c>
      <c r="AN14" s="888">
        <f t="shared" si="41"/>
        <v>5163</v>
      </c>
      <c r="AO14" s="68">
        <v>2537</v>
      </c>
      <c r="AP14" s="69">
        <v>372</v>
      </c>
      <c r="AQ14" s="69">
        <v>1025</v>
      </c>
      <c r="AR14" s="68">
        <v>1001</v>
      </c>
      <c r="AS14" s="220">
        <v>2835</v>
      </c>
      <c r="AT14" s="894">
        <f t="shared" si="42"/>
        <v>1347</v>
      </c>
      <c r="AU14" s="349">
        <f>X14/AA14</f>
        <v>0.37439592588579479</v>
      </c>
      <c r="AV14" s="349">
        <f>BH14/AA14</f>
        <v>0.50679921985047138</v>
      </c>
      <c r="AW14" s="353">
        <f>AG14/AA14</f>
        <v>3.0393325387365912E-2</v>
      </c>
      <c r="AX14" s="365">
        <f>AN14/AA14</f>
        <v>2.7971611225484885E-2</v>
      </c>
      <c r="AY14" s="365">
        <f>BH14/X14</f>
        <v>1.3536451248806183</v>
      </c>
      <c r="AZ14" s="365">
        <f>AR14/X14</f>
        <v>1.4484994067085347E-2</v>
      </c>
      <c r="BA14" s="365">
        <f>AR14/AA14</f>
        <v>5.4231227651966628E-3</v>
      </c>
      <c r="BB14" s="365">
        <f>AT14/AA14</f>
        <v>7.2976487160039006E-3</v>
      </c>
      <c r="BC14" s="365">
        <f>AI14/X14</f>
        <v>0.56408994877434671</v>
      </c>
      <c r="BD14" s="380">
        <f>AD14/X14</f>
        <v>0.21833125922495875</v>
      </c>
      <c r="BE14" s="365">
        <v>0.255</v>
      </c>
      <c r="BF14" s="907">
        <v>20745</v>
      </c>
      <c r="BG14" s="907">
        <v>8254</v>
      </c>
      <c r="BH14" s="910">
        <f>X14+AC14+AN14+AO14</f>
        <v>93545</v>
      </c>
      <c r="BI14" s="909">
        <v>27539</v>
      </c>
      <c r="BJ14" s="909">
        <v>3719</v>
      </c>
      <c r="BK14" s="907">
        <v>932</v>
      </c>
      <c r="BL14" s="907">
        <v>873</v>
      </c>
      <c r="BM14" s="53"/>
      <c r="BN14" s="134">
        <f>(I14*0.7635+AU14*0.7562+K14*0.7021+1-P14*0.5276+R14*0.4621+W14*0.2713)/3.9552</f>
        <v>0.5047201151257299</v>
      </c>
      <c r="BO14" s="222">
        <v>4.4800000000000004</v>
      </c>
      <c r="BP14" s="116">
        <v>8.8000000000000007</v>
      </c>
      <c r="BQ14" s="116">
        <v>3.1</v>
      </c>
      <c r="BR14" s="116">
        <v>1.2</v>
      </c>
      <c r="BS14" s="115">
        <f>AS14/D14</f>
        <v>0.58381383855024716</v>
      </c>
      <c r="BT14" s="117">
        <v>0.98399999999999999</v>
      </c>
      <c r="BU14" s="116">
        <v>2.58</v>
      </c>
      <c r="BV14" s="116">
        <v>8.1</v>
      </c>
      <c r="BW14" s="116">
        <v>18.899999999999999</v>
      </c>
      <c r="BX14" s="66">
        <v>0.73899999999999999</v>
      </c>
      <c r="BY14" s="67">
        <v>0.11780257882760863</v>
      </c>
      <c r="BZ14" s="66">
        <v>0.37439592588579479</v>
      </c>
      <c r="CA14" s="227">
        <v>8.1742333947339901E-2</v>
      </c>
      <c r="CB14" s="66">
        <v>0.3</v>
      </c>
      <c r="CC14" s="113">
        <v>0.21119297865424205</v>
      </c>
      <c r="CD14" s="53"/>
      <c r="CE14" s="134">
        <f>(1-I14*0.7635+1-AU14*0.7562+1-K14*0.7021+P14*0.5276+1-R14*0.4621+1-W14*0.2713)/5.5276</f>
        <v>0.72431633994042866</v>
      </c>
      <c r="CF14" s="115">
        <v>4.4800000000000004</v>
      </c>
      <c r="CG14" s="116">
        <v>8.8000000000000007</v>
      </c>
      <c r="CH14" s="116">
        <v>3.1</v>
      </c>
      <c r="CI14" s="116">
        <v>1.2</v>
      </c>
      <c r="CJ14" s="115">
        <f>AS14/D14</f>
        <v>0.58381383855024716</v>
      </c>
      <c r="CK14" s="117">
        <v>0.98399999999999999</v>
      </c>
      <c r="CL14" s="116">
        <v>2.58</v>
      </c>
      <c r="CM14" s="116">
        <v>18.899999999999999</v>
      </c>
      <c r="CN14" s="116">
        <v>8.1</v>
      </c>
      <c r="CO14" s="66">
        <v>0.73899999999999999</v>
      </c>
      <c r="CP14" s="67">
        <v>0.11780257882760863</v>
      </c>
      <c r="CQ14" s="66">
        <v>0.37439592588579479</v>
      </c>
      <c r="CR14" s="66">
        <v>8.1742333947339901E-2</v>
      </c>
      <c r="CS14" s="66">
        <v>0.3</v>
      </c>
      <c r="CT14" s="113">
        <v>0.21119297865424205</v>
      </c>
      <c r="CU14" s="40"/>
      <c r="CV14" s="96">
        <v>1888</v>
      </c>
      <c r="CW14" s="134">
        <v>0.47373407607967699</v>
      </c>
      <c r="CX14" s="134">
        <v>0.74648798434938524</v>
      </c>
      <c r="CY14" s="40"/>
      <c r="DG14" s="40"/>
      <c r="DH14" s="96">
        <v>1888</v>
      </c>
      <c r="DI14" s="70">
        <v>0.2597511684468472</v>
      </c>
      <c r="DJ14" s="40"/>
      <c r="DR14" s="40"/>
      <c r="DS14" s="96">
        <v>1888</v>
      </c>
      <c r="DT14" s="98">
        <v>2.1598540751181495E-2</v>
      </c>
      <c r="DU14" s="40"/>
    </row>
    <row r="15" spans="1:249" x14ac:dyDescent="0.2">
      <c r="A15" s="40"/>
      <c r="B15" s="96">
        <v>2015</v>
      </c>
      <c r="C15" s="142">
        <v>30</v>
      </c>
      <c r="D15" s="111">
        <v>4858</v>
      </c>
      <c r="E15" s="112">
        <v>20647</v>
      </c>
      <c r="F15" s="138">
        <f>((((4/6)+((J15+K15+R15+T15+V15+W15+I15-(1-M15)-P15-Q15)/20))*(X15+(AD15+AS15)*5/6+(AH15+AM15+AP15)*1/6+AK15*18/6+AO15*8/6-AE15*9/6-AF15*7/6-AG15*3/6-AI15*2/6-AQ15*4/6-AR15)-(((2/6)-((J15+K15+L15+M15+S15+U15+V15+W15+I15)/20))*(AE15*17/6+AF15*12/6+AI15*3/6+AL15*2/6+AQ15*5/6+AR15*8/6-AD15*1/6-AG15*9/6-AK15*2/6))))/2</f>
        <v>20291.78522717813</v>
      </c>
      <c r="G15" s="300">
        <f t="shared" si="43"/>
        <v>0.98279581668901683</v>
      </c>
      <c r="H15" s="138">
        <f t="shared" si="38"/>
        <v>355.2147728218697</v>
      </c>
      <c r="I15" s="70">
        <f>(Z15-AG15)/(AB15-AG15-AI15+AF15)</f>
        <v>0.29909540465565071</v>
      </c>
      <c r="J15" s="66">
        <f>X15/AB15</f>
        <v>0.40457918398917142</v>
      </c>
      <c r="K15" s="66">
        <f>J15+V15</f>
        <v>0.72136966618440701</v>
      </c>
      <c r="L15" s="66">
        <f>AN15/X15</f>
        <v>7.5426045136140277E-2</v>
      </c>
      <c r="M15" s="66">
        <f>AG15/X15</f>
        <v>7.3320090212537159E-2</v>
      </c>
      <c r="N15" s="134">
        <f>(I15*0.7635+AU15*0.7562+K15*0.7021+1-P15*0.5276+R15*0.4621+W15*0.2713)/3.9552</f>
        <v>0.49952293001129688</v>
      </c>
      <c r="O15" s="134">
        <f>(1-I15*0.7635+1-AU15*0.7562+1-K15*0.7021+P15*0.5276+1-R15*0.4621+1-W15*0.2713)/5.5276</f>
        <v>0.7280351160032057</v>
      </c>
      <c r="P15" s="113">
        <f>AI15/AA15</f>
        <v>0.20392314897510183</v>
      </c>
      <c r="Q15" s="66">
        <f>AT15/X15</f>
        <v>2.1403073798037429E-2</v>
      </c>
      <c r="R15" s="67">
        <f>E15/AA15</f>
        <v>0.11243927941272573</v>
      </c>
      <c r="S15" s="66">
        <f>AC15/X15</f>
        <v>0.23411945693247502</v>
      </c>
      <c r="T15" s="66">
        <f>AC15/AA15</f>
        <v>8.5362798701723044E-2</v>
      </c>
      <c r="U15" s="67">
        <f>E15/X15</f>
        <v>0.30838050572789866</v>
      </c>
      <c r="V15" s="66">
        <f>(Z15+AD15+AK15)/(AB15+AD15+AF15+AK15)</f>
        <v>0.31679048219523559</v>
      </c>
      <c r="W15" s="67">
        <f>AD15/AA15</f>
        <v>7.6638638987518243E-2</v>
      </c>
      <c r="X15" s="69">
        <v>66953</v>
      </c>
      <c r="Y15" s="69"/>
      <c r="Z15" s="888">
        <v>42106</v>
      </c>
      <c r="AA15" s="888">
        <v>183628</v>
      </c>
      <c r="AB15" s="887">
        <v>165488</v>
      </c>
      <c r="AC15" s="888">
        <f t="shared" si="39"/>
        <v>15675</v>
      </c>
      <c r="AD15" s="68">
        <v>14073</v>
      </c>
      <c r="AE15" s="69">
        <v>4378</v>
      </c>
      <c r="AF15" s="69">
        <v>1232</v>
      </c>
      <c r="AG15" s="68">
        <v>4909</v>
      </c>
      <c r="AH15" s="69">
        <v>1758</v>
      </c>
      <c r="AI15" s="68">
        <v>37446</v>
      </c>
      <c r="AJ15" s="888">
        <f t="shared" si="40"/>
        <v>2448</v>
      </c>
      <c r="AK15" s="68">
        <v>1602</v>
      </c>
      <c r="AL15" s="114">
        <v>369</v>
      </c>
      <c r="AM15" s="69">
        <v>141</v>
      </c>
      <c r="AN15" s="888">
        <f t="shared" si="41"/>
        <v>5050</v>
      </c>
      <c r="AO15" s="68">
        <v>2505</v>
      </c>
      <c r="AP15" s="69">
        <v>321</v>
      </c>
      <c r="AQ15" s="69">
        <v>1200</v>
      </c>
      <c r="AR15" s="68">
        <v>1064</v>
      </c>
      <c r="AS15" s="220">
        <v>2830</v>
      </c>
      <c r="AT15" s="894">
        <f t="shared" si="42"/>
        <v>1433</v>
      </c>
      <c r="AU15" s="349">
        <f>X15/AA15</f>
        <v>0.36461215065240593</v>
      </c>
      <c r="AV15" s="349">
        <f>BH15/AA15</f>
        <v>0.49111791230095631</v>
      </c>
      <c r="AW15" s="353">
        <f>AG15/AA15</f>
        <v>2.6733395778421591E-2</v>
      </c>
      <c r="AX15" s="365">
        <f>AN15/AA15</f>
        <v>2.750125253229355E-2</v>
      </c>
      <c r="AY15" s="365">
        <f>BH15/X15</f>
        <v>1.3469598076262452</v>
      </c>
      <c r="AZ15" s="365">
        <f>AR15/X15</f>
        <v>1.5891744955416485E-2</v>
      </c>
      <c r="BA15" s="365">
        <f>AR15/AA15</f>
        <v>5.7943233058139285E-3</v>
      </c>
      <c r="BB15" s="365">
        <f>AT15/AA15</f>
        <v>7.8038207680745852E-3</v>
      </c>
      <c r="BC15" s="365">
        <f>AI15/X15</f>
        <v>0.55928785864711061</v>
      </c>
      <c r="BD15" s="380">
        <f>AD15/X15</f>
        <v>0.21019222439621824</v>
      </c>
      <c r="BE15" s="365">
        <v>0.254</v>
      </c>
      <c r="BF15" s="907">
        <v>19650</v>
      </c>
      <c r="BG15" s="907">
        <v>8242</v>
      </c>
      <c r="BH15" s="910">
        <f>X15+AC15+AN15+AO15</f>
        <v>90183</v>
      </c>
      <c r="BI15" s="909">
        <v>28016</v>
      </c>
      <c r="BJ15" s="909">
        <v>3739</v>
      </c>
      <c r="BK15" s="907">
        <v>951</v>
      </c>
      <c r="BL15" s="907">
        <v>939</v>
      </c>
      <c r="BM15" s="53"/>
      <c r="BN15" s="134">
        <f>(I15*0.7635+AU15*0.7562+K15*0.7021+1-P15*0.5276+R15*0.4621+W15*0.2713)/3.9552</f>
        <v>0.49952293001129688</v>
      </c>
      <c r="BO15" s="222">
        <v>4.25</v>
      </c>
      <c r="BP15" s="116">
        <v>8.6999999999999993</v>
      </c>
      <c r="BQ15" s="116">
        <v>2.9</v>
      </c>
      <c r="BR15" s="116">
        <v>1</v>
      </c>
      <c r="BS15" s="115">
        <f>AS15/D15</f>
        <v>0.58254425689584188</v>
      </c>
      <c r="BT15" s="117">
        <v>0.98399999999999999</v>
      </c>
      <c r="BU15" s="116">
        <v>2.66</v>
      </c>
      <c r="BV15" s="116">
        <v>7.8</v>
      </c>
      <c r="BW15" s="116">
        <v>19.2</v>
      </c>
      <c r="BX15" s="66">
        <v>0.72099999999999997</v>
      </c>
      <c r="BY15" s="67">
        <v>0.11243927941272573</v>
      </c>
      <c r="BZ15" s="66">
        <v>0.36461215065240593</v>
      </c>
      <c r="CA15" s="227">
        <v>7.6638638987518243E-2</v>
      </c>
      <c r="CB15" s="66">
        <v>0.29899999999999999</v>
      </c>
      <c r="CC15" s="113">
        <v>0.20392314897510183</v>
      </c>
      <c r="CD15" s="53"/>
      <c r="CE15" s="134">
        <f>(1-I15*0.7635+1-AU15*0.7562+1-K15*0.7021+P15*0.5276+1-R15*0.4621+1-W15*0.2713)/5.5276</f>
        <v>0.7280351160032057</v>
      </c>
      <c r="CF15" s="115">
        <v>4.25</v>
      </c>
      <c r="CG15" s="116">
        <v>8.6999999999999993</v>
      </c>
      <c r="CH15" s="116">
        <v>2.9</v>
      </c>
      <c r="CI15" s="116">
        <v>1</v>
      </c>
      <c r="CJ15" s="115">
        <f>AS15/D15</f>
        <v>0.58254425689584188</v>
      </c>
      <c r="CK15" s="117">
        <v>0.98399999999999999</v>
      </c>
      <c r="CL15" s="116">
        <v>2.66</v>
      </c>
      <c r="CM15" s="116">
        <v>19.2</v>
      </c>
      <c r="CN15" s="116">
        <v>7.8</v>
      </c>
      <c r="CO15" s="66">
        <v>0.72099999999999997</v>
      </c>
      <c r="CP15" s="67">
        <v>0.11243927941272573</v>
      </c>
      <c r="CQ15" s="66">
        <v>0.36461215065240593</v>
      </c>
      <c r="CR15" s="66">
        <v>7.6638638987518243E-2</v>
      </c>
      <c r="CS15" s="66">
        <v>0.29899999999999999</v>
      </c>
      <c r="CT15" s="113">
        <v>0.20392314897510183</v>
      </c>
      <c r="CU15" s="40"/>
      <c r="CV15" s="96">
        <v>1889</v>
      </c>
      <c r="CW15" s="134">
        <v>0.50349715664001438</v>
      </c>
      <c r="CX15" s="134">
        <v>0.72519141147286603</v>
      </c>
      <c r="CY15" s="40"/>
      <c r="DG15" s="40"/>
      <c r="DH15" s="96">
        <v>1889</v>
      </c>
      <c r="DI15" s="70">
        <v>0.28344310411608586</v>
      </c>
      <c r="DJ15" s="40"/>
      <c r="DR15" s="40"/>
      <c r="DS15" s="96">
        <v>1889</v>
      </c>
      <c r="DT15" s="98">
        <v>2.4385785317344252E-2</v>
      </c>
      <c r="DU15" s="40"/>
    </row>
    <row r="16" spans="1:249" x14ac:dyDescent="0.2">
      <c r="A16" s="40"/>
      <c r="B16" s="96">
        <v>2014</v>
      </c>
      <c r="C16" s="142">
        <v>30</v>
      </c>
      <c r="D16" s="111">
        <v>4860</v>
      </c>
      <c r="E16" s="112">
        <v>19761</v>
      </c>
      <c r="F16" s="138">
        <f>((((4/6)+((J16+K16+R16+T16+V16+W16+I16-(1-M16)-P16-Q16)/20))*(X16+(AD16+AS16)*5/6+(AH16+AM16+AP16)*1/6+AK16*18/6+AO16*8/6-AE16*9/6-AF16*7/6-AG16*3/6-AI16*2/6-AQ16*4/6-AR16)-(((2/6)-((J16+K16+L16+M16+S16+U16+V16+W16+I16)/20))*(AE16*17/6+AF16*12/6+AI16*3/6+AL16*2/6+AQ16*5/6+AR16*8/6-AD16*1/6-AG16*9/6-AK16*2/6))))/2</f>
        <v>19387.898710159534</v>
      </c>
      <c r="G16" s="300">
        <f t="shared" si="43"/>
        <v>0.98111931127774576</v>
      </c>
      <c r="H16" s="138">
        <f t="shared" si="38"/>
        <v>373.10128984046605</v>
      </c>
      <c r="I16" s="70">
        <f>(Z16-AG16)/(AB16-AG16-AI16+AF16)</f>
        <v>0.29864126963852344</v>
      </c>
      <c r="J16" s="66">
        <f>X16/AB16</f>
        <v>0.38636830219667417</v>
      </c>
      <c r="K16" s="66">
        <f>J16+V16</f>
        <v>0.70005179775711079</v>
      </c>
      <c r="L16" s="66">
        <f>AN16/X16</f>
        <v>7.9389885603550661E-2</v>
      </c>
      <c r="M16" s="66">
        <f>AG16/X16</f>
        <v>6.5418515971744709E-2</v>
      </c>
      <c r="N16" s="134">
        <f>(I16*0.7635+AU16*0.7562+K16*0.7021+1-P16*0.5276+R16*0.4621+W16*0.2713)/3.9552</f>
        <v>0.49189039004259416</v>
      </c>
      <c r="O16" s="134">
        <f>(1-I16*0.7635+1-AU16*0.7562+1-K16*0.7021+P16*0.5276+1-R16*0.4621+1-W16*0.2713)/5.5276</f>
        <v>0.73349647754966563</v>
      </c>
      <c r="P16" s="113">
        <f>AI16/AA16</f>
        <v>0.20356224412680979</v>
      </c>
      <c r="Q16" s="66">
        <f>AT16/X16</f>
        <v>2.1894730261924112E-2</v>
      </c>
      <c r="R16" s="67">
        <f>E16/AA16</f>
        <v>0.10743819626051357</v>
      </c>
      <c r="S16" s="66">
        <f>AC16/X16</f>
        <v>0.2449209226730012</v>
      </c>
      <c r="T16" s="66">
        <f>AC16/AA16</f>
        <v>8.5206791751164856E-2</v>
      </c>
      <c r="U16" s="67">
        <f>E16/X16</f>
        <v>0.30882352941176472</v>
      </c>
      <c r="V16" s="66">
        <f>(Z16+AD16+AK16)/(AB16+AD16+AF16+AK16)</f>
        <v>0.31368349556043668</v>
      </c>
      <c r="W16" s="67">
        <f>AD16/AA16</f>
        <v>7.622506510664441E-2</v>
      </c>
      <c r="X16" s="69">
        <v>63988</v>
      </c>
      <c r="Y16" s="69"/>
      <c r="Z16" s="888">
        <v>41595</v>
      </c>
      <c r="AA16" s="888">
        <v>183929</v>
      </c>
      <c r="AB16" s="887">
        <v>165614</v>
      </c>
      <c r="AC16" s="888">
        <f t="shared" si="39"/>
        <v>15672</v>
      </c>
      <c r="AD16" s="68">
        <v>14020</v>
      </c>
      <c r="AE16" s="69">
        <v>4230</v>
      </c>
      <c r="AF16" s="69">
        <v>1277</v>
      </c>
      <c r="AG16" s="68">
        <v>4186</v>
      </c>
      <c r="AH16" s="69">
        <v>1696</v>
      </c>
      <c r="AI16" s="68">
        <v>37441</v>
      </c>
      <c r="AJ16" s="888">
        <f t="shared" si="40"/>
        <v>2404</v>
      </c>
      <c r="AK16" s="68">
        <v>1652</v>
      </c>
      <c r="AL16" s="114">
        <v>366</v>
      </c>
      <c r="AM16" s="69">
        <v>128</v>
      </c>
      <c r="AN16" s="888">
        <f t="shared" si="41"/>
        <v>5080</v>
      </c>
      <c r="AO16" s="68">
        <v>2764</v>
      </c>
      <c r="AP16" s="69">
        <v>342</v>
      </c>
      <c r="AQ16" s="69">
        <v>1343</v>
      </c>
      <c r="AR16" s="68">
        <v>1035</v>
      </c>
      <c r="AS16" s="220">
        <v>2914</v>
      </c>
      <c r="AT16" s="894">
        <f t="shared" si="42"/>
        <v>1401</v>
      </c>
      <c r="AU16" s="349">
        <f>X16/AA16</f>
        <v>0.34789511170071058</v>
      </c>
      <c r="AV16" s="349">
        <f>BH16/AA16</f>
        <v>0.47574879437174128</v>
      </c>
      <c r="AW16" s="353">
        <f>AG16/AA16</f>
        <v>2.2758781921284842E-2</v>
      </c>
      <c r="AX16" s="365">
        <f>AN16/AA16</f>
        <v>2.7619353119953897E-2</v>
      </c>
      <c r="AY16" s="365">
        <f>BH16/X16</f>
        <v>1.3675064074513972</v>
      </c>
      <c r="AZ16" s="365">
        <f>AR16/X16</f>
        <v>1.6174907795211604E-2</v>
      </c>
      <c r="BA16" s="365">
        <f>AR16/AA16</f>
        <v>5.6271713541638348E-3</v>
      </c>
      <c r="BB16" s="365">
        <f>AT16/AA16</f>
        <v>7.6170696301290173E-3</v>
      </c>
      <c r="BC16" s="365">
        <f>AI16/X16</f>
        <v>0.5851253360005001</v>
      </c>
      <c r="BD16" s="380">
        <f>AD16/X16</f>
        <v>0.21910358192161031</v>
      </c>
      <c r="BE16" s="365">
        <v>0.251</v>
      </c>
      <c r="BF16" s="907">
        <v>18745</v>
      </c>
      <c r="BG16" s="907">
        <v>8137</v>
      </c>
      <c r="BH16" s="910">
        <f>X16+AC16+AN16+AO16</f>
        <v>87504</v>
      </c>
      <c r="BI16" s="909">
        <v>28423</v>
      </c>
      <c r="BJ16" s="909">
        <v>3609</v>
      </c>
      <c r="BK16" s="907">
        <v>985</v>
      </c>
      <c r="BL16" s="907">
        <v>849</v>
      </c>
      <c r="BM16" s="53"/>
      <c r="BN16" s="134">
        <f>(I16*0.7635+AU16*0.7562+K16*0.7021+1-P16*0.5276+R16*0.4621+W16*0.2713)/3.9552</f>
        <v>0.49189039004259416</v>
      </c>
      <c r="BO16" s="222">
        <v>4.07</v>
      </c>
      <c r="BP16" s="116">
        <v>8.6</v>
      </c>
      <c r="BQ16" s="116">
        <v>2.9</v>
      </c>
      <c r="BR16" s="116">
        <v>0.9</v>
      </c>
      <c r="BS16" s="115">
        <f>AS16/D16</f>
        <v>0.59958847736625509</v>
      </c>
      <c r="BT16" s="117">
        <v>0.98399999999999999</v>
      </c>
      <c r="BU16" s="116">
        <v>2.67</v>
      </c>
      <c r="BV16" s="116">
        <v>7.7</v>
      </c>
      <c r="BW16" s="116">
        <v>19.3</v>
      </c>
      <c r="BX16" s="66">
        <v>0.7</v>
      </c>
      <c r="BY16" s="67">
        <v>0.10743819626051357</v>
      </c>
      <c r="BZ16" s="66">
        <v>0.34789511170071058</v>
      </c>
      <c r="CA16" s="227">
        <v>7.622506510664441E-2</v>
      </c>
      <c r="CB16" s="66">
        <v>0.29799999999999999</v>
      </c>
      <c r="CC16" s="113">
        <v>0.20356224412680979</v>
      </c>
      <c r="CD16" s="53"/>
      <c r="CE16" s="134">
        <f>(1-I16*0.7635+1-AU16*0.7562+1-K16*0.7021+P16*0.5276+1-R16*0.4621+1-W16*0.2713)/5.5276</f>
        <v>0.73349647754966563</v>
      </c>
      <c r="CF16" s="115">
        <v>4.07</v>
      </c>
      <c r="CG16" s="116">
        <v>8.6</v>
      </c>
      <c r="CH16" s="116">
        <v>2.9</v>
      </c>
      <c r="CI16" s="116">
        <v>0.9</v>
      </c>
      <c r="CJ16" s="115">
        <f>AS16/D16</f>
        <v>0.59958847736625509</v>
      </c>
      <c r="CK16" s="117">
        <v>0.98399999999999999</v>
      </c>
      <c r="CL16" s="116">
        <v>2.67</v>
      </c>
      <c r="CM16" s="116">
        <v>19.3</v>
      </c>
      <c r="CN16" s="116">
        <v>7.7</v>
      </c>
      <c r="CO16" s="66">
        <v>0.7</v>
      </c>
      <c r="CP16" s="67">
        <v>0.10743819626051357</v>
      </c>
      <c r="CQ16" s="66">
        <v>0.34789511170071058</v>
      </c>
      <c r="CR16" s="66">
        <v>7.622506510664441E-2</v>
      </c>
      <c r="CS16" s="66">
        <v>0.29799999999999999</v>
      </c>
      <c r="CT16" s="113">
        <v>0.20356224412680979</v>
      </c>
      <c r="CU16" s="40"/>
      <c r="CV16" s="96">
        <v>1890</v>
      </c>
      <c r="CW16" s="134">
        <v>0.50392163666387491</v>
      </c>
      <c r="CX16" s="134">
        <v>0.72488768048828467</v>
      </c>
      <c r="CY16" s="40"/>
      <c r="DG16" s="40"/>
      <c r="DH16" s="96">
        <v>1890</v>
      </c>
      <c r="DI16" s="70">
        <v>0.26876148130544358</v>
      </c>
      <c r="DJ16" s="40"/>
      <c r="DR16" s="40"/>
      <c r="DS16" s="96">
        <v>1890</v>
      </c>
      <c r="DT16" s="98">
        <v>1.921335881702042E-2</v>
      </c>
      <c r="DU16" s="40"/>
    </row>
    <row r="17" spans="1:125" x14ac:dyDescent="0.2">
      <c r="A17" s="40"/>
      <c r="B17" s="96">
        <v>2013</v>
      </c>
      <c r="C17" s="142">
        <v>30</v>
      </c>
      <c r="D17" s="111">
        <v>4862</v>
      </c>
      <c r="E17" s="112">
        <v>20255</v>
      </c>
      <c r="F17" s="138">
        <f>((((4/6)+((J17+K17+R17+T17+V17+W17+I17-(1-M17)-P17-Q17)/20))*(X17+(AD17+AS17)*5/6+(AH17+AM17+AP17)*1/6+AK17*18/6+AO17*8/6-AE17*9/6-AF17*7/6-AG17*3/6-AI17*2/6-AQ17*4/6-AR17)-(((2/6)-((J17+K17+L17+M17+S17+U17+V17+W17+I17)/20))*(AE17*17/6+AF17*12/6+AI17*3/6+AL17*2/6+AQ17*5/6+AR17*8/6-AD17*1/6-AG17*9/6-AK17*2/6))))/2</f>
        <v>20169.990793257795</v>
      </c>
      <c r="G17" s="300">
        <f t="shared" si="43"/>
        <v>0.99580305076562803</v>
      </c>
      <c r="H17" s="138">
        <f t="shared" si="38"/>
        <v>85.009206742204697</v>
      </c>
      <c r="I17" s="70">
        <f>(Z17-AG17)/(AB17-AG17-AI17+AF17)</f>
        <v>0.2972728283486078</v>
      </c>
      <c r="J17" s="66">
        <f>X17/AB17</f>
        <v>0.39647136749563439</v>
      </c>
      <c r="K17" s="66">
        <f>J17+V17</f>
        <v>0.71407418002118428</v>
      </c>
      <c r="L17" s="66">
        <f>AN17/X17</f>
        <v>7.4967346070897001E-2</v>
      </c>
      <c r="M17" s="66">
        <f>AG17/X17</f>
        <v>7.0790680720512741E-2</v>
      </c>
      <c r="N17" s="134">
        <f>(I17*0.7635+AU17*0.7562+K17*0.7021+1-P17*0.5276+R17*0.4621+W17*0.2713)/3.9552</f>
        <v>0.49681065291028043</v>
      </c>
      <c r="O17" s="134">
        <f>(1-I17*0.7635+1-AU17*0.7562+1-K17*0.7021+P17*0.5276+1-R17*0.4621+1-W17*0.2713)/5.5276</f>
        <v>0.72997584948427152</v>
      </c>
      <c r="P17" s="113">
        <f>AI17/AA17</f>
        <v>0.19856874719401968</v>
      </c>
      <c r="Q17" s="66">
        <f>AT17/X17</f>
        <v>2.0609945019896114E-2</v>
      </c>
      <c r="R17" s="67">
        <f>E17/AA17</f>
        <v>0.10956169911236362</v>
      </c>
      <c r="S17" s="66">
        <f>AC17/X17</f>
        <v>0.24567904984660247</v>
      </c>
      <c r="T17" s="66">
        <f>AC17/AA17</f>
        <v>8.7497903966506738E-2</v>
      </c>
      <c r="U17" s="67">
        <f>E17/X17</f>
        <v>0.30763038789830199</v>
      </c>
      <c r="V17" s="66">
        <f>(Z17+AD17+AK17)/(AB17+AD17+AF17+AK17)</f>
        <v>0.31760281252554984</v>
      </c>
      <c r="W17" s="67">
        <f>AD17/AA17</f>
        <v>7.9189497655147045E-2</v>
      </c>
      <c r="X17" s="69">
        <v>65842</v>
      </c>
      <c r="Y17" s="69"/>
      <c r="Z17" s="888">
        <v>42093</v>
      </c>
      <c r="AA17" s="888">
        <v>184873</v>
      </c>
      <c r="AB17" s="887">
        <v>166070</v>
      </c>
      <c r="AC17" s="888">
        <f t="shared" si="39"/>
        <v>16176</v>
      </c>
      <c r="AD17" s="68">
        <v>14640</v>
      </c>
      <c r="AE17" s="69">
        <v>4356</v>
      </c>
      <c r="AF17" s="69">
        <v>1219</v>
      </c>
      <c r="AG17" s="68">
        <v>4661</v>
      </c>
      <c r="AH17" s="69">
        <v>1736</v>
      </c>
      <c r="AI17" s="68">
        <v>36710</v>
      </c>
      <c r="AJ17" s="888">
        <f t="shared" si="40"/>
        <v>2411</v>
      </c>
      <c r="AK17" s="68">
        <v>1536</v>
      </c>
      <c r="AL17" s="114">
        <v>350</v>
      </c>
      <c r="AM17" s="69">
        <v>128</v>
      </c>
      <c r="AN17" s="888">
        <f t="shared" si="41"/>
        <v>4936</v>
      </c>
      <c r="AO17" s="68">
        <v>2693</v>
      </c>
      <c r="AP17" s="69">
        <v>325</v>
      </c>
      <c r="AQ17" s="69">
        <v>1383</v>
      </c>
      <c r="AR17" s="68">
        <v>1007</v>
      </c>
      <c r="AS17" s="220">
        <v>2747</v>
      </c>
      <c r="AT17" s="894">
        <f t="shared" si="42"/>
        <v>1357</v>
      </c>
      <c r="AU17" s="349">
        <f>X17/AA17</f>
        <v>0.35614719293785463</v>
      </c>
      <c r="AV17" s="349">
        <f>BH17/AA17</f>
        <v>0.48491126340785295</v>
      </c>
      <c r="AW17" s="353">
        <f>AG17/AA17</f>
        <v>2.5211902224770519E-2</v>
      </c>
      <c r="AX17" s="365">
        <f>AN17/AA17</f>
        <v>2.669940986515067E-2</v>
      </c>
      <c r="AY17" s="365">
        <f>BH17/X17</f>
        <v>1.3615473406032623</v>
      </c>
      <c r="AZ17" s="365">
        <f>AR17/X17</f>
        <v>1.5294189119407066E-2</v>
      </c>
      <c r="BA17" s="365">
        <f>AR17/AA17</f>
        <v>5.4469825231375051E-3</v>
      </c>
      <c r="BB17" s="365">
        <f>AT17/AA17</f>
        <v>7.340174065439518E-3</v>
      </c>
      <c r="BC17" s="365">
        <f>AI17/X17</f>
        <v>0.55754685459129427</v>
      </c>
      <c r="BD17" s="380">
        <f>AD17/X17</f>
        <v>0.22235047538045624</v>
      </c>
      <c r="BE17" s="365">
        <v>0.253</v>
      </c>
      <c r="BF17" s="907">
        <v>19271</v>
      </c>
      <c r="BG17" s="907">
        <v>8222</v>
      </c>
      <c r="BH17" s="910">
        <f>X17+AC17+AN17+AO17</f>
        <v>89647</v>
      </c>
      <c r="BI17" s="909">
        <v>28438</v>
      </c>
      <c r="BJ17" s="909">
        <v>3732</v>
      </c>
      <c r="BK17" s="907">
        <v>1018</v>
      </c>
      <c r="BL17" s="907">
        <v>772</v>
      </c>
      <c r="BM17" s="53"/>
      <c r="BN17" s="134">
        <f>(I17*0.7635+AU17*0.7562+K17*0.7021+1-P17*0.5276+R17*0.4621+W17*0.2713)/3.9552</f>
        <v>0.49681065291028043</v>
      </c>
      <c r="BO17" s="222">
        <v>4.17</v>
      </c>
      <c r="BP17" s="116">
        <v>8.6999999999999993</v>
      </c>
      <c r="BQ17" s="116">
        <v>3</v>
      </c>
      <c r="BR17" s="116">
        <v>1</v>
      </c>
      <c r="BS17" s="115">
        <f>AS17/D17</f>
        <v>0.56499382969971201</v>
      </c>
      <c r="BT17" s="117">
        <v>0.98499999999999999</v>
      </c>
      <c r="BU17" s="116">
        <v>2.5099999999999998</v>
      </c>
      <c r="BV17" s="116">
        <v>7.6</v>
      </c>
      <c r="BW17" s="116">
        <v>19.399999999999999</v>
      </c>
      <c r="BX17" s="66">
        <v>0.71399999999999997</v>
      </c>
      <c r="BY17" s="67">
        <v>0.10956169911236362</v>
      </c>
      <c r="BZ17" s="66">
        <v>0.35614719293785463</v>
      </c>
      <c r="CA17" s="227">
        <v>7.9189497655147045E-2</v>
      </c>
      <c r="CB17" s="66">
        <v>0.29699999999999999</v>
      </c>
      <c r="CC17" s="113">
        <v>0.19856874719401968</v>
      </c>
      <c r="CD17" s="53"/>
      <c r="CE17" s="134">
        <f>(1-I17*0.7635+1-AU17*0.7562+1-K17*0.7021+P17*0.5276+1-R17*0.4621+1-W17*0.2713)/5.5276</f>
        <v>0.72997584948427152</v>
      </c>
      <c r="CF17" s="115">
        <v>4.17</v>
      </c>
      <c r="CG17" s="116">
        <v>8.6999999999999993</v>
      </c>
      <c r="CH17" s="116">
        <v>3</v>
      </c>
      <c r="CI17" s="116">
        <v>1</v>
      </c>
      <c r="CJ17" s="115">
        <f>AS17/D17</f>
        <v>0.56499382969971201</v>
      </c>
      <c r="CK17" s="117">
        <v>0.98499999999999999</v>
      </c>
      <c r="CL17" s="116">
        <v>2.5099999999999998</v>
      </c>
      <c r="CM17" s="116">
        <v>19.399999999999999</v>
      </c>
      <c r="CN17" s="116">
        <v>7.6</v>
      </c>
      <c r="CO17" s="66">
        <v>0.71399999999999997</v>
      </c>
      <c r="CP17" s="67">
        <v>0.10956169911236362</v>
      </c>
      <c r="CQ17" s="66">
        <v>0.35614719293785463</v>
      </c>
      <c r="CR17" s="66">
        <v>7.9189497655147045E-2</v>
      </c>
      <c r="CS17" s="66">
        <v>0.29699999999999999</v>
      </c>
      <c r="CT17" s="113">
        <v>0.19856874719401968</v>
      </c>
      <c r="CU17" s="40"/>
      <c r="CV17" s="96">
        <v>1891</v>
      </c>
      <c r="CW17" s="134">
        <v>0.49505576995576023</v>
      </c>
      <c r="CX17" s="134">
        <v>0.7312315324319737</v>
      </c>
      <c r="CY17" s="40"/>
      <c r="DG17" s="40"/>
      <c r="DH17" s="96">
        <v>1891</v>
      </c>
      <c r="DI17" s="70">
        <v>0.27269276867797987</v>
      </c>
      <c r="DJ17" s="40"/>
      <c r="DR17" s="40"/>
      <c r="DS17" s="96">
        <v>1891</v>
      </c>
      <c r="DT17" s="98">
        <v>2.196523110426914E-2</v>
      </c>
      <c r="DU17" s="40"/>
    </row>
    <row r="18" spans="1:125" x14ac:dyDescent="0.2">
      <c r="A18" s="40"/>
      <c r="B18" s="96">
        <v>2012</v>
      </c>
      <c r="C18" s="142">
        <v>30</v>
      </c>
      <c r="D18" s="111">
        <v>4860</v>
      </c>
      <c r="E18" s="112">
        <v>21017</v>
      </c>
      <c r="F18" s="138">
        <f>((((4/6)+((J18+K18+R18+T18+V18+W18+I18-(1-M18)-P18-Q18)/20))*(X18+(AD18+AS18)*5/6+(AH18+AM18+AP18)*1/6+AK18*18/6+AO18*8/6-AE18*9/6-AF18*7/6-AG18*3/6-AI18*2/6-AQ18*4/6-AR18)-(((2/6)-((J18+K18+L18+M18+S18+U18+V18+W18+I18)/20))*(AE18*17/6+AF18*12/6+AI18*3/6+AL18*2/6+AQ18*5/6+AR18*8/6-AD18*1/6-AG18*9/6-AK18*2/6))))/2</f>
        <v>20944.771345581306</v>
      </c>
      <c r="G18" s="300">
        <f t="shared" si="43"/>
        <v>0.99656332233816936</v>
      </c>
      <c r="H18" s="138">
        <f t="shared" si="38"/>
        <v>72.228654418693623</v>
      </c>
      <c r="I18" s="70">
        <f>(Z18-AG18)/(AB18-AG18-AI18+AF18)</f>
        <v>0.29676135364547535</v>
      </c>
      <c r="J18" s="66">
        <f>X18/AB18</f>
        <v>0.40532281196482928</v>
      </c>
      <c r="K18" s="66">
        <f>J18+V18</f>
        <v>0.72427922136502743</v>
      </c>
      <c r="L18" s="66">
        <f>AN18/X18</f>
        <v>7.5888324873096449E-2</v>
      </c>
      <c r="M18" s="66">
        <f>AG18/X18</f>
        <v>7.3663780232905346E-2</v>
      </c>
      <c r="N18" s="134">
        <f>(I18*0.7635+AU18*0.7562+K18*0.7021+1-P18*0.5276+R18*0.4621+W18*0.2713)/3.9552</f>
        <v>0.50064466991861556</v>
      </c>
      <c r="O18" s="134">
        <f>(1-I18*0.7635+1-AU18*0.7562+1-K18*0.7021+P18*0.5276+1-R18*0.4621+1-W18*0.2713)/5.5276</f>
        <v>0.72723247006619351</v>
      </c>
      <c r="P18" s="113">
        <f>AI18/AA18</f>
        <v>0.19777391682050169</v>
      </c>
      <c r="Q18" s="66">
        <f>AT18/X18</f>
        <v>2.3290534487906838E-2</v>
      </c>
      <c r="R18" s="67">
        <f>E18/AA18</f>
        <v>0.11411119556955153</v>
      </c>
      <c r="S18" s="66">
        <f>AC18/X18</f>
        <v>0.24190803224843238</v>
      </c>
      <c r="T18" s="66">
        <f>AC18/AA18</f>
        <v>8.7973721359539583E-2</v>
      </c>
      <c r="U18" s="67">
        <f>E18/X18</f>
        <v>0.3137802329053449</v>
      </c>
      <c r="V18" s="66">
        <f>(Z18+AD18+AK18)/(AB18+AD18+AF18+AK18)</f>
        <v>0.31895640940019815</v>
      </c>
      <c r="W18" s="67">
        <f>AD18/AA18</f>
        <v>7.9862091432294488E-2</v>
      </c>
      <c r="X18" s="69">
        <v>66980</v>
      </c>
      <c r="Y18" s="69"/>
      <c r="Z18" s="888">
        <v>42063</v>
      </c>
      <c r="AA18" s="888">
        <v>184180</v>
      </c>
      <c r="AB18" s="887">
        <v>165251</v>
      </c>
      <c r="AC18" s="888">
        <f t="shared" si="39"/>
        <v>16203</v>
      </c>
      <c r="AD18" s="68">
        <v>14709</v>
      </c>
      <c r="AE18" s="69">
        <v>4274</v>
      </c>
      <c r="AF18" s="69">
        <v>1223</v>
      </c>
      <c r="AG18" s="68">
        <v>4934</v>
      </c>
      <c r="AH18" s="69">
        <v>1542</v>
      </c>
      <c r="AI18" s="68">
        <v>36426</v>
      </c>
      <c r="AJ18" s="888">
        <f t="shared" si="40"/>
        <v>2333</v>
      </c>
      <c r="AK18" s="68">
        <v>1494</v>
      </c>
      <c r="AL18" s="114">
        <v>424</v>
      </c>
      <c r="AM18" s="69">
        <v>165</v>
      </c>
      <c r="AN18" s="888">
        <f t="shared" si="41"/>
        <v>5083</v>
      </c>
      <c r="AO18" s="68">
        <v>3229</v>
      </c>
      <c r="AP18" s="69">
        <v>367</v>
      </c>
      <c r="AQ18" s="69">
        <v>1479</v>
      </c>
      <c r="AR18" s="68">
        <v>1136</v>
      </c>
      <c r="AS18" s="220">
        <v>3009</v>
      </c>
      <c r="AT18" s="894">
        <f t="shared" si="42"/>
        <v>1560</v>
      </c>
      <c r="AU18" s="349">
        <f>X18/AA18</f>
        <v>0.36366597893365188</v>
      </c>
      <c r="AV18" s="349">
        <f>BH18/AA18</f>
        <v>0.49676946465414268</v>
      </c>
      <c r="AW18" s="353">
        <f>AG18/AA18</f>
        <v>2.6789010750352917E-2</v>
      </c>
      <c r="AX18" s="365">
        <f>AN18/AA18</f>
        <v>2.7598001954609621E-2</v>
      </c>
      <c r="AY18" s="365">
        <f>BH18/X18</f>
        <v>1.366004777545536</v>
      </c>
      <c r="AZ18" s="365">
        <f>AR18/X18</f>
        <v>1.6960286652732158E-2</v>
      </c>
      <c r="BA18" s="365">
        <f>AR18/AA18</f>
        <v>6.1678792485611901E-3</v>
      </c>
      <c r="BB18" s="365">
        <f>AT18/AA18</f>
        <v>8.4699750244326202E-3</v>
      </c>
      <c r="BC18" s="365">
        <f>AI18/X18</f>
        <v>0.54383398029262464</v>
      </c>
      <c r="BD18" s="380">
        <f>AD18/X18</f>
        <v>0.21960286652732158</v>
      </c>
      <c r="BE18" s="365">
        <v>0.255</v>
      </c>
      <c r="BF18" s="907">
        <v>19998</v>
      </c>
      <c r="BG18" s="907">
        <v>8261</v>
      </c>
      <c r="BH18" s="910">
        <f>X18+AC18+AN18+AO18</f>
        <v>91495</v>
      </c>
      <c r="BI18" s="909">
        <v>27941</v>
      </c>
      <c r="BJ18" s="909">
        <v>3614</v>
      </c>
      <c r="BK18" s="907">
        <v>1055</v>
      </c>
      <c r="BL18" s="907">
        <v>927</v>
      </c>
      <c r="BM18" s="53"/>
      <c r="BN18" s="134">
        <f>(I18*0.7635+AU18*0.7562+K18*0.7021+1-P18*0.5276+R18*0.4621+W18*0.2713)/3.9552</f>
        <v>0.50064466991861556</v>
      </c>
      <c r="BO18" s="222">
        <v>4.32</v>
      </c>
      <c r="BP18" s="116">
        <v>8.6999999999999993</v>
      </c>
      <c r="BQ18" s="116">
        <v>3.1</v>
      </c>
      <c r="BR18" s="116">
        <v>1</v>
      </c>
      <c r="BS18" s="115">
        <f>AS18/D18</f>
        <v>0.6191358024691358</v>
      </c>
      <c r="BT18" s="117">
        <v>0.98299999999999998</v>
      </c>
      <c r="BU18" s="116">
        <v>2.48</v>
      </c>
      <c r="BV18" s="116">
        <v>7.6</v>
      </c>
      <c r="BW18" s="116">
        <v>19.399999999999999</v>
      </c>
      <c r="BX18" s="66">
        <v>0.72399999999999998</v>
      </c>
      <c r="BY18" s="67">
        <v>0.11411119556955153</v>
      </c>
      <c r="BZ18" s="66">
        <v>0.36366597893365188</v>
      </c>
      <c r="CA18" s="227">
        <v>7.9862091432294488E-2</v>
      </c>
      <c r="CB18" s="66">
        <v>0.29699999999999999</v>
      </c>
      <c r="CC18" s="113">
        <v>0.19777391682050169</v>
      </c>
      <c r="CD18" s="53"/>
      <c r="CE18" s="134">
        <f>(1-I18*0.7635+1-AU18*0.7562+1-K18*0.7021+P18*0.5276+1-R18*0.4621+1-W18*0.2713)/5.5276</f>
        <v>0.72723247006619351</v>
      </c>
      <c r="CF18" s="115">
        <v>4.32</v>
      </c>
      <c r="CG18" s="116">
        <v>8.6999999999999993</v>
      </c>
      <c r="CH18" s="116">
        <v>3.1</v>
      </c>
      <c r="CI18" s="116">
        <v>1</v>
      </c>
      <c r="CJ18" s="115">
        <f>AS18/D18</f>
        <v>0.6191358024691358</v>
      </c>
      <c r="CK18" s="117">
        <v>0.98299999999999998</v>
      </c>
      <c r="CL18" s="116">
        <v>2.48</v>
      </c>
      <c r="CM18" s="116">
        <v>19.399999999999999</v>
      </c>
      <c r="CN18" s="116">
        <v>7.6</v>
      </c>
      <c r="CO18" s="66">
        <v>0.72399999999999998</v>
      </c>
      <c r="CP18" s="67">
        <v>0.11411119556955153</v>
      </c>
      <c r="CQ18" s="66">
        <v>0.36366597893365188</v>
      </c>
      <c r="CR18" s="66">
        <v>7.9862091432294488E-2</v>
      </c>
      <c r="CS18" s="66">
        <v>0.29699999999999999</v>
      </c>
      <c r="CT18" s="113">
        <v>0.19777391682050169</v>
      </c>
      <c r="CU18" s="40"/>
      <c r="CV18" s="96">
        <v>1892</v>
      </c>
      <c r="CW18" s="134">
        <v>0.48439903456170252</v>
      </c>
      <c r="CX18" s="134">
        <v>0.73885681643055845</v>
      </c>
      <c r="CY18" s="40"/>
      <c r="DG18" s="40"/>
      <c r="DH18" s="96">
        <v>1892</v>
      </c>
      <c r="DI18" s="70">
        <v>0.26250886709086624</v>
      </c>
      <c r="DJ18" s="40"/>
      <c r="DR18" s="40"/>
      <c r="DS18" s="96">
        <v>1892</v>
      </c>
      <c r="DT18" s="98">
        <v>1.9932125615410353E-2</v>
      </c>
      <c r="DU18" s="40"/>
    </row>
    <row r="19" spans="1:125" x14ac:dyDescent="0.2">
      <c r="A19" s="40"/>
      <c r="B19" s="96">
        <v>2011</v>
      </c>
      <c r="C19" s="142">
        <v>30</v>
      </c>
      <c r="D19" s="111">
        <v>4858</v>
      </c>
      <c r="E19" s="112">
        <v>20808</v>
      </c>
      <c r="F19" s="138">
        <f>((((4/6)+((J19+K19+R19+T19+V19+W19+I19-(1-M19)-P19-Q19)/20))*(X19+(AD19+AS19)*5/6+(AH19+AM19+AP19)*1/6+AK19*18/6+AO19*8/6-AE19*9/6-AF19*7/6-AG19*3/6-AI19*2/6-AQ19*4/6-AR19)-(((2/6)-((J19+K19+L19+M19+S19+U19+V19+W19+I19)/20))*(AE19*17/6+AF19*12/6+AI19*3/6+AL19*2/6+AQ19*5/6+AR19*8/6-AD19*1/6-AG19*9/6-AK19*2/6))))/2</f>
        <v>21038.935816537924</v>
      </c>
      <c r="G19" s="300">
        <f t="shared" si="43"/>
        <v>1.0110984148662978</v>
      </c>
      <c r="H19" s="138">
        <f t="shared" ref="H19:H59" si="44">F19-E19</f>
        <v>230.93581653792353</v>
      </c>
      <c r="I19" s="70">
        <f>(Z19-AG19)/(AB19-AG19-AI19+AF19)</f>
        <v>0.2947889228460438</v>
      </c>
      <c r="J19" s="66">
        <f>X19/AB19</f>
        <v>0.39901028936966293</v>
      </c>
      <c r="K19" s="66">
        <f>J19+V19</f>
        <v>0.71956969792641279</v>
      </c>
      <c r="L19" s="66">
        <f>AN19/X19</f>
        <v>7.7104570616171084E-2</v>
      </c>
      <c r="M19" s="66">
        <f>AG19/X19</f>
        <v>6.8846607580386576E-2</v>
      </c>
      <c r="N19" s="134">
        <f>(I19*0.7635+AU19*0.7562+K19*0.7021+1-P19*0.5276+R19*0.4621+W19*0.2713)/3.9552</f>
        <v>0.4995601864933118</v>
      </c>
      <c r="O19" s="134">
        <f>(1-I19*0.7635+1-AU19*0.7562+1-K19*0.7021+P19*0.5276+1-R19*0.4621+1-W19*0.2713)/5.5276</f>
        <v>0.72800845762747923</v>
      </c>
      <c r="P19" s="113">
        <f>AI19/AA19</f>
        <v>0.1861750654538584</v>
      </c>
      <c r="Q19" s="66">
        <f>AT19/X19</f>
        <v>2.5862851265918509E-2</v>
      </c>
      <c r="R19" s="67">
        <f>E19/AA19</f>
        <v>0.11232691840535507</v>
      </c>
      <c r="S19" s="66">
        <f>AC19/X19</f>
        <v>0.25064279016304186</v>
      </c>
      <c r="T19" s="66">
        <f>AC19/AA19</f>
        <v>8.9459904450862368E-2</v>
      </c>
      <c r="U19" s="67">
        <f>E19/X19</f>
        <v>0.31471006382528205</v>
      </c>
      <c r="V19" s="66">
        <f>(Z19+AD19+AK19)/(AB19+AD19+AF19+AK19)</f>
        <v>0.32055940855674991</v>
      </c>
      <c r="W19" s="67">
        <f>AD19/AA19</f>
        <v>8.1071014062457827E-2</v>
      </c>
      <c r="X19" s="69">
        <v>66118</v>
      </c>
      <c r="Y19" s="69"/>
      <c r="Z19" s="888">
        <v>42267</v>
      </c>
      <c r="AA19" s="888">
        <v>185245</v>
      </c>
      <c r="AB19" s="887">
        <v>165705</v>
      </c>
      <c r="AC19" s="888">
        <f t="shared" si="39"/>
        <v>16572</v>
      </c>
      <c r="AD19" s="68">
        <v>15018</v>
      </c>
      <c r="AE19" s="69">
        <v>4235</v>
      </c>
      <c r="AF19" s="69">
        <v>1274</v>
      </c>
      <c r="AG19" s="68">
        <v>4552</v>
      </c>
      <c r="AH19" s="69">
        <v>1558</v>
      </c>
      <c r="AI19" s="68">
        <v>34488</v>
      </c>
      <c r="AJ19" s="888">
        <f t="shared" si="40"/>
        <v>2325</v>
      </c>
      <c r="AK19" s="68">
        <v>1554</v>
      </c>
      <c r="AL19" s="114">
        <v>449</v>
      </c>
      <c r="AM19" s="69">
        <v>169</v>
      </c>
      <c r="AN19" s="888">
        <f t="shared" si="41"/>
        <v>5098</v>
      </c>
      <c r="AO19" s="68">
        <v>3279</v>
      </c>
      <c r="AP19" s="69">
        <v>318</v>
      </c>
      <c r="AQ19" s="69">
        <v>1667</v>
      </c>
      <c r="AR19" s="68">
        <v>1261</v>
      </c>
      <c r="AS19" s="220">
        <v>3053</v>
      </c>
      <c r="AT19" s="894">
        <f t="shared" si="42"/>
        <v>1710</v>
      </c>
      <c r="AU19" s="349">
        <f>X19/AA19</f>
        <v>0.35692191422170638</v>
      </c>
      <c r="AV19" s="349">
        <f>BH19/AA19</f>
        <v>0.49160301222705066</v>
      </c>
      <c r="AW19" s="353">
        <f>AG19/AA19</f>
        <v>2.4572862965262222E-2</v>
      </c>
      <c r="AX19" s="365">
        <f>AN19/AA19</f>
        <v>2.7520310939566521E-2</v>
      </c>
      <c r="AY19" s="365">
        <f>BH19/X19</f>
        <v>1.3773405124171936</v>
      </c>
      <c r="AZ19" s="365">
        <f>AR19/X19</f>
        <v>1.9071962249311836E-2</v>
      </c>
      <c r="BA19" s="365">
        <f>AR19/AA19</f>
        <v>6.8072012739885017E-3</v>
      </c>
      <c r="BB19" s="365">
        <f>AT19/AA19</f>
        <v>9.2310183810629162E-3</v>
      </c>
      <c r="BC19" s="365">
        <f>AI19/X19</f>
        <v>0.52161287395263012</v>
      </c>
      <c r="BD19" s="380">
        <f>AD19/X19</f>
        <v>0.22713935690734746</v>
      </c>
      <c r="BE19" s="365">
        <v>0.255</v>
      </c>
      <c r="BF19" s="907">
        <v>19804</v>
      </c>
      <c r="BG19" s="907">
        <v>8399</v>
      </c>
      <c r="BH19" s="910">
        <f>X19+AC19+AN19+AO19</f>
        <v>91067</v>
      </c>
      <c r="BI19" s="909">
        <v>28418</v>
      </c>
      <c r="BJ19" s="909">
        <v>3523</v>
      </c>
      <c r="BK19" s="907">
        <v>1231</v>
      </c>
      <c r="BL19" s="907">
        <v>898</v>
      </c>
      <c r="BM19" s="53"/>
      <c r="BN19" s="134">
        <f>(I19*0.7635+AU19*0.7562+K19*0.7021+1-P19*0.5276+R19*0.4621+W19*0.2713)/3.9552</f>
        <v>0.4995601864933118</v>
      </c>
      <c r="BO19" s="222">
        <v>4.28</v>
      </c>
      <c r="BP19" s="116">
        <v>8.6999999999999993</v>
      </c>
      <c r="BQ19" s="116">
        <v>3.1</v>
      </c>
      <c r="BR19" s="116">
        <v>0.9</v>
      </c>
      <c r="BS19" s="115">
        <f>AS19/D19</f>
        <v>0.62844792095512558</v>
      </c>
      <c r="BT19" s="117">
        <v>0.98299999999999998</v>
      </c>
      <c r="BU19" s="116">
        <v>2.2999999999999998</v>
      </c>
      <c r="BV19" s="116">
        <v>7.1</v>
      </c>
      <c r="BW19" s="116">
        <v>19.899999999999999</v>
      </c>
      <c r="BX19" s="66">
        <v>0.72</v>
      </c>
      <c r="BY19" s="67">
        <v>0.11232691840535507</v>
      </c>
      <c r="BZ19" s="66">
        <v>0.35692191422170638</v>
      </c>
      <c r="CA19" s="227">
        <v>8.1071014062457827E-2</v>
      </c>
      <c r="CB19" s="66">
        <v>0.29499999999999998</v>
      </c>
      <c r="CC19" s="113">
        <v>0.1861750654538584</v>
      </c>
      <c r="CD19" s="53"/>
      <c r="CE19" s="134">
        <f>(1-I19*0.7635+1-AU19*0.7562+1-K19*0.7021+P19*0.5276+1-R19*0.4621+1-W19*0.2713)/5.5276</f>
        <v>0.72800845762747923</v>
      </c>
      <c r="CF19" s="115">
        <v>4.28</v>
      </c>
      <c r="CG19" s="116">
        <v>8.6999999999999993</v>
      </c>
      <c r="CH19" s="116">
        <v>3.1</v>
      </c>
      <c r="CI19" s="116">
        <v>0.9</v>
      </c>
      <c r="CJ19" s="115">
        <f>AS19/D19</f>
        <v>0.62844792095512558</v>
      </c>
      <c r="CK19" s="117">
        <v>0.98299999999999998</v>
      </c>
      <c r="CL19" s="116">
        <v>2.2999999999999998</v>
      </c>
      <c r="CM19" s="116">
        <v>19.899999999999999</v>
      </c>
      <c r="CN19" s="116">
        <v>7.1</v>
      </c>
      <c r="CO19" s="66">
        <v>0.72</v>
      </c>
      <c r="CP19" s="67">
        <v>0.11232691840535507</v>
      </c>
      <c r="CQ19" s="66">
        <v>0.35692191422170638</v>
      </c>
      <c r="CR19" s="66">
        <v>8.1071014062457827E-2</v>
      </c>
      <c r="CS19" s="66">
        <v>0.29499999999999998</v>
      </c>
      <c r="CT19" s="113">
        <v>0.1861750654538584</v>
      </c>
      <c r="CU19" s="40"/>
      <c r="CV19" s="96">
        <v>1893</v>
      </c>
      <c r="CW19" s="134">
        <v>0.52184078346325546</v>
      </c>
      <c r="CX19" s="134">
        <v>0.71206587546966704</v>
      </c>
      <c r="CY19" s="40"/>
      <c r="DG19" s="40"/>
      <c r="DH19" s="96">
        <v>1893</v>
      </c>
      <c r="DI19" s="70">
        <v>0.28804166452832908</v>
      </c>
      <c r="DJ19" s="40"/>
      <c r="DR19" s="40"/>
      <c r="DS19" s="96">
        <v>1893</v>
      </c>
      <c r="DT19" s="98">
        <v>2.1312083024462566E-2</v>
      </c>
      <c r="DU19" s="40"/>
    </row>
    <row r="20" spans="1:125" x14ac:dyDescent="0.2">
      <c r="A20" s="40"/>
      <c r="B20" s="96">
        <v>2010</v>
      </c>
      <c r="C20" s="142">
        <v>30</v>
      </c>
      <c r="D20" s="111">
        <v>4860</v>
      </c>
      <c r="E20" s="112">
        <v>21308</v>
      </c>
      <c r="F20" s="138">
        <f>((((4/6)+((J20+K20+R20+T20+V20+W20+I20-(1-M20)-P20-Q20)/20))*(X20+(AD20+AS20)*5/6+(AH20+AM20+AP20)*1/6+AK20*18/6+AO20*8/6-AE20*9/6-AF20*7/6-AG20*3/6-AI20*2/6-AQ20*4/6-AR20)-(((2/6)-((J20+K20+L20+M20+S20+U20+V20+W20+I20)/20))*(AE20*17/6+AF20*12/6+AI20*3/6+AL20*2/6+AQ20*5/6+AR20*8/6-AD20*1/6-AG20*9/6-AK20*2/6))))/2</f>
        <v>21365.0088867011</v>
      </c>
      <c r="G20" s="300">
        <f t="shared" si="43"/>
        <v>1.0026754686831754</v>
      </c>
      <c r="H20" s="138">
        <f t="shared" si="44"/>
        <v>57.008886701099982</v>
      </c>
      <c r="I20" s="70">
        <f>(Z20-AG20)/(AB20-AG20-AI20+AF20)</f>
        <v>0.29702900536266491</v>
      </c>
      <c r="J20" s="66">
        <f>X20/AB20</f>
        <v>0.40284119429342075</v>
      </c>
      <c r="K20" s="66">
        <f>J20+V20</f>
        <v>0.72831502039502904</v>
      </c>
      <c r="L20" s="66">
        <f>AN20/X20</f>
        <v>7.7584783294050538E-2</v>
      </c>
      <c r="M20" s="66">
        <f>AG20/X20</f>
        <v>6.9252826109801685E-2</v>
      </c>
      <c r="N20" s="134">
        <f>(I20*0.7635+AU20*0.7562+K20*0.7021+1-P20*0.5276+R20*0.4621+W20*0.2713)/3.9552</f>
        <v>0.50267654560689667</v>
      </c>
      <c r="O20" s="134">
        <f>(1-I20*0.7635+1-AU20*0.7562+1-K20*0.7021+P20*0.5276+1-R20*0.4621+1-W20*0.2713)/5.5276</f>
        <v>0.72577858868507172</v>
      </c>
      <c r="P20" s="113">
        <f>AI20/AA20</f>
        <v>0.18488518105339175</v>
      </c>
      <c r="Q20" s="66">
        <f>AT20/X20</f>
        <v>2.2668928555343713E-2</v>
      </c>
      <c r="R20" s="67">
        <f>E20/AA20</f>
        <v>0.11483511449558886</v>
      </c>
      <c r="S20" s="66">
        <f>AC20/X20</f>
        <v>0.26012220203870234</v>
      </c>
      <c r="T20" s="66">
        <f>AC20/AA20</f>
        <v>9.3380327992541215E-2</v>
      </c>
      <c r="U20" s="67">
        <f>E20/X20</f>
        <v>0.31988710573328727</v>
      </c>
      <c r="V20" s="66">
        <f>(Z20+AD20+AK20)/(AB20+AD20+AF20+AK20)</f>
        <v>0.3254738261016083</v>
      </c>
      <c r="W20" s="67">
        <f>AD20/AA20</f>
        <v>8.5032308828205422E-2</v>
      </c>
      <c r="X20" s="69">
        <v>66611</v>
      </c>
      <c r="Y20" s="69"/>
      <c r="Z20" s="888">
        <v>42554</v>
      </c>
      <c r="AA20" s="888">
        <v>185553</v>
      </c>
      <c r="AB20" s="887">
        <v>165353</v>
      </c>
      <c r="AC20" s="888">
        <f t="shared" si="39"/>
        <v>17327</v>
      </c>
      <c r="AD20" s="68">
        <v>15778</v>
      </c>
      <c r="AE20" s="69">
        <v>4395</v>
      </c>
      <c r="AF20" s="69">
        <v>1301</v>
      </c>
      <c r="AG20" s="68">
        <v>4613</v>
      </c>
      <c r="AH20" s="69">
        <v>1674</v>
      </c>
      <c r="AI20" s="68">
        <v>34306</v>
      </c>
      <c r="AJ20" s="888">
        <f t="shared" si="40"/>
        <v>2337</v>
      </c>
      <c r="AK20" s="68">
        <v>1549</v>
      </c>
      <c r="AL20" s="114">
        <v>381</v>
      </c>
      <c r="AM20" s="69">
        <v>182</v>
      </c>
      <c r="AN20" s="888">
        <f t="shared" si="41"/>
        <v>5168</v>
      </c>
      <c r="AO20" s="68">
        <v>2959</v>
      </c>
      <c r="AP20" s="69">
        <v>282</v>
      </c>
      <c r="AQ20" s="69">
        <v>1544</v>
      </c>
      <c r="AR20" s="68">
        <v>1129</v>
      </c>
      <c r="AS20" s="220">
        <v>3030</v>
      </c>
      <c r="AT20" s="894">
        <f t="shared" si="42"/>
        <v>1510</v>
      </c>
      <c r="AU20" s="349">
        <f>X20/AA20</f>
        <v>0.35898638124956211</v>
      </c>
      <c r="AV20" s="349">
        <f>BH20/AA20</f>
        <v>0.49616551605201747</v>
      </c>
      <c r="AW20" s="353">
        <f>AG20/AA20</f>
        <v>2.4860821436462899E-2</v>
      </c>
      <c r="AX20" s="365">
        <f>AN20/AA20</f>
        <v>2.7851880594762683E-2</v>
      </c>
      <c r="AY20" s="365">
        <f>BH20/X20</f>
        <v>1.3821290777799462</v>
      </c>
      <c r="AZ20" s="365">
        <f>AR20/X20</f>
        <v>1.6949152542372881E-2</v>
      </c>
      <c r="BA20" s="365">
        <f>AR20/AA20</f>
        <v>6.0845149364332565E-3</v>
      </c>
      <c r="BB20" s="365">
        <f>AT20/AA20</f>
        <v>8.1378366288877031E-3</v>
      </c>
      <c r="BC20" s="365">
        <f>AI20/X20</f>
        <v>0.51502004173484861</v>
      </c>
      <c r="BD20" s="380">
        <f>AD20/X20</f>
        <v>0.23686778460014113</v>
      </c>
      <c r="BE20" s="365">
        <v>0.25700000000000001</v>
      </c>
      <c r="BF20" s="907">
        <v>20288</v>
      </c>
      <c r="BG20" s="907">
        <v>8486</v>
      </c>
      <c r="BH20" s="910">
        <f>X20+AC20+AN20+AO20</f>
        <v>92065</v>
      </c>
      <c r="BI20" s="909">
        <v>28589</v>
      </c>
      <c r="BJ20" s="909">
        <v>3719</v>
      </c>
      <c r="BK20" s="907">
        <v>1216</v>
      </c>
      <c r="BL20" s="907">
        <v>866</v>
      </c>
      <c r="BM20" s="53"/>
      <c r="BN20" s="134">
        <f>(I20*0.7635+AU20*0.7562+K20*0.7021+1-P20*0.5276+R20*0.4621+W20*0.2713)/3.9552</f>
        <v>0.50267654560689667</v>
      </c>
      <c r="BO20" s="222">
        <v>4.38</v>
      </c>
      <c r="BP20" s="116">
        <v>8.8000000000000007</v>
      </c>
      <c r="BQ20" s="116">
        <v>3.3</v>
      </c>
      <c r="BR20" s="116">
        <v>1</v>
      </c>
      <c r="BS20" s="115">
        <f>AS20/D20</f>
        <v>0.62345679012345678</v>
      </c>
      <c r="BT20" s="117">
        <v>0.98299999999999998</v>
      </c>
      <c r="BU20" s="116">
        <v>2.17</v>
      </c>
      <c r="BV20" s="116">
        <v>7.1</v>
      </c>
      <c r="BW20" s="116">
        <v>19.899999999999999</v>
      </c>
      <c r="BX20" s="66">
        <v>0.72799999999999998</v>
      </c>
      <c r="BY20" s="67">
        <v>0.11483511449558886</v>
      </c>
      <c r="BZ20" s="66">
        <v>0.35898638124956211</v>
      </c>
      <c r="CA20" s="227">
        <v>8.5032308828205422E-2</v>
      </c>
      <c r="CB20" s="66">
        <v>0.29699999999999999</v>
      </c>
      <c r="CC20" s="113">
        <v>0.18488518105339175</v>
      </c>
      <c r="CD20" s="53"/>
      <c r="CE20" s="134">
        <f>(1-I20*0.7635+1-AU20*0.7562+1-K20*0.7021+P20*0.5276+1-R20*0.4621+1-W20*0.2713)/5.5276</f>
        <v>0.72577858868507172</v>
      </c>
      <c r="CF20" s="115">
        <v>4.38</v>
      </c>
      <c r="CG20" s="116">
        <v>8.8000000000000007</v>
      </c>
      <c r="CH20" s="116">
        <v>3.3</v>
      </c>
      <c r="CI20" s="116">
        <v>1</v>
      </c>
      <c r="CJ20" s="115">
        <f>AS20/D20</f>
        <v>0.62345679012345678</v>
      </c>
      <c r="CK20" s="117">
        <v>0.98299999999999998</v>
      </c>
      <c r="CL20" s="116">
        <v>2.17</v>
      </c>
      <c r="CM20" s="116">
        <v>19.899999999999999</v>
      </c>
      <c r="CN20" s="116">
        <v>7.1</v>
      </c>
      <c r="CO20" s="66">
        <v>0.72799999999999998</v>
      </c>
      <c r="CP20" s="67">
        <v>0.11483511449558886</v>
      </c>
      <c r="CQ20" s="66">
        <v>0.35898638124956211</v>
      </c>
      <c r="CR20" s="66">
        <v>8.5032308828205422E-2</v>
      </c>
      <c r="CS20" s="66">
        <v>0.29699999999999999</v>
      </c>
      <c r="CT20" s="113">
        <v>0.18488518105339175</v>
      </c>
      <c r="CU20" s="40"/>
      <c r="CV20" s="96">
        <v>1894</v>
      </c>
      <c r="CW20" s="134">
        <v>0.55215213814008957</v>
      </c>
      <c r="CX20" s="134">
        <v>0.69037699240688866</v>
      </c>
      <c r="CY20" s="40"/>
      <c r="DG20" s="40"/>
      <c r="DH20" s="96">
        <v>1894</v>
      </c>
      <c r="DI20" s="70">
        <v>0.3177292960996918</v>
      </c>
      <c r="DJ20" s="40"/>
      <c r="DR20" s="40"/>
      <c r="DS20" s="96">
        <v>1894</v>
      </c>
      <c r="DT20" s="98">
        <v>2.5110782865583457E-2</v>
      </c>
      <c r="DU20" s="40"/>
    </row>
    <row r="21" spans="1:125" x14ac:dyDescent="0.2">
      <c r="A21" s="40"/>
      <c r="B21" s="96">
        <v>2009</v>
      </c>
      <c r="C21" s="142">
        <v>30</v>
      </c>
      <c r="D21" s="111">
        <v>4860</v>
      </c>
      <c r="E21" s="112">
        <v>22419</v>
      </c>
      <c r="F21" s="138">
        <f>((((4/6)+((J21+K21+R21+T21+V21+W21+I21-(1-M21)-P21-Q21)/20))*(X21+(AD21+AS21)*5/6+(AH21+AM21+AP21)*1/6+AK21*18/6+AO21*8/6-AE21*9/6-AF21*7/6-AG21*3/6-AI21*2/6-AQ21*4/6-AR21)-(((2/6)-((J21+K21+L21+M21+S21+U21+V21+W21+I21)/20))*(AE21*17/6+AF21*12/6+AI21*3/6+AL21*2/6+AQ21*5/6+AR21*8/6-AD21*1/6-AG21*9/6-AK21*2/6))))/2</f>
        <v>22682.076090774364</v>
      </c>
      <c r="G21" s="300">
        <f t="shared" si="43"/>
        <v>1.0117345149549206</v>
      </c>
      <c r="H21" s="138">
        <f t="shared" si="44"/>
        <v>263.07609077436427</v>
      </c>
      <c r="I21" s="70">
        <f>(Z21-AG21)/(AB21-AG21-AI21+AF21)</f>
        <v>0.29927983699118071</v>
      </c>
      <c r="J21" s="66">
        <f>X21/AB21</f>
        <v>0.41775952824557278</v>
      </c>
      <c r="K21" s="66">
        <f>J21+V21</f>
        <v>0.75069198071961885</v>
      </c>
      <c r="L21" s="66">
        <f>AN21/X21</f>
        <v>7.0404849534531286E-2</v>
      </c>
      <c r="M21" s="66">
        <f>AG21/X21</f>
        <v>7.2771884246229337E-2</v>
      </c>
      <c r="N21" s="134">
        <f>(I21*0.7635+AU21*0.7562+K21*0.7021+1-P21*0.5276+R21*0.4621+W21*0.2713)/3.9552</f>
        <v>0.51081270358514419</v>
      </c>
      <c r="O21" s="134">
        <f>(1-I21*0.7635+1-AU21*0.7562+1-K21*0.7021+P21*0.5276+1-R21*0.4621+1-W21*0.2713)/5.5276</f>
        <v>0.71995687003039988</v>
      </c>
      <c r="P21" s="113">
        <f>AI21/AA21</f>
        <v>0.17955516118858877</v>
      </c>
      <c r="Q21" s="66">
        <f>AT21/X21</f>
        <v>2.1996103052608788E-2</v>
      </c>
      <c r="R21" s="67">
        <f>E21/AA21</f>
        <v>0.11983707417721925</v>
      </c>
      <c r="S21" s="66">
        <f>AC21/X21</f>
        <v>0.26282745182940032</v>
      </c>
      <c r="T21" s="66">
        <f>AC21/AA21</f>
        <v>9.7338557507790829E-2</v>
      </c>
      <c r="U21" s="67">
        <f>E21/X21</f>
        <v>0.32357653171682182</v>
      </c>
      <c r="V21" s="66">
        <f>(Z21+AD21+AK21)/(AB21+AD21+AF21+AK21)</f>
        <v>0.33293245247404613</v>
      </c>
      <c r="W21" s="67">
        <f>AD21/AA21</f>
        <v>8.8839474232810745E-2</v>
      </c>
      <c r="X21" s="69">
        <v>69285</v>
      </c>
      <c r="Y21" s="69"/>
      <c r="Z21" s="888">
        <v>43524</v>
      </c>
      <c r="AA21" s="888">
        <v>187079</v>
      </c>
      <c r="AB21" s="887">
        <v>165849</v>
      </c>
      <c r="AC21" s="888">
        <f t="shared" si="39"/>
        <v>18210</v>
      </c>
      <c r="AD21" s="68">
        <v>16620</v>
      </c>
      <c r="AE21" s="69">
        <v>4498</v>
      </c>
      <c r="AF21" s="69">
        <v>1366</v>
      </c>
      <c r="AG21" s="68">
        <v>5042</v>
      </c>
      <c r="AH21" s="69">
        <v>1600</v>
      </c>
      <c r="AI21" s="68">
        <v>33591</v>
      </c>
      <c r="AJ21" s="888">
        <f t="shared" si="40"/>
        <v>2274</v>
      </c>
      <c r="AK21" s="68">
        <v>1590</v>
      </c>
      <c r="AL21" s="114">
        <v>391</v>
      </c>
      <c r="AM21" s="69">
        <v>138</v>
      </c>
      <c r="AN21" s="888">
        <f t="shared" si="41"/>
        <v>4878</v>
      </c>
      <c r="AO21" s="68">
        <v>2970</v>
      </c>
      <c r="AP21" s="69">
        <v>283</v>
      </c>
      <c r="AQ21" s="69">
        <v>1635</v>
      </c>
      <c r="AR21" s="68">
        <v>1133</v>
      </c>
      <c r="AS21" s="220">
        <v>2857</v>
      </c>
      <c r="AT21" s="894">
        <f t="shared" si="42"/>
        <v>1524</v>
      </c>
      <c r="AU21" s="349">
        <f>X21/AA21</f>
        <v>0.37035156270880215</v>
      </c>
      <c r="AV21" s="349">
        <f>BH21/AA21</f>
        <v>0.5096403123814004</v>
      </c>
      <c r="AW21" s="353">
        <f>AG21/AA21</f>
        <v>2.6951181051855098E-2</v>
      </c>
      <c r="AX21" s="365">
        <f>AN21/AA21</f>
        <v>2.6074546047391744E-2</v>
      </c>
      <c r="AY21" s="365">
        <f>BH21/X21</f>
        <v>1.3760987226672441</v>
      </c>
      <c r="AZ21" s="365">
        <f>AR21/X21</f>
        <v>1.6352745904596955E-2</v>
      </c>
      <c r="BA21" s="365">
        <f>AR21/AA21</f>
        <v>6.0562650003474468E-3</v>
      </c>
      <c r="BB21" s="365">
        <f>AT21/AA21</f>
        <v>8.1462911390375193E-3</v>
      </c>
      <c r="BC21" s="365">
        <f>AI21/X21</f>
        <v>0.48482355488200907</v>
      </c>
      <c r="BD21" s="380">
        <f>AD21/X21</f>
        <v>0.2398787616367179</v>
      </c>
      <c r="BE21" s="365">
        <v>0.26200000000000001</v>
      </c>
      <c r="BF21" s="907">
        <v>21364</v>
      </c>
      <c r="BG21" s="907">
        <v>8737</v>
      </c>
      <c r="BH21" s="910">
        <f>X21+AC21+AN21+AO21</f>
        <v>95343</v>
      </c>
      <c r="BI21" s="909">
        <v>28796</v>
      </c>
      <c r="BJ21" s="909">
        <v>3796</v>
      </c>
      <c r="BK21" s="907">
        <v>1179</v>
      </c>
      <c r="BL21" s="907">
        <v>949</v>
      </c>
      <c r="BM21" s="53"/>
      <c r="BN21" s="134">
        <f>(I21*0.7635+AU21*0.7562+K21*0.7021+1-P21*0.5276+R21*0.4621+W21*0.2713)/3.9552</f>
        <v>0.51081270358514419</v>
      </c>
      <c r="BO21" s="222">
        <v>4.6100000000000003</v>
      </c>
      <c r="BP21" s="116">
        <v>9.1</v>
      </c>
      <c r="BQ21" s="116">
        <v>3.5</v>
      </c>
      <c r="BR21" s="116">
        <v>1</v>
      </c>
      <c r="BS21" s="115">
        <f>AS21/D21</f>
        <v>0.5878600823045268</v>
      </c>
      <c r="BT21" s="117">
        <v>0.98399999999999999</v>
      </c>
      <c r="BU21" s="116">
        <v>2.02</v>
      </c>
      <c r="BV21" s="116">
        <v>7</v>
      </c>
      <c r="BW21" s="116">
        <v>20</v>
      </c>
      <c r="BX21" s="66">
        <v>0.751</v>
      </c>
      <c r="BY21" s="67">
        <v>0.11983707417721925</v>
      </c>
      <c r="BZ21" s="66">
        <v>0.37035156270880215</v>
      </c>
      <c r="CA21" s="227">
        <v>8.8839474232810745E-2</v>
      </c>
      <c r="CB21" s="66">
        <v>0.29899999999999999</v>
      </c>
      <c r="CC21" s="113">
        <v>0.17955516118858877</v>
      </c>
      <c r="CD21" s="53"/>
      <c r="CE21" s="134">
        <f>(1-I21*0.7635+1-AU21*0.7562+1-K21*0.7021+P21*0.5276+1-R21*0.4621+1-W21*0.2713)/5.5276</f>
        <v>0.71995687003039988</v>
      </c>
      <c r="CF21" s="115">
        <v>4.6100000000000003</v>
      </c>
      <c r="CG21" s="116">
        <v>9.1</v>
      </c>
      <c r="CH21" s="116">
        <v>3.5</v>
      </c>
      <c r="CI21" s="116">
        <v>1</v>
      </c>
      <c r="CJ21" s="115">
        <f>AS21/D21</f>
        <v>0.5878600823045268</v>
      </c>
      <c r="CK21" s="117">
        <v>0.98399999999999999</v>
      </c>
      <c r="CL21" s="116">
        <v>2.02</v>
      </c>
      <c r="CM21" s="116">
        <v>20</v>
      </c>
      <c r="CN21" s="116">
        <v>7</v>
      </c>
      <c r="CO21" s="66">
        <v>0.751</v>
      </c>
      <c r="CP21" s="67">
        <v>0.11983707417721925</v>
      </c>
      <c r="CQ21" s="66">
        <v>0.37035156270880215</v>
      </c>
      <c r="CR21" s="66">
        <v>8.8839474232810745E-2</v>
      </c>
      <c r="CS21" s="66">
        <v>0.29899999999999999</v>
      </c>
      <c r="CT21" s="113">
        <v>0.17955516118858877</v>
      </c>
      <c r="CU21" s="40"/>
      <c r="CV21" s="96">
        <v>1895</v>
      </c>
      <c r="CW21" s="134">
        <v>0.53227695555507937</v>
      </c>
      <c r="CX21" s="134">
        <v>0.70459841258205191</v>
      </c>
      <c r="CY21" s="40"/>
      <c r="DG21" s="40"/>
      <c r="DH21" s="96">
        <v>1895</v>
      </c>
      <c r="DI21" s="70">
        <v>0.30730387239899659</v>
      </c>
      <c r="DJ21" s="40"/>
      <c r="DR21" s="40"/>
      <c r="DS21" s="96">
        <v>1895</v>
      </c>
      <c r="DT21" s="98">
        <v>2.1498744438080974E-2</v>
      </c>
      <c r="DU21" s="40"/>
    </row>
    <row r="22" spans="1:125" x14ac:dyDescent="0.2">
      <c r="A22" s="40"/>
      <c r="B22" s="96">
        <v>2008</v>
      </c>
      <c r="C22" s="142">
        <v>30</v>
      </c>
      <c r="D22" s="111">
        <v>4856</v>
      </c>
      <c r="E22" s="112">
        <v>22585</v>
      </c>
      <c r="F22" s="138">
        <f>((((4/6)+((J22+K22+R22+T22+V22+W22+I22-(1-M22)-P22-Q22)/20))*(X22+(AD22+AS22)*5/6+(AH22+AM22+AP22)*1/6+AK22*18/6+AO22*8/6-AE22*9/6-AF22*7/6-AG22*3/6-AI22*2/6-AQ22*4/6-AR22)-(((2/6)-((J22+K22+L22+M22+S22+U22+V22+W22+I22)/20))*(AE22*17/6+AF22*12/6+AI22*3/6+AL22*2/6+AQ22*5/6+AR22*8/6-AD22*1/6-AG22*9/6-AK22*2/6))))/2</f>
        <v>22811.300869126469</v>
      </c>
      <c r="G22" s="300">
        <f t="shared" si="43"/>
        <v>1.0100199632112672</v>
      </c>
      <c r="H22" s="138">
        <f t="shared" si="44"/>
        <v>226.30086912646948</v>
      </c>
      <c r="I22" s="70">
        <f>(Z22-AG22)/(AB22-AG22-AI22+AF22)</f>
        <v>0.29999155904448382</v>
      </c>
      <c r="J22" s="66">
        <f>X22/AB22</f>
        <v>0.41623378960375251</v>
      </c>
      <c r="K22" s="66">
        <f>J22+V22</f>
        <v>0.74930738919104456</v>
      </c>
      <c r="L22" s="66">
        <f>AN22/X22</f>
        <v>7.2011182845284766E-2</v>
      </c>
      <c r="M22" s="66">
        <f>AG22/X22</f>
        <v>7.0296287756513726E-2</v>
      </c>
      <c r="N22" s="134">
        <f>(I22*0.7635+AU22*0.7562+K22*0.7021+1-P22*0.5276+R22*0.4621+W22*0.2713)/3.9552</f>
        <v>0.51111891250350883</v>
      </c>
      <c r="O22" s="134">
        <f>(1-I22*0.7635+1-AU22*0.7562+1-K22*0.7021+P22*0.5276+1-R22*0.4621+1-W22*0.2713)/5.5276</f>
        <v>0.71973776634816589</v>
      </c>
      <c r="P22" s="113">
        <f>AI22/AA22</f>
        <v>0.17525888579179347</v>
      </c>
      <c r="Q22" s="66">
        <f>AT22/X22</f>
        <v>1.9800553377911E-2</v>
      </c>
      <c r="R22" s="67">
        <f>E22/AA22</f>
        <v>0.12036923536089453</v>
      </c>
      <c r="S22" s="66">
        <f>AC22/X22</f>
        <v>0.25952559372838369</v>
      </c>
      <c r="T22" s="66">
        <f>AC22/AA22</f>
        <v>9.5980941315667451E-2</v>
      </c>
      <c r="U22" s="67">
        <f>E22/X22</f>
        <v>0.32546979478902466</v>
      </c>
      <c r="V22" s="66">
        <f>(Z22+AD22+AK22)/(AB22+AD22+AF22+AK22)</f>
        <v>0.33307359958729205</v>
      </c>
      <c r="W22" s="67">
        <f>AD22/AA22</f>
        <v>8.7069833876065261E-2</v>
      </c>
      <c r="X22" s="69">
        <v>69392</v>
      </c>
      <c r="Y22" s="69"/>
      <c r="Z22" s="888">
        <v>43972</v>
      </c>
      <c r="AA22" s="888">
        <v>187631</v>
      </c>
      <c r="AB22" s="887">
        <v>166714</v>
      </c>
      <c r="AC22" s="888">
        <f t="shared" si="39"/>
        <v>18009</v>
      </c>
      <c r="AD22" s="68">
        <v>16337</v>
      </c>
      <c r="AE22" s="69">
        <v>4580</v>
      </c>
      <c r="AF22" s="69">
        <v>1365</v>
      </c>
      <c r="AG22" s="68">
        <v>4878</v>
      </c>
      <c r="AH22" s="69">
        <v>1576</v>
      </c>
      <c r="AI22" s="68">
        <v>32884</v>
      </c>
      <c r="AJ22" s="888">
        <f t="shared" si="40"/>
        <v>2218</v>
      </c>
      <c r="AK22" s="68">
        <v>1672</v>
      </c>
      <c r="AL22" s="114">
        <v>339</v>
      </c>
      <c r="AM22" s="69">
        <v>153</v>
      </c>
      <c r="AN22" s="888">
        <f t="shared" si="41"/>
        <v>4997</v>
      </c>
      <c r="AO22" s="68">
        <v>2799</v>
      </c>
      <c r="AP22" s="69">
        <v>303</v>
      </c>
      <c r="AQ22" s="69">
        <v>1526</v>
      </c>
      <c r="AR22" s="68">
        <v>1035</v>
      </c>
      <c r="AS22" s="220">
        <v>2965</v>
      </c>
      <c r="AT22" s="894">
        <f t="shared" si="42"/>
        <v>1374</v>
      </c>
      <c r="AU22" s="349">
        <f>X22/AA22</f>
        <v>0.36983227718234196</v>
      </c>
      <c r="AV22" s="349">
        <f>BH22/AA22</f>
        <v>0.50736285581806839</v>
      </c>
      <c r="AW22" s="353">
        <f>AG22/AA22</f>
        <v>2.5997836178456652E-2</v>
      </c>
      <c r="AX22" s="365">
        <f>AN22/AA22</f>
        <v>2.6632059734265658E-2</v>
      </c>
      <c r="AY22" s="365">
        <f>BH22/X22</f>
        <v>1.3718728383675352</v>
      </c>
      <c r="AZ22" s="365">
        <f>AR22/X22</f>
        <v>1.4915264007378371E-2</v>
      </c>
      <c r="BA22" s="365">
        <f>AR22/AA22</f>
        <v>5.5161460526245666E-3</v>
      </c>
      <c r="BB22" s="365">
        <f>AT22/AA22</f>
        <v>7.3228837452233375E-3</v>
      </c>
      <c r="BC22" s="365">
        <f>AI22/X22</f>
        <v>0.47388747982476365</v>
      </c>
      <c r="BD22" s="380">
        <f>AD22/X22</f>
        <v>0.23543059718699563</v>
      </c>
      <c r="BE22" s="365">
        <v>0.26400000000000001</v>
      </c>
      <c r="BF22" s="907">
        <v>21541</v>
      </c>
      <c r="BG22" s="907">
        <v>9014</v>
      </c>
      <c r="BH22" s="910">
        <f>X22+AC22+AN22+AO22</f>
        <v>95197</v>
      </c>
      <c r="BI22" s="909">
        <v>29194</v>
      </c>
      <c r="BJ22" s="909">
        <v>3883</v>
      </c>
      <c r="BK22" s="907">
        <v>1310</v>
      </c>
      <c r="BL22" s="907">
        <v>886</v>
      </c>
      <c r="BM22" s="53"/>
      <c r="BN22" s="134">
        <f>(I22*0.7635+AU22*0.7562+K22*0.7021+1-P22*0.5276+R22*0.4621+W22*0.2713)/3.9552</f>
        <v>0.51111891250350883</v>
      </c>
      <c r="BO22" s="222">
        <v>4.6500000000000004</v>
      </c>
      <c r="BP22" s="116">
        <v>9.1</v>
      </c>
      <c r="BQ22" s="116">
        <v>3.4</v>
      </c>
      <c r="BR22" s="116">
        <v>1</v>
      </c>
      <c r="BS22" s="115">
        <f>AS22/D22</f>
        <v>0.61058484349258646</v>
      </c>
      <c r="BT22" s="117">
        <v>0.98399999999999999</v>
      </c>
      <c r="BU22" s="116">
        <v>2.0099999999999998</v>
      </c>
      <c r="BV22" s="116">
        <v>6.8</v>
      </c>
      <c r="BW22" s="116">
        <v>20.2</v>
      </c>
      <c r="BX22" s="66">
        <v>0.749</v>
      </c>
      <c r="BY22" s="67">
        <v>0.12036923536089453</v>
      </c>
      <c r="BZ22" s="66">
        <v>0.36983227718234196</v>
      </c>
      <c r="CA22" s="227">
        <v>8.7069833876065261E-2</v>
      </c>
      <c r="CB22" s="66">
        <v>0.3</v>
      </c>
      <c r="CC22" s="113">
        <v>0.17525888579179347</v>
      </c>
      <c r="CD22" s="53"/>
      <c r="CE22" s="134">
        <f>(1-I22*0.7635+1-AU22*0.7562+1-K22*0.7021+P22*0.5276+1-R22*0.4621+1-W22*0.2713)/5.5276</f>
        <v>0.71973776634816589</v>
      </c>
      <c r="CF22" s="115">
        <v>4.6500000000000004</v>
      </c>
      <c r="CG22" s="116">
        <v>9.1</v>
      </c>
      <c r="CH22" s="116">
        <v>3.4</v>
      </c>
      <c r="CI22" s="116">
        <v>1</v>
      </c>
      <c r="CJ22" s="115">
        <f>AS22/D22</f>
        <v>0.61058484349258646</v>
      </c>
      <c r="CK22" s="117">
        <v>0.98399999999999999</v>
      </c>
      <c r="CL22" s="116">
        <v>2.0099999999999998</v>
      </c>
      <c r="CM22" s="116">
        <v>20.2</v>
      </c>
      <c r="CN22" s="116">
        <v>6.8</v>
      </c>
      <c r="CO22" s="66">
        <v>0.749</v>
      </c>
      <c r="CP22" s="67">
        <v>0.12036923536089453</v>
      </c>
      <c r="CQ22" s="66">
        <v>0.36983227718234196</v>
      </c>
      <c r="CR22" s="66">
        <v>8.7069833876065261E-2</v>
      </c>
      <c r="CS22" s="66">
        <v>0.3</v>
      </c>
      <c r="CT22" s="113">
        <v>0.17525888579179347</v>
      </c>
      <c r="CU22" s="40"/>
      <c r="CV22" s="96">
        <v>1896</v>
      </c>
      <c r="CW22" s="134">
        <v>0.52405687171180659</v>
      </c>
      <c r="CX22" s="134">
        <v>0.71048018326316353</v>
      </c>
      <c r="CY22" s="40"/>
      <c r="DG22" s="40"/>
      <c r="DH22" s="96">
        <v>1896</v>
      </c>
      <c r="DI22" s="70">
        <v>0.30159685569090389</v>
      </c>
      <c r="DJ22" s="40"/>
      <c r="DR22" s="40"/>
      <c r="DS22" s="96">
        <v>1896</v>
      </c>
      <c r="DT22" s="98">
        <v>1.8763643119223444E-2</v>
      </c>
      <c r="DU22" s="40"/>
    </row>
    <row r="23" spans="1:125" x14ac:dyDescent="0.2">
      <c r="A23" s="40"/>
      <c r="B23" s="96">
        <v>2007</v>
      </c>
      <c r="C23" s="142">
        <v>30</v>
      </c>
      <c r="D23" s="111">
        <v>4862</v>
      </c>
      <c r="E23" s="112">
        <v>23322</v>
      </c>
      <c r="F23" s="138">
        <f>((((4/6)+((J23+K23+R23+T23+V23+W23+I23-(1-M23)-P23-Q23)/20))*(X23+(AD23+AS23)*5/6+(AH23+AM23+AP23)*1/6+AK23*18/6+AO23*8/6-AE23*9/6-AF23*7/6-AG23*3/6-AI23*2/6-AQ23*4/6-AR23)-(((2/6)-((J23+K23+L23+M23+S23+U23+V23+W23+I23)/20))*(AE23*17/6+AF23*12/6+AI23*3/6+AL23*2/6+AQ23*5/6+AR23*8/6-AD23*1/6-AG23*9/6-AK23*2/6))))/2</f>
        <v>23489.165808709269</v>
      </c>
      <c r="G23" s="300">
        <f t="shared" si="43"/>
        <v>1.007167730413741</v>
      </c>
      <c r="H23" s="138">
        <f t="shared" si="44"/>
        <v>167.16580870926919</v>
      </c>
      <c r="I23" s="70">
        <f>(Z23-AG23)/(AB23-AG23-AI23+AF23)</f>
        <v>0.30300277108981055</v>
      </c>
      <c r="J23" s="66">
        <f>X23/AB23</f>
        <v>0.42269479029460671</v>
      </c>
      <c r="K23" s="66">
        <f>J23+V23</f>
        <v>0.75847834405867987</v>
      </c>
      <c r="L23" s="66">
        <f>AN23/X23</f>
        <v>6.9936972123912519E-2</v>
      </c>
      <c r="M23" s="66">
        <f>AG23/X23</f>
        <v>6.9894671535934344E-2</v>
      </c>
      <c r="N23" s="134">
        <f>(I23*0.7635+AU23*0.7562+K23*0.7021+1-P23*0.5276+R23*0.4621+W23*0.2713)/3.9552</f>
        <v>0.51537786469259717</v>
      </c>
      <c r="O23" s="134">
        <f>(1-I23*0.7635+1-AU23*0.7562+1-K23*0.7021+P23*0.5276+1-R23*0.4621+1-W23*0.2713)/5.5276</f>
        <v>0.71669033026410023</v>
      </c>
      <c r="P23" s="113">
        <f>AI23/AA23</f>
        <v>0.17065257153157357</v>
      </c>
      <c r="Q23" s="66">
        <f>AT23/X23</f>
        <v>1.8710960082345143E-2</v>
      </c>
      <c r="R23" s="67">
        <f>E23/AA23</f>
        <v>0.12364345811486405</v>
      </c>
      <c r="S23" s="66">
        <f>AC23/X23</f>
        <v>0.25146289533424515</v>
      </c>
      <c r="T23" s="66">
        <f>AC23/AA23</f>
        <v>9.4548384873530802E-2</v>
      </c>
      <c r="U23" s="67">
        <f>E23/X23</f>
        <v>0.32884477094231612</v>
      </c>
      <c r="V23" s="66">
        <f>(Z23+AD23+AK23)/(AB23+AD23+AF23+AK23)</f>
        <v>0.33578355376407315</v>
      </c>
      <c r="W23" s="67">
        <f>AD23/AA23</f>
        <v>8.5244111269569461E-2</v>
      </c>
      <c r="X23" s="69">
        <v>70921</v>
      </c>
      <c r="Y23" s="69"/>
      <c r="Z23" s="888">
        <v>44977</v>
      </c>
      <c r="AA23" s="888">
        <v>188623</v>
      </c>
      <c r="AB23" s="887">
        <v>167783</v>
      </c>
      <c r="AC23" s="888">
        <f t="shared" si="39"/>
        <v>17834</v>
      </c>
      <c r="AD23" s="68">
        <v>16079</v>
      </c>
      <c r="AE23" s="69">
        <v>4673</v>
      </c>
      <c r="AF23" s="69">
        <v>1441</v>
      </c>
      <c r="AG23" s="68">
        <v>4957</v>
      </c>
      <c r="AH23" s="69">
        <v>1498</v>
      </c>
      <c r="AI23" s="68">
        <v>32189</v>
      </c>
      <c r="AJ23" s="888">
        <f t="shared" si="40"/>
        <v>2158</v>
      </c>
      <c r="AK23" s="68">
        <v>1755</v>
      </c>
      <c r="AL23" s="114">
        <v>325</v>
      </c>
      <c r="AM23" s="69">
        <v>139</v>
      </c>
      <c r="AN23" s="888">
        <f t="shared" si="41"/>
        <v>4960</v>
      </c>
      <c r="AO23" s="68">
        <v>2918</v>
      </c>
      <c r="AP23" s="69">
        <v>335</v>
      </c>
      <c r="AQ23" s="69">
        <v>1540</v>
      </c>
      <c r="AR23" s="68">
        <v>1002</v>
      </c>
      <c r="AS23" s="220">
        <v>2988</v>
      </c>
      <c r="AT23" s="894">
        <f t="shared" si="42"/>
        <v>1327</v>
      </c>
      <c r="AU23" s="349">
        <f>X23/AA23</f>
        <v>0.37599338362765938</v>
      </c>
      <c r="AV23" s="349">
        <f>BH23/AA23</f>
        <v>0.51230761890119447</v>
      </c>
      <c r="AW23" s="353">
        <f>AG23/AA23</f>
        <v>2.6279934048339809E-2</v>
      </c>
      <c r="AX23" s="365">
        <f>AN23/AA23</f>
        <v>2.6295838789543162E-2</v>
      </c>
      <c r="AY23" s="365">
        <f>BH23/X23</f>
        <v>1.3625442393649272</v>
      </c>
      <c r="AZ23" s="365">
        <f>AR23/X23</f>
        <v>1.4128396384709748E-2</v>
      </c>
      <c r="BA23" s="365">
        <f>AR23/AA23</f>
        <v>5.3121835619198083E-3</v>
      </c>
      <c r="BB23" s="365">
        <f>AT23/AA23</f>
        <v>7.0351971922830193E-3</v>
      </c>
      <c r="BC23" s="365">
        <f>AI23/X23</f>
        <v>0.45387120880980247</v>
      </c>
      <c r="BD23" s="380">
        <f>AD23/X23</f>
        <v>0.22671705136701401</v>
      </c>
      <c r="BE23" s="365">
        <v>0.26800000000000002</v>
      </c>
      <c r="BF23" s="907">
        <v>22257</v>
      </c>
      <c r="BG23" s="907">
        <v>9197</v>
      </c>
      <c r="BH23" s="910">
        <f>X23+AC23+AN23+AO23</f>
        <v>96633</v>
      </c>
      <c r="BI23" s="909">
        <v>29885</v>
      </c>
      <c r="BJ23" s="909">
        <v>3983</v>
      </c>
      <c r="BK23" s="907">
        <v>1323</v>
      </c>
      <c r="BL23" s="907">
        <v>938</v>
      </c>
      <c r="BM23" s="53"/>
      <c r="BN23" s="134">
        <f>(I23*0.7635+AU23*0.7562+K23*0.7021+1-P23*0.5276+R23*0.4621+W23*0.2713)/3.9552</f>
        <v>0.51537786469259717</v>
      </c>
      <c r="BO23" s="222">
        <v>4.8</v>
      </c>
      <c r="BP23" s="116">
        <v>9.3000000000000007</v>
      </c>
      <c r="BQ23" s="116">
        <v>3.3</v>
      </c>
      <c r="BR23" s="116">
        <v>1</v>
      </c>
      <c r="BS23" s="115">
        <f>AS23/D23</f>
        <v>0.61456190867955574</v>
      </c>
      <c r="BT23" s="117">
        <v>0.98399999999999999</v>
      </c>
      <c r="BU23" s="116">
        <v>2</v>
      </c>
      <c r="BV23" s="116">
        <v>6.7</v>
      </c>
      <c r="BW23" s="116">
        <v>20.3</v>
      </c>
      <c r="BX23" s="66">
        <v>0.75800000000000001</v>
      </c>
      <c r="BY23" s="67">
        <v>0.12364345811486405</v>
      </c>
      <c r="BZ23" s="66">
        <v>0.37599338362765938</v>
      </c>
      <c r="CA23" s="227">
        <v>8.5244111269569461E-2</v>
      </c>
      <c r="CB23" s="66">
        <v>0.30199999999999999</v>
      </c>
      <c r="CC23" s="113">
        <v>0.17065257153157357</v>
      </c>
      <c r="CD23" s="53"/>
      <c r="CE23" s="134">
        <f>(1-I23*0.7635+1-AU23*0.7562+1-K23*0.7021+P23*0.5276+1-R23*0.4621+1-W23*0.2713)/5.5276</f>
        <v>0.71669033026410023</v>
      </c>
      <c r="CF23" s="115">
        <v>4.8</v>
      </c>
      <c r="CG23" s="116">
        <v>9.3000000000000007</v>
      </c>
      <c r="CH23" s="116">
        <v>3.3</v>
      </c>
      <c r="CI23" s="116">
        <v>1</v>
      </c>
      <c r="CJ23" s="115">
        <f>AS23/D23</f>
        <v>0.61456190867955574</v>
      </c>
      <c r="CK23" s="117">
        <v>0.98399999999999999</v>
      </c>
      <c r="CL23" s="116">
        <v>2</v>
      </c>
      <c r="CM23" s="116">
        <v>20.3</v>
      </c>
      <c r="CN23" s="116">
        <v>6.7</v>
      </c>
      <c r="CO23" s="66">
        <v>0.75800000000000001</v>
      </c>
      <c r="CP23" s="67">
        <v>0.12364345811486405</v>
      </c>
      <c r="CQ23" s="66">
        <v>0.37599338362765938</v>
      </c>
      <c r="CR23" s="66">
        <v>8.5244111269569461E-2</v>
      </c>
      <c r="CS23" s="66">
        <v>0.30199999999999999</v>
      </c>
      <c r="CT23" s="113">
        <v>0.17065257153157357</v>
      </c>
      <c r="CU23" s="40"/>
      <c r="CV23" s="96">
        <v>1897</v>
      </c>
      <c r="CW23" s="134">
        <v>0.52337562524146364</v>
      </c>
      <c r="CX23" s="134">
        <v>0.71096764003273816</v>
      </c>
      <c r="CY23" s="40"/>
      <c r="DG23" s="40"/>
      <c r="DH23" s="96">
        <v>1897</v>
      </c>
      <c r="DI23" s="70">
        <v>0.30420921818303237</v>
      </c>
      <c r="DJ23" s="40"/>
      <c r="DR23" s="40"/>
      <c r="DS23" s="96">
        <v>1897</v>
      </c>
      <c r="DT23" s="98">
        <v>1.6822088133113915E-2</v>
      </c>
      <c r="DU23" s="40"/>
    </row>
    <row r="24" spans="1:125" x14ac:dyDescent="0.2">
      <c r="A24" s="40"/>
      <c r="B24" s="96">
        <v>2006</v>
      </c>
      <c r="C24" s="142">
        <v>30</v>
      </c>
      <c r="D24" s="111">
        <v>4858</v>
      </c>
      <c r="E24" s="112">
        <v>23599</v>
      </c>
      <c r="F24" s="138">
        <f>((((4/6)+((J24+K24+R24+T24+V24+W24+I24-(1-M24)-P24-Q24)/20))*(X24+(AD24+AS24)*5/6+(AH24+AM24+AP24)*1/6+AK24*18/6+AO24*8/6-AE24*9/6-AF24*7/6-AG24*3/6-AI24*2/6-AQ24*4/6-AR24)-(((2/6)-((J24+K24+L24+M24+S24+U24+V24+W24+I24)/20))*(AE24*17/6+AF24*12/6+AI24*3/6+AL24*2/6+AQ24*5/6+AR24*8/6-AD24*1/6-AG24*9/6-AK24*2/6))))/2</f>
        <v>24008.265970034059</v>
      </c>
      <c r="G24" s="300">
        <f t="shared" si="43"/>
        <v>1.0173425132435299</v>
      </c>
      <c r="H24" s="138">
        <f t="shared" si="44"/>
        <v>409.26597003405914</v>
      </c>
      <c r="I24" s="70">
        <f>(Z24-AG24)/(AB24-AG24-AI24+AF24)</f>
        <v>0.30135311626776817</v>
      </c>
      <c r="J24" s="66">
        <f>X24/AB24</f>
        <v>0.43187264328526781</v>
      </c>
      <c r="K24" s="66">
        <f>J24+V24</f>
        <v>0.7684427260637936</v>
      </c>
      <c r="L24" s="66">
        <f>AN24/X24</f>
        <v>6.9876850698768506E-2</v>
      </c>
      <c r="M24" s="66">
        <f>AG24/X24</f>
        <v>7.4526082745260833E-2</v>
      </c>
      <c r="N24" s="134">
        <f>(I24*0.7635+AU24*0.7562+K24*0.7021+1-P24*0.5276+R24*0.4621+W24*0.2713)/3.9552</f>
        <v>0.5188695653063693</v>
      </c>
      <c r="O24" s="134">
        <f>(1-I24*0.7635+1-AU24*0.7562+1-K24*0.7021+P24*0.5276+1-R24*0.4621+1-W24*0.2713)/5.5276</f>
        <v>0.71419189074829004</v>
      </c>
      <c r="P24" s="113">
        <f>AI24/AA24</f>
        <v>0.16831409414529619</v>
      </c>
      <c r="Q24" s="66">
        <f>AT24/X24</f>
        <v>2.0215857202158571E-2</v>
      </c>
      <c r="R24" s="67">
        <f>E24/AA24</f>
        <v>0.12547920732063955</v>
      </c>
      <c r="S24" s="66">
        <f>AC24/X24</f>
        <v>0.24441677044416771</v>
      </c>
      <c r="T24" s="66">
        <f>AC24/AA24</f>
        <v>9.3921976274917454E-2</v>
      </c>
      <c r="U24" s="67">
        <f>E24/X24</f>
        <v>0.32653936626539365</v>
      </c>
      <c r="V24" s="66">
        <f>(Z24+AD24+AK24)/(AB24+AD24+AF24+AK24)</f>
        <v>0.33657008277852585</v>
      </c>
      <c r="W24" s="67">
        <f>AD24/AA24</f>
        <v>8.4260731319554846E-2</v>
      </c>
      <c r="X24" s="69">
        <v>72270</v>
      </c>
      <c r="Y24" s="69"/>
      <c r="Z24" s="888">
        <v>45073</v>
      </c>
      <c r="AA24" s="888">
        <v>188071</v>
      </c>
      <c r="AB24" s="887">
        <v>167341</v>
      </c>
      <c r="AC24" s="888">
        <f t="shared" si="39"/>
        <v>17664</v>
      </c>
      <c r="AD24" s="68">
        <v>15847</v>
      </c>
      <c r="AE24" s="69">
        <v>4649</v>
      </c>
      <c r="AF24" s="69">
        <v>1396</v>
      </c>
      <c r="AG24" s="68">
        <v>5386</v>
      </c>
      <c r="AH24" s="69">
        <v>1522</v>
      </c>
      <c r="AI24" s="68">
        <v>31655</v>
      </c>
      <c r="AJ24" s="888">
        <f t="shared" si="40"/>
        <v>2189</v>
      </c>
      <c r="AK24" s="68">
        <v>1817</v>
      </c>
      <c r="AL24" s="114">
        <v>351</v>
      </c>
      <c r="AM24" s="69">
        <v>145</v>
      </c>
      <c r="AN24" s="888">
        <f t="shared" si="41"/>
        <v>5050</v>
      </c>
      <c r="AO24" s="68">
        <v>2767</v>
      </c>
      <c r="AP24" s="69">
        <v>316</v>
      </c>
      <c r="AQ24" s="69">
        <v>1651</v>
      </c>
      <c r="AR24" s="68">
        <v>1110</v>
      </c>
      <c r="AS24" s="220">
        <v>3067</v>
      </c>
      <c r="AT24" s="894">
        <f t="shared" si="42"/>
        <v>1461</v>
      </c>
      <c r="AU24" s="349">
        <f>X24/AA24</f>
        <v>0.38426977045902877</v>
      </c>
      <c r="AV24" s="349">
        <f>BH24/AA24</f>
        <v>0.51975583689138671</v>
      </c>
      <c r="AW24" s="353">
        <f>AG24/AA24</f>
        <v>2.8638120709731964E-2</v>
      </c>
      <c r="AX24" s="365">
        <f>AN24/AA24</f>
        <v>2.6851561378415597E-2</v>
      </c>
      <c r="AY24" s="365">
        <f>BH24/X24</f>
        <v>1.3525806005258061</v>
      </c>
      <c r="AZ24" s="365">
        <f>AR24/X24</f>
        <v>1.5359070153590702E-2</v>
      </c>
      <c r="BA24" s="365">
        <f>AR24/AA24</f>
        <v>5.9020263623844188E-3</v>
      </c>
      <c r="BB24" s="365">
        <f>AT24/AA24</f>
        <v>7.7683428067059782E-3</v>
      </c>
      <c r="BC24" s="365">
        <f>AI24/X24</f>
        <v>0.43801023938010242</v>
      </c>
      <c r="BD24" s="380">
        <f>AD24/X24</f>
        <v>0.2192749411927494</v>
      </c>
      <c r="BE24" s="365">
        <v>0.26900000000000002</v>
      </c>
      <c r="BF24" s="907">
        <v>22491</v>
      </c>
      <c r="BG24" s="907">
        <v>9135</v>
      </c>
      <c r="BH24" s="910">
        <f>X24+AC24+AN24+AO24</f>
        <v>97751</v>
      </c>
      <c r="BI24" s="909">
        <v>29600</v>
      </c>
      <c r="BJ24" s="909">
        <v>3945</v>
      </c>
      <c r="BK24" s="907">
        <v>1410</v>
      </c>
      <c r="BL24" s="907">
        <v>952</v>
      </c>
      <c r="BM24" s="53"/>
      <c r="BN24" s="134">
        <f>(I24*0.7635+AU24*0.7562+K24*0.7021+1-P24*0.5276+R24*0.4621+W24*0.2713)/3.9552</f>
        <v>0.5188695653063693</v>
      </c>
      <c r="BO24" s="222">
        <v>4.8600000000000003</v>
      </c>
      <c r="BP24" s="116">
        <v>9.4</v>
      </c>
      <c r="BQ24" s="116">
        <v>3.3</v>
      </c>
      <c r="BR24" s="116">
        <v>1.1000000000000001</v>
      </c>
      <c r="BS24" s="115">
        <f>AS24/D24</f>
        <v>0.63132976533552898</v>
      </c>
      <c r="BT24" s="117">
        <v>0.98299999999999998</v>
      </c>
      <c r="BU24" s="116">
        <v>2</v>
      </c>
      <c r="BV24" s="116">
        <v>6.6</v>
      </c>
      <c r="BW24" s="116">
        <v>20.399999999999999</v>
      </c>
      <c r="BX24" s="66">
        <v>0.76800000000000002</v>
      </c>
      <c r="BY24" s="67">
        <v>0.12547920732063955</v>
      </c>
      <c r="BZ24" s="66">
        <v>0.38426977045902877</v>
      </c>
      <c r="CA24" s="227">
        <v>8.4260731319554846E-2</v>
      </c>
      <c r="CB24" s="66">
        <v>0.30099999999999999</v>
      </c>
      <c r="CC24" s="113">
        <v>0.16831409414529619</v>
      </c>
      <c r="CD24" s="53"/>
      <c r="CE24" s="134">
        <f>(1-I24*0.7635+1-AU24*0.7562+1-K24*0.7021+P24*0.5276+1-R24*0.4621+1-W24*0.2713)/5.5276</f>
        <v>0.71419189074829004</v>
      </c>
      <c r="CF24" s="115">
        <v>4.8600000000000003</v>
      </c>
      <c r="CG24" s="116">
        <v>9.4</v>
      </c>
      <c r="CH24" s="116">
        <v>3.3</v>
      </c>
      <c r="CI24" s="116">
        <v>1.1000000000000001</v>
      </c>
      <c r="CJ24" s="115">
        <f>AS24/D24</f>
        <v>0.63132976533552898</v>
      </c>
      <c r="CK24" s="117">
        <v>0.98299999999999998</v>
      </c>
      <c r="CL24" s="116">
        <v>2</v>
      </c>
      <c r="CM24" s="116">
        <v>20.399999999999999</v>
      </c>
      <c r="CN24" s="116">
        <v>6.6</v>
      </c>
      <c r="CO24" s="66">
        <v>0.76800000000000002</v>
      </c>
      <c r="CP24" s="67">
        <v>0.12547920732063955</v>
      </c>
      <c r="CQ24" s="66">
        <v>0.38426977045902877</v>
      </c>
      <c r="CR24" s="66">
        <v>8.4260731319554846E-2</v>
      </c>
      <c r="CS24" s="66">
        <v>0.30099999999999999</v>
      </c>
      <c r="CT24" s="113">
        <v>0.16831409414529619</v>
      </c>
      <c r="CU24" s="40"/>
      <c r="CV24" s="96">
        <v>1898</v>
      </c>
      <c r="CW24" s="134">
        <v>0.49952844054411033</v>
      </c>
      <c r="CX24" s="134">
        <v>0.72803117301540177</v>
      </c>
      <c r="CY24" s="40"/>
      <c r="DG24" s="40"/>
      <c r="DH24" s="96">
        <v>1898</v>
      </c>
      <c r="DI24" s="70">
        <v>0.28360926655692403</v>
      </c>
      <c r="DJ24" s="40"/>
      <c r="DR24" s="40"/>
      <c r="DS24" s="96">
        <v>1898</v>
      </c>
      <c r="DT24" s="98">
        <v>1.375344986200552E-2</v>
      </c>
      <c r="DU24" s="40"/>
    </row>
    <row r="25" spans="1:125" x14ac:dyDescent="0.2">
      <c r="A25" s="40"/>
      <c r="B25" s="96">
        <v>2005</v>
      </c>
      <c r="C25" s="142">
        <v>30</v>
      </c>
      <c r="D25" s="111">
        <v>4862</v>
      </c>
      <c r="E25" s="112">
        <v>22325</v>
      </c>
      <c r="F25" s="138">
        <f>((((4/6)+((J25+K25+R25+T25+V25+W25+I25-(1-M25)-P25-Q25)/20))*(X25+(AD25+AS25)*5/6+(AH25+AM25+AP25)*1/6+AK25*18/6+AO25*8/6-AE25*9/6-AF25*7/6-AG25*3/6-AI25*2/6-AQ25*4/6-AR25)-(((2/6)-((J25+K25+L25+M25+S25+U25+V25+W25+I25)/20))*(AE25*17/6+AF25*12/6+AI25*3/6+AL25*2/6+AQ25*5/6+AR25*8/6-AD25*1/6-AG25*9/6-AK25*2/6))))/2</f>
        <v>22905.123589245704</v>
      </c>
      <c r="G25" s="301">
        <f t="shared" si="43"/>
        <v>1.0259853791375455</v>
      </c>
      <c r="H25" s="138">
        <f t="shared" si="44"/>
        <v>580.12358924570435</v>
      </c>
      <c r="I25" s="70">
        <f>(Z25-AG25)/(AB25-AG25-AI25+AF25)</f>
        <v>0.29528218260612626</v>
      </c>
      <c r="J25" s="66">
        <f>X25/AB25</f>
        <v>0.41891965010370635</v>
      </c>
      <c r="K25" s="66">
        <f>J25+V25</f>
        <v>0.7492401414009433</v>
      </c>
      <c r="L25" s="66">
        <f>AN25/X25</f>
        <v>7.090885607267404E-2</v>
      </c>
      <c r="M25" s="66">
        <f>AG25/X25</f>
        <v>7.1999540764340356E-2</v>
      </c>
      <c r="N25" s="134">
        <f>(I25*0.7635+AU25*0.7562+K25*0.7021+1-P25*0.5276+R25*0.4621+W25*0.2713)/3.9552</f>
        <v>0.51200351148826784</v>
      </c>
      <c r="O25" s="134">
        <f>(1-I25*0.7635+1-AU25*0.7562+1-K25*0.7021+P25*0.5276+1-R25*0.4621+1-W25*0.2713)/5.5276</f>
        <v>0.71910480341587735</v>
      </c>
      <c r="P25" s="113">
        <f>AI25/AA25</f>
        <v>0.16449444957378739</v>
      </c>
      <c r="Q25" s="66">
        <f>AT25/X25</f>
        <v>2.0723009141659851E-2</v>
      </c>
      <c r="R25" s="67">
        <f>E25/AA25</f>
        <v>0.11983874777231443</v>
      </c>
      <c r="S25" s="66">
        <f>AC25/X25</f>
        <v>0.24402634864597236</v>
      </c>
      <c r="T25" s="66">
        <f>AC25/AA25</f>
        <v>9.1276061237197517E-2</v>
      </c>
      <c r="U25" s="67">
        <f>E25/X25</f>
        <v>0.32038862817697794</v>
      </c>
      <c r="V25" s="66">
        <f>(Z25+AD25+AK25)/(AB25+AD25+AF25+AK25)</f>
        <v>0.33032049129723701</v>
      </c>
      <c r="W25" s="67">
        <f>AD25/AA25</f>
        <v>8.1629914328044145E-2</v>
      </c>
      <c r="X25" s="69">
        <v>69681</v>
      </c>
      <c r="Y25" s="69"/>
      <c r="Z25" s="888">
        <v>43991</v>
      </c>
      <c r="AA25" s="888">
        <v>186292</v>
      </c>
      <c r="AB25" s="887">
        <v>166335</v>
      </c>
      <c r="AC25" s="888">
        <f t="shared" si="39"/>
        <v>17004</v>
      </c>
      <c r="AD25" s="68">
        <v>15207</v>
      </c>
      <c r="AE25" s="69">
        <v>4622</v>
      </c>
      <c r="AF25" s="69">
        <v>1315</v>
      </c>
      <c r="AG25" s="68">
        <v>5017</v>
      </c>
      <c r="AH25" s="69">
        <v>1439</v>
      </c>
      <c r="AI25" s="68">
        <v>30644</v>
      </c>
      <c r="AJ25" s="888">
        <f t="shared" si="40"/>
        <v>2095</v>
      </c>
      <c r="AK25" s="68">
        <v>1797</v>
      </c>
      <c r="AL25" s="114">
        <v>375</v>
      </c>
      <c r="AM25" s="69">
        <v>161</v>
      </c>
      <c r="AN25" s="888">
        <f t="shared" si="41"/>
        <v>4941</v>
      </c>
      <c r="AO25" s="68">
        <v>2565</v>
      </c>
      <c r="AP25" s="69">
        <v>281</v>
      </c>
      <c r="AQ25" s="69">
        <v>1620</v>
      </c>
      <c r="AR25" s="68">
        <v>1069</v>
      </c>
      <c r="AS25" s="220">
        <v>3060</v>
      </c>
      <c r="AT25" s="894">
        <f t="shared" si="42"/>
        <v>1444</v>
      </c>
      <c r="AU25" s="349">
        <f>X25/AA25</f>
        <v>0.37404182680952486</v>
      </c>
      <c r="AV25" s="349">
        <f>BH25/AA25</f>
        <v>0.50560947329998063</v>
      </c>
      <c r="AW25" s="353">
        <f>AG25/AA25</f>
        <v>2.6930839756940717E-2</v>
      </c>
      <c r="AX25" s="365">
        <f>AN25/AA25</f>
        <v>2.6522878062396667E-2</v>
      </c>
      <c r="AY25" s="365">
        <f>BH25/X25</f>
        <v>1.3517458130623843</v>
      </c>
      <c r="AZ25" s="365">
        <f>AR25/X25</f>
        <v>1.5341341255148463E-2</v>
      </c>
      <c r="BA25" s="365">
        <f>AR25/AA25</f>
        <v>5.7383033087840592E-3</v>
      </c>
      <c r="BB25" s="365">
        <f>AT25/AA25</f>
        <v>7.7512721963369337E-3</v>
      </c>
      <c r="BC25" s="365">
        <f>AI25/X25</f>
        <v>0.43977554857134654</v>
      </c>
      <c r="BD25" s="380">
        <f>AD25/X25</f>
        <v>0.2182373961338098</v>
      </c>
      <c r="BE25" s="365">
        <v>0.26400000000000001</v>
      </c>
      <c r="BF25" s="907">
        <v>21248</v>
      </c>
      <c r="BG25" s="907">
        <v>8863</v>
      </c>
      <c r="BH25" s="910">
        <f>X25+AC25+AN25+AO25</f>
        <v>94191</v>
      </c>
      <c r="BI25" s="909">
        <v>29223</v>
      </c>
      <c r="BJ25" s="909">
        <v>3908</v>
      </c>
      <c r="BK25" s="907">
        <v>1216</v>
      </c>
      <c r="BL25" s="907">
        <v>888</v>
      </c>
      <c r="BM25" s="53"/>
      <c r="BN25" s="134">
        <f>(I25*0.7635+AU25*0.7562+K25*0.7021+1-P25*0.5276+R25*0.4621+W25*0.2713)/3.9552</f>
        <v>0.51200351148826784</v>
      </c>
      <c r="BO25" s="222">
        <v>4.59</v>
      </c>
      <c r="BP25" s="116">
        <v>9.1999999999999993</v>
      </c>
      <c r="BQ25" s="116">
        <v>3.2</v>
      </c>
      <c r="BR25" s="116">
        <v>1</v>
      </c>
      <c r="BS25" s="115">
        <f>AS25/D25</f>
        <v>0.62937062937062938</v>
      </c>
      <c r="BT25" s="117">
        <v>0.98299999999999998</v>
      </c>
      <c r="BU25" s="116">
        <v>2.02</v>
      </c>
      <c r="BV25" s="116">
        <v>6.4</v>
      </c>
      <c r="BW25" s="116">
        <v>20.6</v>
      </c>
      <c r="BX25" s="66">
        <v>0.749</v>
      </c>
      <c r="BY25" s="67">
        <v>0.11983874777231443</v>
      </c>
      <c r="BZ25" s="66">
        <v>0.37404182680952486</v>
      </c>
      <c r="CA25" s="227">
        <v>8.1629914328044145E-2</v>
      </c>
      <c r="CB25" s="66">
        <v>0.29499999999999998</v>
      </c>
      <c r="CC25" s="113">
        <v>0.16449444957378739</v>
      </c>
      <c r="CD25" s="53"/>
      <c r="CE25" s="134">
        <f>(1-I25*0.7635+1-AU25*0.7562+1-K25*0.7021+P25*0.5276+1-R25*0.4621+1-W25*0.2713)/5.5276</f>
        <v>0.71910480341587735</v>
      </c>
      <c r="CF25" s="115">
        <v>4.59</v>
      </c>
      <c r="CG25" s="116">
        <v>9.1999999999999993</v>
      </c>
      <c r="CH25" s="116">
        <v>3.2</v>
      </c>
      <c r="CI25" s="116">
        <v>1</v>
      </c>
      <c r="CJ25" s="115">
        <f>AS25/D25</f>
        <v>0.62937062937062938</v>
      </c>
      <c r="CK25" s="117">
        <v>0.98299999999999998</v>
      </c>
      <c r="CL25" s="116">
        <v>2.02</v>
      </c>
      <c r="CM25" s="116">
        <v>20.6</v>
      </c>
      <c r="CN25" s="116">
        <v>6.4</v>
      </c>
      <c r="CO25" s="66">
        <v>0.749</v>
      </c>
      <c r="CP25" s="67">
        <v>0.11983874777231443</v>
      </c>
      <c r="CQ25" s="66">
        <v>0.37404182680952486</v>
      </c>
      <c r="CR25" s="66">
        <v>8.1629914328044145E-2</v>
      </c>
      <c r="CS25" s="66">
        <v>0.29499999999999998</v>
      </c>
      <c r="CT25" s="113">
        <v>0.16449444957378739</v>
      </c>
      <c r="CU25" s="40"/>
      <c r="CV25" s="96">
        <v>1899</v>
      </c>
      <c r="CW25" s="134">
        <v>0.5115407365757817</v>
      </c>
      <c r="CX25" s="134">
        <v>0.71943593579410026</v>
      </c>
      <c r="CY25" s="40"/>
      <c r="DG25" s="40"/>
      <c r="DH25" s="96">
        <v>1899</v>
      </c>
      <c r="DI25" s="70">
        <v>0.29366580077288335</v>
      </c>
      <c r="DJ25" s="40"/>
      <c r="DR25" s="40"/>
      <c r="DS25" s="96">
        <v>1899</v>
      </c>
      <c r="DT25" s="98">
        <v>1.529105125977411E-2</v>
      </c>
      <c r="DU25" s="40"/>
    </row>
    <row r="26" spans="1:125" x14ac:dyDescent="0.2">
      <c r="A26" s="40"/>
      <c r="B26" s="96">
        <v>2004</v>
      </c>
      <c r="C26" s="142">
        <v>30</v>
      </c>
      <c r="D26" s="111">
        <v>4856</v>
      </c>
      <c r="E26" s="112">
        <v>23376</v>
      </c>
      <c r="F26" s="138">
        <f>((((4/6)+((J26+K26+R26+T26+V26+W26+I26-(1-M26)-P26-Q26)/20))*(X26+(AD26+AS26)*5/6+(AH26+AM26+AP26)*1/6+AK26*18/6+AO26*8/6-AE26*9/6-AF26*7/6-AG26*3/6-AI26*2/6-AQ26*4/6-AR26)-(((2/6)-((J26+K26+L26+M26+S26+U26+V26+W26+I26)/20))*(AE26*17/6+AF26*12/6+AI26*3/6+AL26*2/6+AQ26*5/6+AR26*8/6-AD26*1/6-AG26*9/6-AK26*2/6))))/2</f>
        <v>23919.516497389559</v>
      </c>
      <c r="G26" s="301">
        <f t="shared" si="43"/>
        <v>1.0232510479718326</v>
      </c>
      <c r="H26" s="138">
        <f t="shared" si="44"/>
        <v>543.51649738955894</v>
      </c>
      <c r="I26" s="70">
        <f>(Z26-AG26)/(AB26-AG26-AI26+AF26)</f>
        <v>0.29726028439480512</v>
      </c>
      <c r="J26" s="66">
        <f>X26/AB26</f>
        <v>0.42777840851374044</v>
      </c>
      <c r="K26" s="66">
        <f>J26+V26</f>
        <v>0.76288558884652413</v>
      </c>
      <c r="L26" s="66">
        <f>AN26/X26</f>
        <v>7.1881547702193044E-2</v>
      </c>
      <c r="M26" s="66">
        <f>AG26/X26</f>
        <v>7.6141919262466828E-2</v>
      </c>
      <c r="N26" s="134">
        <f>(I26*0.7635+AU26*0.7562+K26*0.7021+1-P26*0.5276+R26*0.4621+W26*0.2713)/3.9552</f>
        <v>0.51610193501819113</v>
      </c>
      <c r="O26" s="134">
        <f>(1-I26*0.7635+1-AU26*0.7562+1-K26*0.7021+P26*0.5276+1-R26*0.4621+1-W26*0.2713)/5.5276</f>
        <v>0.71617223145959363</v>
      </c>
      <c r="P26" s="113">
        <f>AI26/AA26</f>
        <v>0.1688138793565257</v>
      </c>
      <c r="Q26" s="66">
        <f>AT26/X26</f>
        <v>2.042184662662383E-2</v>
      </c>
      <c r="R26" s="67">
        <f>E26/AA26</f>
        <v>0.12398495801929574</v>
      </c>
      <c r="S26" s="66">
        <f>AC26/X26</f>
        <v>0.25243749126973042</v>
      </c>
      <c r="T26" s="66">
        <f>AC26/AA26</f>
        <v>9.5852847421488391E-2</v>
      </c>
      <c r="U26" s="67">
        <f>E26/X26</f>
        <v>0.3265260511244587</v>
      </c>
      <c r="V26" s="66">
        <f>(Z26+AD26+AK26)/(AB26+AD26+AF26+AK26)</f>
        <v>0.33510718033278369</v>
      </c>
      <c r="W26" s="67">
        <f>AD26/AA26</f>
        <v>8.6040553943746392E-2</v>
      </c>
      <c r="X26" s="69">
        <v>71590</v>
      </c>
      <c r="Y26" s="69"/>
      <c r="Z26" s="888">
        <v>44522</v>
      </c>
      <c r="AA26" s="888">
        <v>188539</v>
      </c>
      <c r="AB26" s="887">
        <v>167353</v>
      </c>
      <c r="AC26" s="888">
        <f t="shared" si="39"/>
        <v>18072</v>
      </c>
      <c r="AD26" s="68">
        <v>16222</v>
      </c>
      <c r="AE26" s="69">
        <v>4514</v>
      </c>
      <c r="AF26" s="69">
        <v>1363</v>
      </c>
      <c r="AG26" s="68">
        <v>5451</v>
      </c>
      <c r="AH26" s="69">
        <v>1478</v>
      </c>
      <c r="AI26" s="68">
        <v>31828</v>
      </c>
      <c r="AJ26" s="888">
        <f t="shared" si="40"/>
        <v>2185</v>
      </c>
      <c r="AK26" s="68">
        <v>1850</v>
      </c>
      <c r="AL26" s="114">
        <v>362</v>
      </c>
      <c r="AM26" s="69">
        <v>157</v>
      </c>
      <c r="AN26" s="888">
        <f t="shared" si="41"/>
        <v>5146</v>
      </c>
      <c r="AO26" s="68">
        <v>2589</v>
      </c>
      <c r="AP26" s="69">
        <v>345</v>
      </c>
      <c r="AQ26" s="69">
        <v>1731</v>
      </c>
      <c r="AR26" s="68">
        <v>1100</v>
      </c>
      <c r="AS26" s="220">
        <v>3166</v>
      </c>
      <c r="AT26" s="894">
        <f t="shared" si="42"/>
        <v>1462</v>
      </c>
      <c r="AU26" s="349">
        <f>X26/AA26</f>
        <v>0.37970923787651362</v>
      </c>
      <c r="AV26" s="349">
        <f>BH26/AA26</f>
        <v>0.51658807991980438</v>
      </c>
      <c r="AW26" s="353">
        <f>AG26/AA26</f>
        <v>2.891179013360631E-2</v>
      </c>
      <c r="AX26" s="365">
        <f>AN26/AA26</f>
        <v>2.7294087695383978E-2</v>
      </c>
      <c r="AY26" s="365">
        <f>BH26/X26</f>
        <v>1.3604833077245426</v>
      </c>
      <c r="AZ26" s="365">
        <f>AR26/X26</f>
        <v>1.5365274479675933E-2</v>
      </c>
      <c r="BA26" s="365">
        <f>AR26/AA26</f>
        <v>5.8343366624411929E-3</v>
      </c>
      <c r="BB26" s="365">
        <f>AT26/AA26</f>
        <v>7.7543638186263848E-3</v>
      </c>
      <c r="BC26" s="365">
        <f>AI26/X26</f>
        <v>0.44458723285375051</v>
      </c>
      <c r="BD26" s="380">
        <f>AD26/X26</f>
        <v>0.22659589328118451</v>
      </c>
      <c r="BE26" s="365">
        <v>0.26600000000000001</v>
      </c>
      <c r="BF26" s="907">
        <v>22248</v>
      </c>
      <c r="BG26" s="907">
        <v>8919</v>
      </c>
      <c r="BH26" s="910">
        <f>X26+AC26+AN26+AO26</f>
        <v>97397</v>
      </c>
      <c r="BI26" s="909">
        <v>29254</v>
      </c>
      <c r="BJ26" s="909">
        <v>3784</v>
      </c>
      <c r="BK26" s="907">
        <v>1381</v>
      </c>
      <c r="BL26" s="907">
        <v>898</v>
      </c>
      <c r="BM26" s="53"/>
      <c r="BN26" s="134">
        <f>(I26*0.7635+AU26*0.7562+K26*0.7021+1-P26*0.5276+R26*0.4621+W26*0.2713)/3.9552</f>
        <v>0.51610193501819113</v>
      </c>
      <c r="BO26" s="222">
        <v>4.8099999999999996</v>
      </c>
      <c r="BP26" s="116">
        <v>9.1999999999999993</v>
      </c>
      <c r="BQ26" s="116">
        <v>3.4</v>
      </c>
      <c r="BR26" s="116">
        <v>1.1000000000000001</v>
      </c>
      <c r="BS26" s="115">
        <f>AS26/D26</f>
        <v>0.65197693574958815</v>
      </c>
      <c r="BT26" s="117">
        <v>0.98299999999999998</v>
      </c>
      <c r="BU26" s="116">
        <v>1.96</v>
      </c>
      <c r="BV26" s="116">
        <v>6.6</v>
      </c>
      <c r="BW26" s="116">
        <v>20.399999999999999</v>
      </c>
      <c r="BX26" s="66">
        <v>0.76300000000000001</v>
      </c>
      <c r="BY26" s="67">
        <v>0.12398495801929574</v>
      </c>
      <c r="BZ26" s="66">
        <v>0.37970923787651362</v>
      </c>
      <c r="CA26" s="227">
        <v>8.6040553943746392E-2</v>
      </c>
      <c r="CB26" s="66">
        <v>0.29699999999999999</v>
      </c>
      <c r="CC26" s="113">
        <v>0.1688138793565257</v>
      </c>
      <c r="CD26" s="53"/>
      <c r="CE26" s="134">
        <f>(1-I26*0.7635+1-AU26*0.7562+1-K26*0.7021+P26*0.5276+1-R26*0.4621+1-W26*0.2713)/5.5276</f>
        <v>0.71617223145959363</v>
      </c>
      <c r="CF26" s="115">
        <v>4.8099999999999996</v>
      </c>
      <c r="CG26" s="116">
        <v>9.1999999999999993</v>
      </c>
      <c r="CH26" s="116">
        <v>3.4</v>
      </c>
      <c r="CI26" s="116">
        <v>1.1000000000000001</v>
      </c>
      <c r="CJ26" s="115">
        <f>AS26/D26</f>
        <v>0.65197693574958815</v>
      </c>
      <c r="CK26" s="117">
        <v>0.98299999999999998</v>
      </c>
      <c r="CL26" s="116">
        <v>1.96</v>
      </c>
      <c r="CM26" s="116">
        <v>20.399999999999999</v>
      </c>
      <c r="CN26" s="116">
        <v>6.6</v>
      </c>
      <c r="CO26" s="66">
        <v>0.76300000000000001</v>
      </c>
      <c r="CP26" s="67">
        <v>0.12398495801929574</v>
      </c>
      <c r="CQ26" s="66">
        <v>0.37970923787651362</v>
      </c>
      <c r="CR26" s="66">
        <v>8.6040553943746392E-2</v>
      </c>
      <c r="CS26" s="66">
        <v>0.29699999999999999</v>
      </c>
      <c r="CT26" s="113">
        <v>0.1688138793565257</v>
      </c>
      <c r="CU26" s="40"/>
      <c r="CV26" s="96">
        <v>1900</v>
      </c>
      <c r="CW26" s="134">
        <v>0.50937491781238453</v>
      </c>
      <c r="CX26" s="134">
        <v>0.72098565834511485</v>
      </c>
      <c r="CY26" s="40"/>
      <c r="DG26" s="40"/>
      <c r="DH26" s="96">
        <v>1900</v>
      </c>
      <c r="DI26" s="70">
        <v>0.29181944997749998</v>
      </c>
      <c r="DJ26" s="40"/>
      <c r="DR26" s="40"/>
      <c r="DS26" s="96">
        <v>1900</v>
      </c>
      <c r="DT26" s="98">
        <v>1.7721342356798994E-2</v>
      </c>
      <c r="DU26" s="40"/>
    </row>
    <row r="27" spans="1:125" x14ac:dyDescent="0.2">
      <c r="A27" s="40"/>
      <c r="B27" s="96">
        <v>2003</v>
      </c>
      <c r="C27" s="142">
        <v>30</v>
      </c>
      <c r="D27" s="111">
        <v>4860</v>
      </c>
      <c r="E27" s="112">
        <v>22978</v>
      </c>
      <c r="F27" s="138">
        <f>((((4/6)+((J27+K27+R27+T27+V27+W27+I27-(1-M27)-P27-Q27)/20))*(X27+(AD27+AS27)*5/6+(AH27+AM27+AP27)*1/6+AK27*18/6+AO27*8/6-AE27*9/6-AF27*7/6-AG27*3/6-AI27*2/6-AQ27*4/6-AR27)-(((2/6)-((J27+K27+L27+M27+S27+U27+V27+W27+I27)/20))*(AE27*17/6+AF27*12/6+AI27*3/6+AL27*2/6+AQ27*5/6+AR27*8/6-AD27*1/6-AG27*9/6-AK27*2/6))))/2</f>
        <v>23484.55685655398</v>
      </c>
      <c r="G27" s="301">
        <f t="shared" si="43"/>
        <v>1.0220452979612664</v>
      </c>
      <c r="H27" s="138">
        <f t="shared" si="44"/>
        <v>506.55685655397974</v>
      </c>
      <c r="I27" s="70">
        <f>(Z27-AG27)/(AB27-AG27-AI27+AF27)</f>
        <v>0.2941733237420967</v>
      </c>
      <c r="J27" s="66">
        <f>X27/AB27</f>
        <v>0.42205989072611361</v>
      </c>
      <c r="K27" s="66">
        <f>J27+V27</f>
        <v>0.75462900665574106</v>
      </c>
      <c r="L27" s="66">
        <f>AN27/X27</f>
        <v>7.3863555625026639E-2</v>
      </c>
      <c r="M27" s="66">
        <f>AG27/X27</f>
        <v>7.3991445582822959E-2</v>
      </c>
      <c r="N27" s="134">
        <f>(I27*0.7635+AU27*0.7562+K27*0.7021+1-P27*0.5276+R27*0.4621+W27*0.2713)/3.9552</f>
        <v>0.51356976234485685</v>
      </c>
      <c r="O27" s="134">
        <f>(1-I27*0.7635+1-AU27*0.7562+1-K27*0.7021+P27*0.5276+1-R27*0.4621+1-W27*0.2713)/5.5276</f>
        <v>0.71798409363442051</v>
      </c>
      <c r="P27" s="113">
        <f>AI27/AA27</f>
        <v>0.1643166941408063</v>
      </c>
      <c r="Q27" s="66">
        <f>AT27/X27</f>
        <v>2.1357622951984425E-2</v>
      </c>
      <c r="R27" s="67">
        <f>E27/AA27</f>
        <v>0.12258267582115669</v>
      </c>
      <c r="S27" s="66">
        <f>AC27/X27</f>
        <v>0.25205689682122406</v>
      </c>
      <c r="T27" s="66">
        <f>AC27/AA27</f>
        <v>9.4628405592987963E-2</v>
      </c>
      <c r="U27" s="67">
        <f>E27/X27</f>
        <v>0.32651727224930016</v>
      </c>
      <c r="V27" s="66">
        <f>(Z27+AD27+AK27)/(AB27+AD27+AF27+AK27)</f>
        <v>0.3325691159296274</v>
      </c>
      <c r="W27" s="67">
        <f>AD27/AA27</f>
        <v>8.4764389247208569E-2</v>
      </c>
      <c r="X27" s="69">
        <v>70373</v>
      </c>
      <c r="Y27" s="69"/>
      <c r="Z27" s="888">
        <v>44057</v>
      </c>
      <c r="AA27" s="888">
        <v>187449</v>
      </c>
      <c r="AB27" s="887">
        <v>166737</v>
      </c>
      <c r="AC27" s="888">
        <f t="shared" si="39"/>
        <v>17738</v>
      </c>
      <c r="AD27" s="68">
        <v>15889</v>
      </c>
      <c r="AE27" s="69">
        <v>4578</v>
      </c>
      <c r="AF27" s="69">
        <v>1336</v>
      </c>
      <c r="AG27" s="68">
        <v>5207</v>
      </c>
      <c r="AH27" s="69">
        <v>1546</v>
      </c>
      <c r="AI27" s="68">
        <v>30801</v>
      </c>
      <c r="AJ27" s="888">
        <f t="shared" si="40"/>
        <v>2240</v>
      </c>
      <c r="AK27" s="68">
        <v>1849</v>
      </c>
      <c r="AL27" s="114">
        <v>371</v>
      </c>
      <c r="AM27" s="69">
        <v>158</v>
      </c>
      <c r="AN27" s="888">
        <f t="shared" si="41"/>
        <v>5198</v>
      </c>
      <c r="AO27" s="68">
        <v>2573</v>
      </c>
      <c r="AP27" s="69">
        <v>323</v>
      </c>
      <c r="AQ27" s="69">
        <v>1626</v>
      </c>
      <c r="AR27" s="68">
        <v>1132</v>
      </c>
      <c r="AS27" s="220">
        <v>3171</v>
      </c>
      <c r="AT27" s="894">
        <f t="shared" si="42"/>
        <v>1503</v>
      </c>
      <c r="AU27" s="349">
        <f>X27/AA27</f>
        <v>0.37542478220742709</v>
      </c>
      <c r="AV27" s="349">
        <f>BH27/AA27</f>
        <v>0.51150979733154089</v>
      </c>
      <c r="AW27" s="353">
        <f>AG27/AA27</f>
        <v>2.7778222343144001E-2</v>
      </c>
      <c r="AX27" s="365">
        <f>AN27/AA27</f>
        <v>2.7730209283591805E-2</v>
      </c>
      <c r="AY27" s="365">
        <f>BH27/X27</f>
        <v>1.3624827703806859</v>
      </c>
      <c r="AZ27" s="365">
        <f>AR27/X27</f>
        <v>1.6085714691714152E-2</v>
      </c>
      <c r="BA27" s="365">
        <f>AR27/AA27</f>
        <v>6.0389759347875957E-3</v>
      </c>
      <c r="BB27" s="365">
        <f>AT27/AA27</f>
        <v>8.0181809452170988E-3</v>
      </c>
      <c r="BC27" s="365">
        <f>AI27/X27</f>
        <v>0.43768206556491834</v>
      </c>
      <c r="BD27" s="380">
        <f>AD27/X27</f>
        <v>0.22578261549173689</v>
      </c>
      <c r="BE27" s="365">
        <v>0.26400000000000001</v>
      </c>
      <c r="BF27" s="907">
        <v>21886</v>
      </c>
      <c r="BG27" s="907">
        <v>8827</v>
      </c>
      <c r="BH27" s="910">
        <f>X27+AC27+AN27+AO27</f>
        <v>95882</v>
      </c>
      <c r="BI27" s="909">
        <v>29089</v>
      </c>
      <c r="BJ27" s="909">
        <v>3850</v>
      </c>
      <c r="BK27" s="907">
        <v>1316</v>
      </c>
      <c r="BL27" s="907">
        <v>934</v>
      </c>
      <c r="BM27" s="53"/>
      <c r="BN27" s="134">
        <f>(I27*0.7635+AU27*0.7562+K27*0.7021+1-P27*0.5276+R27*0.4621+W27*0.2713)/3.9552</f>
        <v>0.51356976234485685</v>
      </c>
      <c r="BO27" s="222">
        <v>4.7300000000000004</v>
      </c>
      <c r="BP27" s="116">
        <v>9.1</v>
      </c>
      <c r="BQ27" s="116">
        <v>3.3</v>
      </c>
      <c r="BR27" s="116">
        <v>1.1000000000000001</v>
      </c>
      <c r="BS27" s="115">
        <f>AS27/D27</f>
        <v>0.65246913580246912</v>
      </c>
      <c r="BT27" s="117">
        <v>0.98299999999999998</v>
      </c>
      <c r="BU27" s="116">
        <v>1.94</v>
      </c>
      <c r="BV27" s="116">
        <v>6.4</v>
      </c>
      <c r="BW27" s="116">
        <v>20.6</v>
      </c>
      <c r="BX27" s="66">
        <v>0.755</v>
      </c>
      <c r="BY27" s="67">
        <v>0.12258267582115669</v>
      </c>
      <c r="BZ27" s="66">
        <v>0.37542478220742709</v>
      </c>
      <c r="CA27" s="227">
        <v>8.4764389247208569E-2</v>
      </c>
      <c r="CB27" s="66">
        <v>0.29399999999999998</v>
      </c>
      <c r="CC27" s="113">
        <v>0.1643166941408063</v>
      </c>
      <c r="CD27" s="53"/>
      <c r="CE27" s="134">
        <f>(1-I27*0.7635+1-AU27*0.7562+1-K27*0.7021+P27*0.5276+1-R27*0.4621+1-W27*0.2713)/5.5276</f>
        <v>0.71798409363442051</v>
      </c>
      <c r="CF27" s="115">
        <v>4.7300000000000004</v>
      </c>
      <c r="CG27" s="116">
        <v>9.1</v>
      </c>
      <c r="CH27" s="116">
        <v>3.3</v>
      </c>
      <c r="CI27" s="116">
        <v>1.1000000000000001</v>
      </c>
      <c r="CJ27" s="115">
        <f>AS27/D27</f>
        <v>0.65246913580246912</v>
      </c>
      <c r="CK27" s="117">
        <v>0.98299999999999998</v>
      </c>
      <c r="CL27" s="116">
        <v>1.94</v>
      </c>
      <c r="CM27" s="116">
        <v>20.6</v>
      </c>
      <c r="CN27" s="116">
        <v>6.4</v>
      </c>
      <c r="CO27" s="66">
        <v>0.755</v>
      </c>
      <c r="CP27" s="67">
        <v>0.12258267582115669</v>
      </c>
      <c r="CQ27" s="66">
        <v>0.37542478220742709</v>
      </c>
      <c r="CR27" s="66">
        <v>8.4764389247208569E-2</v>
      </c>
      <c r="CS27" s="66">
        <v>0.29399999999999998</v>
      </c>
      <c r="CT27" s="113">
        <v>0.1643166941408063</v>
      </c>
      <c r="CU27" s="40"/>
      <c r="CV27" s="96">
        <v>1901</v>
      </c>
      <c r="CW27" s="134">
        <v>0.50130609024344219</v>
      </c>
      <c r="CX27" s="134">
        <v>0.72675919962897784</v>
      </c>
      <c r="CY27" s="40"/>
      <c r="DG27" s="40"/>
      <c r="DH27" s="96">
        <v>1901</v>
      </c>
      <c r="DI27" s="70">
        <v>0.29157742694883942</v>
      </c>
      <c r="DJ27" s="40"/>
      <c r="DR27" s="40"/>
      <c r="DS27" s="96">
        <v>1901</v>
      </c>
      <c r="DT27" s="98">
        <v>1.6408813877168308E-2</v>
      </c>
      <c r="DU27" s="40"/>
    </row>
    <row r="28" spans="1:125" x14ac:dyDescent="0.2">
      <c r="A28" s="40"/>
      <c r="B28" s="96">
        <v>2002</v>
      </c>
      <c r="C28" s="142">
        <v>30</v>
      </c>
      <c r="D28" s="111">
        <v>4852</v>
      </c>
      <c r="E28" s="112">
        <v>22408</v>
      </c>
      <c r="F28" s="138">
        <f>((((4/6)+((J28+K28+R28+T28+V28+W28+I28-(1-M28)-P28-Q28)/20))*(X28+(AD28+AS28)*5/6+(AH28+AM28+AP28)*1/6+AK28*18/6+AO28*8/6-AE28*9/6-AF28*7/6-AG28*3/6-AI28*2/6-AQ28*4/6-AR28)-(((2/6)-((J28+K28+L28+M28+S28+U28+V28+W28+I28)/20))*(AE28*17/6+AF28*12/6+AI28*3/6+AL28*2/6+AQ28*5/6+AR28*8/6-AD28*1/6-AG28*9/6-AK28*2/6))))/2</f>
        <v>22847.692045920812</v>
      </c>
      <c r="G28" s="301">
        <f t="shared" si="43"/>
        <v>1.0196221012995721</v>
      </c>
      <c r="H28" s="138">
        <f t="shared" si="44"/>
        <v>439.69204592081223</v>
      </c>
      <c r="I28" s="70">
        <f>(Z28-AG28)/(AB28-AG28-AI28+AF28)</f>
        <v>0.29275710958568274</v>
      </c>
      <c r="J28" s="66">
        <f>X28/AB28</f>
        <v>0.41665760771098309</v>
      </c>
      <c r="K28" s="66">
        <f>J28+V28</f>
        <v>0.74786270250860221</v>
      </c>
      <c r="L28" s="66">
        <f>AN28/X28</f>
        <v>7.6067892913568441E-2</v>
      </c>
      <c r="M28" s="66">
        <f>AG28/X28</f>
        <v>7.3328405154295492E-2</v>
      </c>
      <c r="N28" s="134">
        <f>(I28*0.7635+AU28*0.7562+K28*0.7021+1-P28*0.5276+R28*0.4621+W28*0.2713)/3.9552</f>
        <v>0.51034267790140064</v>
      </c>
      <c r="O28" s="134">
        <f>(1-I28*0.7635+1-AU28*0.7562+1-K28*0.7021+P28*0.5276+1-R28*0.4621+1-W28*0.2713)/5.5276</f>
        <v>0.72029319060069097</v>
      </c>
      <c r="P28" s="113">
        <f>AI28/AA28</f>
        <v>0.16822870615974064</v>
      </c>
      <c r="Q28" s="66">
        <f>AT28/X28</f>
        <v>2.4090098708527199E-2</v>
      </c>
      <c r="R28" s="67">
        <f>E28/AA28</f>
        <v>0.1200760924898856</v>
      </c>
      <c r="S28" s="66">
        <f>AC28/X28</f>
        <v>0.26078763896740154</v>
      </c>
      <c r="T28" s="66">
        <f>AC28/AA28</f>
        <v>9.6412399860675721E-2</v>
      </c>
      <c r="U28" s="67">
        <f>E28/X28</f>
        <v>0.32479598788247743</v>
      </c>
      <c r="V28" s="66">
        <f>(Z28+AD28+AK28)/(AB28+AD28+AF28+AK28)</f>
        <v>0.33120509479761912</v>
      </c>
      <c r="W28" s="67">
        <f>AD28/AA28</f>
        <v>8.7056238780376716E-2</v>
      </c>
      <c r="X28" s="69">
        <v>68991</v>
      </c>
      <c r="Y28" s="69"/>
      <c r="Z28" s="888">
        <v>43272</v>
      </c>
      <c r="AA28" s="888">
        <v>186615</v>
      </c>
      <c r="AB28" s="887">
        <v>165582</v>
      </c>
      <c r="AC28" s="888">
        <f t="shared" si="39"/>
        <v>17992</v>
      </c>
      <c r="AD28" s="68">
        <v>16246</v>
      </c>
      <c r="AE28" s="69">
        <v>4565</v>
      </c>
      <c r="AF28" s="69">
        <v>1399</v>
      </c>
      <c r="AG28" s="68">
        <v>5059</v>
      </c>
      <c r="AH28" s="69">
        <v>1494</v>
      </c>
      <c r="AI28" s="68">
        <v>31394</v>
      </c>
      <c r="AJ28" s="888">
        <f t="shared" si="40"/>
        <v>2243</v>
      </c>
      <c r="AK28" s="68">
        <v>1746</v>
      </c>
      <c r="AL28" s="114">
        <v>380</v>
      </c>
      <c r="AM28" s="69">
        <v>160</v>
      </c>
      <c r="AN28" s="888">
        <f t="shared" si="41"/>
        <v>5248</v>
      </c>
      <c r="AO28" s="68">
        <v>2750</v>
      </c>
      <c r="AP28" s="69">
        <v>369</v>
      </c>
      <c r="AQ28" s="69">
        <v>1633</v>
      </c>
      <c r="AR28" s="68">
        <v>1282</v>
      </c>
      <c r="AS28" s="220">
        <v>3225</v>
      </c>
      <c r="AT28" s="894">
        <f t="shared" si="42"/>
        <v>1662</v>
      </c>
      <c r="AU28" s="349">
        <f>X28/AA28</f>
        <v>0.36969696969696969</v>
      </c>
      <c r="AV28" s="349">
        <f>BH28/AA28</f>
        <v>0.50896766069179866</v>
      </c>
      <c r="AW28" s="353">
        <f>AG28/AA28</f>
        <v>2.7109289178254694E-2</v>
      </c>
      <c r="AX28" s="365">
        <f>AN28/AA28</f>
        <v>2.8122069501379847E-2</v>
      </c>
      <c r="AY28" s="365">
        <f>BH28/X28</f>
        <v>1.3767158035106029</v>
      </c>
      <c r="AZ28" s="365">
        <f>AR28/X28</f>
        <v>1.8582133901523388E-2</v>
      </c>
      <c r="BA28" s="365">
        <f>AR28/AA28</f>
        <v>6.869758593896525E-3</v>
      </c>
      <c r="BB28" s="365">
        <f>AT28/AA28</f>
        <v>8.9060364922433893E-3</v>
      </c>
      <c r="BC28" s="365">
        <f>AI28/X28</f>
        <v>0.45504486092388863</v>
      </c>
      <c r="BD28" s="380">
        <f>AD28/X28</f>
        <v>0.23547999014364193</v>
      </c>
      <c r="BE28" s="365">
        <v>0.26100000000000001</v>
      </c>
      <c r="BF28" s="907">
        <v>21332</v>
      </c>
      <c r="BG28" s="907">
        <v>8700</v>
      </c>
      <c r="BH28" s="910">
        <f>X28+AC28+AN28+AO28</f>
        <v>94981</v>
      </c>
      <c r="BI28" s="909">
        <v>28592</v>
      </c>
      <c r="BJ28" s="909">
        <v>3845</v>
      </c>
      <c r="BK28" s="907">
        <v>1452</v>
      </c>
      <c r="BL28" s="907">
        <v>921</v>
      </c>
      <c r="BM28" s="53"/>
      <c r="BN28" s="134">
        <f>(I28*0.7635+AU28*0.7562+K28*0.7021+1-P28*0.5276+R28*0.4621+W28*0.2713)/3.9552</f>
        <v>0.51034267790140064</v>
      </c>
      <c r="BO28" s="222">
        <v>4.62</v>
      </c>
      <c r="BP28" s="116">
        <v>9</v>
      </c>
      <c r="BQ28" s="116">
        <v>3.4</v>
      </c>
      <c r="BR28" s="116">
        <v>1.1000000000000001</v>
      </c>
      <c r="BS28" s="115">
        <f>AS28/D28</f>
        <v>0.6646743610882111</v>
      </c>
      <c r="BT28" s="117">
        <v>0.98199999999999998</v>
      </c>
      <c r="BU28" s="116">
        <v>1.93</v>
      </c>
      <c r="BV28" s="116">
        <v>6.5</v>
      </c>
      <c r="BW28" s="116">
        <v>20.5</v>
      </c>
      <c r="BX28" s="66">
        <v>0.748</v>
      </c>
      <c r="BY28" s="67">
        <v>0.1200760924898856</v>
      </c>
      <c r="BZ28" s="66">
        <v>0.36969696969696969</v>
      </c>
      <c r="CA28" s="227">
        <v>8.7056238780376716E-2</v>
      </c>
      <c r="CB28" s="66">
        <v>0.29299999999999998</v>
      </c>
      <c r="CC28" s="113">
        <v>0.16822870615974064</v>
      </c>
      <c r="CD28" s="53"/>
      <c r="CE28" s="134">
        <f>(1-I28*0.7635+1-AU28*0.7562+1-K28*0.7021+P28*0.5276+1-R28*0.4621+1-W28*0.2713)/5.5276</f>
        <v>0.72029319060069097</v>
      </c>
      <c r="CF28" s="115">
        <v>4.62</v>
      </c>
      <c r="CG28" s="116">
        <v>9</v>
      </c>
      <c r="CH28" s="116">
        <v>3.4</v>
      </c>
      <c r="CI28" s="116">
        <v>1.1000000000000001</v>
      </c>
      <c r="CJ28" s="115">
        <f>AS28/D28</f>
        <v>0.6646743610882111</v>
      </c>
      <c r="CK28" s="117">
        <v>0.98199999999999998</v>
      </c>
      <c r="CL28" s="116">
        <v>1.93</v>
      </c>
      <c r="CM28" s="116">
        <v>20.5</v>
      </c>
      <c r="CN28" s="116">
        <v>6.5</v>
      </c>
      <c r="CO28" s="66">
        <v>0.748</v>
      </c>
      <c r="CP28" s="67">
        <v>0.1200760924898856</v>
      </c>
      <c r="CQ28" s="66">
        <v>0.36969696969696969</v>
      </c>
      <c r="CR28" s="66">
        <v>8.7056238780376716E-2</v>
      </c>
      <c r="CS28" s="66">
        <v>0.29299999999999998</v>
      </c>
      <c r="CT28" s="113">
        <v>0.16822870615974064</v>
      </c>
      <c r="CU28" s="40"/>
      <c r="CV28" s="96">
        <v>1902</v>
      </c>
      <c r="CW28" s="134">
        <v>0.49243596405638135</v>
      </c>
      <c r="CX28" s="134">
        <v>0.73310609938566496</v>
      </c>
      <c r="CY28" s="40"/>
      <c r="DG28" s="40"/>
      <c r="DH28" s="96">
        <v>1902</v>
      </c>
      <c r="DI28" s="70">
        <v>0.28558797462054458</v>
      </c>
      <c r="DJ28" s="40"/>
      <c r="DR28" s="40"/>
      <c r="DS28" s="96">
        <v>1902</v>
      </c>
      <c r="DT28" s="98">
        <v>1.3506295307134682E-2</v>
      </c>
      <c r="DU28" s="40"/>
    </row>
    <row r="29" spans="1:125" x14ac:dyDescent="0.2">
      <c r="A29" s="40"/>
      <c r="B29" s="96">
        <v>2001</v>
      </c>
      <c r="C29" s="142">
        <v>30</v>
      </c>
      <c r="D29" s="111">
        <v>4858</v>
      </c>
      <c r="E29" s="112">
        <v>23199</v>
      </c>
      <c r="F29" s="138">
        <f>((((4/6)+((J29+K29+R29+T29+V29+W29+I29-(1-M29)-P29-Q29)/20))*(X29+(AD29+AS29)*5/6+(AH29+AM29+AP29)*1/6+AK29*18/6+AO29*8/6-AE29*9/6-AF29*7/6-AG29*3/6-AI29*2/6-AQ29*4/6-AR29)-(((2/6)-((J29+K29+L29+M29+S29+U29+V29+W29+I29)/20))*(AE29*17/6+AF29*12/6+AI29*3/6+AL29*2/6+AQ29*5/6+AR29*8/6-AD29*1/6-AG29*9/6-AK29*2/6))))/2</f>
        <v>23665.777361353517</v>
      </c>
      <c r="G29" s="301">
        <f t="shared" si="43"/>
        <v>1.0201205811178722</v>
      </c>
      <c r="H29" s="138">
        <f t="shared" si="44"/>
        <v>466.77736135351734</v>
      </c>
      <c r="I29" s="70">
        <f>(Z29-AG29)/(AB29-AG29-AI29+AF29)</f>
        <v>0.29601066288637556</v>
      </c>
      <c r="J29" s="66">
        <f>X29/AB29</f>
        <v>0.42663955628812394</v>
      </c>
      <c r="K29" s="66">
        <f>J29+V29</f>
        <v>0.7588417207949596</v>
      </c>
      <c r="L29" s="66">
        <f>AN29/X29</f>
        <v>7.5293984941203013E-2</v>
      </c>
      <c r="M29" s="66">
        <f>AG29/X29</f>
        <v>7.6957784608443075E-2</v>
      </c>
      <c r="N29" s="134">
        <f>(I29*0.7635+AU29*0.7562+K29*0.7021+1-P29*0.5276+R29*0.4621+W29*0.2713)/3.9552</f>
        <v>0.5143747140635897</v>
      </c>
      <c r="O29" s="134">
        <f>(1-I29*0.7635+1-AU29*0.7562+1-K29*0.7021+P29*0.5276+1-R29*0.4621+1-W29*0.2713)/5.5276</f>
        <v>0.71740812123447617</v>
      </c>
      <c r="P29" s="113">
        <f>AI29/AA29</f>
        <v>0.17330566489816876</v>
      </c>
      <c r="Q29" s="66">
        <f>AT29/X29</f>
        <v>2.6310594737881051E-2</v>
      </c>
      <c r="R29" s="67">
        <f>E29/AA29</f>
        <v>0.12407474756118432</v>
      </c>
      <c r="S29" s="66">
        <f>AC29/X29</f>
        <v>0.24951355009728998</v>
      </c>
      <c r="T29" s="66">
        <f>AC29/AA29</f>
        <v>9.4643162758856758E-2</v>
      </c>
      <c r="U29" s="67">
        <f>E29/X29</f>
        <v>0.32710583457883308</v>
      </c>
      <c r="V29" s="66">
        <f>(Z29+AD29+AK29)/(AB29+AD29+AF29+AK29)</f>
        <v>0.3322021645068356</v>
      </c>
      <c r="W29" s="67">
        <f>AD29/AA29</f>
        <v>8.4534913571795309E-2</v>
      </c>
      <c r="X29" s="69">
        <v>70922</v>
      </c>
      <c r="Y29" s="69"/>
      <c r="Z29" s="888">
        <v>43879</v>
      </c>
      <c r="AA29" s="888">
        <v>186976</v>
      </c>
      <c r="AB29" s="887">
        <v>166234</v>
      </c>
      <c r="AC29" s="888">
        <f t="shared" si="39"/>
        <v>17696</v>
      </c>
      <c r="AD29" s="68">
        <v>15806</v>
      </c>
      <c r="AE29" s="69">
        <v>4435</v>
      </c>
      <c r="AF29" s="69">
        <v>1424</v>
      </c>
      <c r="AG29" s="68">
        <v>5458</v>
      </c>
      <c r="AH29" s="69">
        <v>1484</v>
      </c>
      <c r="AI29" s="68">
        <v>32404</v>
      </c>
      <c r="AJ29" s="888">
        <f t="shared" si="40"/>
        <v>2290</v>
      </c>
      <c r="AK29" s="68">
        <v>1890</v>
      </c>
      <c r="AL29" s="114">
        <v>458</v>
      </c>
      <c r="AM29" s="69">
        <v>151</v>
      </c>
      <c r="AN29" s="888">
        <f t="shared" si="41"/>
        <v>5340</v>
      </c>
      <c r="AO29" s="68">
        <v>3103</v>
      </c>
      <c r="AP29" s="69">
        <v>348</v>
      </c>
      <c r="AQ29" s="69">
        <v>1607</v>
      </c>
      <c r="AR29" s="68">
        <v>1408</v>
      </c>
      <c r="AS29" s="220">
        <v>3357</v>
      </c>
      <c r="AT29" s="894">
        <f t="shared" si="42"/>
        <v>1866</v>
      </c>
      <c r="AU29" s="349">
        <f>X29/AA29</f>
        <v>0.37931071367448227</v>
      </c>
      <c r="AV29" s="349">
        <f>BH29/AA29</f>
        <v>0.51910940441553999</v>
      </c>
      <c r="AW29" s="353">
        <f>AG29/AA29</f>
        <v>2.9190912202635633E-2</v>
      </c>
      <c r="AX29" s="365">
        <f>AN29/AA29</f>
        <v>2.8559815163443438E-2</v>
      </c>
      <c r="AY29" s="365">
        <f>BH29/X29</f>
        <v>1.3685598262880347</v>
      </c>
      <c r="AZ29" s="365">
        <f>AR29/X29</f>
        <v>1.9852796029440792E-2</v>
      </c>
      <c r="BA29" s="365">
        <f>AR29/AA29</f>
        <v>7.5303782303611155E-3</v>
      </c>
      <c r="BB29" s="365">
        <f>AT29/AA29</f>
        <v>9.9798904672257407E-3</v>
      </c>
      <c r="BC29" s="365">
        <f>AI29/X29</f>
        <v>0.45689630862073827</v>
      </c>
      <c r="BD29" s="380">
        <f>AD29/X29</f>
        <v>0.22286455542708891</v>
      </c>
      <c r="BE29" s="365">
        <v>0.26400000000000001</v>
      </c>
      <c r="BF29" s="907">
        <v>22088</v>
      </c>
      <c r="BG29" s="907">
        <v>8813</v>
      </c>
      <c r="BH29" s="910">
        <f>X29+AC29+AN29+AO29</f>
        <v>97061</v>
      </c>
      <c r="BI29" s="909">
        <v>28680</v>
      </c>
      <c r="BJ29" s="909">
        <v>3653</v>
      </c>
      <c r="BK29" s="907">
        <v>1384</v>
      </c>
      <c r="BL29" s="907">
        <v>928</v>
      </c>
      <c r="BM29" s="53"/>
      <c r="BN29" s="134">
        <f>(I29*0.7635+AU29*0.7562+K29*0.7021+1-P29*0.5276+R29*0.4621+W29*0.2713)/3.9552</f>
        <v>0.5143747140635897</v>
      </c>
      <c r="BO29" s="222">
        <v>4.78</v>
      </c>
      <c r="BP29" s="116">
        <v>9.1</v>
      </c>
      <c r="BQ29" s="116">
        <v>3.3</v>
      </c>
      <c r="BR29" s="116">
        <v>1.1000000000000001</v>
      </c>
      <c r="BS29" s="115">
        <f>AS29/D29</f>
        <v>0.6910251132153149</v>
      </c>
      <c r="BT29" s="117">
        <v>0.98199999999999998</v>
      </c>
      <c r="BU29" s="116">
        <v>2.0499999999999998</v>
      </c>
      <c r="BV29" s="116">
        <v>6.7</v>
      </c>
      <c r="BW29" s="116">
        <v>20.3</v>
      </c>
      <c r="BX29" s="66">
        <v>0.75900000000000001</v>
      </c>
      <c r="BY29" s="67">
        <v>0.12407474756118432</v>
      </c>
      <c r="BZ29" s="66">
        <v>0.37931071367448227</v>
      </c>
      <c r="CA29" s="227">
        <v>8.4534913571795309E-2</v>
      </c>
      <c r="CB29" s="66">
        <v>0.29599999999999999</v>
      </c>
      <c r="CC29" s="113">
        <v>0.17330566489816876</v>
      </c>
      <c r="CD29" s="53"/>
      <c r="CE29" s="134">
        <f>(1-I29*0.7635+1-AU29*0.7562+1-K29*0.7021+P29*0.5276+1-R29*0.4621+1-W29*0.2713)/5.5276</f>
        <v>0.71740812123447617</v>
      </c>
      <c r="CF29" s="115">
        <v>4.78</v>
      </c>
      <c r="CG29" s="116">
        <v>9.1</v>
      </c>
      <c r="CH29" s="116">
        <v>3.3</v>
      </c>
      <c r="CI29" s="116">
        <v>1.1000000000000001</v>
      </c>
      <c r="CJ29" s="115">
        <f>AS29/D29</f>
        <v>0.6910251132153149</v>
      </c>
      <c r="CK29" s="117">
        <v>0.98199999999999998</v>
      </c>
      <c r="CL29" s="116">
        <v>2.0499999999999998</v>
      </c>
      <c r="CM29" s="116">
        <v>20.3</v>
      </c>
      <c r="CN29" s="116">
        <v>6.7</v>
      </c>
      <c r="CO29" s="66">
        <v>0.75900000000000001</v>
      </c>
      <c r="CP29" s="67">
        <v>0.12407474756118432</v>
      </c>
      <c r="CQ29" s="66">
        <v>0.37931071367448227</v>
      </c>
      <c r="CR29" s="66">
        <v>8.4534913571795309E-2</v>
      </c>
      <c r="CS29" s="66">
        <v>0.29599999999999999</v>
      </c>
      <c r="CT29" s="113">
        <v>0.17330566489816876</v>
      </c>
      <c r="CU29" s="40"/>
      <c r="CV29" s="96">
        <v>1903</v>
      </c>
      <c r="CW29" s="134">
        <v>0.49061748265342675</v>
      </c>
      <c r="CX29" s="134">
        <v>0.73440728934965749</v>
      </c>
      <c r="CY29" s="40"/>
      <c r="DG29" s="40"/>
      <c r="DH29" s="96">
        <v>1903</v>
      </c>
      <c r="DI29" s="70">
        <v>0.28627921820007596</v>
      </c>
      <c r="DJ29" s="40"/>
      <c r="DR29" s="40"/>
      <c r="DS29" s="96">
        <v>1903</v>
      </c>
      <c r="DT29" s="98">
        <v>1.2817079236331637E-2</v>
      </c>
      <c r="DU29" s="40"/>
    </row>
    <row r="30" spans="1:125" x14ac:dyDescent="0.2">
      <c r="A30" s="40"/>
      <c r="B30" s="96">
        <v>2000</v>
      </c>
      <c r="C30" s="142">
        <v>30</v>
      </c>
      <c r="D30" s="111">
        <v>4858</v>
      </c>
      <c r="E30" s="112">
        <v>24971</v>
      </c>
      <c r="F30" s="138">
        <f>((((4/6)+((J30+K30+R30+T30+V30+W30+I30-(1-M30)-P30-Q30)/20))*(X30+(AD30+AS30)*5/6+(AH30+AM30+AP30)*1/6+AK30*18/6+AO30*8/6-AE30*9/6-AF30*7/6-AG30*3/6-AI30*2/6-AQ30*4/6-AR30)-(((2/6)-((J30+K30+L30+M30+S30+U30+V30+W30+I30)/20))*(AE30*17/6+AF30*12/6+AI30*3/6+AL30*2/6+AQ30*5/6+AR30*8/6-AD30*1/6-AG30*9/6-AK30*2/6))))/2</f>
        <v>24967.030900634967</v>
      </c>
      <c r="G30" s="300">
        <f t="shared" si="43"/>
        <v>0.99984105164530723</v>
      </c>
      <c r="H30" s="341">
        <f t="shared" ref="H30:H37" si="45">E30-F30</f>
        <v>3.9690993650328892</v>
      </c>
      <c r="I30" s="70">
        <f>(Z30-AG30)/(AB30-AG30-AI30+AF30)</f>
        <v>0.30020113088687339</v>
      </c>
      <c r="J30" s="66">
        <f>X30/AB30</f>
        <v>0.43714507741048481</v>
      </c>
      <c r="K30" s="66">
        <f>J30+V30</f>
        <v>0.78206114938817461</v>
      </c>
      <c r="L30" s="66">
        <f>AN30/X30</f>
        <v>7.4470121701080264E-2</v>
      </c>
      <c r="M30" s="66">
        <f>AG30/X30</f>
        <v>7.7847668535484749E-2</v>
      </c>
      <c r="N30" s="134">
        <f>(I30*0.7635+AU30*0.7562+K30*0.7021+1-P30*0.5276+R30*0.4621+W30*0.2713)/3.9552</f>
        <v>0.52302012251810015</v>
      </c>
      <c r="O30" s="134">
        <f>(1-I30*0.7635+1-AU30*0.7562+1-K30*0.7021+P30*0.5276+1-R30*0.4621+1-W30*0.2713)/5.5276</f>
        <v>0.71122201523561956</v>
      </c>
      <c r="P30" s="113">
        <f>AI30/AA30</f>
        <v>0.16480518866189078</v>
      </c>
      <c r="Q30" s="66">
        <f>AT30/X30</f>
        <v>2.3683850676876794E-2</v>
      </c>
      <c r="R30" s="67">
        <f>E30/AA30</f>
        <v>0.13124602519696627</v>
      </c>
      <c r="S30" s="66">
        <f>AC30/X30</f>
        <v>0.27088746068644881</v>
      </c>
      <c r="T30" s="66">
        <f>AC30/AA30</f>
        <v>0.10412012971654727</v>
      </c>
      <c r="U30" s="67">
        <f>E30/X30</f>
        <v>0.34146041296321616</v>
      </c>
      <c r="V30" s="66">
        <f>(Z30+AD30+AK30)/(AB30+AD30+AF30+AK30)</f>
        <v>0.34491607197768986</v>
      </c>
      <c r="W30" s="67">
        <f>AD30/AA30</f>
        <v>9.5852539406394377E-2</v>
      </c>
      <c r="X30" s="69">
        <v>73130</v>
      </c>
      <c r="Y30" s="69"/>
      <c r="Z30" s="888">
        <v>45246</v>
      </c>
      <c r="AA30" s="888">
        <v>190261</v>
      </c>
      <c r="AB30" s="887">
        <v>167290</v>
      </c>
      <c r="AC30" s="888">
        <f t="shared" si="39"/>
        <v>19810</v>
      </c>
      <c r="AD30" s="68">
        <v>18237</v>
      </c>
      <c r="AE30" s="69">
        <v>4711</v>
      </c>
      <c r="AF30" s="69">
        <v>1514</v>
      </c>
      <c r="AG30" s="68">
        <v>5693</v>
      </c>
      <c r="AH30" s="69">
        <v>1518</v>
      </c>
      <c r="AI30" s="68">
        <v>31356</v>
      </c>
      <c r="AJ30" s="888">
        <f t="shared" si="40"/>
        <v>2246</v>
      </c>
      <c r="AK30" s="68">
        <v>1573</v>
      </c>
      <c r="AL30" s="114">
        <v>408</v>
      </c>
      <c r="AM30" s="69">
        <v>161</v>
      </c>
      <c r="AN30" s="888">
        <f t="shared" si="41"/>
        <v>5446</v>
      </c>
      <c r="AO30" s="68">
        <v>2924</v>
      </c>
      <c r="AP30" s="69">
        <v>320</v>
      </c>
      <c r="AQ30" s="69">
        <v>1628</v>
      </c>
      <c r="AR30" s="68">
        <v>1324</v>
      </c>
      <c r="AS30" s="220">
        <v>3447</v>
      </c>
      <c r="AT30" s="894">
        <f t="shared" si="42"/>
        <v>1732</v>
      </c>
      <c r="AU30" s="349">
        <f>X30/AA30</f>
        <v>0.38436673832261997</v>
      </c>
      <c r="AV30" s="349">
        <f>BH30/AA30</f>
        <v>0.53247906822732982</v>
      </c>
      <c r="AW30" s="353">
        <f>AG30/AA30</f>
        <v>2.9922054441004726E-2</v>
      </c>
      <c r="AX30" s="365">
        <f>AN30/AA30</f>
        <v>2.8623837780732783E-2</v>
      </c>
      <c r="AY30" s="365">
        <f>BH30/X30</f>
        <v>1.3853411732531109</v>
      </c>
      <c r="AZ30" s="365">
        <f>AR30/X30</f>
        <v>1.8104744974702585E-2</v>
      </c>
      <c r="BA30" s="365">
        <f>AR30/AA30</f>
        <v>6.9588617740892773E-3</v>
      </c>
      <c r="BB30" s="365">
        <f>AT30/AA30</f>
        <v>9.1032844355911097E-3</v>
      </c>
      <c r="BC30" s="365">
        <f>AI30/X30</f>
        <v>0.42877068234650623</v>
      </c>
      <c r="BD30" s="380">
        <f>AD30/X30</f>
        <v>0.24937782031997813</v>
      </c>
      <c r="BE30" s="365">
        <v>0.27</v>
      </c>
      <c r="BF30" s="907">
        <v>23735</v>
      </c>
      <c r="BG30" s="907">
        <v>8901</v>
      </c>
      <c r="BH30" s="910">
        <f>X30+AC30+AN30+AO30</f>
        <v>101310</v>
      </c>
      <c r="BI30" s="909">
        <v>29700</v>
      </c>
      <c r="BJ30" s="909">
        <v>3892</v>
      </c>
      <c r="BK30" s="907">
        <v>1210</v>
      </c>
      <c r="BL30" s="907">
        <v>952</v>
      </c>
      <c r="BM30" s="53"/>
      <c r="BN30" s="134">
        <f>(I30*0.7635+AU30*0.7562+K30*0.7021+1-P30*0.5276+R30*0.4621+W30*0.2713)/3.9552</f>
        <v>0.52302012251810015</v>
      </c>
      <c r="BO30" s="222">
        <v>5.14</v>
      </c>
      <c r="BP30" s="116">
        <v>9.4</v>
      </c>
      <c r="BQ30" s="116">
        <v>3.8</v>
      </c>
      <c r="BR30" s="116">
        <v>1.2</v>
      </c>
      <c r="BS30" s="115">
        <f>AS30/D30</f>
        <v>0.70955125566076571</v>
      </c>
      <c r="BT30" s="117">
        <v>0.98099999999999998</v>
      </c>
      <c r="BU30" s="116">
        <v>1.72</v>
      </c>
      <c r="BV30" s="116">
        <v>6.5</v>
      </c>
      <c r="BW30" s="116">
        <v>20.5</v>
      </c>
      <c r="BX30" s="66">
        <v>0.78200000000000003</v>
      </c>
      <c r="BY30" s="67">
        <v>0.13124602519696627</v>
      </c>
      <c r="BZ30" s="66">
        <v>0.38436673832261997</v>
      </c>
      <c r="CA30" s="227">
        <v>9.5852539406394377E-2</v>
      </c>
      <c r="CB30" s="66">
        <v>0.3</v>
      </c>
      <c r="CC30" s="113">
        <v>0.16480518866189078</v>
      </c>
      <c r="CD30" s="53"/>
      <c r="CE30" s="134">
        <f>(1-I30*0.7635+1-AU30*0.7562+1-K30*0.7021+P30*0.5276+1-R30*0.4621+1-W30*0.2713)/5.5276</f>
        <v>0.71122201523561956</v>
      </c>
      <c r="CF30" s="115">
        <v>5.14</v>
      </c>
      <c r="CG30" s="116">
        <v>9.4</v>
      </c>
      <c r="CH30" s="116">
        <v>3.8</v>
      </c>
      <c r="CI30" s="116">
        <v>1.2</v>
      </c>
      <c r="CJ30" s="115">
        <f>AS30/D30</f>
        <v>0.70955125566076571</v>
      </c>
      <c r="CK30" s="117">
        <v>0.98099999999999998</v>
      </c>
      <c r="CL30" s="116">
        <v>1.72</v>
      </c>
      <c r="CM30" s="116">
        <v>20.5</v>
      </c>
      <c r="CN30" s="116">
        <v>6.5</v>
      </c>
      <c r="CO30" s="66">
        <v>0.78200000000000003</v>
      </c>
      <c r="CP30" s="67">
        <v>0.13124602519696627</v>
      </c>
      <c r="CQ30" s="66">
        <v>0.38436673832261997</v>
      </c>
      <c r="CR30" s="66">
        <v>9.5852539406394377E-2</v>
      </c>
      <c r="CS30" s="66">
        <v>0.3</v>
      </c>
      <c r="CT30" s="113">
        <v>0.16480518866189078</v>
      </c>
      <c r="CU30" s="40"/>
      <c r="CV30" s="96">
        <v>1904</v>
      </c>
      <c r="CW30" s="134">
        <v>0.47323774423076287</v>
      </c>
      <c r="CX30" s="134">
        <v>0.74684312794313734</v>
      </c>
      <c r="CY30" s="40"/>
      <c r="DG30" s="40"/>
      <c r="DH30" s="96">
        <v>1904</v>
      </c>
      <c r="DI30" s="70">
        <v>0.27198857003893107</v>
      </c>
      <c r="DJ30" s="40"/>
      <c r="DR30" s="40"/>
      <c r="DS30" s="96">
        <v>1904</v>
      </c>
      <c r="DT30" s="98">
        <v>1.2483499905713747E-2</v>
      </c>
      <c r="DU30" s="40"/>
    </row>
    <row r="31" spans="1:125" x14ac:dyDescent="0.2">
      <c r="A31" s="40"/>
      <c r="B31" s="96">
        <v>1999</v>
      </c>
      <c r="C31" s="142">
        <v>30</v>
      </c>
      <c r="D31" s="111">
        <v>4856</v>
      </c>
      <c r="E31" s="112">
        <v>24691</v>
      </c>
      <c r="F31" s="138">
        <f>((((4/6)+((J31+K31+R31+T31+V31+W31+I31-(1-M31)-P31-Q31)/20))*(X31+(AD31+AS31)*5/6+(AH31+AM31+AP31)*1/6+AK31*18/6+AO31*8/6-AE31*9/6-AF31*7/6-AG31*3/6-AI31*2/6-AQ31*4/6-AR31)-(((2/6)-((J31+K31+L31+M31+S31+U31+V31+W31+I31)/20))*(AE31*17/6+AF31*12/6+AI31*3/6+AL31*2/6+AQ31*5/6+AR31*8/6-AD31*1/6-AG31*9/6-AK31*2/6))))/2</f>
        <v>24887.549456885776</v>
      </c>
      <c r="G31" s="300">
        <f t="shared" si="43"/>
        <v>1.0079603684292162</v>
      </c>
      <c r="H31" s="138">
        <f t="shared" si="44"/>
        <v>196.54945688577573</v>
      </c>
      <c r="I31" s="70">
        <f>(Z31-AG31)/(AB31-AG31-AI31+AF31)</f>
        <v>0.3016126832077845</v>
      </c>
      <c r="J31" s="66">
        <f>X31/AB31</f>
        <v>0.43385366495748995</v>
      </c>
      <c r="K31" s="66">
        <f>J31+V31</f>
        <v>0.77838844171733057</v>
      </c>
      <c r="L31" s="66">
        <f>AN31/X31</f>
        <v>7.8399735219891603E-2</v>
      </c>
      <c r="M31" s="66">
        <f>AG31/X31</f>
        <v>7.6234606208541916E-2</v>
      </c>
      <c r="N31" s="134">
        <f>(I31*0.7635+AU31*0.7562+K31*0.7021+1-P31*0.5276+R31*0.4621+W31*0.2713)/3.9552</f>
        <v>0.52210807287794903</v>
      </c>
      <c r="O31" s="134">
        <f>(1-I31*0.7635+1-AU31*0.7562+1-K31*0.7021+P31*0.5276+1-R31*0.4621+1-W31*0.2713)/5.5276</f>
        <v>0.71187462011598812</v>
      </c>
      <c r="P31" s="113">
        <f>AI31/AA31</f>
        <v>0.16405014444467875</v>
      </c>
      <c r="Q31" s="66">
        <f>AT31/X31</f>
        <v>2.7277867416876975E-2</v>
      </c>
      <c r="R31" s="67">
        <f>E31/AA31</f>
        <v>0.13016363367985997</v>
      </c>
      <c r="S31" s="66">
        <f>AC31/X31</f>
        <v>0.26850357866865254</v>
      </c>
      <c r="T31" s="66">
        <f>AC31/AA31</f>
        <v>0.10264006916475128</v>
      </c>
      <c r="U31" s="67">
        <f>E31/X31</f>
        <v>0.34050446126901385</v>
      </c>
      <c r="V31" s="66">
        <f>(Z31+AD31+AK31)/(AB31+AD31+AF31+AK31)</f>
        <v>0.34453477675984068</v>
      </c>
      <c r="W31" s="67">
        <f>AD31/AA31</f>
        <v>9.4316049174451216E-2</v>
      </c>
      <c r="X31" s="69">
        <v>72513</v>
      </c>
      <c r="Y31" s="69"/>
      <c r="Z31" s="888">
        <v>45327</v>
      </c>
      <c r="AA31" s="888">
        <v>189692</v>
      </c>
      <c r="AB31" s="887">
        <v>167137</v>
      </c>
      <c r="AC31" s="888">
        <f t="shared" si="39"/>
        <v>19470</v>
      </c>
      <c r="AD31" s="68">
        <v>17891</v>
      </c>
      <c r="AE31" s="69">
        <v>4682</v>
      </c>
      <c r="AF31" s="69">
        <v>1464</v>
      </c>
      <c r="AG31" s="68">
        <v>5528</v>
      </c>
      <c r="AH31" s="69">
        <v>1632</v>
      </c>
      <c r="AI31" s="68">
        <v>31119</v>
      </c>
      <c r="AJ31" s="888">
        <f t="shared" si="40"/>
        <v>2459</v>
      </c>
      <c r="AK31" s="68">
        <v>1579</v>
      </c>
      <c r="AL31" s="114">
        <v>459</v>
      </c>
      <c r="AM31" s="69">
        <v>177</v>
      </c>
      <c r="AN31" s="888">
        <f t="shared" si="41"/>
        <v>5685</v>
      </c>
      <c r="AO31" s="68">
        <v>3421</v>
      </c>
      <c r="AP31" s="69">
        <v>368</v>
      </c>
      <c r="AQ31" s="69">
        <v>1604</v>
      </c>
      <c r="AR31" s="68">
        <v>1519</v>
      </c>
      <c r="AS31" s="220">
        <v>3508</v>
      </c>
      <c r="AT31" s="894">
        <f t="shared" si="42"/>
        <v>1978</v>
      </c>
      <c r="AU31" s="349">
        <f>X31/AA31</f>
        <v>0.38226704341775086</v>
      </c>
      <c r="AV31" s="349">
        <f>BH31/AA31</f>
        <v>0.53291124559812753</v>
      </c>
      <c r="AW31" s="353">
        <f>AG31/AA31</f>
        <v>2.9141977521455833E-2</v>
      </c>
      <c r="AX31" s="365">
        <f>AN31/AA31</f>
        <v>2.9969634987242477E-2</v>
      </c>
      <c r="AY31" s="365">
        <f>BH31/X31</f>
        <v>1.3940810613269345</v>
      </c>
      <c r="AZ31" s="365">
        <f>AR31/X31</f>
        <v>2.0947967950574381E-2</v>
      </c>
      <c r="BA31" s="365">
        <f>AR31/AA31</f>
        <v>8.0077177740758704E-3</v>
      </c>
      <c r="BB31" s="365">
        <f>AT31/AA31</f>
        <v>1.0427429728190963E-2</v>
      </c>
      <c r="BC31" s="365">
        <f>AI31/X31</f>
        <v>0.42915063505854123</v>
      </c>
      <c r="BD31" s="380">
        <f>AD31/X31</f>
        <v>0.24672817287934579</v>
      </c>
      <c r="BE31" s="365">
        <v>0.27100000000000002</v>
      </c>
      <c r="BF31" s="907">
        <v>23461</v>
      </c>
      <c r="BG31" s="907">
        <v>8740</v>
      </c>
      <c r="BH31" s="910">
        <f>X31+AC31+AN31+AO31</f>
        <v>101089</v>
      </c>
      <c r="BI31" s="909">
        <v>30128</v>
      </c>
      <c r="BJ31" s="909">
        <v>3841</v>
      </c>
      <c r="BK31" s="907">
        <v>1107</v>
      </c>
      <c r="BL31" s="907">
        <v>931</v>
      </c>
      <c r="BM31" s="53"/>
      <c r="BN31" s="134">
        <f>(I31*0.7635+AU31*0.7562+K31*0.7021+1-P31*0.5276+R31*0.4621+W31*0.2713)/3.9552</f>
        <v>0.52210807287794903</v>
      </c>
      <c r="BO31" s="222">
        <v>5.08</v>
      </c>
      <c r="BP31" s="116">
        <v>9.4</v>
      </c>
      <c r="BQ31" s="116">
        <v>3.7</v>
      </c>
      <c r="BR31" s="116">
        <v>1.2</v>
      </c>
      <c r="BS31" s="115">
        <f>AS31/D31</f>
        <v>0.72240527182866554</v>
      </c>
      <c r="BT31" s="117">
        <v>0.98099999999999998</v>
      </c>
      <c r="BU31" s="116">
        <v>1.74</v>
      </c>
      <c r="BV31" s="116">
        <v>6.5</v>
      </c>
      <c r="BW31" s="116">
        <v>20.5</v>
      </c>
      <c r="BX31" s="66">
        <v>0.77800000000000002</v>
      </c>
      <c r="BY31" s="67">
        <v>0.13016363367985997</v>
      </c>
      <c r="BZ31" s="66">
        <v>0.38226704341775086</v>
      </c>
      <c r="CA31" s="227">
        <v>9.4316049174451216E-2</v>
      </c>
      <c r="CB31" s="66">
        <v>0.30199999999999999</v>
      </c>
      <c r="CC31" s="113">
        <v>0.16405014444467875</v>
      </c>
      <c r="CD31" s="53"/>
      <c r="CE31" s="134">
        <f>(1-I31*0.7635+1-AU31*0.7562+1-K31*0.7021+P31*0.5276+1-R31*0.4621+1-W31*0.2713)/5.5276</f>
        <v>0.71187462011598812</v>
      </c>
      <c r="CF31" s="115">
        <v>5.08</v>
      </c>
      <c r="CG31" s="116">
        <v>9.4</v>
      </c>
      <c r="CH31" s="116">
        <v>3.7</v>
      </c>
      <c r="CI31" s="116">
        <v>1.2</v>
      </c>
      <c r="CJ31" s="115">
        <f>AS31/D31</f>
        <v>0.72240527182866554</v>
      </c>
      <c r="CK31" s="117">
        <v>0.98099999999999998</v>
      </c>
      <c r="CL31" s="116">
        <v>1.74</v>
      </c>
      <c r="CM31" s="116">
        <v>20.5</v>
      </c>
      <c r="CN31" s="116">
        <v>6.5</v>
      </c>
      <c r="CO31" s="66">
        <v>0.77800000000000002</v>
      </c>
      <c r="CP31" s="67">
        <v>0.13016363367985997</v>
      </c>
      <c r="CQ31" s="66">
        <v>0.38226704341775086</v>
      </c>
      <c r="CR31" s="66">
        <v>9.4316049174451216E-2</v>
      </c>
      <c r="CS31" s="66">
        <v>0.30199999999999999</v>
      </c>
      <c r="CT31" s="113">
        <v>0.16405014444467875</v>
      </c>
      <c r="CU31" s="40"/>
      <c r="CV31" s="96">
        <v>1905</v>
      </c>
      <c r="CW31" s="134">
        <v>0.47533486733551461</v>
      </c>
      <c r="CX31" s="134">
        <v>0.7453425596487756</v>
      </c>
      <c r="CY31" s="40"/>
      <c r="DG31" s="40"/>
      <c r="DH31" s="96">
        <v>1905</v>
      </c>
      <c r="DI31" s="70">
        <v>0.27464684559498842</v>
      </c>
      <c r="DJ31" s="40"/>
      <c r="DR31" s="40"/>
      <c r="DS31" s="96">
        <v>1905</v>
      </c>
      <c r="DT31" s="98">
        <v>1.2798182506626277E-2</v>
      </c>
      <c r="DU31" s="40"/>
    </row>
    <row r="32" spans="1:125" x14ac:dyDescent="0.2">
      <c r="A32" s="40"/>
      <c r="B32" s="96">
        <v>1998</v>
      </c>
      <c r="C32" s="142">
        <v>30</v>
      </c>
      <c r="D32" s="111">
        <v>4864</v>
      </c>
      <c r="E32" s="112">
        <v>23297</v>
      </c>
      <c r="F32" s="138">
        <f>((((4/6)+((J32+K32+R32+T32+V32+W32+I32-(1-M32)-P32-Q32)/20))*(X32+(AD32+AS32)*5/6+(AH32+AM32+AP32)*1/6+AK32*18/6+AO32*8/6-AE32*9/6-AF32*7/6-AG32*3/6-AI32*2/6-AQ32*4/6-AR32)-(((2/6)-((J32+K32+L32+M32+S32+U32+V32+W32+I32)/20))*(AE32*17/6+AF32*12/6+AI32*3/6+AL32*2/6+AQ32*5/6+AR32*8/6-AD32*1/6-AG32*9/6-AK32*2/6))))/2</f>
        <v>23394.674651349</v>
      </c>
      <c r="G32" s="300">
        <f t="shared" si="43"/>
        <v>1.0041925849400781</v>
      </c>
      <c r="H32" s="138">
        <f t="shared" si="44"/>
        <v>97.67465134899976</v>
      </c>
      <c r="I32" s="70">
        <f>(Z32-AG32)/(AB32-AG32-AI32+AF32)</f>
        <v>0.29967087510736462</v>
      </c>
      <c r="J32" s="66">
        <f>X32/AB32</f>
        <v>0.42018717537518852</v>
      </c>
      <c r="K32" s="66">
        <f>J32+V32</f>
        <v>0.75533769640953818</v>
      </c>
      <c r="L32" s="66">
        <f>AN32/X32</f>
        <v>8.0347479350612358E-2</v>
      </c>
      <c r="M32" s="66">
        <f>AG32/X32</f>
        <v>7.2116206209057246E-2</v>
      </c>
      <c r="N32" s="134">
        <f>(I32*0.7635+AU32*0.7562+K32*0.7021+1-P32*0.5276+R32*0.4621+W32*0.2713)/3.9552</f>
        <v>0.5139200647635136</v>
      </c>
      <c r="O32" s="134">
        <f>(1-I32*0.7635+1-AU32*0.7562+1-K32*0.7021+P32*0.5276+1-R32*0.4621+1-W32*0.2713)/5.5276</f>
        <v>0.71773343943978418</v>
      </c>
      <c r="P32" s="113">
        <f>AI32/AA32</f>
        <v>0.16939133205863607</v>
      </c>
      <c r="Q32" s="66">
        <f>AT32/X32</f>
        <v>2.6260324693819424E-2</v>
      </c>
      <c r="R32" s="67">
        <f>E32/AA32</f>
        <v>0.12373592521776078</v>
      </c>
      <c r="S32" s="66">
        <f>AC32/X32</f>
        <v>0.25682141839931644</v>
      </c>
      <c r="T32" s="66">
        <f>AC32/AA32</f>
        <v>9.5782876566815375E-2</v>
      </c>
      <c r="U32" s="67">
        <f>E32/X32</f>
        <v>0.33177157504984334</v>
      </c>
      <c r="V32" s="66">
        <f>(Z32+AD32+AK32)/(AB32+AD32+AF32+AK32)</f>
        <v>0.33515052103434967</v>
      </c>
      <c r="W32" s="67">
        <f>AD32/AA32</f>
        <v>8.7353940939026986E-2</v>
      </c>
      <c r="X32" s="69">
        <v>70220</v>
      </c>
      <c r="Y32" s="69"/>
      <c r="Z32" s="888">
        <v>44489</v>
      </c>
      <c r="AA32" s="888">
        <v>188280</v>
      </c>
      <c r="AB32" s="887">
        <v>167116</v>
      </c>
      <c r="AC32" s="888">
        <f t="shared" si="39"/>
        <v>18034</v>
      </c>
      <c r="AD32" s="68">
        <v>16447</v>
      </c>
      <c r="AE32" s="69">
        <v>4500</v>
      </c>
      <c r="AF32" s="69">
        <v>1402</v>
      </c>
      <c r="AG32" s="68">
        <v>5064</v>
      </c>
      <c r="AH32" s="69">
        <v>1603</v>
      </c>
      <c r="AI32" s="68">
        <v>31893</v>
      </c>
      <c r="AJ32" s="888">
        <f t="shared" si="40"/>
        <v>2333</v>
      </c>
      <c r="AK32" s="68">
        <v>1587</v>
      </c>
      <c r="AL32" s="114">
        <v>340</v>
      </c>
      <c r="AM32" s="69">
        <v>205</v>
      </c>
      <c r="AN32" s="888">
        <f t="shared" si="41"/>
        <v>5642</v>
      </c>
      <c r="AO32" s="68">
        <v>3284</v>
      </c>
      <c r="AP32" s="69">
        <v>390</v>
      </c>
      <c r="AQ32" s="69">
        <v>1705</v>
      </c>
      <c r="AR32" s="68">
        <v>1504</v>
      </c>
      <c r="AS32" s="220">
        <v>3444</v>
      </c>
      <c r="AT32" s="894">
        <f t="shared" si="42"/>
        <v>1844</v>
      </c>
      <c r="AU32" s="349">
        <f>X32/AA32</f>
        <v>0.37295517314637772</v>
      </c>
      <c r="AV32" s="349">
        <f>BH32/AA32</f>
        <v>0.51614616528574464</v>
      </c>
      <c r="AW32" s="353">
        <f>AG32/AA32</f>
        <v>2.6896112173358827E-2</v>
      </c>
      <c r="AX32" s="365">
        <f>AN32/AA32</f>
        <v>2.9966008073082643E-2</v>
      </c>
      <c r="AY32" s="365">
        <f>BH32/X32</f>
        <v>1.3839362005126745</v>
      </c>
      <c r="AZ32" s="365">
        <f>AR32/X32</f>
        <v>2.1418399316434064E-2</v>
      </c>
      <c r="BA32" s="365">
        <f>AR32/AA32</f>
        <v>7.9881028255789251E-3</v>
      </c>
      <c r="BB32" s="365">
        <f>AT32/AA32</f>
        <v>9.7939239430635226E-3</v>
      </c>
      <c r="BC32" s="365">
        <f>AI32/X32</f>
        <v>0.45418684135573911</v>
      </c>
      <c r="BD32" s="380">
        <f>AD32/X32</f>
        <v>0.23422101965252065</v>
      </c>
      <c r="BE32" s="365">
        <v>0.26600000000000001</v>
      </c>
      <c r="BF32" s="907">
        <v>22080</v>
      </c>
      <c r="BG32" s="907">
        <v>8741</v>
      </c>
      <c r="BH32" s="910">
        <f>X32+AC32+AN32+AO32</f>
        <v>97180</v>
      </c>
      <c r="BI32" s="909">
        <v>29785</v>
      </c>
      <c r="BJ32" s="909">
        <v>3704</v>
      </c>
      <c r="BK32" s="907">
        <v>1067</v>
      </c>
      <c r="BL32" s="907">
        <v>899</v>
      </c>
      <c r="BM32" s="53"/>
      <c r="BN32" s="134">
        <f>(I32*0.7635+AU32*0.7562+K32*0.7021+1-P32*0.5276+R32*0.4621+W32*0.2713)/3.9552</f>
        <v>0.5139200647635136</v>
      </c>
      <c r="BO32" s="222">
        <v>4.79</v>
      </c>
      <c r="BP32" s="116">
        <v>9.1999999999999993</v>
      </c>
      <c r="BQ32" s="116">
        <v>3.4</v>
      </c>
      <c r="BR32" s="116">
        <v>1</v>
      </c>
      <c r="BS32" s="115">
        <f>AS32/D32</f>
        <v>0.70805921052631582</v>
      </c>
      <c r="BT32" s="117">
        <v>0.98099999999999998</v>
      </c>
      <c r="BU32" s="116">
        <v>1.94</v>
      </c>
      <c r="BV32" s="116">
        <v>6.6</v>
      </c>
      <c r="BW32" s="116">
        <v>20.399999999999999</v>
      </c>
      <c r="BX32" s="66">
        <v>0.755</v>
      </c>
      <c r="BY32" s="67">
        <v>0.12373592521776078</v>
      </c>
      <c r="BZ32" s="66">
        <v>0.37295517314637772</v>
      </c>
      <c r="CA32" s="227">
        <v>8.7353940939026986E-2</v>
      </c>
      <c r="CB32" s="66">
        <v>0.29899999999999999</v>
      </c>
      <c r="CC32" s="113">
        <v>0.16939133205863607</v>
      </c>
      <c r="CD32" s="53"/>
      <c r="CE32" s="134">
        <f>(1-I32*0.7635+1-AU32*0.7562+1-K32*0.7021+P32*0.5276+1-R32*0.4621+1-W32*0.2713)/5.5276</f>
        <v>0.71773343943978418</v>
      </c>
      <c r="CF32" s="115">
        <v>4.79</v>
      </c>
      <c r="CG32" s="116">
        <v>9.1999999999999993</v>
      </c>
      <c r="CH32" s="116">
        <v>3.4</v>
      </c>
      <c r="CI32" s="116">
        <v>1</v>
      </c>
      <c r="CJ32" s="115">
        <f>AS32/D32</f>
        <v>0.70805921052631582</v>
      </c>
      <c r="CK32" s="117">
        <v>0.98099999999999998</v>
      </c>
      <c r="CL32" s="116">
        <v>1.94</v>
      </c>
      <c r="CM32" s="116">
        <v>20.399999999999999</v>
      </c>
      <c r="CN32" s="116">
        <v>6.6</v>
      </c>
      <c r="CO32" s="66">
        <v>0.755</v>
      </c>
      <c r="CP32" s="67">
        <v>0.12373592521776078</v>
      </c>
      <c r="CQ32" s="66">
        <v>0.37295517314637772</v>
      </c>
      <c r="CR32" s="66">
        <v>8.7353940939026986E-2</v>
      </c>
      <c r="CS32" s="66">
        <v>0.29899999999999999</v>
      </c>
      <c r="CT32" s="113">
        <v>0.16939133205863607</v>
      </c>
      <c r="CU32" s="40"/>
      <c r="CV32" s="96">
        <v>1906</v>
      </c>
      <c r="CW32" s="134">
        <v>0.47130471264640916</v>
      </c>
      <c r="CX32" s="134">
        <v>0.74822628275217506</v>
      </c>
      <c r="CY32" s="40"/>
      <c r="DG32" s="40"/>
      <c r="DH32" s="96">
        <v>1906</v>
      </c>
      <c r="DI32" s="70">
        <v>0.27256399105937085</v>
      </c>
      <c r="DJ32" s="40"/>
      <c r="DR32" s="40"/>
      <c r="DS32" s="96">
        <v>1906</v>
      </c>
      <c r="DT32" s="98">
        <v>1.0371547784621498E-2</v>
      </c>
      <c r="DU32" s="40"/>
    </row>
    <row r="33" spans="1:125" x14ac:dyDescent="0.2">
      <c r="A33" s="40"/>
      <c r="B33" s="96">
        <v>1997</v>
      </c>
      <c r="C33" s="142">
        <v>28</v>
      </c>
      <c r="D33" s="111">
        <v>4532</v>
      </c>
      <c r="E33" s="112">
        <v>21604</v>
      </c>
      <c r="F33" s="138">
        <f>((((4/6)+((J33+K33+R33+T33+V33+W33+I33-(1-M33)-P33-Q33)/20))*(X33+(AD33+AS33)*5/6+(AH33+AM33+AP33)*1/6+AK33*18/6+AO33*8/6-AE33*9/6-AF33*7/6-AG33*3/6-AI33*2/6-AQ33*4/6-AR33)-(((2/6)-((J33+K33+L33+M33+S33+U33+V33+W33+I33)/20))*(AE33*17/6+AF33*12/6+AI33*3/6+AL33*2/6+AQ33*5/6+AR33*8/6-AD33*1/6-AG33*9/6-AK33*2/6))))/2</f>
        <v>21692.080396274585</v>
      </c>
      <c r="G33" s="300">
        <f t="shared" si="43"/>
        <v>1.0040770411162092</v>
      </c>
      <c r="H33" s="138">
        <f t="shared" si="44"/>
        <v>88.080396274584928</v>
      </c>
      <c r="I33" s="70">
        <f>(Z33-AG33)/(AB33-AG33-AI33+AF33)</f>
        <v>0.30129086090114854</v>
      </c>
      <c r="J33" s="66">
        <f>X33/AB33</f>
        <v>0.41920894504561307</v>
      </c>
      <c r="K33" s="66">
        <f>J33+V33</f>
        <v>0.75603398414045253</v>
      </c>
      <c r="L33" s="66">
        <f>AN33/X33</f>
        <v>8.0431546477187268E-2</v>
      </c>
      <c r="M33" s="66">
        <f>AG33/X33</f>
        <v>7.1208238056506196E-2</v>
      </c>
      <c r="N33" s="134">
        <f>(I33*0.7635+AU33*0.7562+K33*0.7021+1-P33*0.5276+R33*0.4621+W33*0.2713)/3.9552</f>
        <v>0.51391877895732563</v>
      </c>
      <c r="O33" s="134">
        <f>(1-I33*0.7635+1-AU33*0.7562+1-K33*0.7021+P33*0.5276+1-R33*0.4621+1-W33*0.2713)/5.5276</f>
        <v>0.71773435948114661</v>
      </c>
      <c r="P33" s="113">
        <f>AI33/AA33</f>
        <v>0.17053941199592124</v>
      </c>
      <c r="Q33" s="66">
        <f>AT33/X33</f>
        <v>3.112291094366262E-2</v>
      </c>
      <c r="R33" s="67">
        <f>E33/AA33</f>
        <v>0.12306956130406795</v>
      </c>
      <c r="S33" s="66">
        <f>AC33/X33</f>
        <v>0.26265711084851368</v>
      </c>
      <c r="T33" s="66">
        <f>AC33/AA33</f>
        <v>9.7497479250098273E-2</v>
      </c>
      <c r="U33" s="67">
        <f>E33/X33</f>
        <v>0.33154801184757754</v>
      </c>
      <c r="V33" s="66">
        <f>(Z33+AD33+AK33)/(AB33+AD33+AF33+AK33)</f>
        <v>0.33682503909483946</v>
      </c>
      <c r="W33" s="67">
        <f>AD33/AA33</f>
        <v>8.9243091436286268E-2</v>
      </c>
      <c r="X33" s="69">
        <v>65161</v>
      </c>
      <c r="Y33" s="69"/>
      <c r="Z33" s="888">
        <v>41471</v>
      </c>
      <c r="AA33" s="888">
        <v>175543</v>
      </c>
      <c r="AB33" s="887">
        <v>155438</v>
      </c>
      <c r="AC33" s="888">
        <f t="shared" si="39"/>
        <v>17115</v>
      </c>
      <c r="AD33" s="68">
        <v>15666</v>
      </c>
      <c r="AE33" s="69">
        <v>4253</v>
      </c>
      <c r="AF33" s="69">
        <v>1383</v>
      </c>
      <c r="AG33" s="68">
        <v>4640</v>
      </c>
      <c r="AH33" s="69">
        <v>1482</v>
      </c>
      <c r="AI33" s="68">
        <v>29937</v>
      </c>
      <c r="AJ33" s="888">
        <f t="shared" si="40"/>
        <v>2280</v>
      </c>
      <c r="AK33" s="68">
        <v>1449</v>
      </c>
      <c r="AL33" s="114">
        <v>464</v>
      </c>
      <c r="AM33" s="69">
        <v>188</v>
      </c>
      <c r="AN33" s="888">
        <f t="shared" si="41"/>
        <v>5241</v>
      </c>
      <c r="AO33" s="68">
        <v>3308</v>
      </c>
      <c r="AP33" s="69">
        <v>334</v>
      </c>
      <c r="AQ33" s="69">
        <v>1577</v>
      </c>
      <c r="AR33" s="68">
        <v>1564</v>
      </c>
      <c r="AS33" s="220">
        <v>3237</v>
      </c>
      <c r="AT33" s="894">
        <f t="shared" si="42"/>
        <v>2028</v>
      </c>
      <c r="AU33" s="349">
        <f>X33/AA33</f>
        <v>0.37119680078385353</v>
      </c>
      <c r="AV33" s="349">
        <f>BH33/AA33</f>
        <v>0.51739459847444791</v>
      </c>
      <c r="AW33" s="353">
        <f>AG33/AA33</f>
        <v>2.6432270156030148E-2</v>
      </c>
      <c r="AX33" s="365">
        <f>AN33/AA33</f>
        <v>2.9855932734429741E-2</v>
      </c>
      <c r="AY33" s="365">
        <f>BH33/X33</f>
        <v>1.3938552201470205</v>
      </c>
      <c r="AZ33" s="365">
        <f>AR33/X33</f>
        <v>2.4002087138011999E-2</v>
      </c>
      <c r="BA33" s="365">
        <f>AR33/AA33</f>
        <v>8.9094979577653347E-3</v>
      </c>
      <c r="BB33" s="365">
        <f>AT33/AA33</f>
        <v>1.1552724973368348E-2</v>
      </c>
      <c r="BC33" s="365">
        <f>AI33/X33</f>
        <v>0.4594312548917297</v>
      </c>
      <c r="BD33" s="380">
        <f>AD33/X33</f>
        <v>0.24041988305888493</v>
      </c>
      <c r="BE33" s="365">
        <v>0.26700000000000002</v>
      </c>
      <c r="BF33" s="907">
        <v>20468</v>
      </c>
      <c r="BG33" s="907">
        <v>8004</v>
      </c>
      <c r="BH33" s="910">
        <f>X33+AC33+AN33+AO33</f>
        <v>90825</v>
      </c>
      <c r="BI33" s="909">
        <v>27944</v>
      </c>
      <c r="BJ33" s="909">
        <v>3440</v>
      </c>
      <c r="BK33" s="907">
        <v>1169</v>
      </c>
      <c r="BL33" s="907">
        <v>883</v>
      </c>
      <c r="BM33" s="53"/>
      <c r="BN33" s="134">
        <f>(I33*0.7635+AU33*0.7562+K33*0.7021+1-P33*0.5276+R33*0.4621+W33*0.2713)/3.9552</f>
        <v>0.51391877895732563</v>
      </c>
      <c r="BO33" s="222">
        <v>4.7699999999999996</v>
      </c>
      <c r="BP33" s="116">
        <v>9.1999999999999993</v>
      </c>
      <c r="BQ33" s="116">
        <v>3.5</v>
      </c>
      <c r="BR33" s="116">
        <v>1</v>
      </c>
      <c r="BS33" s="115">
        <f>AS33/D33</f>
        <v>0.71425419240953225</v>
      </c>
      <c r="BT33" s="117">
        <v>0.98099999999999998</v>
      </c>
      <c r="BU33" s="116">
        <v>1.91</v>
      </c>
      <c r="BV33" s="116">
        <v>6.7</v>
      </c>
      <c r="BW33" s="116">
        <v>20.3</v>
      </c>
      <c r="BX33" s="66">
        <v>0.75600000000000001</v>
      </c>
      <c r="BY33" s="67">
        <v>0.12306956130406795</v>
      </c>
      <c r="BZ33" s="66">
        <v>0.37119680078385353</v>
      </c>
      <c r="CA33" s="227">
        <v>8.9243091436286268E-2</v>
      </c>
      <c r="CB33" s="66">
        <v>0.30099999999999999</v>
      </c>
      <c r="CC33" s="113">
        <v>0.17053941199592124</v>
      </c>
      <c r="CD33" s="53"/>
      <c r="CE33" s="134">
        <f>(1-I33*0.7635+1-AU33*0.7562+1-K33*0.7021+P33*0.5276+1-R33*0.4621+1-W33*0.2713)/5.5276</f>
        <v>0.71773435948114661</v>
      </c>
      <c r="CF33" s="115">
        <v>4.7699999999999996</v>
      </c>
      <c r="CG33" s="116">
        <v>9.1999999999999993</v>
      </c>
      <c r="CH33" s="116">
        <v>3.5</v>
      </c>
      <c r="CI33" s="116">
        <v>1</v>
      </c>
      <c r="CJ33" s="115">
        <f>AS33/D33</f>
        <v>0.71425419240953225</v>
      </c>
      <c r="CK33" s="117">
        <v>0.98099999999999998</v>
      </c>
      <c r="CL33" s="116">
        <v>1.91</v>
      </c>
      <c r="CM33" s="116">
        <v>20.3</v>
      </c>
      <c r="CN33" s="116">
        <v>6.7</v>
      </c>
      <c r="CO33" s="66">
        <v>0.75600000000000001</v>
      </c>
      <c r="CP33" s="67">
        <v>0.12306956130406795</v>
      </c>
      <c r="CQ33" s="66">
        <v>0.37119680078385353</v>
      </c>
      <c r="CR33" s="66">
        <v>8.9243091436286268E-2</v>
      </c>
      <c r="CS33" s="66">
        <v>0.30099999999999999</v>
      </c>
      <c r="CT33" s="113">
        <v>0.17053941199592124</v>
      </c>
      <c r="CU33" s="40"/>
      <c r="CV33" s="96">
        <v>1907</v>
      </c>
      <c r="CW33" s="134">
        <v>0.46888567659520358</v>
      </c>
      <c r="CX33" s="134">
        <v>0.74995719153532281</v>
      </c>
      <c r="CY33" s="40"/>
      <c r="DG33" s="40"/>
      <c r="DH33" s="96">
        <v>1907</v>
      </c>
      <c r="DI33" s="70">
        <v>0.2702838211206538</v>
      </c>
      <c r="DJ33" s="40"/>
      <c r="DR33" s="40"/>
      <c r="DS33" s="96">
        <v>1907</v>
      </c>
      <c r="DT33" s="98">
        <v>9.8295935221367273E-3</v>
      </c>
      <c r="DU33" s="40"/>
    </row>
    <row r="34" spans="1:125" x14ac:dyDescent="0.2">
      <c r="A34" s="40"/>
      <c r="B34" s="96">
        <v>1996</v>
      </c>
      <c r="C34" s="142">
        <v>28</v>
      </c>
      <c r="D34" s="111">
        <v>4534</v>
      </c>
      <c r="E34" s="112">
        <v>22831</v>
      </c>
      <c r="F34" s="138">
        <f>((((4/6)+((J34+K34+R34+T34+V34+W34+I34-(1-M34)-P34-Q34)/20))*(X34+(AD34+AS34)*5/6+(AH34+AM34+AP34)*1/6+AK34*18/6+AO34*8/6-AE34*9/6-AF34*7/6-AG34*3/6-AI34*2/6-AQ34*4/6-AR34)-(((2/6)-((J34+K34+L34+M34+S34+U34+V34+W34+I34)/20))*(AE34*17/6+AF34*12/6+AI34*3/6+AL34*2/6+AQ34*5/6+AR34*8/6-AD34*1/6-AG34*9/6-AK34*2/6))))/2</f>
        <v>22630.908158631817</v>
      </c>
      <c r="G34" s="300">
        <f t="shared" si="43"/>
        <v>0.99123595806718134</v>
      </c>
      <c r="H34" s="138">
        <f t="shared" si="45"/>
        <v>200.09184136818294</v>
      </c>
      <c r="I34" s="70">
        <f>(Z34-AG34)/(AB34-AG34-AI34+AF34)</f>
        <v>0.30144193139730979</v>
      </c>
      <c r="J34" s="66">
        <f>X34/AB34</f>
        <v>0.42667457477949761</v>
      </c>
      <c r="K34" s="66">
        <f>J34+V34</f>
        <v>0.76712808022634382</v>
      </c>
      <c r="L34" s="66">
        <f>AN34/X34</f>
        <v>8.129680283395363E-2</v>
      </c>
      <c r="M34" s="66">
        <f>AG34/X34</f>
        <v>7.4167077709519746E-2</v>
      </c>
      <c r="N34" s="134">
        <f>(I34*0.7635+AU34*0.7562+K34*0.7021+1-P34*0.5276+R34*0.4621+W34*0.2713)/3.9552</f>
        <v>0.51857663949672994</v>
      </c>
      <c r="O34" s="134">
        <f>(1-I34*0.7635+1-AU34*0.7562+1-K34*0.7021+P34*0.5276+1-R34*0.4621+1-W34*0.2713)/5.5276</f>
        <v>0.71440148988033403</v>
      </c>
      <c r="P34" s="113">
        <f>AI34/AA34</f>
        <v>0.16533625178407224</v>
      </c>
      <c r="Q34" s="66">
        <f>AT34/X34</f>
        <v>2.6052643379220662E-2</v>
      </c>
      <c r="R34" s="67">
        <f>E34/AA34</f>
        <v>0.12879732375058528</v>
      </c>
      <c r="S34" s="66">
        <f>AC34/X34</f>
        <v>0.26152788365245205</v>
      </c>
      <c r="T34" s="66">
        <f>AC34/AA34</f>
        <v>9.8706441840654843E-2</v>
      </c>
      <c r="U34" s="67">
        <f>E34/X34</f>
        <v>0.34125525013825986</v>
      </c>
      <c r="V34" s="66">
        <f>(Z34+AD34+AK34)/(AB34+AD34+AF34+AK34)</f>
        <v>0.34045350544684627</v>
      </c>
      <c r="W34" s="67">
        <f>AD34/AA34</f>
        <v>9.0786007232191712E-2</v>
      </c>
      <c r="X34" s="69">
        <v>66903</v>
      </c>
      <c r="Y34" s="69"/>
      <c r="Z34" s="888">
        <v>42320</v>
      </c>
      <c r="AA34" s="888">
        <v>177263</v>
      </c>
      <c r="AB34" s="887">
        <v>156801</v>
      </c>
      <c r="AC34" s="888">
        <f t="shared" si="39"/>
        <v>17497</v>
      </c>
      <c r="AD34" s="68">
        <v>16093</v>
      </c>
      <c r="AE34" s="69">
        <v>4353</v>
      </c>
      <c r="AF34" s="69">
        <v>1400</v>
      </c>
      <c r="AG34" s="68">
        <v>4962</v>
      </c>
      <c r="AH34" s="69">
        <v>1553</v>
      </c>
      <c r="AI34" s="68">
        <v>29308</v>
      </c>
      <c r="AJ34" s="888">
        <f t="shared" si="40"/>
        <v>2286</v>
      </c>
      <c r="AK34" s="68">
        <v>1404</v>
      </c>
      <c r="AL34" s="114">
        <v>400</v>
      </c>
      <c r="AM34" s="69">
        <v>197</v>
      </c>
      <c r="AN34" s="888">
        <f t="shared" si="41"/>
        <v>5439</v>
      </c>
      <c r="AO34" s="68">
        <v>3239</v>
      </c>
      <c r="AP34" s="69">
        <v>333</v>
      </c>
      <c r="AQ34" s="69">
        <v>1544</v>
      </c>
      <c r="AR34" s="68">
        <v>1343</v>
      </c>
      <c r="AS34" s="220">
        <v>3356</v>
      </c>
      <c r="AT34" s="894">
        <f t="shared" si="42"/>
        <v>1743</v>
      </c>
      <c r="AU34" s="349">
        <f>X34/AA34</f>
        <v>0.37742224829772708</v>
      </c>
      <c r="AV34" s="349">
        <f>BH34/AA34</f>
        <v>0.5250841969277289</v>
      </c>
      <c r="AW34" s="353">
        <f>AG34/AA34</f>
        <v>2.7992305218799186E-2</v>
      </c>
      <c r="AX34" s="365">
        <f>AN34/AA34</f>
        <v>3.0683222105007815E-2</v>
      </c>
      <c r="AY34" s="365">
        <f>BH34/X34</f>
        <v>1.3912380610734945</v>
      </c>
      <c r="AZ34" s="365">
        <f>AR34/X34</f>
        <v>2.0073838243427049E-2</v>
      </c>
      <c r="BA34" s="365">
        <f>AR34/AA34</f>
        <v>7.5763131617991343E-3</v>
      </c>
      <c r="BB34" s="365">
        <f>AT34/AA34</f>
        <v>9.832847238284358E-3</v>
      </c>
      <c r="BC34" s="365">
        <f>AI34/X34</f>
        <v>0.43806705229959791</v>
      </c>
      <c r="BD34" s="380">
        <f>AD34/X34</f>
        <v>0.24054227762581648</v>
      </c>
      <c r="BE34" s="365">
        <v>0.27</v>
      </c>
      <c r="BF34" s="907">
        <v>21570</v>
      </c>
      <c r="BG34" s="907">
        <v>7987</v>
      </c>
      <c r="BH34" s="910">
        <f>X34+AC34+AN34+AO34</f>
        <v>93078</v>
      </c>
      <c r="BI34" s="909">
        <v>28516</v>
      </c>
      <c r="BJ34" s="909">
        <v>3609</v>
      </c>
      <c r="BK34" s="907">
        <v>1343</v>
      </c>
      <c r="BL34" s="907">
        <v>855</v>
      </c>
      <c r="BM34" s="53"/>
      <c r="BN34" s="134">
        <f>(I34*0.7635+AU34*0.7562+K34*0.7021+1-P34*0.5276+R34*0.4621+W34*0.2713)/3.9552</f>
        <v>0.51857663949672994</v>
      </c>
      <c r="BO34" s="222">
        <v>5.04</v>
      </c>
      <c r="BP34" s="116">
        <v>9.4</v>
      </c>
      <c r="BQ34" s="116">
        <v>3.6</v>
      </c>
      <c r="BR34" s="116">
        <v>1.1000000000000001</v>
      </c>
      <c r="BS34" s="115">
        <f>AS34/D34</f>
        <v>0.74018526687251873</v>
      </c>
      <c r="BT34" s="117">
        <v>0.98099999999999998</v>
      </c>
      <c r="BU34" s="116">
        <v>1.82</v>
      </c>
      <c r="BV34" s="116">
        <v>6.5</v>
      </c>
      <c r="BW34" s="116">
        <v>20.5</v>
      </c>
      <c r="BX34" s="66">
        <v>0.76700000000000002</v>
      </c>
      <c r="BY34" s="67">
        <v>0.12879732375058528</v>
      </c>
      <c r="BZ34" s="66">
        <v>0.37742224829772708</v>
      </c>
      <c r="CA34" s="227">
        <v>9.0786007232191712E-2</v>
      </c>
      <c r="CB34" s="66">
        <v>0.30099999999999999</v>
      </c>
      <c r="CC34" s="113">
        <v>0.16533625178407224</v>
      </c>
      <c r="CD34" s="53"/>
      <c r="CE34" s="134">
        <f>(1-I34*0.7635+1-AU34*0.7562+1-K34*0.7021+P34*0.5276+1-R34*0.4621+1-W34*0.2713)/5.5276</f>
        <v>0.71440148988033403</v>
      </c>
      <c r="CF34" s="115">
        <v>5.04</v>
      </c>
      <c r="CG34" s="116">
        <v>9.4</v>
      </c>
      <c r="CH34" s="116">
        <v>3.6</v>
      </c>
      <c r="CI34" s="116">
        <v>1.1000000000000001</v>
      </c>
      <c r="CJ34" s="115">
        <f>AS34/D34</f>
        <v>0.74018526687251873</v>
      </c>
      <c r="CK34" s="117">
        <v>0.98099999999999998</v>
      </c>
      <c r="CL34" s="116">
        <v>1.82</v>
      </c>
      <c r="CM34" s="116">
        <v>20.5</v>
      </c>
      <c r="CN34" s="116">
        <v>6.5</v>
      </c>
      <c r="CO34" s="66">
        <v>0.76700000000000002</v>
      </c>
      <c r="CP34" s="67">
        <v>0.12879732375058528</v>
      </c>
      <c r="CQ34" s="66">
        <v>0.37742224829772708</v>
      </c>
      <c r="CR34" s="66">
        <v>9.0786007232191712E-2</v>
      </c>
      <c r="CS34" s="66">
        <v>0.30099999999999999</v>
      </c>
      <c r="CT34" s="113">
        <v>0.16533625178407224</v>
      </c>
      <c r="CU34" s="40"/>
      <c r="CV34" s="96">
        <v>1908</v>
      </c>
      <c r="CW34" s="134">
        <v>0.46367954077353862</v>
      </c>
      <c r="CX34" s="134">
        <v>0.75368237215654188</v>
      </c>
      <c r="CY34" s="40"/>
      <c r="DG34" s="40"/>
      <c r="DH34" s="96">
        <v>1908</v>
      </c>
      <c r="DI34" s="70">
        <v>0.26370275934171439</v>
      </c>
      <c r="DJ34" s="40"/>
      <c r="DR34" s="40"/>
      <c r="DS34" s="96">
        <v>1908</v>
      </c>
      <c r="DT34" s="98">
        <v>1.0851452956716115E-2</v>
      </c>
      <c r="DU34" s="40"/>
    </row>
    <row r="35" spans="1:125" x14ac:dyDescent="0.2">
      <c r="A35" s="40"/>
      <c r="B35" s="96">
        <v>1995</v>
      </c>
      <c r="C35" s="142">
        <v>28</v>
      </c>
      <c r="D35" s="111">
        <v>4034</v>
      </c>
      <c r="E35" s="112">
        <v>19554</v>
      </c>
      <c r="F35" s="138">
        <f>((((4/6)+((J35+K35+R35+T35+V35+W35+I35-(1-M35)-P35-Q35)/20))*(X35+(AD35+AS35)*5/6+(AH35+AM35+AP35)*1/6+AK35*18/6+AO35*8/6-AE35*9/6-AF35*7/6-AG35*3/6-AI35*2/6-AQ35*4/6-AR35)-(((2/6)-((J35+K35+L35+M35+S35+U35+V35+W35+I35)/20))*(AE35*17/6+AF35*12/6+AI35*3/6+AL35*2/6+AQ35*5/6+AR35*8/6-AD35*1/6-AG35*9/6-AK35*2/6))))/2</f>
        <v>19538.322064501739</v>
      </c>
      <c r="G35" s="300">
        <f t="shared" si="43"/>
        <v>0.99919822361162625</v>
      </c>
      <c r="H35" s="341">
        <f t="shared" si="45"/>
        <v>15.677935498260922</v>
      </c>
      <c r="I35" s="70">
        <f>(Z35-AG35)/(AB35-AG35-AI35+AF35)</f>
        <v>0.29839075454924802</v>
      </c>
      <c r="J35" s="66">
        <f>X35/AB35</f>
        <v>0.41728788851924287</v>
      </c>
      <c r="K35" s="66">
        <f>J35+V35</f>
        <v>0.75512929622399083</v>
      </c>
      <c r="L35" s="66">
        <f>AN35/X35</f>
        <v>8.4705312672938571E-2</v>
      </c>
      <c r="M35" s="66">
        <f>AG35/X35</f>
        <v>7.05762313226342E-2</v>
      </c>
      <c r="N35" s="134">
        <f>(I35*0.7635+AU35*0.7562+K35*0.7021+1-P35*0.5276+R35*0.4621+W35*0.2713)/3.9552</f>
        <v>0.51419648990370825</v>
      </c>
      <c r="O35" s="134">
        <f>(1-I35*0.7635+1-AU35*0.7562+1-K35*0.7021+P35*0.5276+1-R35*0.4621+1-W35*0.2713)/5.5276</f>
        <v>0.71753564714032358</v>
      </c>
      <c r="P35" s="113">
        <f>AI35/AA35</f>
        <v>0.16224857055340003</v>
      </c>
      <c r="Q35" s="66">
        <f>AT35/X35</f>
        <v>2.8915329275041507E-2</v>
      </c>
      <c r="R35" s="67">
        <f>E35/AA35</f>
        <v>0.12478303042679191</v>
      </c>
      <c r="S35" s="66">
        <f>AC35/X35</f>
        <v>0.26734573879358053</v>
      </c>
      <c r="T35" s="66">
        <f>AC35/AA35</f>
        <v>9.8650959771288543E-2</v>
      </c>
      <c r="U35" s="67">
        <f>E35/X35</f>
        <v>0.33816408411732152</v>
      </c>
      <c r="V35" s="66">
        <f>(Z35+AD35+AK35)/(AB35+AD35+AF35+AK35)</f>
        <v>0.33784140770474796</v>
      </c>
      <c r="W35" s="67">
        <f>AD35/AA35</f>
        <v>9.0871962425975089E-2</v>
      </c>
      <c r="X35" s="69">
        <v>57824</v>
      </c>
      <c r="Y35" s="69"/>
      <c r="Z35" s="888">
        <v>36975</v>
      </c>
      <c r="AA35" s="888">
        <v>156704</v>
      </c>
      <c r="AB35" s="887">
        <v>138571</v>
      </c>
      <c r="AC35" s="888">
        <f t="shared" si="39"/>
        <v>15459</v>
      </c>
      <c r="AD35" s="68">
        <v>14240</v>
      </c>
      <c r="AE35" s="69">
        <v>3836</v>
      </c>
      <c r="AF35" s="69">
        <v>1173</v>
      </c>
      <c r="AG35" s="68">
        <v>4081</v>
      </c>
      <c r="AH35" s="69">
        <v>1414</v>
      </c>
      <c r="AI35" s="68">
        <v>25425</v>
      </c>
      <c r="AJ35" s="888">
        <f t="shared" si="40"/>
        <v>2203</v>
      </c>
      <c r="AK35" s="68">
        <v>1219</v>
      </c>
      <c r="AL35" s="114">
        <v>415</v>
      </c>
      <c r="AM35" s="69">
        <v>199</v>
      </c>
      <c r="AN35" s="888">
        <f t="shared" si="41"/>
        <v>4898</v>
      </c>
      <c r="AO35" s="68">
        <v>2933</v>
      </c>
      <c r="AP35" s="69">
        <v>374</v>
      </c>
      <c r="AQ35" s="69">
        <v>1488</v>
      </c>
      <c r="AR35" s="68">
        <v>1257</v>
      </c>
      <c r="AS35" s="220">
        <v>2911</v>
      </c>
      <c r="AT35" s="894">
        <f t="shared" si="42"/>
        <v>1672</v>
      </c>
      <c r="AU35" s="349">
        <f>X35/AA35</f>
        <v>0.36900142944659997</v>
      </c>
      <c r="AV35" s="349">
        <f>BH35/AA35</f>
        <v>0.51762558709413931</v>
      </c>
      <c r="AW35" s="353">
        <f>AG35/AA35</f>
        <v>2.6042730243005921E-2</v>
      </c>
      <c r="AX35" s="365">
        <f>AN35/AA35</f>
        <v>3.1256381458035533E-2</v>
      </c>
      <c r="AY35" s="365">
        <f>BH35/X35</f>
        <v>1.4027739346983952</v>
      </c>
      <c r="AZ35" s="365">
        <f>AR35/X35</f>
        <v>2.1738378527946873E-2</v>
      </c>
      <c r="BA35" s="365">
        <f>AR35/AA35</f>
        <v>8.0214927506636717E-3</v>
      </c>
      <c r="BB35" s="365">
        <f>AT35/AA35</f>
        <v>1.0669797835409434E-2</v>
      </c>
      <c r="BC35" s="365">
        <f>AI35/X35</f>
        <v>0.43969631986718316</v>
      </c>
      <c r="BD35" s="380">
        <f>AD35/X35</f>
        <v>0.24626452684006642</v>
      </c>
      <c r="BE35" s="365">
        <v>0.26700000000000002</v>
      </c>
      <c r="BF35" s="907">
        <v>18436</v>
      </c>
      <c r="BG35" s="907">
        <v>6958</v>
      </c>
      <c r="BH35" s="910">
        <f>X35+AC35+AN35+AO35</f>
        <v>81114</v>
      </c>
      <c r="BI35" s="909">
        <v>25112</v>
      </c>
      <c r="BJ35" s="909">
        <v>3145</v>
      </c>
      <c r="BK35" s="907">
        <v>1105</v>
      </c>
      <c r="BL35" s="907">
        <v>824</v>
      </c>
      <c r="BM35" s="53"/>
      <c r="BN35" s="134">
        <f>(I35*0.7635+AU35*0.7562+K35*0.7021+1-P35*0.5276+R35*0.4621+W35*0.2713)/3.9552</f>
        <v>0.51419648990370825</v>
      </c>
      <c r="BO35" s="222">
        <v>4.8499999999999996</v>
      </c>
      <c r="BP35" s="116">
        <v>9.1999999999999993</v>
      </c>
      <c r="BQ35" s="116">
        <v>3.6</v>
      </c>
      <c r="BR35" s="116">
        <v>1</v>
      </c>
      <c r="BS35" s="115">
        <f>AS35/D35</f>
        <v>0.72161626177491323</v>
      </c>
      <c r="BT35" s="117">
        <v>0.98099999999999998</v>
      </c>
      <c r="BU35" s="116">
        <v>1.79</v>
      </c>
      <c r="BV35" s="116">
        <v>6.4</v>
      </c>
      <c r="BW35" s="116">
        <v>20.6</v>
      </c>
      <c r="BX35" s="66">
        <v>0.755</v>
      </c>
      <c r="BY35" s="67">
        <v>0.12478303042679191</v>
      </c>
      <c r="BZ35" s="66">
        <v>0.36900142944659997</v>
      </c>
      <c r="CA35" s="227">
        <v>9.0871962425975089E-2</v>
      </c>
      <c r="CB35" s="66">
        <v>0.29799999999999999</v>
      </c>
      <c r="CC35" s="113">
        <v>0.16224857055340003</v>
      </c>
      <c r="CD35" s="53"/>
      <c r="CE35" s="134">
        <f>(1-I35*0.7635+1-AU35*0.7562+1-K35*0.7021+P35*0.5276+1-R35*0.4621+1-W35*0.2713)/5.5276</f>
        <v>0.71753564714032358</v>
      </c>
      <c r="CF35" s="115">
        <v>4.8499999999999996</v>
      </c>
      <c r="CG35" s="116">
        <v>9.1999999999999993</v>
      </c>
      <c r="CH35" s="116">
        <v>3.6</v>
      </c>
      <c r="CI35" s="116">
        <v>1</v>
      </c>
      <c r="CJ35" s="115">
        <f>AS35/D35</f>
        <v>0.72161626177491323</v>
      </c>
      <c r="CK35" s="117">
        <v>0.98099999999999998</v>
      </c>
      <c r="CL35" s="116">
        <v>1.79</v>
      </c>
      <c r="CM35" s="116">
        <v>20.6</v>
      </c>
      <c r="CN35" s="116">
        <v>6.4</v>
      </c>
      <c r="CO35" s="66">
        <v>0.755</v>
      </c>
      <c r="CP35" s="67">
        <v>0.12478303042679191</v>
      </c>
      <c r="CQ35" s="66">
        <v>0.36900142944659997</v>
      </c>
      <c r="CR35" s="66">
        <v>9.0871962425975089E-2</v>
      </c>
      <c r="CS35" s="66">
        <v>0.29799999999999999</v>
      </c>
      <c r="CT35" s="113">
        <v>0.16224857055340003</v>
      </c>
      <c r="CU35" s="40"/>
      <c r="CV35" s="96">
        <v>1909</v>
      </c>
      <c r="CW35" s="134">
        <v>0.46917124428951512</v>
      </c>
      <c r="CX35" s="134">
        <v>0.74975285740395647</v>
      </c>
      <c r="CY35" s="40"/>
      <c r="DG35" s="40"/>
      <c r="DH35" s="96">
        <v>1909</v>
      </c>
      <c r="DI35" s="70">
        <v>0.27071388310971767</v>
      </c>
      <c r="DJ35" s="40"/>
      <c r="DR35" s="40"/>
      <c r="DS35" s="96">
        <v>1909</v>
      </c>
      <c r="DT35" s="98">
        <v>1.0319136220566556E-2</v>
      </c>
      <c r="DU35" s="40"/>
    </row>
    <row r="36" spans="1:125" x14ac:dyDescent="0.2">
      <c r="A36" s="40"/>
      <c r="B36" s="96">
        <v>1994</v>
      </c>
      <c r="C36" s="142">
        <v>28</v>
      </c>
      <c r="D36" s="111">
        <v>3200</v>
      </c>
      <c r="E36" s="112">
        <v>15752</v>
      </c>
      <c r="F36" s="138">
        <f>((((4/6)+((J36+K36+R36+T36+V36+W36+I36-(1-M36)-P36-Q36)/20))*(X36+(AD36+AS36)*5/6+(AH36+AM36+AP36)*1/6+AK36*18/6+AO36*8/6-AE36*9/6-AF36*7/6-AG36*3/6-AI36*2/6-AQ36*4/6-AR36)-(((2/6)-((J36+K36+L36+M36+S36+U36+V36+W36+I36)/20))*(AE36*17/6+AF36*12/6+AI36*3/6+AL36*2/6+AQ36*5/6+AR36*8/6-AD36*1/6-AG36*9/6-AK36*2/6))))/2</f>
        <v>15738.467909382642</v>
      </c>
      <c r="G36" s="300">
        <f t="shared" si="43"/>
        <v>0.99914092873175731</v>
      </c>
      <c r="H36" s="341">
        <f t="shared" si="45"/>
        <v>13.532090617358335</v>
      </c>
      <c r="I36" s="70">
        <f>(Z36-AG36)/(AB36-AG36-AI36+AF36)</f>
        <v>0.2997868142335518</v>
      </c>
      <c r="J36" s="66">
        <f>X36/AB36</f>
        <v>0.42431937315219559</v>
      </c>
      <c r="K36" s="66">
        <f>J36+V36</f>
        <v>0.76302054542331876</v>
      </c>
      <c r="L36" s="66">
        <f>AN36/X36</f>
        <v>8.4829443447037703E-2</v>
      </c>
      <c r="M36" s="66">
        <f>AG36/X36</f>
        <v>7.0659143370094893E-2</v>
      </c>
      <c r="N36" s="134">
        <f>(I36*0.7635+AU36*0.7562+K36*0.7021+1-P36*0.5276+R36*0.4621+W36*0.2713)/3.9552</f>
        <v>0.51774531443247651</v>
      </c>
      <c r="O36" s="134">
        <f>(1-I36*0.7635+1-AU36*0.7562+1-K36*0.7021+P36*0.5276+1-R36*0.4621+1-W36*0.2713)/5.5276</f>
        <v>0.71499633337373703</v>
      </c>
      <c r="P36" s="113">
        <f>AI36/AA36</f>
        <v>0.1587847336584112</v>
      </c>
      <c r="Q36" s="66">
        <f>AT36/X36</f>
        <v>2.9131401213986493E-2</v>
      </c>
      <c r="R36" s="67">
        <f>E36/AA36</f>
        <v>0.12653936682117237</v>
      </c>
      <c r="S36" s="66">
        <f>AC36/X36</f>
        <v>0.25662563050354792</v>
      </c>
      <c r="T36" s="66">
        <f>AC36/AA36</f>
        <v>9.6454937622004605E-2</v>
      </c>
      <c r="U36" s="67">
        <f>E36/X36</f>
        <v>0.33666752158673163</v>
      </c>
      <c r="V36" s="66">
        <f>(Z36+AD36+AK36)/(AB36+AD36+AF36+AK36)</f>
        <v>0.33870117227112317</v>
      </c>
      <c r="W36" s="67">
        <f>AD36/AA36</f>
        <v>8.9417832153788068E-2</v>
      </c>
      <c r="X36" s="69">
        <v>46788</v>
      </c>
      <c r="Y36" s="69"/>
      <c r="Z36" s="888">
        <v>29743</v>
      </c>
      <c r="AA36" s="888">
        <v>124483</v>
      </c>
      <c r="AB36" s="887">
        <v>110266</v>
      </c>
      <c r="AC36" s="888">
        <f t="shared" si="39"/>
        <v>12007</v>
      </c>
      <c r="AD36" s="68">
        <v>11131</v>
      </c>
      <c r="AE36" s="69">
        <v>2979</v>
      </c>
      <c r="AF36" s="69">
        <v>992</v>
      </c>
      <c r="AG36" s="68">
        <v>3306</v>
      </c>
      <c r="AH36" s="69">
        <v>1162</v>
      </c>
      <c r="AI36" s="68">
        <v>19766</v>
      </c>
      <c r="AJ36" s="888">
        <f t="shared" si="40"/>
        <v>1766</v>
      </c>
      <c r="AK36" s="68">
        <v>876</v>
      </c>
      <c r="AL36" s="114">
        <v>331</v>
      </c>
      <c r="AM36" s="69">
        <v>174</v>
      </c>
      <c r="AN36" s="888">
        <f t="shared" si="41"/>
        <v>3969</v>
      </c>
      <c r="AO36" s="68">
        <v>2258</v>
      </c>
      <c r="AP36" s="69">
        <v>273</v>
      </c>
      <c r="AQ36" s="69">
        <v>1207</v>
      </c>
      <c r="AR36" s="68">
        <v>1032</v>
      </c>
      <c r="AS36" s="220">
        <v>2360</v>
      </c>
      <c r="AT36" s="894">
        <f t="shared" si="42"/>
        <v>1363</v>
      </c>
      <c r="AU36" s="349">
        <f>X36/AA36</f>
        <v>0.37585855096679865</v>
      </c>
      <c r="AV36" s="349">
        <f>BH36/AA36</f>
        <v>0.5223363832812512</v>
      </c>
      <c r="AW36" s="353">
        <f>AG36/AA36</f>
        <v>2.6557843239639146E-2</v>
      </c>
      <c r="AX36" s="365">
        <f>AN36/AA36</f>
        <v>3.1883871693323587E-2</v>
      </c>
      <c r="AY36" s="365">
        <f>BH36/X36</f>
        <v>1.3897153116183636</v>
      </c>
      <c r="AZ36" s="365">
        <f>AR36/X36</f>
        <v>2.2056937676327264E-2</v>
      </c>
      <c r="BA36" s="365">
        <f>AR36/AA36</f>
        <v>8.2902886337893524E-3</v>
      </c>
      <c r="BB36" s="365">
        <f>AT36/AA36</f>
        <v>1.0949286247921403E-2</v>
      </c>
      <c r="BC36" s="365">
        <f>AI36/X36</f>
        <v>0.42245875010686501</v>
      </c>
      <c r="BD36" s="380">
        <f>AD36/X36</f>
        <v>0.23790288108061897</v>
      </c>
      <c r="BE36" s="365">
        <v>0.27</v>
      </c>
      <c r="BF36" s="907">
        <v>14858</v>
      </c>
      <c r="BG36" s="907">
        <v>5723</v>
      </c>
      <c r="BH36" s="910">
        <f>X36+AC36+AN36+AO36</f>
        <v>65022</v>
      </c>
      <c r="BI36" s="909">
        <v>20012</v>
      </c>
      <c r="BJ36" s="909">
        <v>2442</v>
      </c>
      <c r="BK36" s="907">
        <v>1008</v>
      </c>
      <c r="BL36" s="907">
        <v>702</v>
      </c>
      <c r="BM36" s="53"/>
      <c r="BN36" s="134">
        <f>(I36*0.7635+AU36*0.7562+K36*0.7021+1-P36*0.5276+R36*0.4621+W36*0.2713)/3.9552</f>
        <v>0.51774531443247651</v>
      </c>
      <c r="BO36" s="222">
        <v>4.92</v>
      </c>
      <c r="BP36" s="116">
        <v>9.4</v>
      </c>
      <c r="BQ36" s="116">
        <v>3.5</v>
      </c>
      <c r="BR36" s="116">
        <v>1</v>
      </c>
      <c r="BS36" s="115">
        <f>AS36/D36</f>
        <v>0.73750000000000004</v>
      </c>
      <c r="BT36" s="117">
        <v>0.98099999999999998</v>
      </c>
      <c r="BU36" s="116">
        <v>1.78</v>
      </c>
      <c r="BV36" s="116">
        <v>6.2</v>
      </c>
      <c r="BW36" s="116">
        <v>20.8</v>
      </c>
      <c r="BX36" s="66">
        <v>0.76300000000000001</v>
      </c>
      <c r="BY36" s="67">
        <v>0.12653936682117237</v>
      </c>
      <c r="BZ36" s="66">
        <v>0.37585855096679865</v>
      </c>
      <c r="CA36" s="227">
        <v>8.9417832153788068E-2</v>
      </c>
      <c r="CB36" s="66">
        <v>0.3</v>
      </c>
      <c r="CC36" s="113">
        <v>0.1587847336584112</v>
      </c>
      <c r="CD36" s="53"/>
      <c r="CE36" s="134">
        <f>(1-I36*0.7635+1-AU36*0.7562+1-K36*0.7021+P36*0.5276+1-R36*0.4621+1-W36*0.2713)/5.5276</f>
        <v>0.71499633337373703</v>
      </c>
      <c r="CF36" s="115">
        <v>4.92</v>
      </c>
      <c r="CG36" s="116">
        <v>9.4</v>
      </c>
      <c r="CH36" s="116">
        <v>3.5</v>
      </c>
      <c r="CI36" s="116">
        <v>1</v>
      </c>
      <c r="CJ36" s="115">
        <f>AS36/D36</f>
        <v>0.73750000000000004</v>
      </c>
      <c r="CK36" s="117">
        <v>0.98099999999999998</v>
      </c>
      <c r="CL36" s="116">
        <v>1.78</v>
      </c>
      <c r="CM36" s="116">
        <v>20.8</v>
      </c>
      <c r="CN36" s="116">
        <v>6.2</v>
      </c>
      <c r="CO36" s="66">
        <v>0.76300000000000001</v>
      </c>
      <c r="CP36" s="67">
        <v>0.12653936682117237</v>
      </c>
      <c r="CQ36" s="66">
        <v>0.37585855096679865</v>
      </c>
      <c r="CR36" s="66">
        <v>8.9417832153788068E-2</v>
      </c>
      <c r="CS36" s="66">
        <v>0.3</v>
      </c>
      <c r="CT36" s="113">
        <v>0.1587847336584112</v>
      </c>
      <c r="CU36" s="40"/>
      <c r="CV36" s="96">
        <v>1910</v>
      </c>
      <c r="CW36" s="134">
        <v>0.47809605698328461</v>
      </c>
      <c r="CX36" s="134">
        <v>0.74336682745128324</v>
      </c>
      <c r="CY36" s="40"/>
      <c r="DG36" s="40"/>
      <c r="DH36" s="96">
        <v>1910</v>
      </c>
      <c r="DI36" s="70">
        <v>0.27655864081092119</v>
      </c>
      <c r="DJ36" s="40"/>
      <c r="DR36" s="40"/>
      <c r="DS36" s="96">
        <v>1910</v>
      </c>
      <c r="DT36" s="98">
        <v>1.3596986817325801E-2</v>
      </c>
      <c r="DU36" s="40"/>
    </row>
    <row r="37" spans="1:125" x14ac:dyDescent="0.2">
      <c r="A37" s="40"/>
      <c r="B37" s="96">
        <v>1993</v>
      </c>
      <c r="C37" s="142">
        <v>28</v>
      </c>
      <c r="D37" s="111">
        <v>4538</v>
      </c>
      <c r="E37" s="112">
        <v>20864</v>
      </c>
      <c r="F37" s="138">
        <f>((((4/6)+((J37+K37+R37+T37+V37+W37+I37-(1-M37)-P37-Q37)/20))*(X37+(AD37+AS37)*5/6+(AH37+AM37+AP37)*1/6+AK37*18/6+AO37*8/6-AE37*9/6-AF37*7/6-AG37*3/6-AI37*2/6-AQ37*4/6-AR37)-(((2/6)-((J37+K37+L37+M37+S37+U37+V37+W37+I37)/20))*(AE37*17/6+AF37*12/6+AI37*3/6+AL37*2/6+AQ37*5/6+AR37*8/6-AD37*1/6-AG37*9/6-AK37*2/6))))/2</f>
        <v>20749.259958007257</v>
      </c>
      <c r="G37" s="300">
        <f t="shared" si="43"/>
        <v>0.99450057314068518</v>
      </c>
      <c r="H37" s="138">
        <f t="shared" si="45"/>
        <v>114.7400419927435</v>
      </c>
      <c r="I37" s="70">
        <f>(Z37-AG37)/(AB37-AG37-AI37+AF37)</f>
        <v>0.29391283657849865</v>
      </c>
      <c r="J37" s="66">
        <f>X37/AB37</f>
        <v>0.40328397690248075</v>
      </c>
      <c r="K37" s="66">
        <f>J37+V37</f>
        <v>0.73557332185283819</v>
      </c>
      <c r="L37" s="66">
        <f>AN37/X37</f>
        <v>8.9893931879629477E-2</v>
      </c>
      <c r="M37" s="66">
        <f>AG37/X37</f>
        <v>6.4472779048746542E-2</v>
      </c>
      <c r="N37" s="134">
        <f>(I37*0.7635+AU37*0.7562+K37*0.7021+1-P37*0.5276+R37*0.4621+W37*0.2713)/3.9552</f>
        <v>0.50839896295502185</v>
      </c>
      <c r="O37" s="134">
        <f>(1-I37*0.7635+1-AU37*0.7562+1-K37*0.7021+P37*0.5276+1-R37*0.4621+1-W37*0.2713)/5.5276</f>
        <v>0.72168398974605574</v>
      </c>
      <c r="P37" s="113">
        <f>AI37/AA37</f>
        <v>0.15071836117412524</v>
      </c>
      <c r="Q37" s="66">
        <f>AT37/X37</f>
        <v>3.1116514950325563E-2</v>
      </c>
      <c r="R37" s="67">
        <f>E37/AA37</f>
        <v>0.11952063426594257</v>
      </c>
      <c r="S37" s="66">
        <f>AC37/X37</f>
        <v>0.26093077575311563</v>
      </c>
      <c r="T37" s="66">
        <f>AC37/AA37</f>
        <v>9.3432781100341422E-2</v>
      </c>
      <c r="U37" s="67">
        <f>E37/X37</f>
        <v>0.33378661589901931</v>
      </c>
      <c r="V37" s="66">
        <f>(Z37+AD37+AK37)/(AB37+AD37+AF37+AK37)</f>
        <v>0.3322893449503575</v>
      </c>
      <c r="W37" s="67">
        <f>AD37/AA37</f>
        <v>8.6558511491487369E-2</v>
      </c>
      <c r="X37" s="69">
        <v>62507</v>
      </c>
      <c r="Y37" s="69"/>
      <c r="Z37" s="888">
        <v>41088</v>
      </c>
      <c r="AA37" s="888">
        <v>174564</v>
      </c>
      <c r="AB37" s="887">
        <v>154995</v>
      </c>
      <c r="AC37" s="888">
        <f t="shared" si="39"/>
        <v>16310</v>
      </c>
      <c r="AD37" s="68">
        <v>15110</v>
      </c>
      <c r="AE37" s="69">
        <v>4237</v>
      </c>
      <c r="AF37" s="69">
        <v>1430</v>
      </c>
      <c r="AG37" s="68">
        <v>4030</v>
      </c>
      <c r="AH37" s="69">
        <v>1473</v>
      </c>
      <c r="AI37" s="68">
        <v>26310</v>
      </c>
      <c r="AJ37" s="888">
        <f t="shared" si="40"/>
        <v>2123</v>
      </c>
      <c r="AK37" s="68">
        <v>1200</v>
      </c>
      <c r="AL37" s="114">
        <v>285</v>
      </c>
      <c r="AM37" s="69">
        <v>298</v>
      </c>
      <c r="AN37" s="888">
        <f t="shared" si="41"/>
        <v>5619</v>
      </c>
      <c r="AO37" s="68">
        <v>3263</v>
      </c>
      <c r="AP37" s="69">
        <v>365</v>
      </c>
      <c r="AQ37" s="69">
        <v>1811</v>
      </c>
      <c r="AR37" s="68">
        <v>1660</v>
      </c>
      <c r="AS37" s="220">
        <v>3483</v>
      </c>
      <c r="AT37" s="894">
        <f t="shared" si="42"/>
        <v>1945</v>
      </c>
      <c r="AU37" s="349">
        <f>X37/AA37</f>
        <v>0.35807497536720057</v>
      </c>
      <c r="AV37" s="349">
        <f>BH37/AA37</f>
        <v>0.50238880868907676</v>
      </c>
      <c r="AW37" s="353">
        <f>AG37/AA37</f>
        <v>2.3086088769734881E-2</v>
      </c>
      <c r="AX37" s="365">
        <f>AN37/AA37</f>
        <v>3.2188767443459131E-2</v>
      </c>
      <c r="AY37" s="365">
        <f>BH37/X37</f>
        <v>1.403026860991569</v>
      </c>
      <c r="AZ37" s="365">
        <f>AR37/X37</f>
        <v>2.6557025613131328E-2</v>
      </c>
      <c r="BA37" s="365">
        <f>AR37/AA37</f>
        <v>9.5094062922481161E-3</v>
      </c>
      <c r="BB37" s="365">
        <f>AT37/AA37</f>
        <v>1.1142045324350954E-2</v>
      </c>
      <c r="BC37" s="365">
        <f>AI37/X37</f>
        <v>0.42091285775993087</v>
      </c>
      <c r="BD37" s="380">
        <f>AD37/X37</f>
        <v>0.24173292591229784</v>
      </c>
      <c r="BE37" s="365">
        <v>0.26500000000000001</v>
      </c>
      <c r="BF37" s="907">
        <v>19596</v>
      </c>
      <c r="BG37" s="907">
        <v>7449</v>
      </c>
      <c r="BH37" s="910">
        <f>X37+AC37+AN37+AO37</f>
        <v>87699</v>
      </c>
      <c r="BI37" s="909">
        <v>28669</v>
      </c>
      <c r="BJ37" s="909">
        <v>3431</v>
      </c>
      <c r="BK37" s="907">
        <v>1477</v>
      </c>
      <c r="BL37" s="907">
        <v>940</v>
      </c>
      <c r="BM37" s="53"/>
      <c r="BN37" s="134">
        <f>(I37*0.7635+AU37*0.7562+K37*0.7021+1-P37*0.5276+R37*0.4621+W37*0.2713)/3.9552</f>
        <v>0.50839896295502185</v>
      </c>
      <c r="BO37" s="222">
        <v>4.5999999999999996</v>
      </c>
      <c r="BP37" s="116">
        <v>9.1</v>
      </c>
      <c r="BQ37" s="116">
        <v>3.4</v>
      </c>
      <c r="BR37" s="116">
        <v>0.9</v>
      </c>
      <c r="BS37" s="115">
        <f>AS37/D37</f>
        <v>0.76751873071837817</v>
      </c>
      <c r="BT37" s="117">
        <v>0.98</v>
      </c>
      <c r="BU37" s="116">
        <v>1.74</v>
      </c>
      <c r="BV37" s="116">
        <v>5.8</v>
      </c>
      <c r="BW37" s="116">
        <v>21.2</v>
      </c>
      <c r="BX37" s="66">
        <v>0.73599999999999999</v>
      </c>
      <c r="BY37" s="67">
        <v>0.11952063426594257</v>
      </c>
      <c r="BZ37" s="66">
        <v>0.35807497536720057</v>
      </c>
      <c r="CA37" s="227">
        <v>8.6558511491487369E-2</v>
      </c>
      <c r="CB37" s="66">
        <v>0.29399999999999998</v>
      </c>
      <c r="CC37" s="113">
        <v>0.15071836117412524</v>
      </c>
      <c r="CD37" s="53"/>
      <c r="CE37" s="134">
        <f>(1-I37*0.7635+1-AU37*0.7562+1-K37*0.7021+P37*0.5276+1-R37*0.4621+1-W37*0.2713)/5.5276</f>
        <v>0.72168398974605574</v>
      </c>
      <c r="CF37" s="115">
        <v>4.5999999999999996</v>
      </c>
      <c r="CG37" s="116">
        <v>9.1</v>
      </c>
      <c r="CH37" s="116">
        <v>3.4</v>
      </c>
      <c r="CI37" s="116">
        <v>0.9</v>
      </c>
      <c r="CJ37" s="115">
        <f>AS37/D37</f>
        <v>0.76751873071837817</v>
      </c>
      <c r="CK37" s="117">
        <v>0.98</v>
      </c>
      <c r="CL37" s="116">
        <v>1.74</v>
      </c>
      <c r="CM37" s="116">
        <v>21.2</v>
      </c>
      <c r="CN37" s="116">
        <v>5.8</v>
      </c>
      <c r="CO37" s="66">
        <v>0.73599999999999999</v>
      </c>
      <c r="CP37" s="67">
        <v>0.11952063426594257</v>
      </c>
      <c r="CQ37" s="66">
        <v>0.35807497536720057</v>
      </c>
      <c r="CR37" s="66">
        <v>8.6558511491487369E-2</v>
      </c>
      <c r="CS37" s="66">
        <v>0.29399999999999998</v>
      </c>
      <c r="CT37" s="113">
        <v>0.15071836117412524</v>
      </c>
      <c r="CU37" s="40"/>
      <c r="CV37" s="96">
        <v>1911</v>
      </c>
      <c r="CW37" s="134">
        <v>0.49750809511779714</v>
      </c>
      <c r="CX37" s="134">
        <v>0.72947680407230797</v>
      </c>
      <c r="CY37" s="40"/>
      <c r="DG37" s="40"/>
      <c r="DH37" s="96">
        <v>1911</v>
      </c>
      <c r="DI37" s="70">
        <v>0.29476132552244499</v>
      </c>
      <c r="DJ37" s="40"/>
      <c r="DR37" s="40"/>
      <c r="DS37" s="96">
        <v>1911</v>
      </c>
      <c r="DT37" s="98">
        <v>1.7502639016583239E-2</v>
      </c>
      <c r="DU37" s="40"/>
    </row>
    <row r="38" spans="1:125" x14ac:dyDescent="0.2">
      <c r="A38" s="40"/>
      <c r="B38" s="96">
        <v>1992</v>
      </c>
      <c r="C38" s="142">
        <v>26</v>
      </c>
      <c r="D38" s="111">
        <v>4212</v>
      </c>
      <c r="E38" s="112">
        <v>17341</v>
      </c>
      <c r="F38" s="138">
        <f>((((4/6)+((J38+K38+R38+T38+V38+W38+I38-(1-M38)-P38-Q38)/20))*(X38+(AD38+AS38)*5/6+(AH38+AM38+AP38)*1/6+AK38*18/6+AO38*8/6-AE38*9/6-AF38*7/6-AG38*3/6-AI38*2/6-AQ38*4/6-AR38)-(((2/6)-((J38+K38+L38+M38+S38+U38+V38+W38+I38)/20))*(AE38*17/6+AF38*12/6+AI38*3/6+AL38*2/6+AQ38*5/6+AR38*8/6-AD38*1/6-AG38*9/6-AK38*2/6))))/2</f>
        <v>17649.644016829207</v>
      </c>
      <c r="G38" s="301">
        <f t="shared" si="43"/>
        <v>1.0177985131670149</v>
      </c>
      <c r="H38" s="138">
        <f t="shared" si="44"/>
        <v>308.64401682920652</v>
      </c>
      <c r="I38" s="70">
        <f>(Z38-AG38)/(AB38-AG38-AI38+AF38)</f>
        <v>0.28488347376565515</v>
      </c>
      <c r="J38" s="66">
        <f>X38/AB38</f>
        <v>0.37727702158927884</v>
      </c>
      <c r="K38" s="66">
        <f>J38+V38</f>
        <v>0.69962941471239426</v>
      </c>
      <c r="L38" s="66">
        <f>AN38/X38</f>
        <v>9.0296970933575707E-2</v>
      </c>
      <c r="M38" s="66">
        <f>AG38/X38</f>
        <v>5.6352135927732742E-2</v>
      </c>
      <c r="N38" s="134">
        <f>(I38*0.7635+AU38*0.7562+K38*0.7021+1-P38*0.5276+R38*0.4621+W38*0.2713)/3.9552</f>
        <v>0.49512816723670278</v>
      </c>
      <c r="O38" s="134">
        <f>(1-I38*0.7635+1-AU38*0.7562+1-K38*0.7021+P38*0.5276+1-R38*0.4621+1-W38*0.2713)/5.5276</f>
        <v>0.73117972952916166</v>
      </c>
      <c r="P38" s="113">
        <f>AI38/AA38</f>
        <v>0.14661309913108475</v>
      </c>
      <c r="Q38" s="66">
        <f>AT38/X38</f>
        <v>3.4056129546845726E-2</v>
      </c>
      <c r="R38" s="67">
        <f>E38/AA38</f>
        <v>0.10801332959606341</v>
      </c>
      <c r="S38" s="66">
        <f>AC38/X38</f>
        <v>0.27196676003042053</v>
      </c>
      <c r="T38" s="66">
        <f>AC38/AA38</f>
        <v>9.1326419383973345E-2</v>
      </c>
      <c r="U38" s="67">
        <f>E38/X38</f>
        <v>0.32165977258815454</v>
      </c>
      <c r="V38" s="66">
        <f>(Z38+AD38+AK38)/(AB38+AD38+AF38+AK38)</f>
        <v>0.32235239312311537</v>
      </c>
      <c r="W38" s="67">
        <f>AD38/AA38</f>
        <v>8.522221184091687E-2</v>
      </c>
      <c r="X38" s="69">
        <v>53911</v>
      </c>
      <c r="Y38" s="69"/>
      <c r="Z38" s="888">
        <v>36544</v>
      </c>
      <c r="AA38" s="888">
        <v>160545</v>
      </c>
      <c r="AB38" s="887">
        <v>142895</v>
      </c>
      <c r="AC38" s="888">
        <f t="shared" si="39"/>
        <v>14662</v>
      </c>
      <c r="AD38" s="68">
        <v>13682</v>
      </c>
      <c r="AE38" s="69">
        <v>3822</v>
      </c>
      <c r="AF38" s="69">
        <v>1294</v>
      </c>
      <c r="AG38" s="68">
        <v>3038</v>
      </c>
      <c r="AH38" s="69">
        <v>1296</v>
      </c>
      <c r="AI38" s="68">
        <v>23538</v>
      </c>
      <c r="AJ38" s="888">
        <f t="shared" si="40"/>
        <v>1827</v>
      </c>
      <c r="AK38" s="68">
        <v>980</v>
      </c>
      <c r="AL38" s="114">
        <v>235</v>
      </c>
      <c r="AM38" s="69">
        <v>219</v>
      </c>
      <c r="AN38" s="888">
        <f t="shared" si="41"/>
        <v>4868</v>
      </c>
      <c r="AO38" s="68">
        <v>3264</v>
      </c>
      <c r="AP38" s="69">
        <v>296</v>
      </c>
      <c r="AQ38" s="69">
        <v>1665</v>
      </c>
      <c r="AR38" s="68">
        <v>1601</v>
      </c>
      <c r="AS38" s="220">
        <v>3057</v>
      </c>
      <c r="AT38" s="894">
        <f t="shared" si="42"/>
        <v>1836</v>
      </c>
      <c r="AU38" s="349">
        <f>X38/AA38</f>
        <v>0.33579993148338472</v>
      </c>
      <c r="AV38" s="349">
        <f>BH38/AA38</f>
        <v>0.47777881590831234</v>
      </c>
      <c r="AW38" s="353">
        <f>AG38/AA38</f>
        <v>1.8923043383475037E-2</v>
      </c>
      <c r="AX38" s="365">
        <f>AN38/AA38</f>
        <v>3.0321716652651903E-2</v>
      </c>
      <c r="AY38" s="365">
        <f>BH38/X38</f>
        <v>1.4228079612694997</v>
      </c>
      <c r="AZ38" s="365">
        <f>AR38/X38</f>
        <v>2.9697093357570811E-2</v>
      </c>
      <c r="BA38" s="365">
        <f>AR38/AA38</f>
        <v>9.9722819147279578E-3</v>
      </c>
      <c r="BB38" s="365">
        <f>AT38/AA38</f>
        <v>1.1436045968420069E-2</v>
      </c>
      <c r="BC38" s="365">
        <f>AI38/X38</f>
        <v>0.43660848435384242</v>
      </c>
      <c r="BD38" s="380">
        <f>AD38/X38</f>
        <v>0.25378865166663578</v>
      </c>
      <c r="BE38" s="365">
        <v>0.25600000000000001</v>
      </c>
      <c r="BF38" s="907">
        <v>16282</v>
      </c>
      <c r="BG38" s="907">
        <v>6563</v>
      </c>
      <c r="BH38" s="910">
        <f>X38+AC38+AN38+AO38</f>
        <v>76705</v>
      </c>
      <c r="BI38" s="909">
        <v>26098</v>
      </c>
      <c r="BJ38" s="909">
        <v>3109</v>
      </c>
      <c r="BK38" s="907">
        <v>1315</v>
      </c>
      <c r="BL38" s="907">
        <v>845</v>
      </c>
      <c r="BM38" s="53"/>
      <c r="BN38" s="134">
        <f>(I38*0.7635+AU38*0.7562+K38*0.7021+1-P38*0.5276+R38*0.4621+W38*0.2713)/3.9552</f>
        <v>0.49512816723670278</v>
      </c>
      <c r="BO38" s="222">
        <v>4.12</v>
      </c>
      <c r="BP38" s="116">
        <v>8.6999999999999993</v>
      </c>
      <c r="BQ38" s="116">
        <v>3.3</v>
      </c>
      <c r="BR38" s="116">
        <v>0.7</v>
      </c>
      <c r="BS38" s="115">
        <f>AS38/D38</f>
        <v>0.7257834757834758</v>
      </c>
      <c r="BT38" s="117">
        <v>0.98099999999999998</v>
      </c>
      <c r="BU38" s="116">
        <v>1.72</v>
      </c>
      <c r="BV38" s="116">
        <v>5.6</v>
      </c>
      <c r="BW38" s="116">
        <v>21.4</v>
      </c>
      <c r="BX38" s="66">
        <v>0.7</v>
      </c>
      <c r="BY38" s="67">
        <v>0.10801332959606341</v>
      </c>
      <c r="BZ38" s="66">
        <v>0.33579993148338472</v>
      </c>
      <c r="CA38" s="227">
        <v>8.522221184091687E-2</v>
      </c>
      <c r="CB38" s="66">
        <v>0.28499999999999998</v>
      </c>
      <c r="CC38" s="113">
        <v>0.14661309913108475</v>
      </c>
      <c r="CD38" s="53"/>
      <c r="CE38" s="134">
        <f>(1-I38*0.7635+1-AU38*0.7562+1-K38*0.7021+P38*0.5276+1-R38*0.4621+1-W38*0.2713)/5.5276</f>
        <v>0.73117972952916166</v>
      </c>
      <c r="CF38" s="115">
        <v>4.12</v>
      </c>
      <c r="CG38" s="116">
        <v>8.6999999999999993</v>
      </c>
      <c r="CH38" s="116">
        <v>3.3</v>
      </c>
      <c r="CI38" s="116">
        <v>0.7</v>
      </c>
      <c r="CJ38" s="115">
        <f>AS38/D38</f>
        <v>0.7257834757834758</v>
      </c>
      <c r="CK38" s="117">
        <v>0.98099999999999998</v>
      </c>
      <c r="CL38" s="116">
        <v>1.72</v>
      </c>
      <c r="CM38" s="116">
        <v>21.4</v>
      </c>
      <c r="CN38" s="116">
        <v>5.6</v>
      </c>
      <c r="CO38" s="66">
        <v>0.7</v>
      </c>
      <c r="CP38" s="67">
        <v>0.10801332959606341</v>
      </c>
      <c r="CQ38" s="66">
        <v>0.33579993148338472</v>
      </c>
      <c r="CR38" s="66">
        <v>8.522221184091687E-2</v>
      </c>
      <c r="CS38" s="66">
        <v>0.28499999999999998</v>
      </c>
      <c r="CT38" s="113">
        <v>0.14661309913108475</v>
      </c>
      <c r="CU38" s="40"/>
      <c r="CV38" s="96">
        <v>1912</v>
      </c>
      <c r="CW38" s="134">
        <v>0.49909007797183869</v>
      </c>
      <c r="CX38" s="134">
        <v>0.72834483747119627</v>
      </c>
      <c r="CY38" s="40"/>
      <c r="DG38" s="40"/>
      <c r="DH38" s="96">
        <v>1912</v>
      </c>
      <c r="DI38" s="70">
        <v>0.29714942366411601</v>
      </c>
      <c r="DJ38" s="40"/>
      <c r="DR38" s="40"/>
      <c r="DS38" s="96">
        <v>1912</v>
      </c>
      <c r="DT38" s="98">
        <v>1.5019709120565447E-2</v>
      </c>
      <c r="DU38" s="40"/>
    </row>
    <row r="39" spans="1:125" x14ac:dyDescent="0.2">
      <c r="A39" s="40"/>
      <c r="B39" s="96">
        <v>1991</v>
      </c>
      <c r="C39" s="142">
        <v>26</v>
      </c>
      <c r="D39" s="111">
        <v>4208</v>
      </c>
      <c r="E39" s="112">
        <v>18127</v>
      </c>
      <c r="F39" s="138">
        <f>((((4/6)+((J39+K39+R39+T39+V39+W39+I39-(1-M39)-P39-Q39)/20))*(X39+(AD39+AS39)*5/6+(AH39+AM39+AP39)*1/6+AK39*18/6+AO39*8/6-AE39*9/6-AF39*7/6-AG39*3/6-AI39*2/6-AQ39*4/6-AR39)-(((2/6)-((J39+K39+L39+M39+S39+U39+V39+W39+I39)/20))*(AE39*17/6+AF39*12/6+AI39*3/6+AL39*2/6+AQ39*5/6+AR39*8/6-AD39*1/6-AG39*9/6-AK39*2/6))))/2</f>
        <v>18039.093677932589</v>
      </c>
      <c r="G39" s="300">
        <f t="shared" si="43"/>
        <v>0.99515053113767249</v>
      </c>
      <c r="H39" s="138">
        <f>E39-F39</f>
        <v>87.906322067410656</v>
      </c>
      <c r="I39" s="70">
        <f>(Z39-AG39)/(AB39-AG39-AI39+AF39)</f>
        <v>0.28490089656830753</v>
      </c>
      <c r="J39" s="66">
        <f>X39/AB39</f>
        <v>0.38465950422472162</v>
      </c>
      <c r="K39" s="66">
        <f>J39+V39</f>
        <v>0.70800997498006712</v>
      </c>
      <c r="L39" s="66">
        <f>AN39/X39</f>
        <v>9.3301087391351789E-2</v>
      </c>
      <c r="M39" s="66">
        <f>AG39/X39</f>
        <v>6.1515801723824419E-2</v>
      </c>
      <c r="N39" s="134">
        <f>(I39*0.7635+AU39*0.7562+K39*0.7021+1-P39*0.5276+R39*0.4621+W39*0.2713)/3.9552</f>
        <v>0.4978215201151362</v>
      </c>
      <c r="O39" s="134">
        <f>(1-I39*0.7635+1-AU39*0.7562+1-K39*0.7021+P39*0.5276+1-R39*0.4621+1-W39*0.2713)/5.5276</f>
        <v>0.72925253702160331</v>
      </c>
      <c r="P39" s="113">
        <f>AI39/AA39</f>
        <v>0.15173005860176925</v>
      </c>
      <c r="Q39" s="66">
        <f>AT39/X39</f>
        <v>3.2348983525475508E-2</v>
      </c>
      <c r="R39" s="67">
        <f>E39/AA39</f>
        <v>0.11276796934293855</v>
      </c>
      <c r="S39" s="66">
        <f>AC39/X39</f>
        <v>0.27073862603193077</v>
      </c>
      <c r="T39" s="66">
        <f>AC39/AA39</f>
        <v>9.2624388787279313E-2</v>
      </c>
      <c r="U39" s="67">
        <f>E39/X39</f>
        <v>0.32961777648470741</v>
      </c>
      <c r="V39" s="66">
        <f>(Z39+AD39+AK39)/(AB39+AD39+AF39+AK39)</f>
        <v>0.32335047075534551</v>
      </c>
      <c r="W39" s="67">
        <f>AD39/AA39</f>
        <v>8.6994388662859412E-2</v>
      </c>
      <c r="X39" s="69">
        <v>54994</v>
      </c>
      <c r="Y39" s="69"/>
      <c r="Z39" s="888">
        <v>36558</v>
      </c>
      <c r="AA39" s="888">
        <v>160746</v>
      </c>
      <c r="AB39" s="887">
        <v>142968</v>
      </c>
      <c r="AC39" s="888">
        <f t="shared" si="39"/>
        <v>14889</v>
      </c>
      <c r="AD39" s="68">
        <v>13984</v>
      </c>
      <c r="AE39" s="69">
        <v>3741</v>
      </c>
      <c r="AF39" s="69">
        <v>1249</v>
      </c>
      <c r="AG39" s="68">
        <v>3383</v>
      </c>
      <c r="AH39" s="69">
        <v>1391</v>
      </c>
      <c r="AI39" s="68">
        <v>24390</v>
      </c>
      <c r="AJ39" s="888">
        <f t="shared" si="40"/>
        <v>1971</v>
      </c>
      <c r="AK39" s="68">
        <v>905</v>
      </c>
      <c r="AL39" s="114">
        <v>212</v>
      </c>
      <c r="AM39" s="69">
        <v>241</v>
      </c>
      <c r="AN39" s="888">
        <f t="shared" si="41"/>
        <v>5131</v>
      </c>
      <c r="AO39" s="68">
        <v>3120</v>
      </c>
      <c r="AP39" s="69">
        <v>368</v>
      </c>
      <c r="AQ39" s="69">
        <v>1624</v>
      </c>
      <c r="AR39" s="68">
        <v>1567</v>
      </c>
      <c r="AS39" s="220">
        <v>3131</v>
      </c>
      <c r="AT39" s="894">
        <f t="shared" si="42"/>
        <v>1779</v>
      </c>
      <c r="AU39" s="349">
        <f>X39/AA39</f>
        <v>0.34211737772635087</v>
      </c>
      <c r="AV39" s="349">
        <f>BH39/AA39</f>
        <v>0.48607119306234681</v>
      </c>
      <c r="AW39" s="353">
        <f>AG39/AA39</f>
        <v>2.1045624774488944E-2</v>
      </c>
      <c r="AX39" s="365">
        <f>AN39/AA39</f>
        <v>3.1919923357346371E-2</v>
      </c>
      <c r="AY39" s="365">
        <f>BH39/X39</f>
        <v>1.4207731752554824</v>
      </c>
      <c r="AZ39" s="365">
        <f>AR39/X39</f>
        <v>2.8494017529185001E-2</v>
      </c>
      <c r="BA39" s="365">
        <f>AR39/AA39</f>
        <v>9.7482985579734494E-3</v>
      </c>
      <c r="BB39" s="365">
        <f>AT39/AA39</f>
        <v>1.1067149415848606E-2</v>
      </c>
      <c r="BC39" s="365">
        <f>AI39/X39</f>
        <v>0.44350292759210097</v>
      </c>
      <c r="BD39" s="380">
        <f>AD39/X39</f>
        <v>0.25428228534021891</v>
      </c>
      <c r="BE39" s="365">
        <v>0.25600000000000001</v>
      </c>
      <c r="BF39" s="907">
        <v>17048</v>
      </c>
      <c r="BG39" s="907">
        <v>6499</v>
      </c>
      <c r="BH39" s="910">
        <f>X39+AC39+AN39+AO39</f>
        <v>78134</v>
      </c>
      <c r="BI39" s="909">
        <v>25782</v>
      </c>
      <c r="BJ39" s="909">
        <v>3021</v>
      </c>
      <c r="BK39" s="907">
        <v>1228</v>
      </c>
      <c r="BL39" s="907">
        <v>894</v>
      </c>
      <c r="BM39" s="53"/>
      <c r="BN39" s="134">
        <f>(I39*0.7635+AU39*0.7562+K39*0.7021+1-P39*0.5276+R39*0.4621+W39*0.2713)/3.9552</f>
        <v>0.4978215201151362</v>
      </c>
      <c r="BO39" s="222">
        <v>4.3099999999999996</v>
      </c>
      <c r="BP39" s="116">
        <v>8.6999999999999993</v>
      </c>
      <c r="BQ39" s="116">
        <v>3.3</v>
      </c>
      <c r="BR39" s="116">
        <v>0.8</v>
      </c>
      <c r="BS39" s="115">
        <f>AS39/D39</f>
        <v>0.7440589353612167</v>
      </c>
      <c r="BT39" s="117">
        <v>0.98099999999999998</v>
      </c>
      <c r="BU39" s="116">
        <v>1.74</v>
      </c>
      <c r="BV39" s="116">
        <v>5.8</v>
      </c>
      <c r="BW39" s="116">
        <v>21.2</v>
      </c>
      <c r="BX39" s="66">
        <v>0.70799999999999996</v>
      </c>
      <c r="BY39" s="67">
        <v>0.11276796934293855</v>
      </c>
      <c r="BZ39" s="66">
        <v>0.34211737772635087</v>
      </c>
      <c r="CA39" s="227">
        <v>8.6994388662859412E-2</v>
      </c>
      <c r="CB39" s="66">
        <v>0.28499999999999998</v>
      </c>
      <c r="CC39" s="113">
        <v>0.15173005860176925</v>
      </c>
      <c r="CD39" s="53"/>
      <c r="CE39" s="134">
        <f>(1-I39*0.7635+1-AU39*0.7562+1-K39*0.7021+P39*0.5276+1-R39*0.4621+1-W39*0.2713)/5.5276</f>
        <v>0.72925253702160331</v>
      </c>
      <c r="CF39" s="115">
        <v>4.3099999999999996</v>
      </c>
      <c r="CG39" s="116">
        <v>8.6999999999999993</v>
      </c>
      <c r="CH39" s="116">
        <v>3.3</v>
      </c>
      <c r="CI39" s="116">
        <v>0.8</v>
      </c>
      <c r="CJ39" s="115">
        <f>AS39/D39</f>
        <v>0.7440589353612167</v>
      </c>
      <c r="CK39" s="117">
        <v>0.98099999999999998</v>
      </c>
      <c r="CL39" s="116">
        <v>1.74</v>
      </c>
      <c r="CM39" s="116">
        <v>21.2</v>
      </c>
      <c r="CN39" s="116">
        <v>5.8</v>
      </c>
      <c r="CO39" s="66">
        <v>0.70799999999999996</v>
      </c>
      <c r="CP39" s="67">
        <v>0.11276796934293855</v>
      </c>
      <c r="CQ39" s="66">
        <v>0.34211737772635087</v>
      </c>
      <c r="CR39" s="66">
        <v>8.6994388662859412E-2</v>
      </c>
      <c r="CS39" s="66">
        <v>0.28499999999999998</v>
      </c>
      <c r="CT39" s="113">
        <v>0.15173005860176925</v>
      </c>
      <c r="CU39" s="40"/>
      <c r="CV39" s="96">
        <v>1913</v>
      </c>
      <c r="CW39" s="134">
        <v>0.48927851686602314</v>
      </c>
      <c r="CX39" s="134">
        <v>0.7353653683500081</v>
      </c>
      <c r="CY39" s="40"/>
      <c r="DG39" s="40"/>
      <c r="DH39" s="96">
        <v>1913</v>
      </c>
      <c r="DI39" s="70">
        <v>0.28505751960362541</v>
      </c>
      <c r="DJ39" s="40"/>
      <c r="DR39" s="40"/>
      <c r="DS39" s="96">
        <v>1913</v>
      </c>
      <c r="DT39" s="98">
        <v>1.6767150654632371E-2</v>
      </c>
      <c r="DU39" s="40"/>
    </row>
    <row r="40" spans="1:125" x14ac:dyDescent="0.2">
      <c r="A40" s="40"/>
      <c r="B40" s="96">
        <v>1990</v>
      </c>
      <c r="C40" s="142">
        <v>26</v>
      </c>
      <c r="D40" s="111">
        <v>4210</v>
      </c>
      <c r="E40" s="112">
        <v>17919</v>
      </c>
      <c r="F40" s="138">
        <f>((((4/6)+((J40+K40+R40+T40+V40+W40+I40-(1-M40)-P40-Q40)/20))*(X40+(AD40+AS40)*5/6+(AH40+AM40+AP40)*1/6+AK40*18/6+AO40*8/6-AE40*9/6-AF40*7/6-AG40*3/6-AI40*2/6-AQ40*4/6-AR40)-(((2/6)-((J40+K40+L40+M40+S40+U40+V40+W40+I40)/20))*(AE40*17/6+AF40*12/6+AI40*3/6+AL40*2/6+AQ40*5/6+AR40*8/6-AD40*1/6-AG40*9/6-AK40*2/6))))/2</f>
        <v>18142.219327405623</v>
      </c>
      <c r="G40" s="300">
        <f t="shared" si="43"/>
        <v>1.0124571308335075</v>
      </c>
      <c r="H40" s="138">
        <f t="shared" si="44"/>
        <v>223.21932740562261</v>
      </c>
      <c r="I40" s="70">
        <f>(Z40-AG40)/(AB40-AG40-AI40+AF40)</f>
        <v>0.28667026074157748</v>
      </c>
      <c r="J40" s="66">
        <f>X40/AB40</f>
        <v>0.38540849490081813</v>
      </c>
      <c r="K40" s="66">
        <f>J40+V40</f>
        <v>0.71002327863795134</v>
      </c>
      <c r="L40" s="66">
        <f>AN40/X40</f>
        <v>9.4685955219540568E-2</v>
      </c>
      <c r="M40" s="66">
        <f>AG40/X40</f>
        <v>6.0282785693515556E-2</v>
      </c>
      <c r="N40" s="134">
        <f>(I40*0.7635+AU40*0.7562+K40*0.7021+1-P40*0.5276+R40*0.4621+W40*0.2713)/3.9552</f>
        <v>0.49896749620266445</v>
      </c>
      <c r="O40" s="134">
        <f>(1-I40*0.7635+1-AU40*0.7562+1-K40*0.7021+P40*0.5276+1-R40*0.4621+1-W40*0.2713)/5.5276</f>
        <v>0.72843254921109013</v>
      </c>
      <c r="P40" s="113">
        <f>AI40/AA40</f>
        <v>0.14878739489508222</v>
      </c>
      <c r="Q40" s="66">
        <f>AT40/X40</f>
        <v>3.5693515556847924E-2</v>
      </c>
      <c r="R40" s="67">
        <f>E40/AA40</f>
        <v>0.11177299832830161</v>
      </c>
      <c r="S40" s="66">
        <f>AC40/X40</f>
        <v>0.26739241058447222</v>
      </c>
      <c r="T40" s="66">
        <f>AC40/AA40</f>
        <v>9.177499438608748E-2</v>
      </c>
      <c r="U40" s="67">
        <f>E40/X40</f>
        <v>0.32565789473684209</v>
      </c>
      <c r="V40" s="66">
        <f>(Z40+AD40+AK40)/(AB40+AD40+AF40+AK40)</f>
        <v>0.32461478373713321</v>
      </c>
      <c r="W40" s="67">
        <f>AD40/AA40</f>
        <v>8.6404351405973204E-2</v>
      </c>
      <c r="X40" s="69">
        <v>55024</v>
      </c>
      <c r="Y40" s="69"/>
      <c r="Z40" s="888">
        <v>36817</v>
      </c>
      <c r="AA40" s="888">
        <v>160316</v>
      </c>
      <c r="AB40" s="887">
        <v>142768</v>
      </c>
      <c r="AC40" s="888">
        <f t="shared" si="39"/>
        <v>14713</v>
      </c>
      <c r="AD40" s="68">
        <v>13852</v>
      </c>
      <c r="AE40" s="69">
        <v>3792</v>
      </c>
      <c r="AF40" s="69">
        <v>1261</v>
      </c>
      <c r="AG40" s="68">
        <v>3317</v>
      </c>
      <c r="AH40" s="69">
        <v>1355</v>
      </c>
      <c r="AI40" s="68">
        <v>23853</v>
      </c>
      <c r="AJ40" s="888">
        <f t="shared" si="40"/>
        <v>2196</v>
      </c>
      <c r="AK40" s="68">
        <v>861</v>
      </c>
      <c r="AL40" s="114">
        <v>454</v>
      </c>
      <c r="AM40" s="69">
        <v>288</v>
      </c>
      <c r="AN40" s="888">
        <f t="shared" si="41"/>
        <v>5210</v>
      </c>
      <c r="AO40" s="68">
        <v>3290</v>
      </c>
      <c r="AP40" s="69">
        <v>387</v>
      </c>
      <c r="AQ40" s="69">
        <v>1559</v>
      </c>
      <c r="AR40" s="68">
        <v>1510</v>
      </c>
      <c r="AS40" s="220">
        <v>3180</v>
      </c>
      <c r="AT40" s="894">
        <f t="shared" si="42"/>
        <v>1964</v>
      </c>
      <c r="AU40" s="349">
        <f>X40/AA40</f>
        <v>0.34322213628084536</v>
      </c>
      <c r="AV40" s="349">
        <f>BH40/AA40</f>
        <v>0.48801741560418171</v>
      </c>
      <c r="AW40" s="353">
        <f>AG40/AA40</f>
        <v>2.0690386486688788E-2</v>
      </c>
      <c r="AX40" s="365">
        <f>AN40/AA40</f>
        <v>3.2498315826243171E-2</v>
      </c>
      <c r="AY40" s="365">
        <f>BH40/X40</f>
        <v>1.4218704565280604</v>
      </c>
      <c r="AZ40" s="365">
        <f>AR40/X40</f>
        <v>2.7442570514684503E-2</v>
      </c>
      <c r="BA40" s="365">
        <f>AR40/AA40</f>
        <v>9.4188976770877512E-3</v>
      </c>
      <c r="BB40" s="365">
        <f>AT40/AA40</f>
        <v>1.225080466079493E-2</v>
      </c>
      <c r="BC40" s="365">
        <f>AI40/X40</f>
        <v>0.43350174469322478</v>
      </c>
      <c r="BD40" s="380">
        <f>AD40/X40</f>
        <v>0.25174469322477466</v>
      </c>
      <c r="BE40" s="365">
        <v>0.25800000000000001</v>
      </c>
      <c r="BF40" s="907">
        <v>16804</v>
      </c>
      <c r="BG40" s="907">
        <v>6526</v>
      </c>
      <c r="BH40" s="910">
        <f>X40+AC40+AN40+AO40</f>
        <v>78237</v>
      </c>
      <c r="BI40" s="909">
        <v>26109</v>
      </c>
      <c r="BJ40" s="909">
        <v>3077</v>
      </c>
      <c r="BK40" s="907">
        <v>1384</v>
      </c>
      <c r="BL40" s="907">
        <v>865</v>
      </c>
      <c r="BM40" s="53"/>
      <c r="BN40" s="134">
        <f>(I40*0.7635+AU40*0.7562+K40*0.7021+1-P40*0.5276+R40*0.4621+W40*0.2713)/3.9552</f>
        <v>0.49896749620266445</v>
      </c>
      <c r="BO40" s="222">
        <v>4.26</v>
      </c>
      <c r="BP40" s="116">
        <v>8.8000000000000007</v>
      </c>
      <c r="BQ40" s="116">
        <v>3.3</v>
      </c>
      <c r="BR40" s="116">
        <v>0.8</v>
      </c>
      <c r="BS40" s="115">
        <f>AS40/D40</f>
        <v>0.75534441805225649</v>
      </c>
      <c r="BT40" s="117">
        <v>0.98</v>
      </c>
      <c r="BU40" s="116">
        <v>1.72</v>
      </c>
      <c r="BV40" s="116">
        <v>5.7</v>
      </c>
      <c r="BW40" s="116">
        <v>21.3</v>
      </c>
      <c r="BX40" s="66">
        <v>0.71</v>
      </c>
      <c r="BY40" s="67">
        <v>0.11177299832830161</v>
      </c>
      <c r="BZ40" s="66">
        <v>0.34322213628084536</v>
      </c>
      <c r="CA40" s="227">
        <v>8.6404351405973204E-2</v>
      </c>
      <c r="CB40" s="66">
        <v>0.28699999999999998</v>
      </c>
      <c r="CC40" s="113">
        <v>0.14878739489508222</v>
      </c>
      <c r="CD40" s="53"/>
      <c r="CE40" s="134">
        <f>(1-I40*0.7635+1-AU40*0.7562+1-K40*0.7021+P40*0.5276+1-R40*0.4621+1-W40*0.2713)/5.5276</f>
        <v>0.72843254921109013</v>
      </c>
      <c r="CF40" s="115">
        <v>4.26</v>
      </c>
      <c r="CG40" s="116">
        <v>8.8000000000000007</v>
      </c>
      <c r="CH40" s="116">
        <v>3.3</v>
      </c>
      <c r="CI40" s="116">
        <v>0.8</v>
      </c>
      <c r="CJ40" s="115">
        <f>AS40/D40</f>
        <v>0.75534441805225649</v>
      </c>
      <c r="CK40" s="117">
        <v>0.98</v>
      </c>
      <c r="CL40" s="116">
        <v>1.72</v>
      </c>
      <c r="CM40" s="116">
        <v>21.3</v>
      </c>
      <c r="CN40" s="116">
        <v>5.7</v>
      </c>
      <c r="CO40" s="66">
        <v>0.71</v>
      </c>
      <c r="CP40" s="67">
        <v>0.11177299832830161</v>
      </c>
      <c r="CQ40" s="66">
        <v>0.34322213628084536</v>
      </c>
      <c r="CR40" s="66">
        <v>8.6404351405973204E-2</v>
      </c>
      <c r="CS40" s="66">
        <v>0.28699999999999998</v>
      </c>
      <c r="CT40" s="113">
        <v>0.14878739489508222</v>
      </c>
      <c r="CU40" s="40"/>
      <c r="CV40" s="96">
        <v>1914</v>
      </c>
      <c r="CW40" s="134">
        <v>0.48388956461768978</v>
      </c>
      <c r="CX40" s="134">
        <v>0.73922136081194612</v>
      </c>
      <c r="CY40" s="40"/>
      <c r="DG40" s="40"/>
      <c r="DH40" s="96">
        <v>1914</v>
      </c>
      <c r="DI40" s="70">
        <v>0.2811833547747275</v>
      </c>
      <c r="DJ40" s="40"/>
      <c r="DR40" s="40"/>
      <c r="DS40" s="96">
        <v>1914</v>
      </c>
      <c r="DT40" s="98">
        <v>1.7165514240123785E-2</v>
      </c>
      <c r="DU40" s="40"/>
    </row>
    <row r="41" spans="1:125" x14ac:dyDescent="0.2">
      <c r="A41" s="40"/>
      <c r="B41" s="96">
        <v>1989</v>
      </c>
      <c r="C41" s="142">
        <v>26</v>
      </c>
      <c r="D41" s="111">
        <v>4212</v>
      </c>
      <c r="E41" s="112">
        <v>17405</v>
      </c>
      <c r="F41" s="138">
        <f>((((4/6)+((J41+K41+R41+T41+V41+W41+I41-(1-M41)-P41-Q41)/20))*(X41+(AD41+AS41)*5/6+(AH41+AM41+AP41)*1/6+AK41*18/6+AO41*8/6-AE41*9/6-AF41*7/6-AG41*3/6-AI41*2/6-AQ41*4/6-AR41)-(((2/6)-((J41+K41+L41+M41+S41+U41+V41+W41+I41)/20))*(AE41*17/6+AF41*12/6+AI41*3/6+AL41*2/6+AQ41*5/6+AR41*8/6-AD41*1/6-AG41*9/6-AK41*2/6))))/2</f>
        <v>17446.185813644817</v>
      </c>
      <c r="G41" s="300">
        <f t="shared" si="43"/>
        <v>1.0023663208069415</v>
      </c>
      <c r="H41" s="138">
        <f t="shared" si="44"/>
        <v>41.185813644817244</v>
      </c>
      <c r="I41" s="70">
        <f>(Z41-AG41)/(AB41-AG41-AI41+AF41)</f>
        <v>0.2830526387563071</v>
      </c>
      <c r="J41" s="66">
        <f>X41/AB41</f>
        <v>0.37518992305053178</v>
      </c>
      <c r="K41" s="66">
        <f>J41+V41</f>
        <v>0.69479343337315314</v>
      </c>
      <c r="L41" s="66">
        <f>AN41/X41</f>
        <v>0.10043855556592329</v>
      </c>
      <c r="M41" s="66">
        <f>AG41/X41</f>
        <v>5.7534757861341795E-2</v>
      </c>
      <c r="N41" s="134">
        <f>(I41*0.7635+AU41*0.7562+K41*0.7021+1-P41*0.5276+R41*0.4621+W41*0.2713)/3.9552</f>
        <v>0.49361609613527646</v>
      </c>
      <c r="O41" s="134">
        <f>(1-I41*0.7635+1-AU41*0.7562+1-K41*0.7021+P41*0.5276+1-R41*0.4621+1-W41*0.2713)/5.5276</f>
        <v>0.73226167171390011</v>
      </c>
      <c r="P41" s="113">
        <f>AI41/AA41</f>
        <v>0.14778201995838358</v>
      </c>
      <c r="Q41" s="66">
        <f>AT41/X41</f>
        <v>3.5047121395913032E-2</v>
      </c>
      <c r="R41" s="67">
        <f>E41/AA41</f>
        <v>0.10875881849368568</v>
      </c>
      <c r="S41" s="66">
        <f>AC41/X41</f>
        <v>0.26740692357935991</v>
      </c>
      <c r="T41" s="66">
        <f>AC41/AA41</f>
        <v>8.9537782832290844E-2</v>
      </c>
      <c r="U41" s="67">
        <f>E41/X41</f>
        <v>0.32481104786787346</v>
      </c>
      <c r="V41" s="66">
        <f>(Z41+AD41+AK41)/(AB41+AD41+AF41+AK41)</f>
        <v>0.31960351032262135</v>
      </c>
      <c r="W41" s="67">
        <f>AD41/AA41</f>
        <v>8.4532565158436074E-2</v>
      </c>
      <c r="X41" s="69">
        <v>53585</v>
      </c>
      <c r="Y41" s="69"/>
      <c r="Z41" s="888">
        <v>36293</v>
      </c>
      <c r="AA41" s="888">
        <v>160033</v>
      </c>
      <c r="AB41" s="887">
        <v>142821</v>
      </c>
      <c r="AC41" s="888">
        <f t="shared" ref="AC41:AC72" si="46">AD41+AK41</f>
        <v>14329</v>
      </c>
      <c r="AD41" s="68">
        <v>13528</v>
      </c>
      <c r="AE41" s="69">
        <v>3762</v>
      </c>
      <c r="AF41" s="69">
        <v>1240</v>
      </c>
      <c r="AG41" s="68">
        <v>3083</v>
      </c>
      <c r="AH41" s="69">
        <v>1286</v>
      </c>
      <c r="AI41" s="68">
        <v>23650</v>
      </c>
      <c r="AJ41" s="888">
        <f t="shared" ref="AJ41:AJ72" si="47">AH41+AL41+AP41</f>
        <v>2060</v>
      </c>
      <c r="AK41" s="68">
        <v>801</v>
      </c>
      <c r="AL41" s="114">
        <v>437</v>
      </c>
      <c r="AM41" s="69">
        <v>407</v>
      </c>
      <c r="AN41" s="888">
        <f t="shared" ref="AN41:AN72" si="48">AH41+AM41+AP41+AS41</f>
        <v>5382</v>
      </c>
      <c r="AO41" s="68">
        <v>3116</v>
      </c>
      <c r="AP41" s="69">
        <v>337</v>
      </c>
      <c r="AQ41" s="69">
        <v>1626</v>
      </c>
      <c r="AR41" s="68">
        <v>1441</v>
      </c>
      <c r="AS41" s="220">
        <v>3352</v>
      </c>
      <c r="AT41" s="894">
        <f t="shared" ref="AT41:AT72" si="49">AL41+AR41</f>
        <v>1878</v>
      </c>
      <c r="AU41" s="349">
        <f>X41/AA41</f>
        <v>0.33483718982959765</v>
      </c>
      <c r="AV41" s="349">
        <f>BH41/AA41</f>
        <v>0.47747652046765354</v>
      </c>
      <c r="AW41" s="353">
        <f>AG41/AA41</f>
        <v>1.9264776639818036E-2</v>
      </c>
      <c r="AX41" s="365">
        <f>AN41/AA41</f>
        <v>3.3630563696237653E-2</v>
      </c>
      <c r="AY41" s="365">
        <f>BH41/X41</f>
        <v>1.4259960809928152</v>
      </c>
      <c r="AZ41" s="365">
        <f>AR41/X41</f>
        <v>2.6891854063637213E-2</v>
      </c>
      <c r="BA41" s="365">
        <f>AR41/AA41</f>
        <v>9.0043928439759308E-3</v>
      </c>
      <c r="BB41" s="365">
        <f>AT41/AA41</f>
        <v>1.1735079639824286E-2</v>
      </c>
      <c r="BC41" s="365">
        <f>AI41/X41</f>
        <v>0.44135485676961839</v>
      </c>
      <c r="BD41" s="380">
        <f>AD41/X41</f>
        <v>0.25245871046001678</v>
      </c>
      <c r="BE41" s="365">
        <v>0.254</v>
      </c>
      <c r="BF41" s="907">
        <v>16229</v>
      </c>
      <c r="BG41" s="907">
        <v>6307</v>
      </c>
      <c r="BH41" s="910">
        <f>X41+AC41+AN41+AO41</f>
        <v>76412</v>
      </c>
      <c r="BI41" s="909">
        <v>26035</v>
      </c>
      <c r="BJ41" s="909">
        <v>3064</v>
      </c>
      <c r="BK41" s="907">
        <v>1446</v>
      </c>
      <c r="BL41" s="907">
        <v>868</v>
      </c>
      <c r="BM41" s="53"/>
      <c r="BN41" s="134">
        <f>(I41*0.7635+AU41*0.7562+K41*0.7021+1-P41*0.5276+R41*0.4621+W41*0.2713)/3.9552</f>
        <v>0.49361609613527646</v>
      </c>
      <c r="BO41" s="222">
        <v>4.13</v>
      </c>
      <c r="BP41" s="116">
        <v>8.6999999999999993</v>
      </c>
      <c r="BQ41" s="116">
        <v>3.2</v>
      </c>
      <c r="BR41" s="116">
        <v>0.7</v>
      </c>
      <c r="BS41" s="115">
        <f>AS41/D41</f>
        <v>0.79582146248812913</v>
      </c>
      <c r="BT41" s="117">
        <v>0.97899999999999998</v>
      </c>
      <c r="BU41" s="116">
        <v>1.75</v>
      </c>
      <c r="BV41" s="116">
        <v>5.6</v>
      </c>
      <c r="BW41" s="116">
        <v>21.4</v>
      </c>
      <c r="BX41" s="66">
        <v>0.69499999999999995</v>
      </c>
      <c r="BY41" s="67">
        <v>0.10875881849368568</v>
      </c>
      <c r="BZ41" s="66">
        <v>0.33483718982959765</v>
      </c>
      <c r="CA41" s="227">
        <v>8.4532565158436074E-2</v>
      </c>
      <c r="CB41" s="66">
        <v>0.28299999999999997</v>
      </c>
      <c r="CC41" s="113">
        <v>0.14778201995838358</v>
      </c>
      <c r="CD41" s="53"/>
      <c r="CE41" s="134">
        <f>(1-I41*0.7635+1-AU41*0.7562+1-K41*0.7021+P41*0.5276+1-R41*0.4621+1-W41*0.2713)/5.5276</f>
        <v>0.73226167171390011</v>
      </c>
      <c r="CF41" s="115">
        <v>4.13</v>
      </c>
      <c r="CG41" s="116">
        <v>8.6999999999999993</v>
      </c>
      <c r="CH41" s="116">
        <v>3.2</v>
      </c>
      <c r="CI41" s="116">
        <v>0.7</v>
      </c>
      <c r="CJ41" s="115">
        <f>AS41/D41</f>
        <v>0.79582146248812913</v>
      </c>
      <c r="CK41" s="117">
        <v>0.97899999999999998</v>
      </c>
      <c r="CL41" s="116">
        <v>1.75</v>
      </c>
      <c r="CM41" s="116">
        <v>21.4</v>
      </c>
      <c r="CN41" s="116">
        <v>5.6</v>
      </c>
      <c r="CO41" s="66">
        <v>0.69499999999999995</v>
      </c>
      <c r="CP41" s="67">
        <v>0.10875881849368568</v>
      </c>
      <c r="CQ41" s="66">
        <v>0.33483718982959765</v>
      </c>
      <c r="CR41" s="66">
        <v>8.4532565158436074E-2</v>
      </c>
      <c r="CS41" s="66">
        <v>0.28299999999999997</v>
      </c>
      <c r="CT41" s="113">
        <v>0.14778201995838358</v>
      </c>
      <c r="CU41" s="40"/>
      <c r="CV41" s="96">
        <v>1915</v>
      </c>
      <c r="CW41" s="134">
        <v>0.48079334959461006</v>
      </c>
      <c r="CX41" s="134">
        <v>0.74143681592072497</v>
      </c>
      <c r="CY41" s="40"/>
      <c r="DG41" s="40"/>
      <c r="DH41" s="96">
        <v>1915</v>
      </c>
      <c r="DI41" s="70">
        <v>0.27549488952049839</v>
      </c>
      <c r="DJ41" s="40"/>
      <c r="DR41" s="40"/>
      <c r="DS41" s="96">
        <v>1915</v>
      </c>
      <c r="DT41" s="98">
        <v>1.5704216643996537E-2</v>
      </c>
      <c r="DU41" s="40"/>
    </row>
    <row r="42" spans="1:125" x14ac:dyDescent="0.2">
      <c r="A42" s="40"/>
      <c r="B42" s="96">
        <v>1988</v>
      </c>
      <c r="C42" s="142">
        <v>26</v>
      </c>
      <c r="D42" s="111">
        <v>4200</v>
      </c>
      <c r="E42" s="112">
        <v>17380</v>
      </c>
      <c r="F42" s="138">
        <f>((((4/6)+((J42+K42+R42+T42+V42+W42+I42-(1-M42)-P42-Q42)/20))*(X42+(AD42+AS42)*5/6+(AH42+AM42+AP42)*1/6+AK42*18/6+AO42*8/6-AE42*9/6-AF42*7/6-AG42*3/6-AI42*2/6-AQ42*4/6-AR42)-(((2/6)-((J42+K42+L42+M42+S42+U42+V42+W42+I42)/20))*(AE42*17/6+AF42*12/6+AI42*3/6+AL42*2/6+AQ42*5/6+AR42*8/6-AD42*1/6-AG42*9/6-AK42*2/6))))/2</f>
        <v>17627.781850854466</v>
      </c>
      <c r="G42" s="300">
        <f t="shared" si="43"/>
        <v>1.014256723294273</v>
      </c>
      <c r="H42" s="138">
        <f t="shared" si="44"/>
        <v>247.78185085446603</v>
      </c>
      <c r="I42" s="70">
        <f>(Z42-AG42)/(AB42-AG42-AI42+AF42)</f>
        <v>0.28188033896571124</v>
      </c>
      <c r="J42" s="66">
        <f>X42/AB42</f>
        <v>0.37771449413613151</v>
      </c>
      <c r="K42" s="66">
        <f>J42+V42</f>
        <v>0.69562744940921606</v>
      </c>
      <c r="L42" s="66">
        <f>AN42/X42</f>
        <v>0.10711234911792016</v>
      </c>
      <c r="M42" s="66">
        <f>AG42/X42</f>
        <v>5.9052924791086349E-2</v>
      </c>
      <c r="N42" s="134">
        <f>(I42*0.7635+AU42*0.7562+K42*0.7021+1-P42*0.5276+R42*0.4621+W42*0.2713)/3.9552</f>
        <v>0.494107531217572</v>
      </c>
      <c r="O42" s="134">
        <f>(1-I42*0.7635+1-AU42*0.7562+1-K42*0.7021+P42*0.5276+1-R42*0.4621+1-W42*0.2713)/5.5276</f>
        <v>0.73191003193578763</v>
      </c>
      <c r="P42" s="113">
        <f>AI42/AA42</f>
        <v>0.14653657924457272</v>
      </c>
      <c r="Q42" s="66">
        <f>AT42/X42</f>
        <v>3.3184772516248837E-2</v>
      </c>
      <c r="R42" s="67">
        <f>E42/AA42</f>
        <v>0.1090475592922575</v>
      </c>
      <c r="S42" s="66">
        <f>AC42/X42</f>
        <v>0.25816155988857936</v>
      </c>
      <c r="T42" s="66">
        <f>AC42/AA42</f>
        <v>8.7225498807880539E-2</v>
      </c>
      <c r="U42" s="67">
        <f>E42/X42</f>
        <v>0.32274837511606314</v>
      </c>
      <c r="V42" s="66">
        <f>(Z42+AD42+AK42)/(AB42+AD42+AF42+AK42)</f>
        <v>0.31791295527308461</v>
      </c>
      <c r="W42" s="67">
        <f>AD42/AA42</f>
        <v>8.1465679508093858E-2</v>
      </c>
      <c r="X42" s="69">
        <v>53850</v>
      </c>
      <c r="Y42" s="69"/>
      <c r="Z42" s="888">
        <v>36244</v>
      </c>
      <c r="AA42" s="888">
        <v>159380</v>
      </c>
      <c r="AB42" s="887">
        <v>142568</v>
      </c>
      <c r="AC42" s="888">
        <f t="shared" si="46"/>
        <v>13902</v>
      </c>
      <c r="AD42" s="68">
        <v>12984</v>
      </c>
      <c r="AE42" s="69">
        <v>3759</v>
      </c>
      <c r="AF42" s="69">
        <v>1265</v>
      </c>
      <c r="AG42" s="68">
        <v>3180</v>
      </c>
      <c r="AH42" s="69">
        <v>1262</v>
      </c>
      <c r="AI42" s="68">
        <v>23355</v>
      </c>
      <c r="AJ42" s="888">
        <f t="shared" si="47"/>
        <v>1971</v>
      </c>
      <c r="AK42" s="68">
        <v>918</v>
      </c>
      <c r="AL42" s="114">
        <v>370</v>
      </c>
      <c r="AM42" s="69">
        <v>924</v>
      </c>
      <c r="AN42" s="888">
        <f t="shared" si="48"/>
        <v>5768</v>
      </c>
      <c r="AO42" s="68">
        <v>3301</v>
      </c>
      <c r="AP42" s="69">
        <v>339</v>
      </c>
      <c r="AQ42" s="69">
        <v>1630</v>
      </c>
      <c r="AR42" s="68">
        <v>1417</v>
      </c>
      <c r="AS42" s="220">
        <v>3243</v>
      </c>
      <c r="AT42" s="894">
        <f t="shared" si="49"/>
        <v>1787</v>
      </c>
      <c r="AU42" s="349">
        <f>X42/AA42</f>
        <v>0.33787175304304179</v>
      </c>
      <c r="AV42" s="349">
        <f>BH42/AA42</f>
        <v>0.48199899610992597</v>
      </c>
      <c r="AW42" s="353">
        <f>AG42/AA42</f>
        <v>1.9952315221483247E-2</v>
      </c>
      <c r="AX42" s="365">
        <f>AN42/AA42</f>
        <v>3.6190237169029991E-2</v>
      </c>
      <c r="AY42" s="365">
        <f>BH42/X42</f>
        <v>1.4265738161559889</v>
      </c>
      <c r="AZ42" s="365">
        <f>AR42/X42</f>
        <v>2.6313834726090994E-2</v>
      </c>
      <c r="BA42" s="365">
        <f>AR42/AA42</f>
        <v>8.890701468189233E-3</v>
      </c>
      <c r="BB42" s="365">
        <f>AT42/AA42</f>
        <v>1.1212197264399548E-2</v>
      </c>
      <c r="BC42" s="365">
        <f>AI42/X42</f>
        <v>0.43370473537604459</v>
      </c>
      <c r="BD42" s="380">
        <f>AD42/X42</f>
        <v>0.2411142061281337</v>
      </c>
      <c r="BE42" s="365">
        <v>0.254</v>
      </c>
      <c r="BF42" s="907">
        <v>16219</v>
      </c>
      <c r="BG42" s="907">
        <v>6386</v>
      </c>
      <c r="BH42" s="910">
        <f>X42+AC42+AN42+AO42</f>
        <v>76821</v>
      </c>
      <c r="BI42" s="909">
        <v>25838</v>
      </c>
      <c r="BJ42" s="909">
        <v>3087</v>
      </c>
      <c r="BK42" s="907">
        <v>1367</v>
      </c>
      <c r="BL42" s="907">
        <v>840</v>
      </c>
      <c r="BM42" s="53"/>
      <c r="BN42" s="134">
        <f>(I42*0.7635+AU42*0.7562+K42*0.7021+1-P42*0.5276+R42*0.4621+W42*0.2713)/3.9552</f>
        <v>0.494107531217572</v>
      </c>
      <c r="BO42" s="222">
        <v>4.1399999999999997</v>
      </c>
      <c r="BP42" s="116">
        <v>8.6999999999999993</v>
      </c>
      <c r="BQ42" s="116">
        <v>3.1</v>
      </c>
      <c r="BR42" s="116">
        <v>0.8</v>
      </c>
      <c r="BS42" s="115">
        <f>AS42/D42</f>
        <v>0.77214285714285713</v>
      </c>
      <c r="BT42" s="117">
        <v>0.98</v>
      </c>
      <c r="BU42" s="116">
        <v>1.8</v>
      </c>
      <c r="BV42" s="116">
        <v>5.6</v>
      </c>
      <c r="BW42" s="116">
        <v>21.4</v>
      </c>
      <c r="BX42" s="66">
        <v>0.69599999999999995</v>
      </c>
      <c r="BY42" s="67">
        <v>0.1090475592922575</v>
      </c>
      <c r="BZ42" s="66">
        <v>0.33787175304304179</v>
      </c>
      <c r="CA42" s="227">
        <v>8.1465679508093858E-2</v>
      </c>
      <c r="CB42" s="66">
        <v>0.28199999999999997</v>
      </c>
      <c r="CC42" s="113">
        <v>0.14653657924457272</v>
      </c>
      <c r="CD42" s="53"/>
      <c r="CE42" s="134">
        <f>(1-I42*0.7635+1-AU42*0.7562+1-K42*0.7021+P42*0.5276+1-R42*0.4621+1-W42*0.2713)/5.5276</f>
        <v>0.73191003193578763</v>
      </c>
      <c r="CF42" s="115">
        <v>4.1399999999999997</v>
      </c>
      <c r="CG42" s="116">
        <v>8.6999999999999993</v>
      </c>
      <c r="CH42" s="116">
        <v>3.1</v>
      </c>
      <c r="CI42" s="116">
        <v>0.8</v>
      </c>
      <c r="CJ42" s="115">
        <f>AS42/D42</f>
        <v>0.77214285714285713</v>
      </c>
      <c r="CK42" s="117">
        <v>0.98</v>
      </c>
      <c r="CL42" s="116">
        <v>1.8</v>
      </c>
      <c r="CM42" s="116">
        <v>21.4</v>
      </c>
      <c r="CN42" s="116">
        <v>5.6</v>
      </c>
      <c r="CO42" s="66">
        <v>0.69599999999999995</v>
      </c>
      <c r="CP42" s="67">
        <v>0.1090475592922575</v>
      </c>
      <c r="CQ42" s="66">
        <v>0.33787175304304179</v>
      </c>
      <c r="CR42" s="66">
        <v>8.1465679508093858E-2</v>
      </c>
      <c r="CS42" s="66">
        <v>0.28199999999999997</v>
      </c>
      <c r="CT42" s="113">
        <v>0.14653657924457272</v>
      </c>
      <c r="CU42" s="40"/>
      <c r="CV42" s="96">
        <v>1916</v>
      </c>
      <c r="CW42" s="134">
        <v>0.47636667820745016</v>
      </c>
      <c r="CX42" s="134">
        <v>0.74460426122619106</v>
      </c>
      <c r="CY42" s="40"/>
      <c r="DG42" s="40"/>
      <c r="DH42" s="96">
        <v>1916</v>
      </c>
      <c r="DI42" s="70">
        <v>0.27361770051026174</v>
      </c>
      <c r="DJ42" s="40"/>
      <c r="DR42" s="40"/>
      <c r="DS42" s="96">
        <v>1916</v>
      </c>
      <c r="DT42" s="98">
        <v>1.4338661974467449E-2</v>
      </c>
      <c r="DU42" s="40"/>
    </row>
    <row r="43" spans="1:125" x14ac:dyDescent="0.2">
      <c r="A43" s="40"/>
      <c r="B43" s="96">
        <v>1987</v>
      </c>
      <c r="C43" s="142">
        <v>26</v>
      </c>
      <c r="D43" s="111">
        <v>4210</v>
      </c>
      <c r="E43" s="112">
        <v>19883</v>
      </c>
      <c r="F43" s="138">
        <f>((((4/6)+((J43+K43+R43+T43+V43+W43+I43-(1-M43)-P43-Q43)/20))*(X43+(AD43+AS43)*5/6+(AH43+AM43+AP43)*1/6+AK43*18/6+AO43*8/6-AE43*9/6-AF43*7/6-AG43*3/6-AI43*2/6-AQ43*4/6-AR43)-(((2/6)-((J43+K43+L43+M43+S43+U43+V43+W43+I43)/20))*(AE43*17/6+AF43*12/6+AI43*3/6+AL43*2/6+AQ43*5/6+AR43*8/6-AD43*1/6-AG43*9/6-AK43*2/6))))/2</f>
        <v>20205.950034448859</v>
      </c>
      <c r="G43" s="300">
        <f t="shared" si="43"/>
        <v>1.0162425204671759</v>
      </c>
      <c r="H43" s="138">
        <f t="shared" si="44"/>
        <v>322.95003444885879</v>
      </c>
      <c r="I43" s="70">
        <f>(Z43-AG43)/(AB43-AG43-AI43+AF43)</f>
        <v>0.28912735196458217</v>
      </c>
      <c r="J43" s="66">
        <f>X43/AB43</f>
        <v>0.41537874319025642</v>
      </c>
      <c r="K43" s="66">
        <f>J43+V43</f>
        <v>0.74651389988825434</v>
      </c>
      <c r="L43" s="66">
        <f>AN43/X43</f>
        <v>9.0319778126775149E-2</v>
      </c>
      <c r="M43" s="66">
        <f>AG43/X43</f>
        <v>7.4481237678350659E-2</v>
      </c>
      <c r="N43" s="134">
        <f>(I43*0.7635+AU43*0.7562+K43*0.7021+1-P43*0.5276+R43*0.4621+W43*0.2713)/3.9552</f>
        <v>0.51159826171656642</v>
      </c>
      <c r="O43" s="134">
        <f>(1-I43*0.7635+1-AU43*0.7562+1-K43*0.7021+P43*0.5276+1-R43*0.4621+1-W43*0.2713)/5.5276</f>
        <v>0.71939477445159494</v>
      </c>
      <c r="P43" s="113">
        <f>AI43/AA43</f>
        <v>0.15500673163621992</v>
      </c>
      <c r="Q43" s="66">
        <f>AT43/X43</f>
        <v>3.085842216059077E-2</v>
      </c>
      <c r="R43" s="67">
        <f>E43/AA43</f>
        <v>0.12279369078939242</v>
      </c>
      <c r="S43" s="66">
        <f>AC43/X43</f>
        <v>0.254469208407124</v>
      </c>
      <c r="T43" s="66">
        <f>AC43/AA43</f>
        <v>9.4063808500389076E-2</v>
      </c>
      <c r="U43" s="67">
        <f>E43/X43</f>
        <v>0.33219166638821129</v>
      </c>
      <c r="V43" s="66">
        <f>(Z43+AD43+AK43)/(AB43+AD43+AF43+AK43)</f>
        <v>0.33113515669799798</v>
      </c>
      <c r="W43" s="67">
        <f>AD43/AA43</f>
        <v>8.8863773915836025E-2</v>
      </c>
      <c r="X43" s="69">
        <v>59854</v>
      </c>
      <c r="Y43" s="69"/>
      <c r="Z43" s="888">
        <v>37895</v>
      </c>
      <c r="AA43" s="888">
        <v>161922</v>
      </c>
      <c r="AB43" s="887">
        <v>144095</v>
      </c>
      <c r="AC43" s="888">
        <f t="shared" si="46"/>
        <v>15231</v>
      </c>
      <c r="AD43" s="68">
        <v>14389</v>
      </c>
      <c r="AE43" s="69">
        <v>3870</v>
      </c>
      <c r="AF43" s="69">
        <v>1110</v>
      </c>
      <c r="AG43" s="68">
        <v>4458</v>
      </c>
      <c r="AH43" s="69">
        <v>1333</v>
      </c>
      <c r="AI43" s="68">
        <v>25099</v>
      </c>
      <c r="AJ43" s="888">
        <f t="shared" si="47"/>
        <v>2070</v>
      </c>
      <c r="AK43" s="68">
        <v>842</v>
      </c>
      <c r="AL43" s="114">
        <v>318</v>
      </c>
      <c r="AM43" s="69">
        <v>356</v>
      </c>
      <c r="AN43" s="888">
        <f t="shared" si="48"/>
        <v>5406</v>
      </c>
      <c r="AO43" s="68">
        <v>3585</v>
      </c>
      <c r="AP43" s="69">
        <v>419</v>
      </c>
      <c r="AQ43" s="69">
        <v>1455</v>
      </c>
      <c r="AR43" s="68">
        <v>1529</v>
      </c>
      <c r="AS43" s="220">
        <v>3298</v>
      </c>
      <c r="AT43" s="894">
        <f t="shared" si="49"/>
        <v>1847</v>
      </c>
      <c r="AU43" s="349">
        <f>X43/AA43</f>
        <v>0.36964711404256373</v>
      </c>
      <c r="AV43" s="349">
        <f>BH43/AA43</f>
        <v>0.51923765763762797</v>
      </c>
      <c r="AW43" s="353">
        <f>AG43/AA43</f>
        <v>2.7531774558120576E-2</v>
      </c>
      <c r="AX43" s="365">
        <f>AN43/AA43</f>
        <v>3.3386445325527106E-2</v>
      </c>
      <c r="AY43" s="365">
        <f>BH43/X43</f>
        <v>1.4046847328499348</v>
      </c>
      <c r="AZ43" s="365">
        <f>AR43/X43</f>
        <v>2.5545494035486348E-2</v>
      </c>
      <c r="BA43" s="365">
        <f>AR43/AA43</f>
        <v>9.4428181470090529E-3</v>
      </c>
      <c r="BB43" s="365">
        <f>AT43/AA43</f>
        <v>1.1406726695569473E-2</v>
      </c>
      <c r="BC43" s="365">
        <f>AI43/X43</f>
        <v>0.4193370534968423</v>
      </c>
      <c r="BD43" s="380">
        <f>AD43/X43</f>
        <v>0.24040164400040098</v>
      </c>
      <c r="BE43" s="365">
        <v>0.26300000000000001</v>
      </c>
      <c r="BF43" s="907">
        <v>18713</v>
      </c>
      <c r="BG43" s="907">
        <v>6793</v>
      </c>
      <c r="BH43" s="910">
        <f>X43+AC43+AN43+AO43</f>
        <v>84076</v>
      </c>
      <c r="BI43" s="909">
        <v>25748</v>
      </c>
      <c r="BJ43" s="909">
        <v>3124</v>
      </c>
      <c r="BK43" s="907">
        <v>1287</v>
      </c>
      <c r="BL43" s="907">
        <v>896</v>
      </c>
      <c r="BM43" s="53"/>
      <c r="BN43" s="134">
        <f>(I43*0.7635+AU43*0.7562+K43*0.7021+1-P43*0.5276+R43*0.4621+W43*0.2713)/3.9552</f>
        <v>0.51159826171656642</v>
      </c>
      <c r="BO43" s="222">
        <v>4.72</v>
      </c>
      <c r="BP43" s="116">
        <v>9.1</v>
      </c>
      <c r="BQ43" s="116">
        <v>3.4</v>
      </c>
      <c r="BR43" s="116">
        <v>1.1000000000000001</v>
      </c>
      <c r="BS43" s="115">
        <f>AS43/D43</f>
        <v>0.78337292161520189</v>
      </c>
      <c r="BT43" s="117">
        <v>0.98</v>
      </c>
      <c r="BU43" s="116">
        <v>1.74</v>
      </c>
      <c r="BV43" s="116">
        <v>6</v>
      </c>
      <c r="BW43" s="116">
        <v>21</v>
      </c>
      <c r="BX43" s="66">
        <v>0.747</v>
      </c>
      <c r="BY43" s="67">
        <v>0.12279369078939242</v>
      </c>
      <c r="BZ43" s="66">
        <v>0.36964711404256373</v>
      </c>
      <c r="CA43" s="227">
        <v>8.8863773915836025E-2</v>
      </c>
      <c r="CB43" s="66">
        <v>0.28899999999999998</v>
      </c>
      <c r="CC43" s="113">
        <v>0.15500673163621992</v>
      </c>
      <c r="CD43" s="53"/>
      <c r="CE43" s="134">
        <f>(1-I43*0.7635+1-AU43*0.7562+1-K43*0.7021+P43*0.5276+1-R43*0.4621+1-W43*0.2713)/5.5276</f>
        <v>0.71939477445159494</v>
      </c>
      <c r="CF43" s="115">
        <v>4.72</v>
      </c>
      <c r="CG43" s="116">
        <v>9.1</v>
      </c>
      <c r="CH43" s="116">
        <v>3.4</v>
      </c>
      <c r="CI43" s="116">
        <v>1.1000000000000001</v>
      </c>
      <c r="CJ43" s="115">
        <f>AS43/D43</f>
        <v>0.78337292161520189</v>
      </c>
      <c r="CK43" s="117">
        <v>0.98</v>
      </c>
      <c r="CL43" s="116">
        <v>1.74</v>
      </c>
      <c r="CM43" s="116">
        <v>21</v>
      </c>
      <c r="CN43" s="116">
        <v>6</v>
      </c>
      <c r="CO43" s="66">
        <v>0.747</v>
      </c>
      <c r="CP43" s="67">
        <v>0.12279369078939242</v>
      </c>
      <c r="CQ43" s="66">
        <v>0.36964711404256373</v>
      </c>
      <c r="CR43" s="66">
        <v>8.8863773915836025E-2</v>
      </c>
      <c r="CS43" s="66">
        <v>0.28899999999999998</v>
      </c>
      <c r="CT43" s="113">
        <v>0.15500673163621992</v>
      </c>
      <c r="CU43" s="40"/>
      <c r="CV43" s="96">
        <v>1917</v>
      </c>
      <c r="CW43" s="134">
        <v>0.47622276365894073</v>
      </c>
      <c r="CX43" s="134">
        <v>0.74470723735005395</v>
      </c>
      <c r="CY43" s="40"/>
      <c r="DG43" s="40"/>
      <c r="DH43" s="96">
        <v>1917</v>
      </c>
      <c r="DI43" s="70">
        <v>0.2716515196481068</v>
      </c>
      <c r="DJ43" s="40"/>
      <c r="DR43" s="40"/>
      <c r="DS43" s="96">
        <v>1917</v>
      </c>
      <c r="DT43" s="98">
        <v>1.2602987096046047E-2</v>
      </c>
      <c r="DU43" s="40"/>
    </row>
    <row r="44" spans="1:125" x14ac:dyDescent="0.2">
      <c r="A44" s="40"/>
      <c r="B44" s="96">
        <v>1986</v>
      </c>
      <c r="C44" s="142">
        <v>26</v>
      </c>
      <c r="D44" s="111">
        <v>4206</v>
      </c>
      <c r="E44" s="112">
        <v>18545</v>
      </c>
      <c r="F44" s="138">
        <f>((((4/6)+((J44+K44+R44+T44+V44+W44+I44-(1-M44)-P44-Q44)/20))*(X44+(AD44+AS44)*5/6+(AH44+AM44+AP44)*1/6+AK44*18/6+AO44*8/6-AE44*9/6-AF44*7/6-AG44*3/6-AI44*2/6-AQ44*4/6-AR44)-(((2/6)-((J44+K44+L44+M44+S44+U44+V44+W44+I44)/20))*(AE44*17/6+AF44*12/6+AI44*3/6+AL44*2/6+AQ44*5/6+AR44*8/6-AD44*1/6-AG44*9/6-AK44*2/6))))/2</f>
        <v>18667.820979656499</v>
      </c>
      <c r="G44" s="300">
        <f t="shared" si="43"/>
        <v>1.0066228622084927</v>
      </c>
      <c r="H44" s="138">
        <f t="shared" si="44"/>
        <v>122.82097965649882</v>
      </c>
      <c r="I44" s="70">
        <f>(Z44-AG44)/(AB44-AG44-AI44+AF44)</f>
        <v>0.28564641246695804</v>
      </c>
      <c r="J44" s="66">
        <f>X44/AB44</f>
        <v>0.39509175017120174</v>
      </c>
      <c r="K44" s="66">
        <f>J44+V44</f>
        <v>0.7209704847933458</v>
      </c>
      <c r="L44" s="66">
        <f>AN44/X44</f>
        <v>9.5985143261407849E-2</v>
      </c>
      <c r="M44" s="66">
        <f>AG44/X44</f>
        <v>6.7438981252210831E-2</v>
      </c>
      <c r="N44" s="134">
        <f>(I44*0.7635+AU44*0.7562+K44*0.7021+1-P44*0.5276+R44*0.4621+W44*0.2713)/3.9552</f>
        <v>0.50220401920002544</v>
      </c>
      <c r="O44" s="134">
        <f>(1-I44*0.7635+1-AU44*0.7562+1-K44*0.7021+P44*0.5276+1-R44*0.4621+1-W44*0.2713)/5.5276</f>
        <v>0.72611669861423755</v>
      </c>
      <c r="P44" s="113">
        <f>AI44/AA44</f>
        <v>0.15358887963296822</v>
      </c>
      <c r="Q44" s="66">
        <f>AT44/X44</f>
        <v>3.3463035019455252E-2</v>
      </c>
      <c r="R44" s="67">
        <f>E44/AA44</f>
        <v>0.11528801800345646</v>
      </c>
      <c r="S44" s="66">
        <f>AC44/X44</f>
        <v>0.26598868058012026</v>
      </c>
      <c r="T44" s="66">
        <f>AC44/AA44</f>
        <v>9.3492397020975018E-2</v>
      </c>
      <c r="U44" s="67">
        <f>E44/X44</f>
        <v>0.32799787760877253</v>
      </c>
      <c r="V44" s="66">
        <f>(Z44+AD44+AK44)/(AB44+AD44+AF44+AK44)</f>
        <v>0.32587873462214412</v>
      </c>
      <c r="W44" s="67">
        <f>AD44/AA44</f>
        <v>8.844446654813562E-2</v>
      </c>
      <c r="X44" s="69">
        <v>56540</v>
      </c>
      <c r="Y44" s="69"/>
      <c r="Z44" s="888">
        <v>36880</v>
      </c>
      <c r="AA44" s="888">
        <v>160858</v>
      </c>
      <c r="AB44" s="887">
        <v>143106</v>
      </c>
      <c r="AC44" s="888">
        <f t="shared" si="46"/>
        <v>15039</v>
      </c>
      <c r="AD44" s="68">
        <v>14227</v>
      </c>
      <c r="AE44" s="69">
        <v>3903</v>
      </c>
      <c r="AF44" s="69">
        <v>1175</v>
      </c>
      <c r="AG44" s="68">
        <v>3813</v>
      </c>
      <c r="AH44" s="69">
        <v>1323</v>
      </c>
      <c r="AI44" s="68">
        <v>24706</v>
      </c>
      <c r="AJ44" s="888">
        <f t="shared" si="47"/>
        <v>1960</v>
      </c>
      <c r="AK44" s="68">
        <v>812</v>
      </c>
      <c r="AL44" s="114">
        <v>272</v>
      </c>
      <c r="AM44" s="69">
        <v>289</v>
      </c>
      <c r="AN44" s="888">
        <f t="shared" si="48"/>
        <v>5427</v>
      </c>
      <c r="AO44" s="68">
        <v>3312</v>
      </c>
      <c r="AP44" s="69">
        <v>365</v>
      </c>
      <c r="AQ44" s="69">
        <v>1515</v>
      </c>
      <c r="AR44" s="68">
        <v>1620</v>
      </c>
      <c r="AS44" s="220">
        <v>3450</v>
      </c>
      <c r="AT44" s="894">
        <f t="shared" si="49"/>
        <v>1892</v>
      </c>
      <c r="AU44" s="349">
        <f>X44/AA44</f>
        <v>0.35149013415559066</v>
      </c>
      <c r="AV44" s="349">
        <f>BH44/AA44</f>
        <v>0.4993099503910281</v>
      </c>
      <c r="AW44" s="353">
        <f>AG44/AA44</f>
        <v>2.3704136567655944E-2</v>
      </c>
      <c r="AX44" s="365">
        <f>AN44/AA44</f>
        <v>3.3737830881895831E-2</v>
      </c>
      <c r="AY44" s="365">
        <f>BH44/X44</f>
        <v>1.4205518217191369</v>
      </c>
      <c r="AZ44" s="365">
        <f>AR44/X44</f>
        <v>2.865228157056951E-2</v>
      </c>
      <c r="BA44" s="365">
        <f>AR44/AA44</f>
        <v>1.0070994293103234E-2</v>
      </c>
      <c r="BB44" s="365">
        <f>AT44/AA44</f>
        <v>1.1761926668241555E-2</v>
      </c>
      <c r="BC44" s="365">
        <f>AI44/X44</f>
        <v>0.43696498054474708</v>
      </c>
      <c r="BD44" s="380">
        <f>AD44/X44</f>
        <v>0.25162716660771134</v>
      </c>
      <c r="BE44" s="365">
        <v>0.25800000000000001</v>
      </c>
      <c r="BF44" s="907">
        <v>17396</v>
      </c>
      <c r="BG44" s="907">
        <v>6511</v>
      </c>
      <c r="BH44" s="910">
        <f>X44+AC44+AN44+AO44</f>
        <v>80318</v>
      </c>
      <c r="BI44" s="909">
        <v>25701</v>
      </c>
      <c r="BJ44" s="909">
        <v>3119</v>
      </c>
      <c r="BK44" s="907">
        <v>1289</v>
      </c>
      <c r="BL44" s="907">
        <v>855</v>
      </c>
      <c r="BM44" s="53"/>
      <c r="BN44" s="134">
        <f>(I44*0.7635+AU44*0.7562+K44*0.7021+1-P44*0.5276+R44*0.4621+W44*0.2713)/3.9552</f>
        <v>0.50220401920002544</v>
      </c>
      <c r="BO44" s="222">
        <v>4.41</v>
      </c>
      <c r="BP44" s="116">
        <v>8.8000000000000007</v>
      </c>
      <c r="BQ44" s="116">
        <v>3.4</v>
      </c>
      <c r="BR44" s="116">
        <v>0.9</v>
      </c>
      <c r="BS44" s="115">
        <f>AS44/D44</f>
        <v>0.82025677603423686</v>
      </c>
      <c r="BT44" s="117">
        <v>0.97899999999999998</v>
      </c>
      <c r="BU44" s="116">
        <v>1.74</v>
      </c>
      <c r="BV44" s="116">
        <v>5.9</v>
      </c>
      <c r="BW44" s="116">
        <v>21.1</v>
      </c>
      <c r="BX44" s="66">
        <v>0.72099999999999997</v>
      </c>
      <c r="BY44" s="67">
        <v>0.11528801800345646</v>
      </c>
      <c r="BZ44" s="66">
        <v>0.35149013415559066</v>
      </c>
      <c r="CA44" s="227">
        <v>8.844446654813562E-2</v>
      </c>
      <c r="CB44" s="66">
        <v>0.28599999999999998</v>
      </c>
      <c r="CC44" s="113">
        <v>0.15358887963296822</v>
      </c>
      <c r="CD44" s="53"/>
      <c r="CE44" s="134">
        <f>(1-I44*0.7635+1-AU44*0.7562+1-K44*0.7021+P44*0.5276+1-R44*0.4621+1-W44*0.2713)/5.5276</f>
        <v>0.72611669861423755</v>
      </c>
      <c r="CF44" s="115">
        <v>4.41</v>
      </c>
      <c r="CG44" s="116">
        <v>8.8000000000000007</v>
      </c>
      <c r="CH44" s="116">
        <v>3.4</v>
      </c>
      <c r="CI44" s="116">
        <v>0.9</v>
      </c>
      <c r="CJ44" s="115">
        <f>AS44/D44</f>
        <v>0.82025677603423686</v>
      </c>
      <c r="CK44" s="117">
        <v>0.97899999999999998</v>
      </c>
      <c r="CL44" s="116">
        <v>1.74</v>
      </c>
      <c r="CM44" s="116">
        <v>21.1</v>
      </c>
      <c r="CN44" s="116">
        <v>5.9</v>
      </c>
      <c r="CO44" s="66">
        <v>0.72099999999999997</v>
      </c>
      <c r="CP44" s="67">
        <v>0.11528801800345646</v>
      </c>
      <c r="CQ44" s="66">
        <v>0.35149013415559066</v>
      </c>
      <c r="CR44" s="66">
        <v>8.844446654813562E-2</v>
      </c>
      <c r="CS44" s="66">
        <v>0.28599999999999998</v>
      </c>
      <c r="CT44" s="113">
        <v>0.15358887963296822</v>
      </c>
      <c r="CU44" s="40"/>
      <c r="CV44" s="96">
        <v>1918</v>
      </c>
      <c r="CW44" s="134">
        <v>0.48000942767198529</v>
      </c>
      <c r="CX44" s="134">
        <v>0.74199774073228253</v>
      </c>
      <c r="CY44" s="40"/>
      <c r="DG44" s="40"/>
      <c r="DH44" s="96">
        <v>1918</v>
      </c>
      <c r="DI44" s="70">
        <v>0.27262211291491817</v>
      </c>
      <c r="DJ44" s="40"/>
      <c r="DR44" s="40"/>
      <c r="DS44" s="96">
        <v>1918</v>
      </c>
      <c r="DT44" s="98">
        <v>1.0738929762829594E-2</v>
      </c>
      <c r="DU44" s="40"/>
    </row>
    <row r="45" spans="1:125" x14ac:dyDescent="0.2">
      <c r="A45" s="40"/>
      <c r="B45" s="96">
        <v>1985</v>
      </c>
      <c r="C45" s="142">
        <v>26</v>
      </c>
      <c r="D45" s="111">
        <v>4206</v>
      </c>
      <c r="E45" s="112">
        <v>18216</v>
      </c>
      <c r="F45" s="138">
        <f>((((4/6)+((J45+K45+R45+T45+V45+W45+I45-(1-M45)-P45-Q45)/20))*(X45+(AD45+AS45)*5/6+(AH45+AM45+AP45)*1/6+AK45*18/6+AO45*8/6-AE45*9/6-AF45*7/6-AG45*3/6-AI45*2/6-AQ45*4/6-AR45)-(((2/6)-((J45+K45+L45+M45+S45+U45+V45+W45+I45)/20))*(AE45*17/6+AF45*12/6+AI45*3/6+AL45*2/6+AQ45*5/6+AR45*8/6-AD45*1/6-AG45*9/6-AK45*2/6))))/2</f>
        <v>18438.799491871043</v>
      </c>
      <c r="G45" s="300">
        <f t="shared" si="43"/>
        <v>1.0122309778146159</v>
      </c>
      <c r="H45" s="138">
        <f t="shared" si="44"/>
        <v>222.79949187104285</v>
      </c>
      <c r="I45" s="70">
        <f>(Z45-AG45)/(AB45-AG45-AI45+AF45)</f>
        <v>0.28075757832202158</v>
      </c>
      <c r="J45" s="66">
        <f>X45/AB45</f>
        <v>0.39096278175781934</v>
      </c>
      <c r="K45" s="66">
        <f>J45+V45</f>
        <v>0.71419465960810524</v>
      </c>
      <c r="L45" s="66">
        <f>AN45/X45</f>
        <v>9.1817580492339596E-2</v>
      </c>
      <c r="M45" s="66">
        <f>AG45/X45</f>
        <v>6.439387167706527E-2</v>
      </c>
      <c r="N45" s="134">
        <f>(I45*0.7635+AU45*0.7562+K45*0.7021+1-P45*0.5276+R45*0.4621+W45*0.2713)/3.9552</f>
        <v>0.50103077825508813</v>
      </c>
      <c r="O45" s="134">
        <f>(1-I45*0.7635+1-AU45*0.7562+1-K45*0.7021+P45*0.5276+1-R45*0.4621+1-W45*0.2713)/5.5276</f>
        <v>0.72695619542757717</v>
      </c>
      <c r="P45" s="113">
        <f>AI45/AA45</f>
        <v>0.14003867265469061</v>
      </c>
      <c r="Q45" s="66">
        <f>AT45/X45</f>
        <v>3.1052791533332142E-2</v>
      </c>
      <c r="R45" s="67">
        <f>E45/AA45</f>
        <v>0.11362275449101797</v>
      </c>
      <c r="S45" s="66">
        <f>AC45/X45</f>
        <v>0.25988165257343082</v>
      </c>
      <c r="T45" s="66">
        <f>AC45/AA45</f>
        <v>9.0674900199600797E-2</v>
      </c>
      <c r="U45" s="67">
        <f>E45/X45</f>
        <v>0.32565207286769043</v>
      </c>
      <c r="V45" s="66">
        <f>(Z45+AD45+AK45)/(AB45+AD45+AF45+AK45)</f>
        <v>0.32323187785028595</v>
      </c>
      <c r="W45" s="67">
        <f>AD45/AA45</f>
        <v>8.6314870259481036E-2</v>
      </c>
      <c r="X45" s="69">
        <v>55937</v>
      </c>
      <c r="Y45" s="69"/>
      <c r="Z45" s="888">
        <v>36778</v>
      </c>
      <c r="AA45" s="888">
        <v>160320</v>
      </c>
      <c r="AB45" s="887">
        <v>143075</v>
      </c>
      <c r="AC45" s="888">
        <f t="shared" si="46"/>
        <v>14537</v>
      </c>
      <c r="AD45" s="68">
        <v>13838</v>
      </c>
      <c r="AE45" s="69">
        <v>4018</v>
      </c>
      <c r="AF45" s="69">
        <v>1144</v>
      </c>
      <c r="AG45" s="68">
        <v>3602</v>
      </c>
      <c r="AH45" s="69">
        <v>1140</v>
      </c>
      <c r="AI45" s="68">
        <v>22451</v>
      </c>
      <c r="AJ45" s="888">
        <f t="shared" si="47"/>
        <v>1791</v>
      </c>
      <c r="AK45" s="68">
        <v>699</v>
      </c>
      <c r="AL45" s="114">
        <v>306</v>
      </c>
      <c r="AM45" s="69">
        <v>227</v>
      </c>
      <c r="AN45" s="888">
        <f t="shared" si="48"/>
        <v>5136</v>
      </c>
      <c r="AO45" s="68">
        <v>3097</v>
      </c>
      <c r="AP45" s="69">
        <v>345</v>
      </c>
      <c r="AQ45" s="69">
        <v>1549</v>
      </c>
      <c r="AR45" s="68">
        <v>1431</v>
      </c>
      <c r="AS45" s="220">
        <v>3424</v>
      </c>
      <c r="AT45" s="894">
        <f t="shared" si="49"/>
        <v>1737</v>
      </c>
      <c r="AU45" s="349">
        <f>X45/AA45</f>
        <v>0.34890843313373254</v>
      </c>
      <c r="AV45" s="349">
        <f>BH45/AA45</f>
        <v>0.49093687624750498</v>
      </c>
      <c r="AW45" s="353">
        <f>AG45/AA45</f>
        <v>2.2467564870259481E-2</v>
      </c>
      <c r="AX45" s="365">
        <f>AN45/AA45</f>
        <v>3.2035928143712575E-2</v>
      </c>
      <c r="AY45" s="365">
        <f>BH45/X45</f>
        <v>1.407065091084613</v>
      </c>
      <c r="AZ45" s="365">
        <f>AR45/X45</f>
        <v>2.5582351574092284E-2</v>
      </c>
      <c r="BA45" s="365">
        <f>AR45/AA45</f>
        <v>8.9258982035928143E-3</v>
      </c>
      <c r="BB45" s="365">
        <f>AT45/AA45</f>
        <v>1.0834580838323353E-2</v>
      </c>
      <c r="BC45" s="365">
        <f>AI45/X45</f>
        <v>0.40136224681337934</v>
      </c>
      <c r="BD45" s="380">
        <f>AD45/X45</f>
        <v>0.24738545149006919</v>
      </c>
      <c r="BE45" s="365">
        <v>0.25700000000000001</v>
      </c>
      <c r="BF45" s="907">
        <v>17129</v>
      </c>
      <c r="BG45" s="907">
        <v>6423</v>
      </c>
      <c r="BH45" s="910">
        <f>X45+AC45+AN45+AO45</f>
        <v>78707</v>
      </c>
      <c r="BI45" s="909">
        <v>25788</v>
      </c>
      <c r="BJ45" s="909">
        <v>3293</v>
      </c>
      <c r="BK45" s="907">
        <v>1337</v>
      </c>
      <c r="BL45" s="907">
        <v>965</v>
      </c>
      <c r="BM45" s="53"/>
      <c r="BN45" s="134">
        <f>(I45*0.7635+AU45*0.7562+K45*0.7021+1-P45*0.5276+R45*0.4621+W45*0.2713)/3.9552</f>
        <v>0.50103077825508813</v>
      </c>
      <c r="BO45" s="222">
        <v>4.33</v>
      </c>
      <c r="BP45" s="116">
        <v>8.8000000000000007</v>
      </c>
      <c r="BQ45" s="116">
        <v>3.3</v>
      </c>
      <c r="BR45" s="116">
        <v>0.9</v>
      </c>
      <c r="BS45" s="115">
        <f>AS45/D45</f>
        <v>0.81407513076557303</v>
      </c>
      <c r="BT45" s="117">
        <v>0.97899999999999998</v>
      </c>
      <c r="BU45" s="116">
        <v>1.62</v>
      </c>
      <c r="BV45" s="116">
        <v>5.4</v>
      </c>
      <c r="BW45" s="116">
        <v>21.6</v>
      </c>
      <c r="BX45" s="66">
        <v>0.71399999999999997</v>
      </c>
      <c r="BY45" s="67">
        <v>0.11362275449101797</v>
      </c>
      <c r="BZ45" s="66">
        <v>0.34890843313373254</v>
      </c>
      <c r="CA45" s="227">
        <v>8.6314870259481036E-2</v>
      </c>
      <c r="CB45" s="66">
        <v>0.28100000000000003</v>
      </c>
      <c r="CC45" s="113">
        <v>0.14003867265469061</v>
      </c>
      <c r="CD45" s="53"/>
      <c r="CE45" s="134">
        <f>(1-I45*0.7635+1-AU45*0.7562+1-K45*0.7021+P45*0.5276+1-R45*0.4621+1-W45*0.2713)/5.5276</f>
        <v>0.72695619542757717</v>
      </c>
      <c r="CF45" s="115">
        <v>4.33</v>
      </c>
      <c r="CG45" s="116">
        <v>8.8000000000000007</v>
      </c>
      <c r="CH45" s="116">
        <v>3.3</v>
      </c>
      <c r="CI45" s="116">
        <v>0.9</v>
      </c>
      <c r="CJ45" s="115">
        <f>AS45/D45</f>
        <v>0.81407513076557303</v>
      </c>
      <c r="CK45" s="117">
        <v>0.97899999999999998</v>
      </c>
      <c r="CL45" s="116">
        <v>1.62</v>
      </c>
      <c r="CM45" s="116">
        <v>21.6</v>
      </c>
      <c r="CN45" s="116">
        <v>5.4</v>
      </c>
      <c r="CO45" s="66">
        <v>0.71399999999999997</v>
      </c>
      <c r="CP45" s="67">
        <v>0.11362275449101797</v>
      </c>
      <c r="CQ45" s="66">
        <v>0.34890843313373254</v>
      </c>
      <c r="CR45" s="66">
        <v>8.6314870259481036E-2</v>
      </c>
      <c r="CS45" s="66">
        <v>0.28100000000000003</v>
      </c>
      <c r="CT45" s="113">
        <v>0.14003867265469061</v>
      </c>
      <c r="CU45" s="40"/>
      <c r="CV45" s="96">
        <v>1919</v>
      </c>
      <c r="CW45" s="134">
        <v>0.49076011226365784</v>
      </c>
      <c r="CX45" s="134">
        <v>0.73430523264613579</v>
      </c>
      <c r="CY45" s="40"/>
      <c r="DG45" s="40"/>
      <c r="DH45" s="96">
        <v>1919</v>
      </c>
      <c r="DI45" s="70">
        <v>0.28166049415062822</v>
      </c>
      <c r="DJ45" s="40"/>
      <c r="DR45" s="40"/>
      <c r="DS45" s="96">
        <v>1919</v>
      </c>
      <c r="DT45" s="98">
        <v>1.7203556171342799E-2</v>
      </c>
      <c r="DU45" s="40"/>
    </row>
    <row r="46" spans="1:125" x14ac:dyDescent="0.2">
      <c r="A46" s="40"/>
      <c r="B46" s="96">
        <v>1984</v>
      </c>
      <c r="C46" s="142">
        <v>26</v>
      </c>
      <c r="D46" s="111">
        <v>4210</v>
      </c>
      <c r="E46" s="112">
        <v>17921</v>
      </c>
      <c r="F46" s="138">
        <f>((((4/6)+((J46+K46+R46+T46+V46+W46+I46-(1-M46)-P46-Q46)/20))*(X46+(AD46+AS46)*5/6+(AH46+AM46+AP46)*1/6+AK46*18/6+AO46*8/6-AE46*9/6-AF46*7/6-AG46*3/6-AI46*2/6-AQ46*4/6-AR46)-(((2/6)-((J46+K46+L46+M46+S46+U46+V46+W46+I46)/20))*(AE46*17/6+AF46*12/6+AI46*3/6+AL46*2/6+AQ46*5/6+AR46*8/6-AD46*1/6-AG46*9/6-AK46*2/6))))/2</f>
        <v>17982.449517686575</v>
      </c>
      <c r="G46" s="300">
        <f t="shared" si="43"/>
        <v>1.0034289112039827</v>
      </c>
      <c r="H46" s="138">
        <f t="shared" si="44"/>
        <v>61.449517686574836</v>
      </c>
      <c r="I46" s="70">
        <f>(Z46-AG46)/(AB46-AG46-AI46+AF46)</f>
        <v>0.28589022847424111</v>
      </c>
      <c r="J46" s="66">
        <f>X46/AB46</f>
        <v>0.38474855557641363</v>
      </c>
      <c r="K46" s="66">
        <f>J46+V46</f>
        <v>0.70761487487900376</v>
      </c>
      <c r="L46" s="66">
        <f>AN46/X46</f>
        <v>9.4925729155372437E-2</v>
      </c>
      <c r="M46" s="66">
        <f>AG46/X46</f>
        <v>5.8874552748563375E-2</v>
      </c>
      <c r="N46" s="134">
        <f>(I46*0.7635+AU46*0.7562+K46*0.7021+1-P46*0.5276+R46*0.4621+W46*0.2713)/3.9552</f>
        <v>0.49956068189503655</v>
      </c>
      <c r="O46" s="134">
        <f>(1-I46*0.7635+1-AU46*0.7562+1-K46*0.7021+P46*0.5276+1-R46*0.4621+1-W46*0.2713)/5.5276</f>
        <v>0.72800810314942299</v>
      </c>
      <c r="P46" s="113">
        <f>AI46/AA46</f>
        <v>0.14012929262733081</v>
      </c>
      <c r="Q46" s="66">
        <f>AT46/X46</f>
        <v>3.2961075571939717E-2</v>
      </c>
      <c r="R46" s="67">
        <f>E46/AA46</f>
        <v>0.1116114245855287</v>
      </c>
      <c r="S46" s="66">
        <f>AC46/X46</f>
        <v>0.25277386244533595</v>
      </c>
      <c r="T46" s="66">
        <f>AC46/AA46</f>
        <v>8.7116824234271265E-2</v>
      </c>
      <c r="U46" s="67">
        <f>E46/X46</f>
        <v>0.32384618164733092</v>
      </c>
      <c r="V46" s="66">
        <f>(Z46+AD46+AK46)/(AB46+AD46+AF46+AK46)</f>
        <v>0.32286631930259013</v>
      </c>
      <c r="W46" s="67">
        <f>AD46/AA46</f>
        <v>8.2956541235379849E-2</v>
      </c>
      <c r="X46" s="69">
        <v>55338</v>
      </c>
      <c r="Y46" s="69"/>
      <c r="Z46" s="888">
        <v>37381</v>
      </c>
      <c r="AA46" s="888">
        <v>160566</v>
      </c>
      <c r="AB46" s="887">
        <v>143829</v>
      </c>
      <c r="AC46" s="888">
        <f t="shared" si="46"/>
        <v>13988</v>
      </c>
      <c r="AD46" s="68">
        <v>13320</v>
      </c>
      <c r="AE46" s="69">
        <v>3908</v>
      </c>
      <c r="AF46" s="69">
        <v>1286</v>
      </c>
      <c r="AG46" s="68">
        <v>3258</v>
      </c>
      <c r="AH46" s="69">
        <v>1129</v>
      </c>
      <c r="AI46" s="68">
        <v>22500</v>
      </c>
      <c r="AJ46" s="888">
        <f t="shared" si="47"/>
        <v>1756</v>
      </c>
      <c r="AK46" s="68">
        <v>668</v>
      </c>
      <c r="AL46" s="114">
        <v>313</v>
      </c>
      <c r="AM46" s="69">
        <v>283</v>
      </c>
      <c r="AN46" s="888">
        <f t="shared" si="48"/>
        <v>5253</v>
      </c>
      <c r="AO46" s="68">
        <v>3032</v>
      </c>
      <c r="AP46" s="69">
        <v>314</v>
      </c>
      <c r="AQ46" s="69">
        <v>1435</v>
      </c>
      <c r="AR46" s="68">
        <v>1511</v>
      </c>
      <c r="AS46" s="220">
        <v>3527</v>
      </c>
      <c r="AT46" s="894">
        <f t="shared" si="49"/>
        <v>1824</v>
      </c>
      <c r="AU46" s="349">
        <f>X46/AA46</f>
        <v>0.34464332424049926</v>
      </c>
      <c r="AV46" s="349">
        <f>BH46/AA46</f>
        <v>0.48335886800443434</v>
      </c>
      <c r="AW46" s="353">
        <f>AG46/AA46</f>
        <v>2.0290721572437501E-2</v>
      </c>
      <c r="AX46" s="365">
        <f>AN46/AA46</f>
        <v>3.2715518852060838E-2</v>
      </c>
      <c r="AY46" s="365">
        <f>BH46/X46</f>
        <v>1.4024901514330117</v>
      </c>
      <c r="AZ46" s="365">
        <f>AR46/X46</f>
        <v>2.7304926090570676E-2</v>
      </c>
      <c r="BA46" s="365">
        <f>AR46/AA46</f>
        <v>9.4104604959954156E-3</v>
      </c>
      <c r="BB46" s="365">
        <f>AT46/AA46</f>
        <v>1.1359814655655618E-2</v>
      </c>
      <c r="BC46" s="365">
        <f>AI46/X46</f>
        <v>0.40659221511438792</v>
      </c>
      <c r="BD46" s="380">
        <f>AD46/X46</f>
        <v>0.24070259134771765</v>
      </c>
      <c r="BE46" s="365">
        <v>0.26</v>
      </c>
      <c r="BF46" s="907">
        <v>16778</v>
      </c>
      <c r="BG46" s="907">
        <v>6213</v>
      </c>
      <c r="BH46" s="910">
        <f>X46+AC46+AN46+AO46</f>
        <v>77611</v>
      </c>
      <c r="BI46" s="909">
        <v>26925</v>
      </c>
      <c r="BJ46" s="909">
        <v>3193</v>
      </c>
      <c r="BK46" s="907">
        <v>1270</v>
      </c>
      <c r="BL46" s="907">
        <v>985</v>
      </c>
      <c r="BM46" s="53"/>
      <c r="BN46" s="134">
        <f>(I46*0.7635+AU46*0.7562+K46*0.7021+1-P46*0.5276+R46*0.4621+W46*0.2713)/3.9552</f>
        <v>0.49956068189503655</v>
      </c>
      <c r="BO46" s="222">
        <v>4.26</v>
      </c>
      <c r="BP46" s="116">
        <v>8.9</v>
      </c>
      <c r="BQ46" s="116">
        <v>3.2</v>
      </c>
      <c r="BR46" s="116">
        <v>0.8</v>
      </c>
      <c r="BS46" s="115">
        <f>AS46/D46</f>
        <v>0.8377672209026128</v>
      </c>
      <c r="BT46" s="117">
        <v>0.97799999999999998</v>
      </c>
      <c r="BU46" s="116">
        <v>1.69</v>
      </c>
      <c r="BV46" s="116">
        <v>5.4</v>
      </c>
      <c r="BW46" s="116">
        <v>21.6</v>
      </c>
      <c r="BX46" s="66">
        <v>0.70799999999999996</v>
      </c>
      <c r="BY46" s="67">
        <v>0.1116114245855287</v>
      </c>
      <c r="BZ46" s="66">
        <v>0.34464332424049926</v>
      </c>
      <c r="CA46" s="227">
        <v>8.2956541235379849E-2</v>
      </c>
      <c r="CB46" s="66">
        <v>0.28599999999999998</v>
      </c>
      <c r="CC46" s="113">
        <v>0.14012929262733081</v>
      </c>
      <c r="CD46" s="53"/>
      <c r="CE46" s="134">
        <f>(1-I46*0.7635+1-AU46*0.7562+1-K46*0.7021+P46*0.5276+1-R46*0.4621+1-W46*0.2713)/5.5276</f>
        <v>0.72800810314942299</v>
      </c>
      <c r="CF46" s="115">
        <v>4.26</v>
      </c>
      <c r="CG46" s="116">
        <v>8.9</v>
      </c>
      <c r="CH46" s="116">
        <v>3.2</v>
      </c>
      <c r="CI46" s="116">
        <v>0.8</v>
      </c>
      <c r="CJ46" s="115">
        <f>AS46/D46</f>
        <v>0.8377672209026128</v>
      </c>
      <c r="CK46" s="117">
        <v>0.97799999999999998</v>
      </c>
      <c r="CL46" s="116">
        <v>1.69</v>
      </c>
      <c r="CM46" s="116">
        <v>21.6</v>
      </c>
      <c r="CN46" s="116">
        <v>5.4</v>
      </c>
      <c r="CO46" s="66">
        <v>0.70799999999999996</v>
      </c>
      <c r="CP46" s="67">
        <v>0.1116114245855287</v>
      </c>
      <c r="CQ46" s="66">
        <v>0.34464332424049926</v>
      </c>
      <c r="CR46" s="66">
        <v>8.2956541235379849E-2</v>
      </c>
      <c r="CS46" s="66">
        <v>0.28599999999999998</v>
      </c>
      <c r="CT46" s="113">
        <v>0.14012929262733081</v>
      </c>
      <c r="CU46" s="40"/>
      <c r="CV46" s="96">
        <v>1920</v>
      </c>
      <c r="CW46" s="134">
        <v>0.50296232575682487</v>
      </c>
      <c r="CX46" s="134">
        <v>0.72557410253393984</v>
      </c>
      <c r="CY46" s="40"/>
      <c r="DG46" s="40"/>
      <c r="DH46" s="96">
        <v>1920</v>
      </c>
      <c r="DI46" s="70">
        <v>0.28554819466858727</v>
      </c>
      <c r="DJ46" s="40"/>
      <c r="DR46" s="40"/>
      <c r="DS46" s="96">
        <v>1920</v>
      </c>
      <c r="DT46" s="98">
        <v>1.9550421649177037E-2</v>
      </c>
      <c r="DU46" s="40"/>
    </row>
    <row r="47" spans="1:125" x14ac:dyDescent="0.2">
      <c r="A47" s="40"/>
      <c r="B47" s="96">
        <v>1983</v>
      </c>
      <c r="C47" s="142">
        <v>26</v>
      </c>
      <c r="D47" s="111">
        <v>4218</v>
      </c>
      <c r="E47" s="112">
        <v>18170</v>
      </c>
      <c r="F47" s="138">
        <f>((((4/6)+((J47+K47+R47+T47+V47+W47+I47-(1-M47)-P47-Q47)/20))*(X47+(AD47+AS47)*5/6+(AH47+AM47+AP47)*1/6+AK47*18/6+AO47*8/6-AE47*9/6-AF47*7/6-AG47*3/6-AI47*2/6-AQ47*4/6-AR47)-(((2/6)-((J47+K47+L47+M47+S47+U47+V47+W47+I47)/20))*(AE47*17/6+AF47*12/6+AI47*3/6+AL47*2/6+AQ47*5/6+AR47*8/6-AD47*1/6-AG47*9/6-AK47*2/6))))/2</f>
        <v>18396.769567565651</v>
      </c>
      <c r="G47" s="300">
        <f t="shared" si="43"/>
        <v>1.0124804385011366</v>
      </c>
      <c r="H47" s="138">
        <f t="shared" si="44"/>
        <v>226.7695675656505</v>
      </c>
      <c r="I47" s="70">
        <f>(Z47-AG47)/(AB47-AG47-AI47+AF47)</f>
        <v>0.28504637785217529</v>
      </c>
      <c r="J47" s="66">
        <f>X47/AB47</f>
        <v>0.38926974041717177</v>
      </c>
      <c r="K47" s="66">
        <f>J47+V47</f>
        <v>0.71422933898095575</v>
      </c>
      <c r="L47" s="66">
        <f>AN47/X47</f>
        <v>9.2366890380313205E-2</v>
      </c>
      <c r="M47" s="66">
        <f>AG47/X47</f>
        <v>5.9078299776286355E-2</v>
      </c>
      <c r="N47" s="134">
        <f>(I47*0.7635+AU47*0.7562+K47*0.7021+1-P47*0.5276+R47*0.4621+W47*0.2713)/3.9552</f>
        <v>0.5021078697908582</v>
      </c>
      <c r="O47" s="134">
        <f>(1-I47*0.7635+1-AU47*0.7562+1-K47*0.7021+P47*0.5276+1-R47*0.4621+1-W47*0.2713)/5.5276</f>
        <v>0.72618549703364887</v>
      </c>
      <c r="P47" s="113">
        <f>AI47/AA47</f>
        <v>0.13520530461040375</v>
      </c>
      <c r="Q47" s="66">
        <f>AT47/X47</f>
        <v>3.7798657718120805E-2</v>
      </c>
      <c r="R47" s="67">
        <f>E47/AA47</f>
        <v>0.11312766553559754</v>
      </c>
      <c r="S47" s="66">
        <f>AC47/X47</f>
        <v>0.25476510067114094</v>
      </c>
      <c r="T47" s="66">
        <f>AC47/AA47</f>
        <v>8.8628085795224604E-2</v>
      </c>
      <c r="U47" s="67">
        <f>E47/X47</f>
        <v>0.32519015659955258</v>
      </c>
      <c r="V47" s="66">
        <f>(Z47+AD47+AK47)/(AB47+AD47+AF47+AK47)</f>
        <v>0.32495959856378398</v>
      </c>
      <c r="W47" s="67">
        <f>AD47/AA47</f>
        <v>8.4163994645581053E-2</v>
      </c>
      <c r="X47" s="69">
        <v>55875</v>
      </c>
      <c r="Y47" s="69"/>
      <c r="Z47" s="888">
        <v>37443</v>
      </c>
      <c r="AA47" s="888">
        <v>160615</v>
      </c>
      <c r="AB47" s="887">
        <v>143538</v>
      </c>
      <c r="AC47" s="888">
        <f t="shared" si="46"/>
        <v>14235</v>
      </c>
      <c r="AD47" s="68">
        <v>13518</v>
      </c>
      <c r="AE47" s="69">
        <v>4031</v>
      </c>
      <c r="AF47" s="69">
        <v>1256</v>
      </c>
      <c r="AG47" s="68">
        <v>3301</v>
      </c>
      <c r="AH47" s="69">
        <v>1076</v>
      </c>
      <c r="AI47" s="68">
        <v>21716</v>
      </c>
      <c r="AJ47" s="888">
        <f t="shared" si="47"/>
        <v>1890</v>
      </c>
      <c r="AK47" s="68">
        <v>717</v>
      </c>
      <c r="AL47" s="114">
        <v>493</v>
      </c>
      <c r="AM47" s="69">
        <v>266</v>
      </c>
      <c r="AN47" s="888">
        <f t="shared" si="48"/>
        <v>5161</v>
      </c>
      <c r="AO47" s="68">
        <v>3325</v>
      </c>
      <c r="AP47" s="69">
        <v>321</v>
      </c>
      <c r="AQ47" s="69">
        <v>1561</v>
      </c>
      <c r="AR47" s="68">
        <v>1619</v>
      </c>
      <c r="AS47" s="220">
        <v>3498</v>
      </c>
      <c r="AT47" s="894">
        <f t="shared" si="49"/>
        <v>2112</v>
      </c>
      <c r="AU47" s="349">
        <f>X47/AA47</f>
        <v>0.34788158017619775</v>
      </c>
      <c r="AV47" s="349">
        <f>BH47/AA47</f>
        <v>0.4893440836783613</v>
      </c>
      <c r="AW47" s="353">
        <f>AG47/AA47</f>
        <v>2.0552252280297605E-2</v>
      </c>
      <c r="AX47" s="365">
        <f>AN47/AA47</f>
        <v>3.2132739781464997E-2</v>
      </c>
      <c r="AY47" s="365">
        <f>BH47/X47</f>
        <v>1.4066398210290827</v>
      </c>
      <c r="AZ47" s="365">
        <f>AR47/X47</f>
        <v>2.8975391498881432E-2</v>
      </c>
      <c r="BA47" s="365">
        <f>AR47/AA47</f>
        <v>1.0080004980854838E-2</v>
      </c>
      <c r="BB47" s="365">
        <f>AT47/AA47</f>
        <v>1.3149456775519099E-2</v>
      </c>
      <c r="BC47" s="365">
        <f>AI47/X47</f>
        <v>0.3886532438478747</v>
      </c>
      <c r="BD47" s="380">
        <f>AD47/X47</f>
        <v>0.24193288590604026</v>
      </c>
      <c r="BE47" s="365">
        <v>0.26100000000000001</v>
      </c>
      <c r="BF47" s="907">
        <v>17067</v>
      </c>
      <c r="BG47" s="907">
        <v>6463</v>
      </c>
      <c r="BH47" s="910">
        <f>X47+AC47+AN47+AO47</f>
        <v>78596</v>
      </c>
      <c r="BI47" s="909">
        <v>26646</v>
      </c>
      <c r="BJ47" s="909">
        <v>3296</v>
      </c>
      <c r="BK47" s="907">
        <v>1379</v>
      </c>
      <c r="BL47" s="907">
        <v>1033</v>
      </c>
      <c r="BM47" s="53"/>
      <c r="BN47" s="134">
        <f>(I47*0.7635+AU47*0.7562+K47*0.7021+1-P47*0.5276+R47*0.4621+W47*0.2713)/3.9552</f>
        <v>0.5021078697908582</v>
      </c>
      <c r="BO47" s="222">
        <v>4.3099999999999996</v>
      </c>
      <c r="BP47" s="116">
        <v>8.9</v>
      </c>
      <c r="BQ47" s="116">
        <v>3.2</v>
      </c>
      <c r="BR47" s="116">
        <v>0.8</v>
      </c>
      <c r="BS47" s="115">
        <f>AS47/D47</f>
        <v>0.829302987197724</v>
      </c>
      <c r="BT47" s="117">
        <v>0.97899999999999998</v>
      </c>
      <c r="BU47" s="116">
        <v>1.61</v>
      </c>
      <c r="BV47" s="116">
        <v>5.2</v>
      </c>
      <c r="BW47" s="116">
        <v>21.8</v>
      </c>
      <c r="BX47" s="66">
        <v>0.71399999999999997</v>
      </c>
      <c r="BY47" s="67">
        <v>0.11312766553559754</v>
      </c>
      <c r="BZ47" s="66">
        <v>0.34788158017619775</v>
      </c>
      <c r="CA47" s="227">
        <v>8.4163994645581053E-2</v>
      </c>
      <c r="CB47" s="66">
        <v>0.28499999999999998</v>
      </c>
      <c r="CC47" s="113">
        <v>0.13520530461040375</v>
      </c>
      <c r="CD47" s="53"/>
      <c r="CE47" s="134">
        <f>(1-I47*0.7635+1-AU47*0.7562+1-K47*0.7021+P47*0.5276+1-R47*0.4621+1-W47*0.2713)/5.5276</f>
        <v>0.72618549703364887</v>
      </c>
      <c r="CF47" s="115">
        <v>4.3099999999999996</v>
      </c>
      <c r="CG47" s="116">
        <v>8.9</v>
      </c>
      <c r="CH47" s="116">
        <v>3.2</v>
      </c>
      <c r="CI47" s="116">
        <v>0.8</v>
      </c>
      <c r="CJ47" s="115">
        <f>AS47/D47</f>
        <v>0.829302987197724</v>
      </c>
      <c r="CK47" s="117">
        <v>0.97899999999999998</v>
      </c>
      <c r="CL47" s="116">
        <v>1.61</v>
      </c>
      <c r="CM47" s="116">
        <v>21.8</v>
      </c>
      <c r="CN47" s="116">
        <v>5.2</v>
      </c>
      <c r="CO47" s="66">
        <v>0.71399999999999997</v>
      </c>
      <c r="CP47" s="67">
        <v>0.11312766553559754</v>
      </c>
      <c r="CQ47" s="66">
        <v>0.34788158017619775</v>
      </c>
      <c r="CR47" s="66">
        <v>8.4163994645581053E-2</v>
      </c>
      <c r="CS47" s="66">
        <v>0.28499999999999998</v>
      </c>
      <c r="CT47" s="113">
        <v>0.13520530461040375</v>
      </c>
      <c r="CU47" s="40"/>
      <c r="CV47" s="96">
        <v>1921</v>
      </c>
      <c r="CW47" s="134">
        <v>0.51899963518545589</v>
      </c>
      <c r="CX47" s="134">
        <v>0.7140988209918383</v>
      </c>
      <c r="CY47" s="40"/>
      <c r="DG47" s="40"/>
      <c r="DH47" s="96">
        <v>1921</v>
      </c>
      <c r="DI47" s="70">
        <v>0.29491621822379066</v>
      </c>
      <c r="DJ47" s="40"/>
      <c r="DR47" s="40"/>
      <c r="DS47" s="96">
        <v>1921</v>
      </c>
      <c r="DT47" s="98">
        <v>2.6679258647149096E-2</v>
      </c>
      <c r="DU47" s="40"/>
    </row>
    <row r="48" spans="1:125" x14ac:dyDescent="0.2">
      <c r="A48" s="40"/>
      <c r="B48" s="96">
        <v>1982</v>
      </c>
      <c r="C48" s="142">
        <v>26</v>
      </c>
      <c r="D48" s="111">
        <v>4214</v>
      </c>
      <c r="E48" s="112">
        <v>18110</v>
      </c>
      <c r="F48" s="138">
        <f>((((4/6)+((J48+K48+R48+T48+V48+W48+I48-(1-M48)-P48-Q48)/20))*(X48+(AD48+AS48)*5/6+(AH48+AM48+AP48)*1/6+AK48*18/6+AO48*8/6-AE48*9/6-AF48*7/6-AG48*3/6-AI48*2/6-AQ48*4/6-AR48)-(((2/6)-((J48+K48+L48+M48+S48+U48+V48+W48+I48)/20))*(AE48*17/6+AF48*12/6+AI48*3/6+AL48*2/6+AQ48*5/6+AR48*8/6-AD48*1/6-AG48*9/6-AK48*2/6))))/2</f>
        <v>18396.733119055036</v>
      </c>
      <c r="G48" s="300">
        <f t="shared" si="43"/>
        <v>1.0158328613503609</v>
      </c>
      <c r="H48" s="138">
        <f t="shared" si="44"/>
        <v>286.73311905503579</v>
      </c>
      <c r="I48" s="70">
        <f>(Z48-AG48)/(AB48-AG48-AI48+AF48)</f>
        <v>0.2837790842096547</v>
      </c>
      <c r="J48" s="66">
        <f>X48/AB48</f>
        <v>0.38870890536875041</v>
      </c>
      <c r="K48" s="66">
        <f>J48+V48</f>
        <v>0.71271470396177583</v>
      </c>
      <c r="L48" s="66">
        <f>AN48/X48</f>
        <v>9.0983723586521986E-2</v>
      </c>
      <c r="M48" s="66">
        <f>AG48/X48</f>
        <v>6.0304825813820677E-2</v>
      </c>
      <c r="N48" s="134">
        <f>(I48*0.7635+AU48*0.7562+K48*0.7021+1-P48*0.5276+R48*0.4621+W48*0.2713)/3.9552</f>
        <v>0.50185028784907326</v>
      </c>
      <c r="O48" s="134">
        <f>(1-I48*0.7635+1-AU48*0.7562+1-K48*0.7021+P48*0.5276+1-R48*0.4621+1-W48*0.2713)/5.5276</f>
        <v>0.72636980633536186</v>
      </c>
      <c r="P48" s="113">
        <f>AI48/AA48</f>
        <v>0.13172236567682988</v>
      </c>
      <c r="Q48" s="66">
        <f>AT48/X48</f>
        <v>3.7032410051399199E-2</v>
      </c>
      <c r="R48" s="67">
        <f>E48/AA48</f>
        <v>0.11241185817856789</v>
      </c>
      <c r="S48" s="66">
        <f>AC48/X48</f>
        <v>0.24948243860651056</v>
      </c>
      <c r="T48" s="66">
        <f>AC48/AA48</f>
        <v>8.6770036746449494E-2</v>
      </c>
      <c r="U48" s="67">
        <f>E48/X48</f>
        <v>0.32320816676185038</v>
      </c>
      <c r="V48" s="66">
        <f>(Z48+AD48+AK48)/(AB48+AD48+AF48+AK48)</f>
        <v>0.32400579859302536</v>
      </c>
      <c r="W48" s="67">
        <f>AD48/AA48</f>
        <v>8.2567782302115408E-2</v>
      </c>
      <c r="X48" s="69">
        <v>56032</v>
      </c>
      <c r="Y48" s="69"/>
      <c r="Z48" s="888">
        <v>37651</v>
      </c>
      <c r="AA48" s="888">
        <v>161104</v>
      </c>
      <c r="AB48" s="887">
        <v>144149</v>
      </c>
      <c r="AC48" s="888">
        <f t="shared" si="46"/>
        <v>13979</v>
      </c>
      <c r="AD48" s="68">
        <v>13302</v>
      </c>
      <c r="AE48" s="69">
        <v>3905</v>
      </c>
      <c r="AF48" s="69">
        <v>1221</v>
      </c>
      <c r="AG48" s="68">
        <v>3379</v>
      </c>
      <c r="AH48" s="69">
        <v>1091</v>
      </c>
      <c r="AI48" s="68">
        <v>21221</v>
      </c>
      <c r="AJ48" s="888">
        <f t="shared" si="47"/>
        <v>1847</v>
      </c>
      <c r="AK48" s="68">
        <v>677</v>
      </c>
      <c r="AL48" s="114">
        <v>457</v>
      </c>
      <c r="AM48" s="69">
        <v>256</v>
      </c>
      <c r="AN48" s="888">
        <f t="shared" si="48"/>
        <v>5098</v>
      </c>
      <c r="AO48" s="68">
        <v>3176</v>
      </c>
      <c r="AP48" s="69">
        <v>299</v>
      </c>
      <c r="AQ48" s="69">
        <v>1740</v>
      </c>
      <c r="AR48" s="68">
        <v>1618</v>
      </c>
      <c r="AS48" s="220">
        <v>3452</v>
      </c>
      <c r="AT48" s="894">
        <f t="shared" si="49"/>
        <v>2075</v>
      </c>
      <c r="AU48" s="349">
        <f>X48/AA48</f>
        <v>0.34780017876651109</v>
      </c>
      <c r="AV48" s="349">
        <f>BH48/AA48</f>
        <v>0.48592834442347799</v>
      </c>
      <c r="AW48" s="353">
        <f>AG48/AA48</f>
        <v>2.0974029198530142E-2</v>
      </c>
      <c r="AX48" s="365">
        <f>AN48/AA48</f>
        <v>3.1644155328235175E-2</v>
      </c>
      <c r="AY48" s="365">
        <f>BH48/X48</f>
        <v>1.3971480582524272</v>
      </c>
      <c r="AZ48" s="365">
        <f>AR48/X48</f>
        <v>2.8876356367789836E-2</v>
      </c>
      <c r="BA48" s="365">
        <f>AR48/AA48</f>
        <v>1.0043201906842785E-2</v>
      </c>
      <c r="BB48" s="365">
        <f>AT48/AA48</f>
        <v>1.2879878836031384E-2</v>
      </c>
      <c r="BC48" s="365">
        <f>AI48/X48</f>
        <v>0.37873001142204454</v>
      </c>
      <c r="BD48" s="380">
        <f>AD48/X48</f>
        <v>0.23740005711022272</v>
      </c>
      <c r="BE48" s="365">
        <v>0.26100000000000001</v>
      </c>
      <c r="BF48" s="907">
        <v>17019</v>
      </c>
      <c r="BG48" s="907">
        <v>6316</v>
      </c>
      <c r="BH48" s="910">
        <f>X48+AC48+AN48+AO48</f>
        <v>78285</v>
      </c>
      <c r="BI48" s="909">
        <v>26992</v>
      </c>
      <c r="BJ48" s="909">
        <v>3147</v>
      </c>
      <c r="BK48" s="907">
        <v>1319</v>
      </c>
      <c r="BL48" s="907">
        <v>964</v>
      </c>
      <c r="BM48" s="53"/>
      <c r="BN48" s="134">
        <f>(I48*0.7635+AU48*0.7562+K48*0.7021+1-P48*0.5276+R48*0.4621+W48*0.2713)/3.9552</f>
        <v>0.50185028784907326</v>
      </c>
      <c r="BO48" s="222">
        <v>4.3</v>
      </c>
      <c r="BP48" s="116">
        <v>8.9</v>
      </c>
      <c r="BQ48" s="116">
        <v>3.2</v>
      </c>
      <c r="BR48" s="116">
        <v>0.8</v>
      </c>
      <c r="BS48" s="115">
        <f>AS48/D48</f>
        <v>0.81917418130042718</v>
      </c>
      <c r="BT48" s="117">
        <v>0.97899999999999998</v>
      </c>
      <c r="BU48" s="116">
        <v>1.6</v>
      </c>
      <c r="BV48" s="116">
        <v>5</v>
      </c>
      <c r="BW48" s="116">
        <v>22</v>
      </c>
      <c r="BX48" s="66">
        <v>0.71299999999999997</v>
      </c>
      <c r="BY48" s="67">
        <v>0.11241185817856789</v>
      </c>
      <c r="BZ48" s="66">
        <v>0.34780017876651109</v>
      </c>
      <c r="CA48" s="227">
        <v>8.2567782302115408E-2</v>
      </c>
      <c r="CB48" s="66">
        <v>0.28399999999999997</v>
      </c>
      <c r="CC48" s="113">
        <v>0.13172236567682988</v>
      </c>
      <c r="CD48" s="53"/>
      <c r="CE48" s="134">
        <f>(1-I48*0.7635+1-AU48*0.7562+1-K48*0.7021+P48*0.5276+1-R48*0.4621+1-W48*0.2713)/5.5276</f>
        <v>0.72636980633536186</v>
      </c>
      <c r="CF48" s="115">
        <v>4.3</v>
      </c>
      <c r="CG48" s="116">
        <v>8.9</v>
      </c>
      <c r="CH48" s="116">
        <v>3.2</v>
      </c>
      <c r="CI48" s="116">
        <v>0.8</v>
      </c>
      <c r="CJ48" s="115">
        <f>AS48/D48</f>
        <v>0.81917418130042718</v>
      </c>
      <c r="CK48" s="117">
        <v>0.97899999999999998</v>
      </c>
      <c r="CL48" s="116">
        <v>1.6</v>
      </c>
      <c r="CM48" s="116">
        <v>22</v>
      </c>
      <c r="CN48" s="116">
        <v>5</v>
      </c>
      <c r="CO48" s="66">
        <v>0.71299999999999997</v>
      </c>
      <c r="CP48" s="67">
        <v>0.11241185817856789</v>
      </c>
      <c r="CQ48" s="66">
        <v>0.34780017876651109</v>
      </c>
      <c r="CR48" s="66">
        <v>8.2567782302115408E-2</v>
      </c>
      <c r="CS48" s="66">
        <v>0.28399999999999997</v>
      </c>
      <c r="CT48" s="113">
        <v>0.13172236567682988</v>
      </c>
      <c r="CU48" s="40"/>
      <c r="CV48" s="96">
        <v>1922</v>
      </c>
      <c r="CW48" s="134">
        <v>0.52135546155012125</v>
      </c>
      <c r="CX48" s="134">
        <v>0.71241314105162468</v>
      </c>
      <c r="CY48" s="40"/>
      <c r="DG48" s="40"/>
      <c r="DH48" s="96">
        <v>1922</v>
      </c>
      <c r="DI48" s="70">
        <v>0.29431172983191772</v>
      </c>
      <c r="DJ48" s="40"/>
      <c r="DR48" s="40"/>
      <c r="DS48" s="96">
        <v>1922</v>
      </c>
      <c r="DT48" s="98">
        <v>3.1208706724647432E-2</v>
      </c>
      <c r="DU48" s="40"/>
    </row>
    <row r="49" spans="1:126" x14ac:dyDescent="0.2">
      <c r="A49" s="40"/>
      <c r="B49" s="96">
        <v>1981</v>
      </c>
      <c r="C49" s="142">
        <v>26</v>
      </c>
      <c r="D49" s="111">
        <v>2788</v>
      </c>
      <c r="E49" s="112">
        <v>11147</v>
      </c>
      <c r="F49" s="138">
        <f>((((4/6)+((J49+K49+R49+T49+V49+W49+I49-(1-M49)-P49-Q49)/20))*(X49+(AD49+AS49)*5/6+(AH49+AM49+AP49)*1/6+AK49*18/6+AO49*8/6-AE49*9/6-AF49*7/6-AG49*3/6-AI49*2/6-AQ49*4/6-AR49)-(((2/6)-((J49+K49+L49+M49+S49+U49+V49+W49+I49)/20))*(AE49*17/6+AF49*12/6+AI49*3/6+AL49*2/6+AQ49*5/6+AR49*8/6-AD49*1/6-AG49*9/6-AK49*2/6))))/2</f>
        <v>11324.610370932687</v>
      </c>
      <c r="G49" s="300">
        <f t="shared" si="43"/>
        <v>1.015933468281393</v>
      </c>
      <c r="H49" s="138">
        <f t="shared" si="44"/>
        <v>177.61037093268715</v>
      </c>
      <c r="I49" s="70">
        <f>(Z49-AG49)/(AB49-AG49-AI49+AF49)</f>
        <v>0.27873140835596305</v>
      </c>
      <c r="J49" s="66">
        <f>X49/AB49</f>
        <v>0.36857315252945472</v>
      </c>
      <c r="K49" s="66">
        <f>J49+V49</f>
        <v>0.6886499962041881</v>
      </c>
      <c r="L49" s="66">
        <f>AN49/X49</f>
        <v>9.6760296398414616E-2</v>
      </c>
      <c r="M49" s="66">
        <f>AG49/X49</f>
        <v>5.1151703142052959E-2</v>
      </c>
      <c r="N49" s="134">
        <f>(I49*0.7635+AU49*0.7562+K49*0.7021+1-P49*0.5276+R49*0.4621+W49*0.2713)/3.9552</f>
        <v>0.49311491610210267</v>
      </c>
      <c r="O49" s="134">
        <f>(1-I49*0.7635+1-AU49*0.7562+1-K49*0.7021+P49*0.5276+1-R49*0.4621+1-W49*0.2713)/5.5276</f>
        <v>0.73262028436083693</v>
      </c>
      <c r="P49" s="113">
        <f>AI49/AA49</f>
        <v>0.12500472179201449</v>
      </c>
      <c r="Q49" s="66">
        <f>AT49/X49</f>
        <v>4.0381411913378136E-2</v>
      </c>
      <c r="R49" s="67">
        <f>E49/AA49</f>
        <v>0.10526763117138216</v>
      </c>
      <c r="S49" s="66">
        <f>AC49/X49</f>
        <v>0.26802228732264921</v>
      </c>
      <c r="T49" s="66">
        <f>AC49/AA49</f>
        <v>8.8127526158727765E-2</v>
      </c>
      <c r="U49" s="67">
        <f>E49/X49</f>
        <v>0.32015049686943536</v>
      </c>
      <c r="V49" s="66">
        <f>(Z49+AD49+AK49)/(AB49+AD49+AF49+AK49)</f>
        <v>0.32007684367473332</v>
      </c>
      <c r="W49" s="67">
        <f>AD49/AA49</f>
        <v>8.37457031692668E-2</v>
      </c>
      <c r="X49" s="69">
        <v>34818</v>
      </c>
      <c r="Y49" s="69"/>
      <c r="Z49" s="888">
        <v>24157</v>
      </c>
      <c r="AA49" s="888">
        <v>105892</v>
      </c>
      <c r="AB49" s="887">
        <v>94467</v>
      </c>
      <c r="AC49" s="888">
        <f t="shared" si="46"/>
        <v>9332</v>
      </c>
      <c r="AD49" s="68">
        <v>8868</v>
      </c>
      <c r="AE49" s="69">
        <v>2664</v>
      </c>
      <c r="AF49" s="69">
        <v>829</v>
      </c>
      <c r="AG49" s="68">
        <v>1781</v>
      </c>
      <c r="AH49" s="69">
        <v>715</v>
      </c>
      <c r="AI49" s="68">
        <v>13237</v>
      </c>
      <c r="AJ49" s="888">
        <f t="shared" si="47"/>
        <v>1191</v>
      </c>
      <c r="AK49" s="68">
        <v>464</v>
      </c>
      <c r="AL49" s="114">
        <v>307</v>
      </c>
      <c r="AM49" s="69">
        <v>181</v>
      </c>
      <c r="AN49" s="888">
        <f t="shared" si="48"/>
        <v>3369</v>
      </c>
      <c r="AO49" s="68">
        <v>2021</v>
      </c>
      <c r="AP49" s="69">
        <v>169</v>
      </c>
      <c r="AQ49" s="69">
        <v>1252</v>
      </c>
      <c r="AR49" s="68">
        <v>1099</v>
      </c>
      <c r="AS49" s="220">
        <v>2304</v>
      </c>
      <c r="AT49" s="894">
        <f t="shared" si="49"/>
        <v>1406</v>
      </c>
      <c r="AU49" s="349">
        <f>X49/AA49</f>
        <v>0.32880670872209422</v>
      </c>
      <c r="AV49" s="349">
        <f>BH49/AA49</f>
        <v>0.46783515279718957</v>
      </c>
      <c r="AW49" s="353">
        <f>AG49/AA49</f>
        <v>1.681902315566804E-2</v>
      </c>
      <c r="AX49" s="365">
        <f>AN49/AA49</f>
        <v>3.1815434593737014E-2</v>
      </c>
      <c r="AY49" s="365">
        <f>BH49/X49</f>
        <v>1.4228272732494687</v>
      </c>
      <c r="AZ49" s="365">
        <f>AR49/X49</f>
        <v>3.1564133494169686E-2</v>
      </c>
      <c r="BA49" s="365">
        <f>AR49/AA49</f>
        <v>1.0378498847882748E-2</v>
      </c>
      <c r="BB49" s="365">
        <f>AT49/AA49</f>
        <v>1.327767914478903E-2</v>
      </c>
      <c r="BC49" s="365">
        <f>AI49/X49</f>
        <v>0.38017691998391634</v>
      </c>
      <c r="BD49" s="380">
        <f>AD49/X49</f>
        <v>0.25469584697570224</v>
      </c>
      <c r="BE49" s="365">
        <v>0.25600000000000001</v>
      </c>
      <c r="BF49" s="907">
        <v>10451</v>
      </c>
      <c r="BG49" s="907">
        <v>4000</v>
      </c>
      <c r="BH49" s="910">
        <f>X49+AC49+AN49+AO49</f>
        <v>49540</v>
      </c>
      <c r="BI49" s="909">
        <v>17717</v>
      </c>
      <c r="BJ49" s="909">
        <v>2208</v>
      </c>
      <c r="BK49" s="907">
        <v>895</v>
      </c>
      <c r="BL49" s="907">
        <v>659</v>
      </c>
      <c r="BM49" s="53"/>
      <c r="BN49" s="134">
        <f>(I49*0.7635+AU49*0.7562+K49*0.7021+1-P49*0.5276+R49*0.4621+W49*0.2713)/3.9552</f>
        <v>0.49311491610210267</v>
      </c>
      <c r="BO49" s="222">
        <v>4</v>
      </c>
      <c r="BP49" s="116">
        <v>8.6999999999999993</v>
      </c>
      <c r="BQ49" s="116">
        <v>3.2</v>
      </c>
      <c r="BR49" s="116">
        <v>0.6</v>
      </c>
      <c r="BS49" s="115">
        <f>AS49/D49</f>
        <v>0.82639885222381637</v>
      </c>
      <c r="BT49" s="117">
        <v>0.97899999999999998</v>
      </c>
      <c r="BU49" s="116">
        <v>1.49</v>
      </c>
      <c r="BV49" s="116">
        <v>4.7</v>
      </c>
      <c r="BW49" s="116">
        <v>22.3</v>
      </c>
      <c r="BX49" s="66">
        <v>0.68899999999999995</v>
      </c>
      <c r="BY49" s="67">
        <v>0.10526763117138216</v>
      </c>
      <c r="BZ49" s="66">
        <v>0.32880670872209422</v>
      </c>
      <c r="CA49" s="227">
        <v>8.37457031692668E-2</v>
      </c>
      <c r="CB49" s="66">
        <v>0.27900000000000003</v>
      </c>
      <c r="CC49" s="113">
        <v>0.12500472179201449</v>
      </c>
      <c r="CD49" s="53"/>
      <c r="CE49" s="134">
        <f>(1-I49*0.7635+1-AU49*0.7562+1-K49*0.7021+P49*0.5276+1-R49*0.4621+1-W49*0.2713)/5.5276</f>
        <v>0.73262028436083693</v>
      </c>
      <c r="CF49" s="115">
        <v>4</v>
      </c>
      <c r="CG49" s="116">
        <v>8.6999999999999993</v>
      </c>
      <c r="CH49" s="116">
        <v>3.2</v>
      </c>
      <c r="CI49" s="116">
        <v>0.6</v>
      </c>
      <c r="CJ49" s="115">
        <f>AS49/D49</f>
        <v>0.82639885222381637</v>
      </c>
      <c r="CK49" s="117">
        <v>0.97899999999999998</v>
      </c>
      <c r="CL49" s="116">
        <v>1.49</v>
      </c>
      <c r="CM49" s="116">
        <v>22.3</v>
      </c>
      <c r="CN49" s="116">
        <v>4.7</v>
      </c>
      <c r="CO49" s="66">
        <v>0.68899999999999995</v>
      </c>
      <c r="CP49" s="67">
        <v>0.10526763117138216</v>
      </c>
      <c r="CQ49" s="66">
        <v>0.32880670872209422</v>
      </c>
      <c r="CR49" s="66">
        <v>8.37457031692668E-2</v>
      </c>
      <c r="CS49" s="66">
        <v>0.27900000000000003</v>
      </c>
      <c r="CT49" s="113">
        <v>0.12500472179201449</v>
      </c>
      <c r="CU49" s="40"/>
      <c r="CV49" s="96">
        <v>1923</v>
      </c>
      <c r="CW49" s="134">
        <v>0.51857654981284551</v>
      </c>
      <c r="CX49" s="134">
        <v>0.714401554052434</v>
      </c>
      <c r="CY49" s="40"/>
      <c r="DG49" s="40"/>
      <c r="DH49" s="96">
        <v>1923</v>
      </c>
      <c r="DI49" s="70">
        <v>0.29040813191093012</v>
      </c>
      <c r="DJ49" s="40"/>
      <c r="DR49" s="40"/>
      <c r="DS49" s="96">
        <v>1923</v>
      </c>
      <c r="DT49" s="98">
        <v>3.0510305103051031E-2</v>
      </c>
      <c r="DU49" s="40"/>
    </row>
    <row r="50" spans="1:126" x14ac:dyDescent="0.2">
      <c r="A50" s="40"/>
      <c r="B50" s="96">
        <v>1980</v>
      </c>
      <c r="C50" s="142">
        <v>26</v>
      </c>
      <c r="D50" s="111">
        <v>4210</v>
      </c>
      <c r="E50" s="112">
        <v>18053</v>
      </c>
      <c r="F50" s="138">
        <f>((((4/6)+((J50+K50+R50+T50+V50+W50+I50-(1-M50)-P50-Q50)/20))*(X50+(AD50+AS50)*5/6+(AH50+AM50+AP50)*1/6+AK50*18/6+AO50*8/6-AE50*9/6-AF50*7/6-AG50*3/6-AI50*2/6-AQ50*4/6-AR50)-(((2/6)-((J50+K50+L50+M50+S50+U50+V50+W50+I50)/20))*(AE50*17/6+AF50*12/6+AI50*3/6+AL50*2/6+AQ50*5/6+AR50*8/6-AD50*1/6-AG50*9/6-AK50*2/6))))/2</f>
        <v>18318.834004650296</v>
      </c>
      <c r="G50" s="300">
        <f t="shared" si="43"/>
        <v>1.01472519828562</v>
      </c>
      <c r="H50" s="138">
        <f t="shared" si="44"/>
        <v>265.83400465029627</v>
      </c>
      <c r="I50" s="70">
        <f>(Z50-AG50)/(AB50-AG50-AI50+AF50)</f>
        <v>0.28698314464173152</v>
      </c>
      <c r="J50" s="66">
        <f>X50/AB50</f>
        <v>0.38777746947835739</v>
      </c>
      <c r="K50" s="66">
        <f>J50+V50</f>
        <v>0.71414294909895459</v>
      </c>
      <c r="L50" s="66">
        <f>AN50/X50</f>
        <v>9.2858931701906913E-2</v>
      </c>
      <c r="M50" s="66">
        <f>AG50/X50</f>
        <v>5.5221637866265966E-2</v>
      </c>
      <c r="N50" s="134">
        <f>(I50*0.7635+AU50*0.7562+K50*0.7021+1-P50*0.5276+R50*0.4621+W50*0.2713)/3.9552</f>
        <v>0.5032695536324755</v>
      </c>
      <c r="O50" s="134">
        <f>(1-I50*0.7635+1-AU50*0.7562+1-K50*0.7021+P50*0.5276+1-R50*0.4621+1-W50*0.2713)/5.5276</f>
        <v>0.72535426975049422</v>
      </c>
      <c r="P50" s="113">
        <f>AI50/AA50</f>
        <v>0.12537683766515725</v>
      </c>
      <c r="Q50" s="66">
        <f>AT50/X50</f>
        <v>3.6206218024399842E-2</v>
      </c>
      <c r="R50" s="67">
        <f>E50/AA50</f>
        <v>0.11198436821537125</v>
      </c>
      <c r="S50" s="66">
        <f>AC50/X50</f>
        <v>0.24770133447819398</v>
      </c>
      <c r="T50" s="66">
        <f>AC50/AA50</f>
        <v>8.5894175299299047E-2</v>
      </c>
      <c r="U50" s="67">
        <f>E50/X50</f>
        <v>0.32294014525419484</v>
      </c>
      <c r="V50" s="66">
        <f>(Z50+AD50+AK50)/(AB50+AD50+AF50+AK50)</f>
        <v>0.32636547962059725</v>
      </c>
      <c r="W50" s="67">
        <f>AD50/AA50</f>
        <v>8.1818745735376217E-2</v>
      </c>
      <c r="X50" s="69">
        <v>55902</v>
      </c>
      <c r="Y50" s="69"/>
      <c r="Z50" s="888">
        <v>38144</v>
      </c>
      <c r="AA50" s="888">
        <v>161210</v>
      </c>
      <c r="AB50" s="887">
        <v>144160</v>
      </c>
      <c r="AC50" s="888">
        <f t="shared" si="46"/>
        <v>13847</v>
      </c>
      <c r="AD50" s="68">
        <v>13190</v>
      </c>
      <c r="AE50" s="69">
        <v>4114</v>
      </c>
      <c r="AF50" s="69">
        <v>1296</v>
      </c>
      <c r="AG50" s="68">
        <v>3087</v>
      </c>
      <c r="AH50" s="69">
        <v>1031</v>
      </c>
      <c r="AI50" s="68">
        <v>20212</v>
      </c>
      <c r="AJ50" s="888">
        <f t="shared" si="47"/>
        <v>1739</v>
      </c>
      <c r="AK50" s="68">
        <v>657</v>
      </c>
      <c r="AL50" s="114">
        <v>414</v>
      </c>
      <c r="AM50" s="69">
        <v>257</v>
      </c>
      <c r="AN50" s="888">
        <f t="shared" si="48"/>
        <v>5191</v>
      </c>
      <c r="AO50" s="68">
        <v>3294</v>
      </c>
      <c r="AP50" s="69">
        <v>294</v>
      </c>
      <c r="AQ50" s="69">
        <v>1883</v>
      </c>
      <c r="AR50" s="68">
        <v>1610</v>
      </c>
      <c r="AS50" s="220">
        <v>3609</v>
      </c>
      <c r="AT50" s="894">
        <f t="shared" si="49"/>
        <v>2024</v>
      </c>
      <c r="AU50" s="349">
        <f>X50/AA50</f>
        <v>0.34676508901432912</v>
      </c>
      <c r="AV50" s="349">
        <f>BH50/AA50</f>
        <v>0.48529247565287514</v>
      </c>
      <c r="AW50" s="353">
        <f>AG50/AA50</f>
        <v>1.9148936170212766E-2</v>
      </c>
      <c r="AX50" s="365">
        <f>AN50/AA50</f>
        <v>3.2200235717387261E-2</v>
      </c>
      <c r="AY50" s="365">
        <f>BH50/X50</f>
        <v>1.3994848127079531</v>
      </c>
      <c r="AZ50" s="365">
        <f>AR50/X50</f>
        <v>2.8800400701227146E-2</v>
      </c>
      <c r="BA50" s="365">
        <f>AR50/AA50</f>
        <v>9.9869735128093797E-3</v>
      </c>
      <c r="BB50" s="365">
        <f>AT50/AA50</f>
        <v>1.255505241610322E-2</v>
      </c>
      <c r="BC50" s="365">
        <f>AI50/X50</f>
        <v>0.36156130371006406</v>
      </c>
      <c r="BD50" s="380">
        <f>AD50/X50</f>
        <v>0.23594862437837644</v>
      </c>
      <c r="BE50" s="365">
        <v>0.26500000000000001</v>
      </c>
      <c r="BF50" s="907">
        <v>16928</v>
      </c>
      <c r="BG50" s="907">
        <v>6345</v>
      </c>
      <c r="BH50" s="910">
        <f>X50+AC50+AN50+AO50</f>
        <v>78234</v>
      </c>
      <c r="BI50" s="909">
        <v>27636</v>
      </c>
      <c r="BJ50" s="909">
        <v>3362</v>
      </c>
      <c r="BK50" s="907">
        <v>1435</v>
      </c>
      <c r="BL50" s="907">
        <v>1076</v>
      </c>
      <c r="BM50" s="53"/>
      <c r="BN50" s="134">
        <f>(I50*0.7635+AU50*0.7562+K50*0.7021+1-P50*0.5276+R50*0.4621+W50*0.2713)/3.9552</f>
        <v>0.5032695536324755</v>
      </c>
      <c r="BO50" s="222">
        <v>4.29</v>
      </c>
      <c r="BP50" s="116">
        <v>9.1</v>
      </c>
      <c r="BQ50" s="116">
        <v>3.1</v>
      </c>
      <c r="BR50" s="116">
        <v>0.7</v>
      </c>
      <c r="BS50" s="115">
        <f>AS50/D50</f>
        <v>0.85724465558194773</v>
      </c>
      <c r="BT50" s="117">
        <v>0.97799999999999998</v>
      </c>
      <c r="BU50" s="116">
        <v>1.53</v>
      </c>
      <c r="BV50" s="116">
        <v>4.8</v>
      </c>
      <c r="BW50" s="116">
        <v>22.2</v>
      </c>
      <c r="BX50" s="66">
        <v>0.71399999999999997</v>
      </c>
      <c r="BY50" s="67">
        <v>0.11198436821537125</v>
      </c>
      <c r="BZ50" s="66">
        <v>0.34676508901432912</v>
      </c>
      <c r="CA50" s="227">
        <v>8.1818745735376217E-2</v>
      </c>
      <c r="CB50" s="66">
        <v>0.28699999999999998</v>
      </c>
      <c r="CC50" s="113">
        <v>0.12537683766515725</v>
      </c>
      <c r="CD50" s="53"/>
      <c r="CE50" s="134">
        <f>(1-I50*0.7635+1-AU50*0.7562+1-K50*0.7021+P50*0.5276+1-R50*0.4621+1-W50*0.2713)/5.5276</f>
        <v>0.72535426975049422</v>
      </c>
      <c r="CF50" s="115">
        <v>4.29</v>
      </c>
      <c r="CG50" s="116">
        <v>9.1</v>
      </c>
      <c r="CH50" s="116">
        <v>3.1</v>
      </c>
      <c r="CI50" s="116">
        <v>0.7</v>
      </c>
      <c r="CJ50" s="115">
        <f>AS50/D50</f>
        <v>0.85724465558194773</v>
      </c>
      <c r="CK50" s="117">
        <v>0.97799999999999998</v>
      </c>
      <c r="CL50" s="116">
        <v>1.53</v>
      </c>
      <c r="CM50" s="116">
        <v>22.2</v>
      </c>
      <c r="CN50" s="116">
        <v>4.8</v>
      </c>
      <c r="CO50" s="66">
        <v>0.71399999999999997</v>
      </c>
      <c r="CP50" s="67">
        <v>0.11198436821537125</v>
      </c>
      <c r="CQ50" s="66">
        <v>0.34676508901432912</v>
      </c>
      <c r="CR50" s="66">
        <v>8.1818745735376217E-2</v>
      </c>
      <c r="CS50" s="66">
        <v>0.28699999999999998</v>
      </c>
      <c r="CT50" s="113">
        <v>0.12537683766515725</v>
      </c>
      <c r="CU50" s="40"/>
      <c r="CV50" s="96">
        <v>1924</v>
      </c>
      <c r="CW50" s="134">
        <v>0.51729641436758367</v>
      </c>
      <c r="CX50" s="134">
        <v>0.71531753779096408</v>
      </c>
      <c r="CY50" s="40"/>
      <c r="DG50" s="40"/>
      <c r="DH50" s="96">
        <v>1924</v>
      </c>
      <c r="DI50" s="70">
        <v>0.28930084539622064</v>
      </c>
      <c r="DJ50" s="40"/>
      <c r="DR50" s="40"/>
      <c r="DS50" s="96">
        <v>1924</v>
      </c>
      <c r="DT50" s="98">
        <v>2.7101697145112486E-2</v>
      </c>
      <c r="DU50" s="40"/>
    </row>
    <row r="51" spans="1:126" x14ac:dyDescent="0.2">
      <c r="A51" s="40"/>
      <c r="B51" s="96">
        <v>1979</v>
      </c>
      <c r="C51" s="142">
        <v>26</v>
      </c>
      <c r="D51" s="111">
        <v>4196</v>
      </c>
      <c r="E51" s="112">
        <v>18713</v>
      </c>
      <c r="F51" s="138">
        <f>((((4/6)+((J51+K51+R51+T51+V51+W51+I51-(1-M51)-P51-Q51)/20))*(X51+(AD51+AS51)*5/6+(AH51+AM51+AP51)*1/6+AK51*18/6+AO51*8/6-AE51*9/6-AF51*7/6-AG51*3/6-AI51*2/6-AQ51*4/6-AR51)-(((2/6)-((J51+K51+L51+M51+S51+U51+V51+W51+I51)/20))*(AE51*17/6+AF51*12/6+AI51*3/6+AL51*2/6+AQ51*5/6+AR51*8/6-AD51*1/6-AG51*9/6-AK51*2/6))))/2</f>
        <v>18831.31199156235</v>
      </c>
      <c r="G51" s="300">
        <f t="shared" si="43"/>
        <v>1.0063224491830465</v>
      </c>
      <c r="H51" s="138">
        <f t="shared" si="44"/>
        <v>118.31199156235016</v>
      </c>
      <c r="I51" s="70">
        <f>(Z51-AG51)/(AB51-AG51-AI51+AF51)</f>
        <v>0.28579717833518459</v>
      </c>
      <c r="J51" s="66">
        <f>X51/AB51</f>
        <v>0.39748025099445344</v>
      </c>
      <c r="K51" s="66">
        <f>J51+V51</f>
        <v>0.72731535237586598</v>
      </c>
      <c r="L51" s="66">
        <f>AN51/X51</f>
        <v>9.3116267596948396E-2</v>
      </c>
      <c r="M51" s="66">
        <f>AG51/X51</f>
        <v>6.0485931250770827E-2</v>
      </c>
      <c r="N51" s="134">
        <f>(I51*0.7635+AU51*0.7562+K51*0.7021+1-P51*0.5276+R51*0.4621+W51*0.2713)/3.9552</f>
        <v>0.50755613483654871</v>
      </c>
      <c r="O51" s="134">
        <f>(1-I51*0.7635+1-AU51*0.7562+1-K51*0.7021+P51*0.5276+1-R51*0.4621+1-W51*0.2713)/5.5276</f>
        <v>0.72228706409553578</v>
      </c>
      <c r="P51" s="113">
        <f>AI51/AA51</f>
        <v>0.12492361795258701</v>
      </c>
      <c r="Q51" s="66">
        <f>AT51/X51</f>
        <v>3.5643180576845145E-2</v>
      </c>
      <c r="R51" s="67">
        <f>E51/AA51</f>
        <v>0.11668059210116101</v>
      </c>
      <c r="S51" s="66">
        <f>AC51/X51</f>
        <v>0.25292034462709445</v>
      </c>
      <c r="T51" s="66">
        <f>AC51/AA51</f>
        <v>8.9507289029667411E-2</v>
      </c>
      <c r="U51" s="67">
        <f>E51/X51</f>
        <v>0.32970382507884488</v>
      </c>
      <c r="V51" s="66">
        <f>(Z51+AD51+AK51)/(AB51+AD51+AF51+AK51)</f>
        <v>0.32983510138141248</v>
      </c>
      <c r="W51" s="67">
        <f>AD51/AA51</f>
        <v>8.4805896070533363E-2</v>
      </c>
      <c r="X51" s="69">
        <v>56757</v>
      </c>
      <c r="Y51" s="69"/>
      <c r="Z51" s="888">
        <v>37911</v>
      </c>
      <c r="AA51" s="888">
        <v>160378</v>
      </c>
      <c r="AB51" s="887">
        <v>142792</v>
      </c>
      <c r="AC51" s="888">
        <f t="shared" si="46"/>
        <v>14355</v>
      </c>
      <c r="AD51" s="68">
        <v>13601</v>
      </c>
      <c r="AE51" s="69">
        <v>4101</v>
      </c>
      <c r="AF51" s="69">
        <v>1314</v>
      </c>
      <c r="AG51" s="68">
        <v>3433</v>
      </c>
      <c r="AH51" s="69">
        <v>1146</v>
      </c>
      <c r="AI51" s="68">
        <v>20035</v>
      </c>
      <c r="AJ51" s="888">
        <f t="shared" si="47"/>
        <v>1914</v>
      </c>
      <c r="AK51" s="68">
        <v>754</v>
      </c>
      <c r="AL51" s="114">
        <v>426</v>
      </c>
      <c r="AM51" s="69">
        <v>166</v>
      </c>
      <c r="AN51" s="888">
        <f t="shared" si="48"/>
        <v>5285</v>
      </c>
      <c r="AO51" s="68">
        <v>2982</v>
      </c>
      <c r="AP51" s="69">
        <v>342</v>
      </c>
      <c r="AQ51" s="69">
        <v>1896</v>
      </c>
      <c r="AR51" s="68">
        <v>1597</v>
      </c>
      <c r="AS51" s="220">
        <v>3631</v>
      </c>
      <c r="AT51" s="894">
        <f t="shared" si="49"/>
        <v>2023</v>
      </c>
      <c r="AU51" s="349">
        <f>X51/AA51</f>
        <v>0.35389517265460352</v>
      </c>
      <c r="AV51" s="349">
        <f>BH51/AA51</f>
        <v>0.49494943196697799</v>
      </c>
      <c r="AW51" s="353">
        <f>AG51/AA51</f>
        <v>2.140567908316602E-2</v>
      </c>
      <c r="AX51" s="365">
        <f>AN51/AA51</f>
        <v>3.2953397598174311E-2</v>
      </c>
      <c r="AY51" s="365">
        <f>BH51/X51</f>
        <v>1.3985763870535792</v>
      </c>
      <c r="AZ51" s="365">
        <f>AR51/X51</f>
        <v>2.8137498458339939E-2</v>
      </c>
      <c r="BA51" s="365">
        <f>AR51/AA51</f>
        <v>9.9577248749828529E-3</v>
      </c>
      <c r="BB51" s="365">
        <f>AT51/AA51</f>
        <v>1.2613949544201824E-2</v>
      </c>
      <c r="BC51" s="365">
        <f>AI51/X51</f>
        <v>0.35299610620716387</v>
      </c>
      <c r="BD51" s="380">
        <f>AD51/X51</f>
        <v>0.23963563965678242</v>
      </c>
      <c r="BE51" s="365">
        <v>0.26500000000000001</v>
      </c>
      <c r="BF51" s="907">
        <v>17558</v>
      </c>
      <c r="BG51" s="907">
        <v>6415</v>
      </c>
      <c r="BH51" s="910">
        <f>X51+AC51+AN51+AO51</f>
        <v>79379</v>
      </c>
      <c r="BI51" s="909">
        <v>26997</v>
      </c>
      <c r="BJ51" s="909">
        <v>3326</v>
      </c>
      <c r="BK51" s="907">
        <v>1366</v>
      </c>
      <c r="BL51" s="907">
        <v>1066</v>
      </c>
      <c r="BM51" s="53"/>
      <c r="BN51" s="134">
        <f>(I51*0.7635+AU51*0.7562+K51*0.7021+1-P51*0.5276+R51*0.4621+W51*0.2713)/3.9552</f>
        <v>0.50755613483654871</v>
      </c>
      <c r="BO51" s="222">
        <v>4.46</v>
      </c>
      <c r="BP51" s="116">
        <v>9.1</v>
      </c>
      <c r="BQ51" s="116">
        <v>3.3</v>
      </c>
      <c r="BR51" s="116">
        <v>0.8</v>
      </c>
      <c r="BS51" s="115">
        <f>AS51/D51</f>
        <v>0.86534795042897994</v>
      </c>
      <c r="BT51" s="117">
        <v>0.97799999999999998</v>
      </c>
      <c r="BU51" s="116">
        <v>1.47</v>
      </c>
      <c r="BV51" s="116">
        <v>4.8</v>
      </c>
      <c r="BW51" s="116">
        <v>22.2</v>
      </c>
      <c r="BX51" s="66">
        <v>0.72699999999999998</v>
      </c>
      <c r="BY51" s="67">
        <v>0.11668059210116101</v>
      </c>
      <c r="BZ51" s="66">
        <v>0.35389517265460352</v>
      </c>
      <c r="CA51" s="227">
        <v>8.4805896070533363E-2</v>
      </c>
      <c r="CB51" s="66">
        <v>0.28599999999999998</v>
      </c>
      <c r="CC51" s="113">
        <v>0.12492361795258701</v>
      </c>
      <c r="CD51" s="53"/>
      <c r="CE51" s="134">
        <f>(1-I51*0.7635+1-AU51*0.7562+1-K51*0.7021+P51*0.5276+1-R51*0.4621+1-W51*0.2713)/5.5276</f>
        <v>0.72228706409553578</v>
      </c>
      <c r="CF51" s="115">
        <v>4.46</v>
      </c>
      <c r="CG51" s="116">
        <v>9.1</v>
      </c>
      <c r="CH51" s="116">
        <v>3.3</v>
      </c>
      <c r="CI51" s="116">
        <v>0.8</v>
      </c>
      <c r="CJ51" s="115">
        <f>AS51/D51</f>
        <v>0.86534795042897994</v>
      </c>
      <c r="CK51" s="117">
        <v>0.97799999999999998</v>
      </c>
      <c r="CL51" s="116">
        <v>1.47</v>
      </c>
      <c r="CM51" s="116">
        <v>22.2</v>
      </c>
      <c r="CN51" s="116">
        <v>4.8</v>
      </c>
      <c r="CO51" s="66">
        <v>0.72699999999999998</v>
      </c>
      <c r="CP51" s="67">
        <v>0.11668059210116101</v>
      </c>
      <c r="CQ51" s="66">
        <v>0.35389517265460352</v>
      </c>
      <c r="CR51" s="66">
        <v>8.4805896070533363E-2</v>
      </c>
      <c r="CS51" s="66">
        <v>0.28599999999999998</v>
      </c>
      <c r="CT51" s="113">
        <v>0.12492361795258701</v>
      </c>
      <c r="CU51" s="40"/>
      <c r="CV51" s="96">
        <v>1925</v>
      </c>
      <c r="CW51" s="134">
        <v>0.52654411571415638</v>
      </c>
      <c r="CX51" s="134">
        <v>0.70870046919592034</v>
      </c>
      <c r="CY51" s="40"/>
      <c r="DG51" s="40"/>
      <c r="DH51" s="96">
        <v>1925</v>
      </c>
      <c r="DI51" s="70">
        <v>0.29105181256420687</v>
      </c>
      <c r="DJ51" s="40"/>
      <c r="DR51" s="40"/>
      <c r="DS51" s="96">
        <v>1925</v>
      </c>
      <c r="DT51" s="98">
        <v>3.5291008517818301E-2</v>
      </c>
      <c r="DU51" s="40"/>
    </row>
    <row r="52" spans="1:126" s="90" customFormat="1" x14ac:dyDescent="0.2">
      <c r="A52" s="40"/>
      <c r="B52" s="96">
        <v>1978</v>
      </c>
      <c r="C52" s="142">
        <v>26</v>
      </c>
      <c r="D52" s="111">
        <v>4204</v>
      </c>
      <c r="E52" s="112">
        <v>17251</v>
      </c>
      <c r="F52" s="138">
        <f>((((4/6)+((J52+K52+R52+T52+V52+W52+I52-(1-M52)-P52-Q52)/20))*(X52+(AD52+AS52)*5/6+(AH52+AM52+AP52)*1/6+AK52*18/6+AO52*8/6-AE52*9/6-AF52*7/6-AG52*3/6-AI52*2/6-AQ52*4/6-AR52)-(((2/6)-((J52+K52+L52+M52+S52+U52+V52+W52+I52)/20))*(AE52*17/6+AF52*12/6+AI52*3/6+AL52*2/6+AQ52*5/6+AR52*8/6-AD52*1/6-AG52*9/6-AK52*2/6))))/2</f>
        <v>17802.667860473055</v>
      </c>
      <c r="G52" s="301">
        <f t="shared" si="43"/>
        <v>1.0319788916858765</v>
      </c>
      <c r="H52" s="138">
        <f t="shared" si="44"/>
        <v>551.66786047305504</v>
      </c>
      <c r="I52" s="70">
        <f>(Z52-AG52)/(AB52-AG52-AI52+AF52)</f>
        <v>0.28000367196040959</v>
      </c>
      <c r="J52" s="66">
        <f>X52/AB52</f>
        <v>0.37863343858385073</v>
      </c>
      <c r="K52" s="66">
        <f>J52+V52</f>
        <v>0.70212449018743639</v>
      </c>
      <c r="L52" s="66">
        <f>AN52/X52</f>
        <v>9.7776202380508187E-2</v>
      </c>
      <c r="M52" s="66">
        <f>AG52/X52</f>
        <v>5.5147196000149251E-2</v>
      </c>
      <c r="N52" s="134">
        <f>(I52*0.7635+AU52*0.7562+K52*0.7021+1-P52*0.5276+R52*0.4621+W52*0.2713)/3.9552</f>
        <v>0.49759437451465427</v>
      </c>
      <c r="O52" s="134">
        <f>(1-I52*0.7635+1-AU52*0.7562+1-K52*0.7021+P52*0.5276+1-R52*0.4621+1-W52*0.2713)/5.5276</f>
        <v>0.72941506800775024</v>
      </c>
      <c r="P52" s="113">
        <f>AI52/AA52</f>
        <v>0.12599879390924168</v>
      </c>
      <c r="Q52" s="66">
        <f>AT52/X52</f>
        <v>3.9009738442595428E-2</v>
      </c>
      <c r="R52" s="67">
        <f>E52/AA52</f>
        <v>0.10836599829137143</v>
      </c>
      <c r="S52" s="66">
        <f>AC52/X52</f>
        <v>0.26749001902914071</v>
      </c>
      <c r="T52" s="66">
        <f>AC52/AA52</f>
        <v>9.0067340067340074E-2</v>
      </c>
      <c r="U52" s="67">
        <f>E52/X52</f>
        <v>0.32183500615648669</v>
      </c>
      <c r="V52" s="66">
        <f>(Z52+AD52+AK52)/(AB52+AD52+AF52+AK52)</f>
        <v>0.32349105160358571</v>
      </c>
      <c r="W52" s="67">
        <f>AD52/AA52</f>
        <v>8.5217850143223278E-2</v>
      </c>
      <c r="X52" s="69">
        <v>53602</v>
      </c>
      <c r="Y52" s="69"/>
      <c r="Z52" s="888">
        <v>36508</v>
      </c>
      <c r="AA52" s="888">
        <v>159192</v>
      </c>
      <c r="AB52" s="887">
        <v>141567</v>
      </c>
      <c r="AC52" s="888">
        <f t="shared" si="46"/>
        <v>14338</v>
      </c>
      <c r="AD52" s="68">
        <v>13566</v>
      </c>
      <c r="AE52" s="69">
        <v>3836</v>
      </c>
      <c r="AF52" s="69">
        <v>1274</v>
      </c>
      <c r="AG52" s="68">
        <v>2956</v>
      </c>
      <c r="AH52" s="69">
        <v>1054</v>
      </c>
      <c r="AI52" s="68">
        <v>20058</v>
      </c>
      <c r="AJ52" s="888">
        <f t="shared" si="47"/>
        <v>1825</v>
      </c>
      <c r="AK52" s="68">
        <v>772</v>
      </c>
      <c r="AL52" s="114">
        <v>475</v>
      </c>
      <c r="AM52" s="69">
        <v>273</v>
      </c>
      <c r="AN52" s="888">
        <f t="shared" si="48"/>
        <v>5241</v>
      </c>
      <c r="AO52" s="68">
        <v>3004</v>
      </c>
      <c r="AP52" s="69">
        <v>296</v>
      </c>
      <c r="AQ52" s="69">
        <v>1986</v>
      </c>
      <c r="AR52" s="68">
        <v>1616</v>
      </c>
      <c r="AS52" s="220">
        <v>3618</v>
      </c>
      <c r="AT52" s="894">
        <f t="shared" si="49"/>
        <v>2091</v>
      </c>
      <c r="AU52" s="349">
        <f>X52/AA52</f>
        <v>0.33671290014573596</v>
      </c>
      <c r="AV52" s="349">
        <f>BH52/AA52</f>
        <v>0.47857304387155131</v>
      </c>
      <c r="AW52" s="353">
        <f>AG52/AA52</f>
        <v>1.8568772300115582E-2</v>
      </c>
      <c r="AX52" s="365">
        <f>AN52/AA52</f>
        <v>3.2922508668777328E-2</v>
      </c>
      <c r="AY52" s="365">
        <f>BH52/X52</f>
        <v>1.4213089063840902</v>
      </c>
      <c r="AZ52" s="365">
        <f>AR52/X52</f>
        <v>3.0148128801164135E-2</v>
      </c>
      <c r="BA52" s="365">
        <f>AR52/AA52</f>
        <v>1.0151263882607167E-2</v>
      </c>
      <c r="BB52" s="365">
        <f>AT52/AA52</f>
        <v>1.313508216493291E-2</v>
      </c>
      <c r="BC52" s="365">
        <f>AI52/X52</f>
        <v>0.37420245513227118</v>
      </c>
      <c r="BD52" s="380">
        <f>AD52/X52</f>
        <v>0.25308757135927762</v>
      </c>
      <c r="BE52" s="365">
        <v>0.25800000000000001</v>
      </c>
      <c r="BF52" s="907">
        <v>16098</v>
      </c>
      <c r="BG52" s="907">
        <v>6186</v>
      </c>
      <c r="BH52" s="910">
        <f>X52+AC52+AN52+AO52</f>
        <v>76185</v>
      </c>
      <c r="BI52" s="909">
        <v>26346</v>
      </c>
      <c r="BJ52" s="909">
        <v>3076</v>
      </c>
      <c r="BK52" s="907">
        <v>1338</v>
      </c>
      <c r="BL52" s="907">
        <v>1020</v>
      </c>
      <c r="BM52" s="53"/>
      <c r="BN52" s="134">
        <f>(I52*0.7635+AU52*0.7562+K52*0.7021+1-P52*0.5276+R52*0.4621+W52*0.2713)/3.9552</f>
        <v>0.49759437451465427</v>
      </c>
      <c r="BO52" s="222">
        <v>4.0999999999999996</v>
      </c>
      <c r="BP52" s="116">
        <v>8.8000000000000007</v>
      </c>
      <c r="BQ52" s="116">
        <v>3.3</v>
      </c>
      <c r="BR52" s="116">
        <v>0.7</v>
      </c>
      <c r="BS52" s="115">
        <f>AS52/D52</f>
        <v>0.86060894386298759</v>
      </c>
      <c r="BT52" s="117">
        <v>0.97799999999999998</v>
      </c>
      <c r="BU52" s="116">
        <v>1.48</v>
      </c>
      <c r="BV52" s="116">
        <v>4.8</v>
      </c>
      <c r="BW52" s="116">
        <v>22.2</v>
      </c>
      <c r="BX52" s="66">
        <v>0.70199999999999996</v>
      </c>
      <c r="BY52" s="67">
        <v>0.10836599829137143</v>
      </c>
      <c r="BZ52" s="66">
        <v>0.33671290014573596</v>
      </c>
      <c r="CA52" s="227">
        <v>8.5217850143223278E-2</v>
      </c>
      <c r="CB52" s="66">
        <v>0.28000000000000003</v>
      </c>
      <c r="CC52" s="113">
        <v>0.12599879390924168</v>
      </c>
      <c r="CD52" s="53"/>
      <c r="CE52" s="134">
        <f>(1-I52*0.7635+1-AU52*0.7562+1-K52*0.7021+P52*0.5276+1-R52*0.4621+1-W52*0.2713)/5.5276</f>
        <v>0.72941506800775024</v>
      </c>
      <c r="CF52" s="115">
        <v>4.0999999999999996</v>
      </c>
      <c r="CG52" s="116">
        <v>8.8000000000000007</v>
      </c>
      <c r="CH52" s="116">
        <v>3.3</v>
      </c>
      <c r="CI52" s="116">
        <v>0.7</v>
      </c>
      <c r="CJ52" s="115">
        <f>AS52/D52</f>
        <v>0.86060894386298759</v>
      </c>
      <c r="CK52" s="117">
        <v>0.97799999999999998</v>
      </c>
      <c r="CL52" s="116">
        <v>1.48</v>
      </c>
      <c r="CM52" s="116">
        <v>22.2</v>
      </c>
      <c r="CN52" s="116">
        <v>4.8</v>
      </c>
      <c r="CO52" s="66">
        <v>0.70199999999999996</v>
      </c>
      <c r="CP52" s="67">
        <v>0.10836599829137143</v>
      </c>
      <c r="CQ52" s="66">
        <v>0.33671290014573596</v>
      </c>
      <c r="CR52" s="66">
        <v>8.5217850143223278E-2</v>
      </c>
      <c r="CS52" s="66">
        <v>0.28000000000000003</v>
      </c>
      <c r="CT52" s="113">
        <v>0.12599879390924168</v>
      </c>
      <c r="CU52" s="40"/>
      <c r="CV52" s="96">
        <v>1926</v>
      </c>
      <c r="CW52" s="134">
        <v>0.51697727054090559</v>
      </c>
      <c r="CX52" s="134">
        <v>0.71554589687325609</v>
      </c>
      <c r="CY52" s="40"/>
      <c r="CZ52" s="240"/>
      <c r="DF52" s="247"/>
      <c r="DG52" s="40"/>
      <c r="DH52" s="96">
        <v>1926</v>
      </c>
      <c r="DI52" s="70">
        <v>0.28633172481109331</v>
      </c>
      <c r="DJ52" s="40"/>
      <c r="DK52" s="240"/>
      <c r="DQ52" s="247"/>
      <c r="DR52" s="40"/>
      <c r="DS52" s="96">
        <v>1926</v>
      </c>
      <c r="DT52" s="98">
        <v>2.9581192589132804E-2</v>
      </c>
      <c r="DU52" s="40"/>
      <c r="DV52" s="240"/>
    </row>
    <row r="53" spans="1:126" x14ac:dyDescent="0.2">
      <c r="A53" s="40"/>
      <c r="B53" s="96">
        <v>1977</v>
      </c>
      <c r="C53" s="142">
        <v>26</v>
      </c>
      <c r="D53" s="111">
        <v>4206</v>
      </c>
      <c r="E53" s="112">
        <v>18803</v>
      </c>
      <c r="F53" s="138">
        <f>((((4/6)+((J53+K53+R53+T53+V53+W53+I53-(1-M53)-P53-Q53)/20))*(X53+(AD53+AS53)*5/6+(AH53+AM53+AP53)*1/6+AK53*18/6+AO53*8/6-AE53*9/6-AF53*7/6-AG53*3/6-AI53*2/6-AQ53*4/6-AR53)-(((2/6)-((J53+K53+L53+M53+S53+U53+V53+W53+I53)/20))*(AE53*17/6+AF53*12/6+AI53*3/6+AL53*2/6+AQ53*5/6+AR53*8/6-AD53*1/6-AG53*9/6-AK53*2/6))))/2</f>
        <v>19206.113941737978</v>
      </c>
      <c r="G53" s="301">
        <f t="shared" si="43"/>
        <v>1.0214388098568301</v>
      </c>
      <c r="H53" s="138">
        <f t="shared" si="44"/>
        <v>403.11394173797817</v>
      </c>
      <c r="I53" s="70">
        <f>(Z53-AG53)/(AB53-AG53-AI53+AF53)</f>
        <v>0.28699098798397865</v>
      </c>
      <c r="J53" s="66">
        <f>X53/AB53</f>
        <v>0.40111130404584128</v>
      </c>
      <c r="K53" s="66">
        <f>J53+V53</f>
        <v>0.73027364113912219</v>
      </c>
      <c r="L53" s="66">
        <f>AN53/X53</f>
        <v>9.3593073593073589E-2</v>
      </c>
      <c r="M53" s="66">
        <f>AG53/X53</f>
        <v>6.30995670995671E-2</v>
      </c>
      <c r="N53" s="134">
        <f>(I53*0.7635+AU53*0.7562+K53*0.7021+1-P53*0.5276+R53*0.4621+W53*0.2713)/3.9552</f>
        <v>0.50771548667119137</v>
      </c>
      <c r="O53" s="134">
        <f>(1-I53*0.7635+1-AU53*0.7562+1-K53*0.7021+P53*0.5276+1-R53*0.4621+1-W53*0.2713)/5.5276</f>
        <v>0.72217304202874744</v>
      </c>
      <c r="P53" s="113">
        <f>AI53/AA53</f>
        <v>0.13446241651036542</v>
      </c>
      <c r="Q53" s="66">
        <f>AT53/X53</f>
        <v>3.8857142857142854E-2</v>
      </c>
      <c r="R53" s="67">
        <f>E53/AA53</f>
        <v>0.11639337158845413</v>
      </c>
      <c r="S53" s="66">
        <f>AC53/X53</f>
        <v>0.25191341991341992</v>
      </c>
      <c r="T53" s="66">
        <f>AC53/AA53</f>
        <v>9.0054287606702699E-2</v>
      </c>
      <c r="U53" s="67">
        <f>E53/X53</f>
        <v>0.3255930735930736</v>
      </c>
      <c r="V53" s="66">
        <f>(Z53+AD53+AK53)/(AB53+AD53+AF53+AK53)</f>
        <v>0.32916233709328091</v>
      </c>
      <c r="W53" s="67">
        <f>AD53/AA53</f>
        <v>8.5157879750165588E-2</v>
      </c>
      <c r="X53" s="69">
        <v>57750</v>
      </c>
      <c r="Y53" s="69"/>
      <c r="Z53" s="888">
        <v>38037</v>
      </c>
      <c r="AA53" s="888">
        <v>161547</v>
      </c>
      <c r="AB53" s="887">
        <v>143975</v>
      </c>
      <c r="AC53" s="888">
        <f t="shared" si="46"/>
        <v>14548</v>
      </c>
      <c r="AD53" s="68">
        <v>13757</v>
      </c>
      <c r="AE53" s="69">
        <v>3884</v>
      </c>
      <c r="AF53" s="69">
        <v>1231</v>
      </c>
      <c r="AG53" s="68">
        <v>3644</v>
      </c>
      <c r="AH53" s="69">
        <v>1166</v>
      </c>
      <c r="AI53" s="68">
        <v>21722</v>
      </c>
      <c r="AJ53" s="888">
        <f t="shared" si="47"/>
        <v>1924</v>
      </c>
      <c r="AK53" s="68">
        <v>791</v>
      </c>
      <c r="AL53" s="114">
        <v>464</v>
      </c>
      <c r="AM53" s="69">
        <v>235</v>
      </c>
      <c r="AN53" s="888">
        <f t="shared" si="48"/>
        <v>5405</v>
      </c>
      <c r="AO53" s="68">
        <v>3016</v>
      </c>
      <c r="AP53" s="69">
        <v>294</v>
      </c>
      <c r="AQ53" s="69">
        <v>1764</v>
      </c>
      <c r="AR53" s="68">
        <v>1780</v>
      </c>
      <c r="AS53" s="220">
        <v>3710</v>
      </c>
      <c r="AT53" s="894">
        <f t="shared" si="49"/>
        <v>2244</v>
      </c>
      <c r="AU53" s="349">
        <f>X53/AA53</f>
        <v>0.357481104570187</v>
      </c>
      <c r="AV53" s="349">
        <f>BH53/AA53</f>
        <v>0.49966263687966972</v>
      </c>
      <c r="AW53" s="353">
        <f>AG53/AA53</f>
        <v>2.2556902944653876E-2</v>
      </c>
      <c r="AX53" s="365">
        <f>AN53/AA53</f>
        <v>3.3457755328170746E-2</v>
      </c>
      <c r="AY53" s="365">
        <f>BH53/X53</f>
        <v>1.3977316017316017</v>
      </c>
      <c r="AZ53" s="365">
        <f>AR53/X53</f>
        <v>3.0822510822510824E-2</v>
      </c>
      <c r="BA53" s="365">
        <f>AR53/AA53</f>
        <v>1.1018465214457712E-2</v>
      </c>
      <c r="BB53" s="365">
        <f>AT53/AA53</f>
        <v>1.389069434901298E-2</v>
      </c>
      <c r="BC53" s="365">
        <f>AI53/X53</f>
        <v>0.37613852813852816</v>
      </c>
      <c r="BD53" s="380">
        <f>AD53/X53</f>
        <v>0.23821645021645022</v>
      </c>
      <c r="BE53" s="365">
        <v>0.26400000000000001</v>
      </c>
      <c r="BF53" s="907">
        <v>17596</v>
      </c>
      <c r="BG53" s="907">
        <v>6441</v>
      </c>
      <c r="BH53" s="910">
        <f>X53+AC53+AN53+AO53</f>
        <v>80719</v>
      </c>
      <c r="BI53" s="909">
        <v>26782</v>
      </c>
      <c r="BJ53" s="909">
        <v>3139</v>
      </c>
      <c r="BK53" s="907">
        <v>1297</v>
      </c>
      <c r="BL53" s="907">
        <v>1170</v>
      </c>
      <c r="BM53" s="53"/>
      <c r="BN53" s="134">
        <f>(I53*0.7635+AU53*0.7562+K53*0.7021+1-P53*0.5276+R53*0.4621+W53*0.2713)/3.9552</f>
        <v>0.50771548667119137</v>
      </c>
      <c r="BO53" s="222">
        <v>4.47</v>
      </c>
      <c r="BP53" s="116">
        <v>9.1</v>
      </c>
      <c r="BQ53" s="116">
        <v>3.3</v>
      </c>
      <c r="BR53" s="116">
        <v>0.9</v>
      </c>
      <c r="BS53" s="115">
        <f>AS53/D53</f>
        <v>0.8820732287208749</v>
      </c>
      <c r="BT53" s="117">
        <v>0.97699999999999998</v>
      </c>
      <c r="BU53" s="116">
        <v>1.58</v>
      </c>
      <c r="BV53" s="116">
        <v>5.2</v>
      </c>
      <c r="BW53" s="116">
        <v>21.8</v>
      </c>
      <c r="BX53" s="66">
        <v>0.73</v>
      </c>
      <c r="BY53" s="67">
        <v>0.11639337158845413</v>
      </c>
      <c r="BZ53" s="66">
        <v>0.357481104570187</v>
      </c>
      <c r="CA53" s="227">
        <v>8.5157879750165588E-2</v>
      </c>
      <c r="CB53" s="66">
        <v>0.28699999999999998</v>
      </c>
      <c r="CC53" s="113">
        <v>0.13446241651036542</v>
      </c>
      <c r="CD53" s="53"/>
      <c r="CE53" s="134">
        <f>(1-I53*0.7635+1-AU53*0.7562+1-K53*0.7021+P53*0.5276+1-R53*0.4621+1-W53*0.2713)/5.5276</f>
        <v>0.72217304202874744</v>
      </c>
      <c r="CF53" s="115">
        <v>4.47</v>
      </c>
      <c r="CG53" s="116">
        <v>9.1</v>
      </c>
      <c r="CH53" s="116">
        <v>3.3</v>
      </c>
      <c r="CI53" s="116">
        <v>0.9</v>
      </c>
      <c r="CJ53" s="115">
        <f>AS53/D53</f>
        <v>0.8820732287208749</v>
      </c>
      <c r="CK53" s="117">
        <v>0.97699999999999998</v>
      </c>
      <c r="CL53" s="116">
        <v>1.58</v>
      </c>
      <c r="CM53" s="116">
        <v>21.8</v>
      </c>
      <c r="CN53" s="116">
        <v>5.2</v>
      </c>
      <c r="CO53" s="66">
        <v>0.73</v>
      </c>
      <c r="CP53" s="67">
        <v>0.11639337158845413</v>
      </c>
      <c r="CQ53" s="66">
        <v>0.357481104570187</v>
      </c>
      <c r="CR53" s="66">
        <v>8.5157879750165588E-2</v>
      </c>
      <c r="CS53" s="66">
        <v>0.28699999999999998</v>
      </c>
      <c r="CT53" s="113">
        <v>0.13446241651036542</v>
      </c>
      <c r="CU53" s="40"/>
      <c r="CV53" s="96">
        <v>1927</v>
      </c>
      <c r="CW53" s="134">
        <v>0.51825750903710377</v>
      </c>
      <c r="CX53" s="134">
        <v>0.7146298393980115</v>
      </c>
      <c r="CY53" s="40"/>
      <c r="DG53" s="40"/>
      <c r="DH53" s="96">
        <v>1927</v>
      </c>
      <c r="DI53" s="70">
        <v>0.28781181326067445</v>
      </c>
      <c r="DJ53" s="40"/>
      <c r="DR53" s="40"/>
      <c r="DS53" s="96">
        <v>1927</v>
      </c>
      <c r="DT53" s="98">
        <v>3.0014827367083247E-2</v>
      </c>
      <c r="DU53" s="40"/>
    </row>
    <row r="54" spans="1:126" x14ac:dyDescent="0.2">
      <c r="A54" s="40"/>
      <c r="B54" s="96">
        <v>1976</v>
      </c>
      <c r="C54" s="142">
        <v>24</v>
      </c>
      <c r="D54" s="111">
        <v>3878</v>
      </c>
      <c r="E54" s="112">
        <v>15492</v>
      </c>
      <c r="F54" s="138">
        <f>((((4/6)+((J54+K54+R54+T54+V54+W54+I54-(1-M54)-P54-Q54)/20))*(X54+(AD54+AS54)*5/6+(AH54+AM54+AP54)*1/6+AK54*18/6+AO54*8/6-AE54*9/6-AF54*7/6-AG54*3/6-AI54*2/6-AQ54*4/6-AR54)-(((2/6)-((J54+K54+L54+M54+S54+U54+V54+W54+I54)/20))*(AE54*17/6+AF54*12/6+AI54*3/6+AL54*2/6+AQ54*5/6+AR54*8/6-AD54*1/6-AG54*9/6-AK54*2/6))))/2</f>
        <v>15613.185924305202</v>
      </c>
      <c r="G54" s="300">
        <f t="shared" si="43"/>
        <v>1.0078224841405372</v>
      </c>
      <c r="H54" s="138">
        <f t="shared" si="44"/>
        <v>121.18592430520221</v>
      </c>
      <c r="I54" s="70">
        <f>(Z54-AG54)/(AB54-AG54-AI54+AF54)</f>
        <v>0.28070850637261924</v>
      </c>
      <c r="J54" s="66">
        <f>X54/AB54</f>
        <v>0.36095799277703861</v>
      </c>
      <c r="K54" s="66">
        <f>J54+V54</f>
        <v>0.6811119201896999</v>
      </c>
      <c r="L54" s="66">
        <f>AN54/X54</f>
        <v>0.10506582411795681</v>
      </c>
      <c r="M54" s="66">
        <f>AG54/X54</f>
        <v>4.7077409162717222E-2</v>
      </c>
      <c r="N54" s="134">
        <f>(I54*0.7635+AU54*0.7562+K54*0.7021+1-P54*0.5276+R54*0.4621+W54*0.2713)/3.9552</f>
        <v>0.49050019856495747</v>
      </c>
      <c r="O54" s="134">
        <f>(1-I54*0.7635+1-AU54*0.7562+1-K54*0.7021+P54*0.5276+1-R54*0.4621+1-W54*0.2713)/5.5276</f>
        <v>0.73449121040521737</v>
      </c>
      <c r="P54" s="113">
        <f>AI54/AA54</f>
        <v>0.12699606376564163</v>
      </c>
      <c r="Q54" s="66">
        <f>AT54/X54</f>
        <v>4.048446550816219E-2</v>
      </c>
      <c r="R54" s="67">
        <f>E54/AA54</f>
        <v>0.10495721631674153</v>
      </c>
      <c r="S54" s="66">
        <f>AC54/X54</f>
        <v>0.27540810953133227</v>
      </c>
      <c r="T54" s="66">
        <f>AC54/AA54</f>
        <v>8.8582210388677737E-2</v>
      </c>
      <c r="U54" s="67">
        <f>E54/X54</f>
        <v>0.32631911532385466</v>
      </c>
      <c r="V54" s="66">
        <f>(Z54+AD54+AK54)/(AB54+AD54+AF54+AK54)</f>
        <v>0.3201539274126613</v>
      </c>
      <c r="W54" s="67">
        <f>AD54/AA54</f>
        <v>8.3948158235266218E-2</v>
      </c>
      <c r="X54" s="69">
        <v>47475</v>
      </c>
      <c r="Y54" s="69"/>
      <c r="Z54" s="888">
        <v>33598</v>
      </c>
      <c r="AA54" s="888">
        <v>147603</v>
      </c>
      <c r="AB54" s="887">
        <v>131525</v>
      </c>
      <c r="AC54" s="888">
        <f t="shared" si="46"/>
        <v>13075</v>
      </c>
      <c r="AD54" s="68">
        <v>12391</v>
      </c>
      <c r="AE54" s="69">
        <v>3632</v>
      </c>
      <c r="AF54" s="69">
        <v>1183</v>
      </c>
      <c r="AG54" s="68">
        <v>2235</v>
      </c>
      <c r="AH54" s="69">
        <v>1047</v>
      </c>
      <c r="AI54" s="68">
        <v>18745</v>
      </c>
      <c r="AJ54" s="888">
        <f t="shared" si="47"/>
        <v>1732</v>
      </c>
      <c r="AK54" s="68">
        <v>684</v>
      </c>
      <c r="AL54" s="114">
        <v>379</v>
      </c>
      <c r="AM54" s="69">
        <v>176</v>
      </c>
      <c r="AN54" s="888">
        <f t="shared" si="48"/>
        <v>4988</v>
      </c>
      <c r="AO54" s="68">
        <v>3054</v>
      </c>
      <c r="AP54" s="69">
        <v>306</v>
      </c>
      <c r="AQ54" s="69">
        <v>1793</v>
      </c>
      <c r="AR54" s="68">
        <v>1543</v>
      </c>
      <c r="AS54" s="220">
        <v>3459</v>
      </c>
      <c r="AT54" s="894">
        <f t="shared" si="49"/>
        <v>1922</v>
      </c>
      <c r="AU54" s="349">
        <f>X54/AA54</f>
        <v>0.32163980406902298</v>
      </c>
      <c r="AV54" s="349">
        <f>BH54/AA54</f>
        <v>0.4647060019105303</v>
      </c>
      <c r="AW54" s="353">
        <f>AG54/AA54</f>
        <v>1.5141968659173595E-2</v>
      </c>
      <c r="AX54" s="365">
        <f>AN54/AA54</f>
        <v>3.3793351083650058E-2</v>
      </c>
      <c r="AY54" s="365">
        <f>BH54/X54</f>
        <v>1.4448025276461296</v>
      </c>
      <c r="AZ54" s="365">
        <f>AR54/X54</f>
        <v>3.2501316482359134E-2</v>
      </c>
      <c r="BA54" s="365">
        <f>AR54/AA54</f>
        <v>1.04537170653713E-2</v>
      </c>
      <c r="BB54" s="365">
        <f>AT54/AA54</f>
        <v>1.3021415553884407E-2</v>
      </c>
      <c r="BC54" s="365">
        <f>AI54/X54</f>
        <v>0.39483938915218536</v>
      </c>
      <c r="BD54" s="380">
        <f>AD54/X54</f>
        <v>0.26100052659294365</v>
      </c>
      <c r="BE54" s="365">
        <v>0.255</v>
      </c>
      <c r="BF54" s="907">
        <v>14363</v>
      </c>
      <c r="BG54" s="907">
        <v>5240</v>
      </c>
      <c r="BH54" s="910">
        <f>X54+AC54+AN54+AO54</f>
        <v>68592</v>
      </c>
      <c r="BI54" s="909">
        <v>25157</v>
      </c>
      <c r="BJ54" s="909">
        <v>2910</v>
      </c>
      <c r="BK54" s="907">
        <v>1156</v>
      </c>
      <c r="BL54" s="907">
        <v>966</v>
      </c>
      <c r="BM54" s="53"/>
      <c r="BN54" s="134">
        <f>(I54*0.7635+AU54*0.7562+K54*0.7021+1-P54*0.5276+R54*0.4621+W54*0.2713)/3.9552</f>
        <v>0.49050019856495747</v>
      </c>
      <c r="BO54" s="222">
        <v>3.99</v>
      </c>
      <c r="BP54" s="116">
        <v>8.6999999999999993</v>
      </c>
      <c r="BQ54" s="116">
        <v>3.2</v>
      </c>
      <c r="BR54" s="116">
        <v>0.6</v>
      </c>
      <c r="BS54" s="115">
        <f>AS54/D54</f>
        <v>0.89195461578133062</v>
      </c>
      <c r="BT54" s="117">
        <v>0.97699999999999998</v>
      </c>
      <c r="BU54" s="116">
        <v>1.51</v>
      </c>
      <c r="BV54" s="116">
        <v>4.8</v>
      </c>
      <c r="BW54" s="116">
        <v>22.2</v>
      </c>
      <c r="BX54" s="66">
        <v>0.68100000000000005</v>
      </c>
      <c r="BY54" s="67">
        <v>0.10495721631674153</v>
      </c>
      <c r="BZ54" s="66">
        <v>0.32163980406902298</v>
      </c>
      <c r="CA54" s="227">
        <v>8.3948158235266218E-2</v>
      </c>
      <c r="CB54" s="66">
        <v>0.28100000000000003</v>
      </c>
      <c r="CC54" s="113">
        <v>0.12699606376564163</v>
      </c>
      <c r="CD54" s="53"/>
      <c r="CE54" s="134">
        <f>(1-I54*0.7635+1-AU54*0.7562+1-K54*0.7021+P54*0.5276+1-R54*0.4621+1-W54*0.2713)/5.5276</f>
        <v>0.73449121040521737</v>
      </c>
      <c r="CF54" s="115">
        <v>3.99</v>
      </c>
      <c r="CG54" s="116">
        <v>8.6999999999999993</v>
      </c>
      <c r="CH54" s="116">
        <v>3.2</v>
      </c>
      <c r="CI54" s="116">
        <v>0.6</v>
      </c>
      <c r="CJ54" s="115">
        <f>AS54/D54</f>
        <v>0.89195461578133062</v>
      </c>
      <c r="CK54" s="117">
        <v>0.97699999999999998</v>
      </c>
      <c r="CL54" s="116">
        <v>1.51</v>
      </c>
      <c r="CM54" s="116">
        <v>22.2</v>
      </c>
      <c r="CN54" s="116">
        <v>4.8</v>
      </c>
      <c r="CO54" s="66">
        <v>0.68100000000000005</v>
      </c>
      <c r="CP54" s="67">
        <v>0.10495721631674153</v>
      </c>
      <c r="CQ54" s="66">
        <v>0.32163980406902298</v>
      </c>
      <c r="CR54" s="66">
        <v>8.3948158235266218E-2</v>
      </c>
      <c r="CS54" s="66">
        <v>0.28100000000000003</v>
      </c>
      <c r="CT54" s="113">
        <v>0.12699606376564163</v>
      </c>
      <c r="CU54" s="40"/>
      <c r="CV54" s="96">
        <v>1928</v>
      </c>
      <c r="CW54" s="134">
        <v>0.51821669110505475</v>
      </c>
      <c r="CX54" s="134">
        <v>0.71465904612151532</v>
      </c>
      <c r="CY54" s="40"/>
      <c r="DG54" s="40"/>
      <c r="DH54" s="96">
        <v>1928</v>
      </c>
      <c r="DI54" s="70">
        <v>0.28794262823622691</v>
      </c>
      <c r="DJ54" s="40"/>
      <c r="DR54" s="40"/>
      <c r="DS54" s="96">
        <v>1928</v>
      </c>
      <c r="DT54" s="98">
        <v>3.2927080236892052E-2</v>
      </c>
      <c r="DU54" s="40"/>
    </row>
    <row r="55" spans="1:126" x14ac:dyDescent="0.2">
      <c r="A55" s="40"/>
      <c r="B55" s="96">
        <v>1975</v>
      </c>
      <c r="C55" s="142">
        <v>24</v>
      </c>
      <c r="D55" s="111">
        <v>3868</v>
      </c>
      <c r="E55" s="112">
        <v>16295</v>
      </c>
      <c r="F55" s="138">
        <f>((((4/6)+((J55+K55+R55+T55+V55+W55+I55-(1-M55)-P55-Q55)/20))*(X55+(AD55+AS55)*5/6+(AH55+AM55+AP55)*1/6+AK55*18/6+AO55*8/6-AE55*9/6-AF55*7/6-AG55*3/6-AI55*2/6-AQ55*4/6-AR55)-(((2/6)-((J55+K55+L55+M55+S55+U55+V55+W55+I55)/20))*(AE55*17/6+AF55*12/6+AI55*3/6+AL55*2/6+AQ55*5/6+AR55*8/6-AD55*1/6-AG55*9/6-AK55*2/6))))/2</f>
        <v>16544.584854832923</v>
      </c>
      <c r="G55" s="300">
        <f t="shared" si="43"/>
        <v>1.0153166526439352</v>
      </c>
      <c r="H55" s="138">
        <f t="shared" si="44"/>
        <v>249.58485483292316</v>
      </c>
      <c r="I55" s="70">
        <f>(Z55-AG55)/(AB55-AG55-AI55+AF55)</f>
        <v>0.28182706046191969</v>
      </c>
      <c r="J55" s="66">
        <f>X55/AB55</f>
        <v>0.37402356377355045</v>
      </c>
      <c r="K55" s="66">
        <f>J55+V55</f>
        <v>0.70134784149415319</v>
      </c>
      <c r="L55" s="66">
        <f>AN55/X55</f>
        <v>0.11007849676658396</v>
      </c>
      <c r="M55" s="66">
        <f>AG55/X55</f>
        <v>5.4866392809208117E-2</v>
      </c>
      <c r="N55" s="134">
        <f>(I55*0.7635+AU55*0.7562+K55*0.7021+1-P55*0.5276+R55*0.4621+W55*0.2713)/3.9552</f>
        <v>0.4966821005652618</v>
      </c>
      <c r="O55" s="134">
        <f>(1-I55*0.7635+1-AU55*0.7562+1-K55*0.7021+P55*0.5276+1-R55*0.4621+1-W55*0.2713)/5.5276</f>
        <v>0.73006783338958614</v>
      </c>
      <c r="P55" s="113">
        <f>AI55/AA55</f>
        <v>0.12972420150313207</v>
      </c>
      <c r="Q55" s="66">
        <f>AT55/X55</f>
        <v>3.5974295359336238E-2</v>
      </c>
      <c r="R55" s="67">
        <f>E55/AA55</f>
        <v>0.10963982694468555</v>
      </c>
      <c r="S55" s="66">
        <f>AC55/X55</f>
        <v>0.2880180583235043</v>
      </c>
      <c r="T55" s="66">
        <f>AC55/AA55</f>
        <v>9.5294806322036296E-2</v>
      </c>
      <c r="U55" s="67">
        <f>E55/X55</f>
        <v>0.33137430349371622</v>
      </c>
      <c r="V55" s="66">
        <f>(Z55+AD55+AK55)/(AB55+AD55+AF55+AK55)</f>
        <v>0.32732427772060274</v>
      </c>
      <c r="W55" s="67">
        <f>AD55/AA55</f>
        <v>9.0174468285527817E-2</v>
      </c>
      <c r="X55" s="69">
        <v>49174</v>
      </c>
      <c r="Y55" s="69"/>
      <c r="Z55" s="888">
        <v>33863</v>
      </c>
      <c r="AA55" s="888">
        <v>148623</v>
      </c>
      <c r="AB55" s="887">
        <v>131473</v>
      </c>
      <c r="AC55" s="888">
        <f t="shared" si="46"/>
        <v>14163</v>
      </c>
      <c r="AD55" s="68">
        <v>13402</v>
      </c>
      <c r="AE55" s="69">
        <v>3691</v>
      </c>
      <c r="AF55" s="69">
        <v>1087</v>
      </c>
      <c r="AG55" s="68">
        <v>2698</v>
      </c>
      <c r="AH55" s="69">
        <v>1158</v>
      </c>
      <c r="AI55" s="68">
        <v>19280</v>
      </c>
      <c r="AJ55" s="888">
        <f t="shared" si="47"/>
        <v>1893</v>
      </c>
      <c r="AK55" s="68">
        <v>761</v>
      </c>
      <c r="AL55" s="114">
        <v>394</v>
      </c>
      <c r="AM55" s="69">
        <v>204</v>
      </c>
      <c r="AN55" s="888">
        <f t="shared" si="48"/>
        <v>5413</v>
      </c>
      <c r="AO55" s="68">
        <v>2529</v>
      </c>
      <c r="AP55" s="69">
        <v>341</v>
      </c>
      <c r="AQ55" s="69">
        <v>1873</v>
      </c>
      <c r="AR55" s="68">
        <v>1375</v>
      </c>
      <c r="AS55" s="220">
        <v>3710</v>
      </c>
      <c r="AT55" s="894">
        <f t="shared" si="49"/>
        <v>1769</v>
      </c>
      <c r="AU55" s="349">
        <f>X55/AA55</f>
        <v>0.33086399816986606</v>
      </c>
      <c r="AV55" s="349">
        <f>BH55/AA55</f>
        <v>0.4795960248413772</v>
      </c>
      <c r="AW55" s="353">
        <f>AG55/AA55</f>
        <v>1.8153314090012987E-2</v>
      </c>
      <c r="AX55" s="365">
        <f>AN55/AA55</f>
        <v>3.6421011552720643E-2</v>
      </c>
      <c r="AY55" s="365">
        <f>BH55/X55</f>
        <v>1.4495261723675112</v>
      </c>
      <c r="AZ55" s="365">
        <f>AR55/X55</f>
        <v>2.7961931101801764E-2</v>
      </c>
      <c r="BA55" s="365">
        <f>AR55/AA55</f>
        <v>9.2515963208924593E-3</v>
      </c>
      <c r="BB55" s="365">
        <f>AT55/AA55</f>
        <v>1.1902599193933645E-2</v>
      </c>
      <c r="BC55" s="365">
        <f>AI55/X55</f>
        <v>0.39207711392199129</v>
      </c>
      <c r="BD55" s="380">
        <f>AD55/X55</f>
        <v>0.2725424004555253</v>
      </c>
      <c r="BE55" s="365">
        <v>0.25800000000000001</v>
      </c>
      <c r="BF55" s="907">
        <v>15153</v>
      </c>
      <c r="BG55" s="907">
        <v>5443</v>
      </c>
      <c r="BH55" s="910">
        <f>X55+AC55+AN55+AO55</f>
        <v>71279</v>
      </c>
      <c r="BI55" s="909">
        <v>24835</v>
      </c>
      <c r="BJ55" s="909">
        <v>3014</v>
      </c>
      <c r="BK55" s="907">
        <v>1338</v>
      </c>
      <c r="BL55" s="907">
        <v>887</v>
      </c>
      <c r="BM55" s="53"/>
      <c r="BN55" s="134">
        <f>(I55*0.7635+AU55*0.7562+K55*0.7021+1-P55*0.5276+R55*0.4621+W55*0.2713)/3.9552</f>
        <v>0.4966821005652618</v>
      </c>
      <c r="BO55" s="222">
        <v>4.21</v>
      </c>
      <c r="BP55" s="116">
        <v>8.8000000000000007</v>
      </c>
      <c r="BQ55" s="116">
        <v>3.5</v>
      </c>
      <c r="BR55" s="116">
        <v>0.7</v>
      </c>
      <c r="BS55" s="115">
        <f>AS55/D55</f>
        <v>0.95915201654601856</v>
      </c>
      <c r="BT55" s="117">
        <v>0.97499999999999998</v>
      </c>
      <c r="BU55" s="116">
        <v>1.44</v>
      </c>
      <c r="BV55" s="116">
        <v>5</v>
      </c>
      <c r="BW55" s="116">
        <v>22</v>
      </c>
      <c r="BX55" s="66">
        <v>0.70099999999999996</v>
      </c>
      <c r="BY55" s="67">
        <v>0.10963982694468555</v>
      </c>
      <c r="BZ55" s="66">
        <v>0.33086399816986606</v>
      </c>
      <c r="CA55" s="227">
        <v>9.0174468285527817E-2</v>
      </c>
      <c r="CB55" s="66">
        <v>0.28199999999999997</v>
      </c>
      <c r="CC55" s="113">
        <v>0.12972420150313207</v>
      </c>
      <c r="CD55" s="53"/>
      <c r="CE55" s="134">
        <f>(1-I55*0.7635+1-AU55*0.7562+1-K55*0.7021+P55*0.5276+1-R55*0.4621+1-W55*0.2713)/5.5276</f>
        <v>0.73006783338958614</v>
      </c>
      <c r="CF55" s="115">
        <v>4.21</v>
      </c>
      <c r="CG55" s="116">
        <v>8.8000000000000007</v>
      </c>
      <c r="CH55" s="116">
        <v>3.5</v>
      </c>
      <c r="CI55" s="116">
        <v>0.7</v>
      </c>
      <c r="CJ55" s="115">
        <f>AS55/D55</f>
        <v>0.95915201654601856</v>
      </c>
      <c r="CK55" s="117">
        <v>0.97499999999999998</v>
      </c>
      <c r="CL55" s="116">
        <v>1.44</v>
      </c>
      <c r="CM55" s="116">
        <v>22</v>
      </c>
      <c r="CN55" s="116">
        <v>5</v>
      </c>
      <c r="CO55" s="66">
        <v>0.70099999999999996</v>
      </c>
      <c r="CP55" s="67">
        <v>0.10963982694468555</v>
      </c>
      <c r="CQ55" s="66">
        <v>0.33086399816986606</v>
      </c>
      <c r="CR55" s="66">
        <v>9.0174468285527817E-2</v>
      </c>
      <c r="CS55" s="66">
        <v>0.28199999999999997</v>
      </c>
      <c r="CT55" s="113">
        <v>0.12972420150313207</v>
      </c>
      <c r="CU55" s="40"/>
      <c r="CV55" s="96">
        <v>1929</v>
      </c>
      <c r="CW55" s="134">
        <v>0.53026088845616937</v>
      </c>
      <c r="CX55" s="134">
        <v>0.70604098233919954</v>
      </c>
      <c r="CY55" s="40"/>
      <c r="DG55" s="40"/>
      <c r="DH55" s="96">
        <v>1929</v>
      </c>
      <c r="DI55" s="70">
        <v>0.29315400124387891</v>
      </c>
      <c r="DJ55" s="40"/>
      <c r="DR55" s="40"/>
      <c r="DS55" s="96">
        <v>1929</v>
      </c>
      <c r="DT55" s="98">
        <v>3.8108651078019182E-2</v>
      </c>
      <c r="DU55" s="40"/>
    </row>
    <row r="56" spans="1:126" x14ac:dyDescent="0.2">
      <c r="A56" s="40"/>
      <c r="B56" s="96">
        <v>1974</v>
      </c>
      <c r="C56" s="142">
        <v>24</v>
      </c>
      <c r="D56" s="111">
        <v>3890</v>
      </c>
      <c r="E56" s="112">
        <v>16046</v>
      </c>
      <c r="F56" s="138">
        <f>((((4/6)+((J56+K56+R56+T56+V56+W56+I56-(1-M56)-P56-Q56)/20))*(X56+(AD56+AS56)*5/6+(AH56+AM56+AP56)*1/6+AK56*18/6+AO56*8/6-AE56*9/6-AF56*7/6-AG56*3/6-AI56*2/6-AQ56*4/6-AR56)-(((2/6)-((J56+K56+L56+M56+S56+U56+V56+W56+I56)/20))*(AE56*17/6+AF56*12/6+AI56*3/6+AL56*2/6+AQ56*5/6+AR56*8/6-AD56*1/6-AG56*9/6-AK56*2/6))))/2</f>
        <v>16101.879660425537</v>
      </c>
      <c r="G56" s="300">
        <f t="shared" si="43"/>
        <v>1.003482466684877</v>
      </c>
      <c r="H56" s="138">
        <f t="shared" si="44"/>
        <v>55.879660425536713</v>
      </c>
      <c r="I56" s="70">
        <f>(Z56-AG56)/(AB56-AG56-AI56+AF56)</f>
        <v>0.28161415623651276</v>
      </c>
      <c r="J56" s="66">
        <f>X56/AB56</f>
        <v>0.36910234696346478</v>
      </c>
      <c r="K56" s="66">
        <f>J56+V56</f>
        <v>0.69341895437218148</v>
      </c>
      <c r="L56" s="66">
        <f>AN56/X56</f>
        <v>0.10668633235004917</v>
      </c>
      <c r="M56" s="66">
        <f>AG56/X56</f>
        <v>5.4264995083579154E-2</v>
      </c>
      <c r="N56" s="134">
        <f>(I56*0.7635+AU56*0.7562+K56*0.7021+1-P56*0.5276+R56*0.4621+W56*0.2713)/3.9552</f>
        <v>0.49408164694303425</v>
      </c>
      <c r="O56" s="134">
        <f>(1-I56*0.7635+1-AU56*0.7562+1-K56*0.7021+P56*0.5276+1-R56*0.4621+1-W56*0.2713)/5.5276</f>
        <v>0.73192855308106808</v>
      </c>
      <c r="P56" s="113">
        <f>AI56/AA56</f>
        <v>0.13096549685602193</v>
      </c>
      <c r="Q56" s="66">
        <f>AT56/X56</f>
        <v>3.5725991478203871E-2</v>
      </c>
      <c r="R56" s="67">
        <f>E56/AA56</f>
        <v>0.10779545332401784</v>
      </c>
      <c r="S56" s="66">
        <f>AC56/X56</f>
        <v>0.28140363815142577</v>
      </c>
      <c r="T56" s="66">
        <f>AC56/AA56</f>
        <v>9.2283817917987856E-2</v>
      </c>
      <c r="U56" s="67">
        <f>E56/X56</f>
        <v>0.32870370370370372</v>
      </c>
      <c r="V56" s="66">
        <f>(Z56+AD56+AK56)/(AB56+AD56+AF56+AK56)</f>
        <v>0.32431660740871671</v>
      </c>
      <c r="W56" s="67">
        <f>AD56/AA56</f>
        <v>8.7084161874563332E-2</v>
      </c>
      <c r="X56" s="69">
        <v>48816</v>
      </c>
      <c r="Y56" s="69"/>
      <c r="Z56" s="888">
        <v>33969</v>
      </c>
      <c r="AA56" s="888">
        <v>148856</v>
      </c>
      <c r="AB56" s="887">
        <v>132256</v>
      </c>
      <c r="AC56" s="888">
        <f t="shared" si="46"/>
        <v>13737</v>
      </c>
      <c r="AD56" s="68">
        <v>12963</v>
      </c>
      <c r="AE56" s="69">
        <v>3790</v>
      </c>
      <c r="AF56" s="69">
        <v>1104</v>
      </c>
      <c r="AG56" s="68">
        <v>2649</v>
      </c>
      <c r="AH56" s="69">
        <v>1086</v>
      </c>
      <c r="AI56" s="68">
        <v>19495</v>
      </c>
      <c r="AJ56" s="888">
        <f t="shared" si="47"/>
        <v>1790</v>
      </c>
      <c r="AK56" s="68">
        <v>774</v>
      </c>
      <c r="AL56" s="114">
        <v>363</v>
      </c>
      <c r="AM56" s="69">
        <v>186</v>
      </c>
      <c r="AN56" s="888">
        <f t="shared" si="48"/>
        <v>5208</v>
      </c>
      <c r="AO56" s="68">
        <v>2487</v>
      </c>
      <c r="AP56" s="69">
        <v>341</v>
      </c>
      <c r="AQ56" s="69">
        <v>1734</v>
      </c>
      <c r="AR56" s="68">
        <v>1381</v>
      </c>
      <c r="AS56" s="220">
        <v>3595</v>
      </c>
      <c r="AT56" s="894">
        <f t="shared" si="49"/>
        <v>1744</v>
      </c>
      <c r="AU56" s="349">
        <f>X56/AA56</f>
        <v>0.32794109743644867</v>
      </c>
      <c r="AV56" s="349">
        <f>BH56/AA56</f>
        <v>0.47191917020476165</v>
      </c>
      <c r="AW56" s="353">
        <f>AG56/AA56</f>
        <v>1.779572204009244E-2</v>
      </c>
      <c r="AX56" s="365">
        <f>AN56/AA56</f>
        <v>3.4986832912344813E-2</v>
      </c>
      <c r="AY56" s="365">
        <f>BH56/X56</f>
        <v>1.4390363815142577</v>
      </c>
      <c r="AZ56" s="365">
        <f>AR56/X56</f>
        <v>2.8289904949196986E-2</v>
      </c>
      <c r="BA56" s="365">
        <f>AR56/AA56</f>
        <v>9.2774224754124789E-3</v>
      </c>
      <c r="BB56" s="365">
        <f>AT56/AA56</f>
        <v>1.1716020852367389E-2</v>
      </c>
      <c r="BC56" s="365">
        <f>AI56/X56</f>
        <v>0.39935676827269745</v>
      </c>
      <c r="BD56" s="380">
        <f>AD56/X56</f>
        <v>0.26554818092428711</v>
      </c>
      <c r="BE56" s="365">
        <v>0.25700000000000001</v>
      </c>
      <c r="BF56" s="907">
        <v>14858</v>
      </c>
      <c r="BG56" s="907">
        <v>5206</v>
      </c>
      <c r="BH56" s="910">
        <f>X56+AC56+AN56+AO56</f>
        <v>70248</v>
      </c>
      <c r="BI56" s="909">
        <v>25267</v>
      </c>
      <c r="BJ56" s="909">
        <v>3083</v>
      </c>
      <c r="BK56" s="907">
        <v>1353</v>
      </c>
      <c r="BL56" s="907">
        <v>847</v>
      </c>
      <c r="BM56" s="53"/>
      <c r="BN56" s="134">
        <f>(I56*0.7635+AU56*0.7562+K56*0.7021+1-P56*0.5276+R56*0.4621+W56*0.2713)/3.9552</f>
        <v>0.49408164694303425</v>
      </c>
      <c r="BO56" s="222">
        <v>4.12</v>
      </c>
      <c r="BP56" s="116">
        <v>8.6999999999999993</v>
      </c>
      <c r="BQ56" s="116">
        <v>3.3</v>
      </c>
      <c r="BR56" s="116">
        <v>0.7</v>
      </c>
      <c r="BS56" s="115">
        <f>AS56/D56</f>
        <v>0.9241645244215938</v>
      </c>
      <c r="BT56" s="117">
        <v>0.97599999999999998</v>
      </c>
      <c r="BU56" s="116">
        <v>1.5</v>
      </c>
      <c r="BV56" s="116">
        <v>5</v>
      </c>
      <c r="BW56" s="116">
        <v>22</v>
      </c>
      <c r="BX56" s="66">
        <v>0.69299999999999995</v>
      </c>
      <c r="BY56" s="67">
        <v>0.10779545332401784</v>
      </c>
      <c r="BZ56" s="66">
        <v>0.32794109743644867</v>
      </c>
      <c r="CA56" s="227">
        <v>8.7084161874563332E-2</v>
      </c>
      <c r="CB56" s="66">
        <v>0.28199999999999997</v>
      </c>
      <c r="CC56" s="113">
        <v>0.13096549685602193</v>
      </c>
      <c r="CD56" s="53"/>
      <c r="CE56" s="134">
        <f>(1-I56*0.7635+1-AU56*0.7562+1-K56*0.7021+P56*0.5276+1-R56*0.4621+1-W56*0.2713)/5.5276</f>
        <v>0.73192855308106808</v>
      </c>
      <c r="CF56" s="115">
        <v>4.12</v>
      </c>
      <c r="CG56" s="116">
        <v>8.6999999999999993</v>
      </c>
      <c r="CH56" s="116">
        <v>3.3</v>
      </c>
      <c r="CI56" s="116">
        <v>0.7</v>
      </c>
      <c r="CJ56" s="115">
        <f>AS56/D56</f>
        <v>0.9241645244215938</v>
      </c>
      <c r="CK56" s="117">
        <v>0.97599999999999998</v>
      </c>
      <c r="CL56" s="116">
        <v>1.5</v>
      </c>
      <c r="CM56" s="116">
        <v>22</v>
      </c>
      <c r="CN56" s="116">
        <v>5</v>
      </c>
      <c r="CO56" s="66">
        <v>0.69299999999999995</v>
      </c>
      <c r="CP56" s="67">
        <v>0.10779545332401784</v>
      </c>
      <c r="CQ56" s="66">
        <v>0.32794109743644867</v>
      </c>
      <c r="CR56" s="66">
        <v>8.7084161874563332E-2</v>
      </c>
      <c r="CS56" s="66">
        <v>0.28199999999999997</v>
      </c>
      <c r="CT56" s="113">
        <v>0.13096549685602193</v>
      </c>
      <c r="CU56" s="40"/>
      <c r="CV56" s="96">
        <v>1930</v>
      </c>
      <c r="CW56" s="134">
        <v>0.53385773813702453</v>
      </c>
      <c r="CX56" s="134">
        <v>0.70346730481953124</v>
      </c>
      <c r="CY56" s="40"/>
      <c r="DG56" s="40"/>
      <c r="DH56" s="96">
        <v>1930</v>
      </c>
      <c r="DI56" s="70">
        <v>0.30046004190925563</v>
      </c>
      <c r="DJ56" s="40"/>
      <c r="DR56" s="40"/>
      <c r="DS56" s="96">
        <v>1930</v>
      </c>
      <c r="DT56" s="98">
        <v>3.9672138430440478E-2</v>
      </c>
      <c r="DU56" s="40"/>
    </row>
    <row r="57" spans="1:126" x14ac:dyDescent="0.2">
      <c r="A57" s="40"/>
      <c r="B57" s="96">
        <v>1973</v>
      </c>
      <c r="C57" s="142">
        <v>24</v>
      </c>
      <c r="D57" s="111">
        <v>3886</v>
      </c>
      <c r="E57" s="112">
        <v>16376</v>
      </c>
      <c r="F57" s="138">
        <f>((((4/6)+((J57+K57+R57+T57+V57+W57+I57-(1-M57)-P57-Q57)/20))*(X57+(AD57+AS57)*5/6+(AH57+AM57+AP57)*1/6+AK57*18/6+AO57*8/6-AE57*9/6-AF57*7/6-AG57*3/6-AI57*2/6-AQ57*4/6-AR57)-(((2/6)-((J57+K57+L57+M57+S57+U57+V57+W57+I57)/20))*(AE57*17/6+AF57*12/6+AI57*3/6+AL57*2/6+AQ57*5/6+AR57*8/6-AD57*1/6-AG57*9/6-AK57*2/6))))/2</f>
        <v>16389.977032924329</v>
      </c>
      <c r="G57" s="300">
        <f t="shared" si="43"/>
        <v>1.0008535071399811</v>
      </c>
      <c r="H57" s="341">
        <f t="shared" si="44"/>
        <v>13.977032924329251</v>
      </c>
      <c r="I57" s="70">
        <f>(Z57-AG57)/(AB57-AG57-AI57+AF57)</f>
        <v>0.28120678360870516</v>
      </c>
      <c r="J57" s="66">
        <f>X57/AB57</f>
        <v>0.37865566661378181</v>
      </c>
      <c r="K57" s="66">
        <f>J57+V57</f>
        <v>0.70376587058452089</v>
      </c>
      <c r="L57" s="66">
        <f>AN57/X57</f>
        <v>0.10175578611332801</v>
      </c>
      <c r="M57" s="66">
        <f>AG57/X57</f>
        <v>6.189146049481245E-2</v>
      </c>
      <c r="N57" s="134">
        <f>(I57*0.7635+AU57*0.7562+K57*0.7021+1-P57*0.5276+R57*0.4621+W57*0.2713)/3.9552</f>
        <v>0.49709002292795729</v>
      </c>
      <c r="O57" s="134">
        <f>(1-I57*0.7635+1-AU57*0.7562+1-K57*0.7021+P57*0.5276+1-R57*0.4621+1-W57*0.2713)/5.5276</f>
        <v>0.72977595001724849</v>
      </c>
      <c r="P57" s="113">
        <f>AI57/AA57</f>
        <v>0.13681911354548204</v>
      </c>
      <c r="Q57" s="66">
        <f>AT57/X57</f>
        <v>3.1664006384676778E-2</v>
      </c>
      <c r="R57" s="67">
        <f>E57/AA57</f>
        <v>0.11005746160825297</v>
      </c>
      <c r="S57" s="66">
        <f>AC57/X57</f>
        <v>0.27643655227454111</v>
      </c>
      <c r="T57" s="66">
        <f>AC57/AA57</f>
        <v>9.3114687993548176E-2</v>
      </c>
      <c r="U57" s="67">
        <f>E57/X57</f>
        <v>0.32673583399840384</v>
      </c>
      <c r="V57" s="66">
        <f>(Z57+AD57+AK57)/(AB57+AD57+AF57+AK57)</f>
        <v>0.32511020397073909</v>
      </c>
      <c r="W57" s="67">
        <f>AD57/AA57</f>
        <v>8.8040592761853553E-2</v>
      </c>
      <c r="X57" s="69">
        <v>50120</v>
      </c>
      <c r="Y57" s="69"/>
      <c r="Z57" s="888">
        <v>34010</v>
      </c>
      <c r="AA57" s="888">
        <v>148795</v>
      </c>
      <c r="AB57" s="887">
        <v>132363</v>
      </c>
      <c r="AC57" s="888">
        <f t="shared" si="46"/>
        <v>13855</v>
      </c>
      <c r="AD57" s="68">
        <v>13100</v>
      </c>
      <c r="AE57" s="69">
        <v>3829</v>
      </c>
      <c r="AF57" s="69">
        <v>1009</v>
      </c>
      <c r="AG57" s="68">
        <v>3102</v>
      </c>
      <c r="AH57" s="69">
        <v>1199</v>
      </c>
      <c r="AI57" s="68">
        <v>20358</v>
      </c>
      <c r="AJ57" s="888">
        <f t="shared" si="47"/>
        <v>1934</v>
      </c>
      <c r="AK57" s="68">
        <v>755</v>
      </c>
      <c r="AL57" s="114">
        <v>376</v>
      </c>
      <c r="AM57" s="69">
        <v>95</v>
      </c>
      <c r="AN57" s="888">
        <f t="shared" si="48"/>
        <v>5100</v>
      </c>
      <c r="AO57" s="68">
        <v>2033</v>
      </c>
      <c r="AP57" s="69">
        <v>359</v>
      </c>
      <c r="AQ57" s="69">
        <v>1550</v>
      </c>
      <c r="AR57" s="68">
        <v>1211</v>
      </c>
      <c r="AS57" s="220">
        <v>3447</v>
      </c>
      <c r="AT57" s="894">
        <f t="shared" si="49"/>
        <v>1587</v>
      </c>
      <c r="AU57" s="349">
        <f>X57/AA57</f>
        <v>0.33683927551329007</v>
      </c>
      <c r="AV57" s="349">
        <f>BH57/AA57</f>
        <v>0.4778924022984643</v>
      </c>
      <c r="AW57" s="353">
        <f>AG57/AA57</f>
        <v>2.084747471353204E-2</v>
      </c>
      <c r="AX57" s="365">
        <f>AN57/AA57</f>
        <v>3.4275345273698715E-2</v>
      </c>
      <c r="AY57" s="365">
        <f>BH57/X57</f>
        <v>1.4187549880287311</v>
      </c>
      <c r="AZ57" s="365">
        <f>AR57/X57</f>
        <v>2.4162011173184356E-2</v>
      </c>
      <c r="BA57" s="365">
        <f>AR57/AA57</f>
        <v>8.1387143385194399E-3</v>
      </c>
      <c r="BB57" s="365">
        <f>AT57/AA57</f>
        <v>1.0665680970462717E-2</v>
      </c>
      <c r="BC57" s="365">
        <f>AI57/X57</f>
        <v>0.40618515562649643</v>
      </c>
      <c r="BD57" s="380">
        <f>AD57/X57</f>
        <v>0.26137270550678371</v>
      </c>
      <c r="BE57" s="365">
        <v>0.25700000000000001</v>
      </c>
      <c r="BF57" s="907">
        <v>15254</v>
      </c>
      <c r="BG57" s="907">
        <v>5224</v>
      </c>
      <c r="BH57" s="910">
        <f>X57+AC57+AN57+AO57</f>
        <v>71108</v>
      </c>
      <c r="BI57" s="909">
        <v>24894</v>
      </c>
      <c r="BJ57" s="909">
        <v>3129</v>
      </c>
      <c r="BK57" s="907">
        <v>1357</v>
      </c>
      <c r="BL57" s="907">
        <v>790</v>
      </c>
      <c r="BM57" s="53"/>
      <c r="BN57" s="134">
        <f>(I57*0.7635+AU57*0.7562+K57*0.7021+1-P57*0.5276+R57*0.4621+W57*0.2713)/3.9552</f>
        <v>0.49709002292795729</v>
      </c>
      <c r="BO57" s="222">
        <v>4.21</v>
      </c>
      <c r="BP57" s="116">
        <v>8.8000000000000007</v>
      </c>
      <c r="BQ57" s="116">
        <v>3.4</v>
      </c>
      <c r="BR57" s="116">
        <v>0.8</v>
      </c>
      <c r="BS57" s="115">
        <f>AS57/D57</f>
        <v>0.8870303654143078</v>
      </c>
      <c r="BT57" s="117">
        <v>0.97699999999999998</v>
      </c>
      <c r="BU57" s="116">
        <v>1.55</v>
      </c>
      <c r="BV57" s="116">
        <v>5.3</v>
      </c>
      <c r="BW57" s="116">
        <v>21.7</v>
      </c>
      <c r="BX57" s="66">
        <v>0.70399999999999996</v>
      </c>
      <c r="BY57" s="67">
        <v>0.11005746160825297</v>
      </c>
      <c r="BZ57" s="66">
        <v>0.33683927551329007</v>
      </c>
      <c r="CA57" s="227">
        <v>8.8040592761853553E-2</v>
      </c>
      <c r="CB57" s="66">
        <v>0.28100000000000003</v>
      </c>
      <c r="CC57" s="113">
        <v>0.13681911354548204</v>
      </c>
      <c r="CD57" s="53"/>
      <c r="CE57" s="134">
        <f>(1-I57*0.7635+1-AU57*0.7562+1-K57*0.7021+P57*0.5276+1-R57*0.4621+1-W57*0.2713)/5.5276</f>
        <v>0.72977595001724849</v>
      </c>
      <c r="CF57" s="115">
        <v>4.21</v>
      </c>
      <c r="CG57" s="116">
        <v>8.8000000000000007</v>
      </c>
      <c r="CH57" s="116">
        <v>3.4</v>
      </c>
      <c r="CI57" s="116">
        <v>0.8</v>
      </c>
      <c r="CJ57" s="115">
        <f>AS57/D57</f>
        <v>0.8870303654143078</v>
      </c>
      <c r="CK57" s="117">
        <v>0.97699999999999998</v>
      </c>
      <c r="CL57" s="116">
        <v>1.55</v>
      </c>
      <c r="CM57" s="116">
        <v>21.7</v>
      </c>
      <c r="CN57" s="116">
        <v>5.3</v>
      </c>
      <c r="CO57" s="66">
        <v>0.70399999999999996</v>
      </c>
      <c r="CP57" s="67">
        <v>0.11005746160825297</v>
      </c>
      <c r="CQ57" s="66">
        <v>0.33683927551329007</v>
      </c>
      <c r="CR57" s="66">
        <v>8.8040592761853553E-2</v>
      </c>
      <c r="CS57" s="66">
        <v>0.28100000000000003</v>
      </c>
      <c r="CT57" s="113">
        <v>0.13681911354548204</v>
      </c>
      <c r="CU57" s="40"/>
      <c r="CV57" s="96">
        <v>1931</v>
      </c>
      <c r="CW57" s="134">
        <v>0.51442415955659426</v>
      </c>
      <c r="CX57" s="134">
        <v>0.71737274117551186</v>
      </c>
      <c r="CY57" s="40"/>
      <c r="DG57" s="40"/>
      <c r="DH57" s="96">
        <v>1931</v>
      </c>
      <c r="DI57" s="70">
        <v>0.29022180974475537</v>
      </c>
      <c r="DJ57" s="40"/>
      <c r="DR57" s="40"/>
      <c r="DS57" s="96">
        <v>1931</v>
      </c>
      <c r="DT57" s="98">
        <v>3.1173543722681916E-2</v>
      </c>
      <c r="DU57" s="40"/>
    </row>
    <row r="58" spans="1:126" x14ac:dyDescent="0.2">
      <c r="A58" s="40"/>
      <c r="B58" s="96">
        <v>1972</v>
      </c>
      <c r="C58" s="142">
        <v>24</v>
      </c>
      <c r="D58" s="111">
        <v>3718</v>
      </c>
      <c r="E58" s="112">
        <v>13706</v>
      </c>
      <c r="F58" s="138">
        <f>((((4/6)+((J58+K58+R58+T58+V58+W58+I58-(1-M58)-P58-Q58)/20))*(X58+(AD58+AS58)*5/6+(AH58+AM58+AP58)*1/6+AK58*18/6+AO58*8/6-AE58*9/6-AF58*7/6-AG58*3/6-AI58*2/6-AQ58*4/6-AR58)-(((2/6)-((J58+K58+L58+M58+S58+U58+V58+W58+I58)/20))*(AE58*17/6+AF58*12/6+AI58*3/6+AL58*2/6+AQ58*5/6+AR58*8/6-AD58*1/6-AG58*9/6-AK58*2/6))))/2</f>
        <v>13763.101493885039</v>
      </c>
      <c r="G58" s="300">
        <f t="shared" si="43"/>
        <v>1.0041661676554092</v>
      </c>
      <c r="H58" s="138">
        <f t="shared" si="44"/>
        <v>57.101493885038508</v>
      </c>
      <c r="I58" s="70">
        <f>(Z58-AG58)/(AB58-AG58-AI58+AF58)</f>
        <v>0.27230404356864696</v>
      </c>
      <c r="J58" s="66">
        <f>X58/AB58</f>
        <v>0.35392700355689427</v>
      </c>
      <c r="K58" s="66">
        <f>J58+V58</f>
        <v>0.66445823252591496</v>
      </c>
      <c r="L58" s="66">
        <f>AN58/X58</f>
        <v>0.10495699411498416</v>
      </c>
      <c r="M58" s="66">
        <f>AG58/X58</f>
        <v>5.7356269805341781E-2</v>
      </c>
      <c r="N58" s="134">
        <f>(I58*0.7635+AU58*0.7562+K58*0.7021+1-P58*0.5276+R58*0.4621+W58*0.2713)/3.9552</f>
        <v>0.48113465042878695</v>
      </c>
      <c r="O58" s="134">
        <f>(1-I58*0.7635+1-AU58*0.7562+1-K58*0.7021+P58*0.5276+1-R58*0.4621+1-W58*0.2713)/5.5276</f>
        <v>0.74119260268906262</v>
      </c>
      <c r="P58" s="113">
        <f>AI58/AA58</f>
        <v>0.14801214502589749</v>
      </c>
      <c r="Q58" s="66">
        <f>AT58/X58</f>
        <v>3.2005432322317791E-2</v>
      </c>
      <c r="R58" s="67">
        <f>E58/AA58</f>
        <v>9.7917485265225937E-2</v>
      </c>
      <c r="S58" s="66">
        <f>AC58/X58</f>
        <v>0.28243549117247624</v>
      </c>
      <c r="T58" s="66">
        <f>AC58/AA58</f>
        <v>8.9144490087515627E-2</v>
      </c>
      <c r="U58" s="67">
        <f>E58/X58</f>
        <v>0.3102308736985061</v>
      </c>
      <c r="V58" s="66">
        <f>(Z58+AD58+AK58)/(AB58+AD58+AF58+AK58)</f>
        <v>0.31053122896902069</v>
      </c>
      <c r="W58" s="67">
        <f>AD58/AA58</f>
        <v>8.3779246293981063E-2</v>
      </c>
      <c r="X58" s="69">
        <v>44180</v>
      </c>
      <c r="Y58" s="69"/>
      <c r="Z58" s="888">
        <v>30434</v>
      </c>
      <c r="AA58" s="888">
        <v>139975</v>
      </c>
      <c r="AB58" s="887">
        <v>124828</v>
      </c>
      <c r="AC58" s="888">
        <f t="shared" si="46"/>
        <v>12478</v>
      </c>
      <c r="AD58" s="68">
        <v>11727</v>
      </c>
      <c r="AE58" s="69">
        <v>3476</v>
      </c>
      <c r="AF58" s="69">
        <v>883</v>
      </c>
      <c r="AG58" s="68">
        <v>2534</v>
      </c>
      <c r="AH58" s="69">
        <v>1069</v>
      </c>
      <c r="AI58" s="68">
        <v>20718</v>
      </c>
      <c r="AJ58" s="888">
        <f t="shared" si="47"/>
        <v>1703</v>
      </c>
      <c r="AK58" s="68">
        <v>751</v>
      </c>
      <c r="AL58" s="114">
        <v>312</v>
      </c>
      <c r="AM58" s="69">
        <v>92</v>
      </c>
      <c r="AN58" s="888">
        <f t="shared" si="48"/>
        <v>4637</v>
      </c>
      <c r="AO58" s="68">
        <v>1805</v>
      </c>
      <c r="AP58" s="69">
        <v>322</v>
      </c>
      <c r="AQ58" s="69">
        <v>1758</v>
      </c>
      <c r="AR58" s="68">
        <v>1102</v>
      </c>
      <c r="AS58" s="220">
        <v>3154</v>
      </c>
      <c r="AT58" s="894">
        <f t="shared" si="49"/>
        <v>1414</v>
      </c>
      <c r="AU58" s="349">
        <f>X58/AA58</f>
        <v>0.31562779067690661</v>
      </c>
      <c r="AV58" s="349">
        <f>BH58/AA58</f>
        <v>0.45079478478299695</v>
      </c>
      <c r="AW58" s="353">
        <f>AG58/AA58</f>
        <v>1.8103232720128596E-2</v>
      </c>
      <c r="AX58" s="365">
        <f>AN58/AA58</f>
        <v>3.3127344168601539E-2</v>
      </c>
      <c r="AY58" s="365">
        <f>BH58/X58</f>
        <v>1.4282480760525125</v>
      </c>
      <c r="AZ58" s="365">
        <f>AR58/X58</f>
        <v>2.4943413309189678E-2</v>
      </c>
      <c r="BA58" s="365">
        <f>AR58/AA58</f>
        <v>7.8728344347204857E-3</v>
      </c>
      <c r="BB58" s="365">
        <f>AT58/AA58</f>
        <v>1.0101803893552421E-2</v>
      </c>
      <c r="BC58" s="365">
        <f>AI58/X58</f>
        <v>0.46894522408329559</v>
      </c>
      <c r="BD58" s="380">
        <f>AD58/X58</f>
        <v>0.26543684925305566</v>
      </c>
      <c r="BE58" s="365">
        <v>0.24399999999999999</v>
      </c>
      <c r="BF58" s="907">
        <v>12750</v>
      </c>
      <c r="BG58" s="907">
        <v>4652</v>
      </c>
      <c r="BH58" s="910">
        <f>X58+AC58+AN58+AO58</f>
        <v>63100</v>
      </c>
      <c r="BI58" s="909">
        <v>22502</v>
      </c>
      <c r="BJ58" s="909">
        <v>2797</v>
      </c>
      <c r="BK58" s="907">
        <v>1378</v>
      </c>
      <c r="BL58" s="907">
        <v>746</v>
      </c>
      <c r="BM58" s="53"/>
      <c r="BN58" s="134">
        <f>(I58*0.7635+AU58*0.7562+K58*0.7021+1-P58*0.5276+R58*0.4621+W58*0.2713)/3.9552</f>
        <v>0.48113465042878695</v>
      </c>
      <c r="BO58" s="222">
        <v>3.69</v>
      </c>
      <c r="BP58" s="116">
        <v>8.1999999999999993</v>
      </c>
      <c r="BQ58" s="116">
        <v>3.2</v>
      </c>
      <c r="BR58" s="116">
        <v>0.7</v>
      </c>
      <c r="BS58" s="115">
        <f>AS58/D58</f>
        <v>0.84830554061323293</v>
      </c>
      <c r="BT58" s="117">
        <v>0.97799999999999998</v>
      </c>
      <c r="BU58" s="116">
        <v>1.77</v>
      </c>
      <c r="BV58" s="116">
        <v>5.6</v>
      </c>
      <c r="BW58" s="116">
        <v>21.4</v>
      </c>
      <c r="BX58" s="66">
        <v>0.66400000000000003</v>
      </c>
      <c r="BY58" s="67">
        <v>9.7917485265225937E-2</v>
      </c>
      <c r="BZ58" s="66">
        <v>0.31562779067690661</v>
      </c>
      <c r="CA58" s="227">
        <v>8.3779246293981063E-2</v>
      </c>
      <c r="CB58" s="66">
        <v>0.27200000000000002</v>
      </c>
      <c r="CC58" s="113">
        <v>0.14801214502589749</v>
      </c>
      <c r="CD58" s="53"/>
      <c r="CE58" s="134">
        <f>(1-I58*0.7635+1-AU58*0.7562+1-K58*0.7021+P58*0.5276+1-R58*0.4621+1-W58*0.2713)/5.5276</f>
        <v>0.74119260268906262</v>
      </c>
      <c r="CF58" s="115">
        <v>3.69</v>
      </c>
      <c r="CG58" s="116">
        <v>8.1999999999999993</v>
      </c>
      <c r="CH58" s="116">
        <v>3.2</v>
      </c>
      <c r="CI58" s="116">
        <v>0.7</v>
      </c>
      <c r="CJ58" s="115">
        <f>AS58/D58</f>
        <v>0.84830554061323293</v>
      </c>
      <c r="CK58" s="117">
        <v>0.97799999999999998</v>
      </c>
      <c r="CL58" s="116">
        <v>1.77</v>
      </c>
      <c r="CM58" s="116">
        <v>21.4</v>
      </c>
      <c r="CN58" s="116">
        <v>5.6</v>
      </c>
      <c r="CO58" s="66">
        <v>0.66400000000000003</v>
      </c>
      <c r="CP58" s="67">
        <v>9.7917485265225937E-2</v>
      </c>
      <c r="CQ58" s="66">
        <v>0.31562779067690661</v>
      </c>
      <c r="CR58" s="66">
        <v>8.3779246293981063E-2</v>
      </c>
      <c r="CS58" s="66">
        <v>0.27200000000000002</v>
      </c>
      <c r="CT58" s="113">
        <v>0.14801214502589749</v>
      </c>
      <c r="CU58" s="40"/>
      <c r="CV58" s="96">
        <v>1932</v>
      </c>
      <c r="CW58" s="134">
        <v>0.51406932544279926</v>
      </c>
      <c r="CX58" s="134">
        <v>0.717626637963789</v>
      </c>
      <c r="CY58" s="40"/>
      <c r="DG58" s="40"/>
      <c r="DH58" s="96">
        <v>1932</v>
      </c>
      <c r="DI58" s="70">
        <v>0.28328319693289383</v>
      </c>
      <c r="DJ58" s="40"/>
      <c r="DR58" s="40"/>
      <c r="DS58" s="96">
        <v>1932</v>
      </c>
      <c r="DT58" s="98">
        <v>3.5382872568632651E-2</v>
      </c>
      <c r="DU58" s="40"/>
    </row>
    <row r="59" spans="1:126" x14ac:dyDescent="0.2">
      <c r="A59" s="40"/>
      <c r="B59" s="96">
        <v>1971</v>
      </c>
      <c r="C59" s="142">
        <v>24</v>
      </c>
      <c r="D59" s="111">
        <v>3876</v>
      </c>
      <c r="E59" s="112">
        <v>15073</v>
      </c>
      <c r="F59" s="138">
        <f>((((4/6)+((J59+K59+R59+T59+V59+W59+I59-(1-M59)-P59-Q59)/20))*(X59+(AD59+AS59)*5/6+(AH59+AM59+AP59)*1/6+AK59*18/6+AO59*8/6-AE59*9/6-AF59*7/6-AG59*3/6-AI59*2/6-AQ59*4/6-AR59)-(((2/6)-((J59+K59+L59+M59+S59+U59+V59+W59+I59)/20))*(AE59*17/6+AF59*12/6+AI59*3/6+AL59*2/6+AQ59*5/6+AR59*8/6-AD59*1/6-AG59*9/6-AK59*2/6))))/2</f>
        <v>15087.659295213181</v>
      </c>
      <c r="G59" s="300">
        <f t="shared" si="43"/>
        <v>1.0009725532550375</v>
      </c>
      <c r="H59" s="341">
        <f t="shared" si="44"/>
        <v>14.659295213181395</v>
      </c>
      <c r="I59" s="70">
        <f>(Z59-AG59)/(AB59-AG59-AI59+AF59)</f>
        <v>0.27558674985145576</v>
      </c>
      <c r="J59" s="66">
        <f>X59/AB59</f>
        <v>0.36526381909547739</v>
      </c>
      <c r="K59" s="66">
        <f>J59+V59</f>
        <v>0.68208784869075101</v>
      </c>
      <c r="L59" s="66">
        <f>AN59/X59</f>
        <v>9.9721074596816478E-2</v>
      </c>
      <c r="M59" s="66">
        <f>AG59/X59</f>
        <v>6.0042363106348175E-2</v>
      </c>
      <c r="N59" s="134">
        <f>(I59*0.7635+AU59*0.7562+K59*0.7021+1-P59*0.5276+R59*0.4621+W59*0.2713)/3.9552</f>
        <v>0.48805842038226888</v>
      </c>
      <c r="O59" s="134">
        <f>(1-I59*0.7635+1-AU59*0.7562+1-K59*0.7021+P59*0.5276+1-R59*0.4621+1-W59*0.2713)/5.5276</f>
        <v>0.73623839201535035</v>
      </c>
      <c r="P59" s="113">
        <f>AI59/AA59</f>
        <v>0.14283474763998227</v>
      </c>
      <c r="Q59" s="66">
        <f>AT59/X59</f>
        <v>2.7724765639745821E-2</v>
      </c>
      <c r="R59" s="67">
        <f>E59/AA59</f>
        <v>0.1027365981665133</v>
      </c>
      <c r="S59" s="66">
        <f>AC59/X59</f>
        <v>0.28012079776859677</v>
      </c>
      <c r="T59" s="66">
        <f>AC59/AA59</f>
        <v>9.1040452578127665E-2</v>
      </c>
      <c r="U59" s="67">
        <f>E59/X59</f>
        <v>0.31610846632971917</v>
      </c>
      <c r="V59" s="66">
        <f>(Z59+AD59+AK59)/(AB59+AD59+AF59+AK59)</f>
        <v>0.31682402959527362</v>
      </c>
      <c r="W59" s="67">
        <f>AD59/AA59</f>
        <v>8.5444569403264836E-2</v>
      </c>
      <c r="X59" s="69">
        <v>47683</v>
      </c>
      <c r="Y59" s="69"/>
      <c r="Z59" s="888">
        <v>32547</v>
      </c>
      <c r="AA59" s="888">
        <v>146715</v>
      </c>
      <c r="AB59" s="887">
        <v>130544</v>
      </c>
      <c r="AC59" s="888">
        <f t="shared" si="46"/>
        <v>13357</v>
      </c>
      <c r="AD59" s="68">
        <v>12536</v>
      </c>
      <c r="AE59" s="69">
        <v>3737</v>
      </c>
      <c r="AF59" s="69">
        <v>987</v>
      </c>
      <c r="AG59" s="68">
        <v>2863</v>
      </c>
      <c r="AH59" s="69">
        <v>1115</v>
      </c>
      <c r="AI59" s="68">
        <v>20956</v>
      </c>
      <c r="AJ59" s="888">
        <f t="shared" si="47"/>
        <v>1814</v>
      </c>
      <c r="AK59" s="68">
        <v>821</v>
      </c>
      <c r="AL59" s="114">
        <v>281</v>
      </c>
      <c r="AM59" s="69">
        <v>97</v>
      </c>
      <c r="AN59" s="888">
        <f t="shared" si="48"/>
        <v>4755</v>
      </c>
      <c r="AO59" s="68">
        <v>1766</v>
      </c>
      <c r="AP59" s="69">
        <v>418</v>
      </c>
      <c r="AQ59" s="69">
        <v>1802</v>
      </c>
      <c r="AR59" s="68">
        <v>1041</v>
      </c>
      <c r="AS59" s="220">
        <v>3125</v>
      </c>
      <c r="AT59" s="894">
        <f t="shared" si="49"/>
        <v>1322</v>
      </c>
      <c r="AU59" s="349">
        <f>X59/AA59</f>
        <v>0.32500425995978599</v>
      </c>
      <c r="AV59" s="349">
        <f>BH59/AA59</f>
        <v>0.46049142896091061</v>
      </c>
      <c r="AW59" s="353">
        <f>AG59/AA59</f>
        <v>1.9514023787615443E-2</v>
      </c>
      <c r="AX59" s="365">
        <f>AN59/AA59</f>
        <v>3.2409774051732954E-2</v>
      </c>
      <c r="AY59" s="365">
        <f>BH59/X59</f>
        <v>1.416878132667827</v>
      </c>
      <c r="AZ59" s="365">
        <f>AR59/X59</f>
        <v>2.1831680053687897E-2</v>
      </c>
      <c r="BA59" s="365">
        <f>AR59/AA59</f>
        <v>7.0953890195276561E-3</v>
      </c>
      <c r="BB59" s="365">
        <f>AT59/AA59</f>
        <v>9.0106669393040933E-3</v>
      </c>
      <c r="BC59" s="365">
        <f>AI59/X59</f>
        <v>0.43948577061007066</v>
      </c>
      <c r="BD59" s="380">
        <f>AD59/X59</f>
        <v>0.26290292137659121</v>
      </c>
      <c r="BE59" s="365">
        <v>0.249</v>
      </c>
      <c r="BF59" s="907">
        <v>14077</v>
      </c>
      <c r="BG59" s="907">
        <v>4931</v>
      </c>
      <c r="BH59" s="910">
        <f>X59+AC59+AN59+AO59</f>
        <v>67561</v>
      </c>
      <c r="BI59" s="909">
        <v>23945</v>
      </c>
      <c r="BJ59" s="909">
        <v>3091</v>
      </c>
      <c r="BK59" s="907">
        <v>1396</v>
      </c>
      <c r="BL59" s="907">
        <v>808</v>
      </c>
      <c r="BM59" s="53"/>
      <c r="BN59" s="134">
        <f>(I59*0.7635+AU59*0.7562+K59*0.7021+1-P59*0.5276+R59*0.4621+W59*0.2713)/3.9552</f>
        <v>0.48805842038226888</v>
      </c>
      <c r="BO59" s="222">
        <v>3.89</v>
      </c>
      <c r="BP59" s="116">
        <v>8.4</v>
      </c>
      <c r="BQ59" s="116">
        <v>3.2</v>
      </c>
      <c r="BR59" s="116">
        <v>0.7</v>
      </c>
      <c r="BS59" s="115">
        <f>AS59/D59</f>
        <v>0.80624355005159953</v>
      </c>
      <c r="BT59" s="117">
        <v>0.97899999999999998</v>
      </c>
      <c r="BU59" s="116">
        <v>1.67</v>
      </c>
      <c r="BV59" s="116">
        <v>5.4</v>
      </c>
      <c r="BW59" s="116">
        <v>21.6</v>
      </c>
      <c r="BX59" s="66">
        <v>0.68200000000000005</v>
      </c>
      <c r="BY59" s="67">
        <v>0.1027365981665133</v>
      </c>
      <c r="BZ59" s="66">
        <v>0.32500425995978599</v>
      </c>
      <c r="CA59" s="227">
        <v>8.5444569403264836E-2</v>
      </c>
      <c r="CB59" s="66">
        <v>0.27600000000000002</v>
      </c>
      <c r="CC59" s="113">
        <v>0.14283474763998227</v>
      </c>
      <c r="CD59" s="53"/>
      <c r="CE59" s="134">
        <f>(1-I59*0.7635+1-AU59*0.7562+1-K59*0.7021+P59*0.5276+1-R59*0.4621+1-W59*0.2713)/5.5276</f>
        <v>0.73623839201535035</v>
      </c>
      <c r="CF59" s="115">
        <v>3.89</v>
      </c>
      <c r="CG59" s="116">
        <v>8.4</v>
      </c>
      <c r="CH59" s="116">
        <v>3.2</v>
      </c>
      <c r="CI59" s="116">
        <v>0.7</v>
      </c>
      <c r="CJ59" s="115">
        <f>AS59/D59</f>
        <v>0.80624355005159953</v>
      </c>
      <c r="CK59" s="117">
        <v>0.97899999999999998</v>
      </c>
      <c r="CL59" s="116">
        <v>1.67</v>
      </c>
      <c r="CM59" s="116">
        <v>21.6</v>
      </c>
      <c r="CN59" s="116">
        <v>5.4</v>
      </c>
      <c r="CO59" s="66">
        <v>0.68200000000000005</v>
      </c>
      <c r="CP59" s="67">
        <v>0.1027365981665133</v>
      </c>
      <c r="CQ59" s="66">
        <v>0.32500425995978599</v>
      </c>
      <c r="CR59" s="66">
        <v>8.5444569403264836E-2</v>
      </c>
      <c r="CS59" s="66">
        <v>0.27600000000000002</v>
      </c>
      <c r="CT59" s="113">
        <v>0.14283474763998227</v>
      </c>
      <c r="CU59" s="40"/>
      <c r="CV59" s="96">
        <v>1933</v>
      </c>
      <c r="CW59" s="134">
        <v>0.50647576013087325</v>
      </c>
      <c r="CX59" s="134">
        <v>0.72306011171762985</v>
      </c>
      <c r="CY59" s="40"/>
      <c r="DG59" s="40"/>
      <c r="DH59" s="96">
        <v>1933</v>
      </c>
      <c r="DI59" s="70">
        <v>0.28036359220697055</v>
      </c>
      <c r="DJ59" s="40"/>
      <c r="DR59" s="40"/>
      <c r="DS59" s="96">
        <v>1933</v>
      </c>
      <c r="DT59" s="98">
        <v>3.2925839930623549E-2</v>
      </c>
      <c r="DU59" s="40"/>
    </row>
    <row r="60" spans="1:126" x14ac:dyDescent="0.2">
      <c r="A60" s="40"/>
      <c r="B60" s="96">
        <v>1970</v>
      </c>
      <c r="C60" s="142">
        <v>24</v>
      </c>
      <c r="D60" s="111">
        <v>3888</v>
      </c>
      <c r="E60" s="112">
        <v>16880</v>
      </c>
      <c r="F60" s="138">
        <f>((((4/6)+((J60+K60+R60+T60+V60+W60+I60-(1-M60)-P60-Q60)/20))*(X60+(AD60+AS60)*5/6+(AH60+AM60+AP60)*1/6+AK60*18/6+AO60*8/6-AE60*9/6-AF60*7/6-AG60*3/6-AI60*2/6-AQ60*4/6-AR60)-(((2/6)-((J60+K60+L60+M60+S60+U60+V60+W60+I60)/20))*(AE60*17/6+AF60*12/6+AI60*3/6+AL60*2/6+AQ60*5/6+AR60*8/6-AD60*1/6-AG60*9/6-AK60*2/6))))/2</f>
        <v>16726.437189484324</v>
      </c>
      <c r="G60" s="300">
        <f t="shared" si="43"/>
        <v>0.99090267710215196</v>
      </c>
      <c r="H60" s="138">
        <f t="shared" ref="H60:H70" si="50">E60-F60</f>
        <v>153.56281051567566</v>
      </c>
      <c r="I60" s="70">
        <f>(Z60-AG60)/(AB60-AG60-AI60+AF60)</f>
        <v>0.28069358129827537</v>
      </c>
      <c r="J60" s="66">
        <f>X60/AB60</f>
        <v>0.38543211745118816</v>
      </c>
      <c r="K60" s="66">
        <f>J60+V60</f>
        <v>0.7111793310588046</v>
      </c>
      <c r="L60" s="66">
        <f>AN60/X60</f>
        <v>9.9958767744595625E-2</v>
      </c>
      <c r="M60" s="66">
        <f>AG60/X60</f>
        <v>6.7326382753136599E-2</v>
      </c>
      <c r="N60" s="134">
        <f>(I60*0.7635+AU60*0.7562+K60*0.7021+1-P60*0.5276+R60*0.4621+W60*0.2713)/3.9552</f>
        <v>0.49798807928243966</v>
      </c>
      <c r="O60" s="134">
        <f>(1-I60*0.7635+1-AU60*0.7562+1-K60*0.7021+P60*0.5276+1-R60*0.4621+1-W60*0.2713)/5.5276</f>
        <v>0.72913335784465139</v>
      </c>
      <c r="P60" s="113">
        <f>AI60/AA60</f>
        <v>0.1498161949338101</v>
      </c>
      <c r="Q60" s="66">
        <f>AT60/X60</f>
        <v>2.6761697198170072E-2</v>
      </c>
      <c r="R60" s="67">
        <f>E60/AA60</f>
        <v>0.11302839771532647</v>
      </c>
      <c r="S60" s="66">
        <f>AC60/X60</f>
        <v>0.28571989554495297</v>
      </c>
      <c r="T60" s="66">
        <f>AC60/AA60</f>
        <v>9.7440121063591872E-2</v>
      </c>
      <c r="U60" s="67">
        <f>E60/X60</f>
        <v>0.33142879582179813</v>
      </c>
      <c r="V60" s="66">
        <f>(Z60+AD60+AK60)/(AB60+AD60+AF60+AK60)</f>
        <v>0.32574721360761638</v>
      </c>
      <c r="W60" s="67">
        <f>AD60/AA60</f>
        <v>9.1915925085206532E-2</v>
      </c>
      <c r="X60" s="69">
        <v>50931</v>
      </c>
      <c r="Y60" s="69"/>
      <c r="Z60" s="888">
        <v>33555</v>
      </c>
      <c r="AA60" s="888">
        <v>149343</v>
      </c>
      <c r="AB60" s="887">
        <v>132140</v>
      </c>
      <c r="AC60" s="888">
        <f t="shared" si="46"/>
        <v>14552</v>
      </c>
      <c r="AD60" s="68">
        <v>13727</v>
      </c>
      <c r="AE60" s="69">
        <v>3695</v>
      </c>
      <c r="AF60" s="69">
        <v>990</v>
      </c>
      <c r="AG60" s="68">
        <v>3429</v>
      </c>
      <c r="AH60" s="69">
        <v>1249</v>
      </c>
      <c r="AI60" s="68">
        <v>22374</v>
      </c>
      <c r="AJ60" s="888">
        <f t="shared" si="47"/>
        <v>1922</v>
      </c>
      <c r="AK60" s="68">
        <v>825</v>
      </c>
      <c r="AL60" s="114">
        <v>286</v>
      </c>
      <c r="AM60" s="69">
        <v>128</v>
      </c>
      <c r="AN60" s="888">
        <f t="shared" si="48"/>
        <v>5091</v>
      </c>
      <c r="AO60" s="68">
        <v>1910</v>
      </c>
      <c r="AP60" s="69">
        <v>387</v>
      </c>
      <c r="AQ60" s="69">
        <v>1630</v>
      </c>
      <c r="AR60" s="68">
        <v>1077</v>
      </c>
      <c r="AS60" s="220">
        <v>3327</v>
      </c>
      <c r="AT60" s="894">
        <f t="shared" si="49"/>
        <v>1363</v>
      </c>
      <c r="AU60" s="349">
        <f>X60/AA60</f>
        <v>0.34103372772744622</v>
      </c>
      <c r="AV60" s="349">
        <f>BH60/AA60</f>
        <v>0.48535251066337226</v>
      </c>
      <c r="AW60" s="353">
        <f>AG60/AA60</f>
        <v>2.2960567284707016E-2</v>
      </c>
      <c r="AX60" s="365">
        <f>AN60/AA60</f>
        <v>3.408931118298146E-2</v>
      </c>
      <c r="AY60" s="365">
        <f>BH60/X60</f>
        <v>1.4231803813001904</v>
      </c>
      <c r="AZ60" s="365">
        <f>AR60/X60</f>
        <v>2.1146256700241502E-2</v>
      </c>
      <c r="BA60" s="365">
        <f>AR60/AA60</f>
        <v>7.2115867499648462E-3</v>
      </c>
      <c r="BB60" s="365">
        <f>AT60/AA60</f>
        <v>9.1266413558050933E-3</v>
      </c>
      <c r="BC60" s="365">
        <f>AI60/X60</f>
        <v>0.43930022972256583</v>
      </c>
      <c r="BD60" s="380">
        <f>AD60/X60</f>
        <v>0.26952150949323594</v>
      </c>
      <c r="BE60" s="365">
        <v>0.254</v>
      </c>
      <c r="BF60" s="907">
        <v>15762</v>
      </c>
      <c r="BG60" s="907">
        <v>5235</v>
      </c>
      <c r="BH60" s="910">
        <f>X60+AC60+AN60+AO60</f>
        <v>72484</v>
      </c>
      <c r="BI60" s="909">
        <v>23964</v>
      </c>
      <c r="BJ60" s="909">
        <v>3023</v>
      </c>
      <c r="BK60" s="907">
        <v>1464</v>
      </c>
      <c r="BL60" s="907">
        <v>927</v>
      </c>
      <c r="BM60" s="53"/>
      <c r="BN60" s="134">
        <f>(I60*0.7635+AU60*0.7562+K60*0.7021+1-P60*0.5276+R60*0.4621+W60*0.2713)/3.9552</f>
        <v>0.49798807928243966</v>
      </c>
      <c r="BO60" s="222">
        <v>4.34</v>
      </c>
      <c r="BP60" s="116">
        <v>8.6999999999999993</v>
      </c>
      <c r="BQ60" s="116">
        <v>3.5</v>
      </c>
      <c r="BR60" s="116">
        <v>0.9</v>
      </c>
      <c r="BS60" s="115">
        <f>AS60/D60</f>
        <v>0.85570987654320985</v>
      </c>
      <c r="BT60" s="117">
        <v>0.97799999999999998</v>
      </c>
      <c r="BU60" s="116">
        <v>1.63</v>
      </c>
      <c r="BV60" s="116">
        <v>5.8</v>
      </c>
      <c r="BW60" s="116">
        <v>21.2</v>
      </c>
      <c r="BX60" s="66">
        <v>0.71099999999999997</v>
      </c>
      <c r="BY60" s="67">
        <v>0.11302839771532647</v>
      </c>
      <c r="BZ60" s="66">
        <v>0.34103372772744622</v>
      </c>
      <c r="CA60" s="227">
        <v>9.1915925085206532E-2</v>
      </c>
      <c r="CB60" s="66">
        <v>0.28100000000000003</v>
      </c>
      <c r="CC60" s="113">
        <v>0.1498161949338101</v>
      </c>
      <c r="CD60" s="53"/>
      <c r="CE60" s="134">
        <f>(1-I60*0.7635+1-AU60*0.7562+1-K60*0.7021+P60*0.5276+1-R60*0.4621+1-W60*0.2713)/5.5276</f>
        <v>0.72913335784465139</v>
      </c>
      <c r="CF60" s="115">
        <v>4.34</v>
      </c>
      <c r="CG60" s="116">
        <v>8.6999999999999993</v>
      </c>
      <c r="CH60" s="116">
        <v>3.5</v>
      </c>
      <c r="CI60" s="116">
        <v>0.9</v>
      </c>
      <c r="CJ60" s="115">
        <f>AS60/D60</f>
        <v>0.85570987654320985</v>
      </c>
      <c r="CK60" s="117">
        <v>0.97799999999999998</v>
      </c>
      <c r="CL60" s="116">
        <v>1.63</v>
      </c>
      <c r="CM60" s="116">
        <v>21.2</v>
      </c>
      <c r="CN60" s="116">
        <v>5.8</v>
      </c>
      <c r="CO60" s="66">
        <v>0.71099999999999997</v>
      </c>
      <c r="CP60" s="67">
        <v>0.11302839771532647</v>
      </c>
      <c r="CQ60" s="66">
        <v>0.34103372772744622</v>
      </c>
      <c r="CR60" s="66">
        <v>9.1915925085206532E-2</v>
      </c>
      <c r="CS60" s="66">
        <v>0.28100000000000003</v>
      </c>
      <c r="CT60" s="113">
        <v>0.1498161949338101</v>
      </c>
      <c r="CU60" s="40"/>
      <c r="CV60" s="96">
        <v>1934</v>
      </c>
      <c r="CW60" s="134">
        <v>0.51606520504414666</v>
      </c>
      <c r="CX60" s="134">
        <v>0.7161985130996078</v>
      </c>
      <c r="CY60" s="40"/>
      <c r="DG60" s="40"/>
      <c r="DH60" s="96">
        <v>1934</v>
      </c>
      <c r="DI60" s="70">
        <v>0.29087450123992392</v>
      </c>
      <c r="DJ60" s="40"/>
      <c r="DR60" s="40"/>
      <c r="DS60" s="96">
        <v>1934</v>
      </c>
      <c r="DT60" s="98">
        <v>3.8006329955583923E-2</v>
      </c>
      <c r="DU60" s="40"/>
    </row>
    <row r="61" spans="1:126" x14ac:dyDescent="0.2">
      <c r="A61" s="40"/>
      <c r="B61" s="96">
        <v>1969</v>
      </c>
      <c r="C61" s="142">
        <v>24</v>
      </c>
      <c r="D61" s="111">
        <v>3892</v>
      </c>
      <c r="E61" s="112">
        <v>15850</v>
      </c>
      <c r="F61" s="138">
        <f>((((4/6)+((J61+K61+R61+T61+V61+W61+I61-(1-M61)-P61-Q61)/20))*(X61+(AD61+AS61)*5/6+(AH61+AM61+AP61)*1/6+AK61*18/6+AO61*8/6-AE61*9/6-AF61*7/6-AG61*3/6-AI61*2/6-AQ61*4/6-AR61)-(((2/6)-((J61+K61+L61+M61+S61+U61+V61+W61+I61)/20))*(AE61*17/6+AF61*12/6+AI61*3/6+AL61*2/6+AQ61*5/6+AR61*8/6-AD61*1/6-AG61*9/6-AK61*2/6))))/2</f>
        <v>15790.100225905086</v>
      </c>
      <c r="G61" s="300">
        <f t="shared" si="43"/>
        <v>0.99622083444196119</v>
      </c>
      <c r="H61" s="138">
        <f t="shared" si="50"/>
        <v>59.899774094914392</v>
      </c>
      <c r="I61" s="70">
        <f>(Z61-AG61)/(AB61-AG61-AI61+AF61)</f>
        <v>0.27635565477586321</v>
      </c>
      <c r="J61" s="66">
        <f>X61/AB61</f>
        <v>0.36923686275107209</v>
      </c>
      <c r="K61" s="66">
        <f>J61+V61</f>
        <v>0.68929255784771948</v>
      </c>
      <c r="L61" s="66">
        <f>AN61/X61</f>
        <v>0.10951811205545012</v>
      </c>
      <c r="M61" s="66">
        <f>AG61/X61</f>
        <v>6.4341117253898836E-2</v>
      </c>
      <c r="N61" s="134">
        <f>(I61*0.7635+AU61*0.7562+K61*0.7021+1-P61*0.5276+R61*0.4621+W61*0.2713)/3.9552</f>
        <v>0.48955316953179939</v>
      </c>
      <c r="O61" s="134">
        <f>(1-I61*0.7635+1-AU61*0.7562+1-K61*0.7021+P61*0.5276+1-R61*0.4621+1-W61*0.2713)/5.5276</f>
        <v>0.73516884432083129</v>
      </c>
      <c r="P61" s="113">
        <f>AI61/AA61</f>
        <v>0.15162637555410119</v>
      </c>
      <c r="Q61" s="66">
        <f>AT61/X61</f>
        <v>2.9581648650878787E-2</v>
      </c>
      <c r="R61" s="67">
        <f>E61/AA61</f>
        <v>0.10694068671439078</v>
      </c>
      <c r="S61" s="66">
        <f>AC61/X61</f>
        <v>0.29521825233105042</v>
      </c>
      <c r="T61" s="66">
        <f>AC61/AA61</f>
        <v>9.6556982181050244E-2</v>
      </c>
      <c r="U61" s="67">
        <f>E61/X61</f>
        <v>0.32696592128063373</v>
      </c>
      <c r="V61" s="66">
        <f>(Z61+AD61+AK61)/(AB61+AD61+AF61+AK61)</f>
        <v>0.32005569509664739</v>
      </c>
      <c r="W61" s="67">
        <f>AD61/AA61</f>
        <v>9.0606087185334624E-2</v>
      </c>
      <c r="X61" s="69">
        <v>48476</v>
      </c>
      <c r="Y61" s="69"/>
      <c r="Z61" s="888">
        <v>32581</v>
      </c>
      <c r="AA61" s="888">
        <v>148213</v>
      </c>
      <c r="AB61" s="887">
        <v>131287</v>
      </c>
      <c r="AC61" s="888">
        <f t="shared" si="46"/>
        <v>14311</v>
      </c>
      <c r="AD61" s="68">
        <v>13429</v>
      </c>
      <c r="AE61" s="69">
        <v>3629</v>
      </c>
      <c r="AF61" s="69">
        <v>914</v>
      </c>
      <c r="AG61" s="68">
        <v>3119</v>
      </c>
      <c r="AH61" s="69">
        <v>1284</v>
      </c>
      <c r="AI61" s="68">
        <v>22473</v>
      </c>
      <c r="AJ61" s="888">
        <f t="shared" si="47"/>
        <v>2061</v>
      </c>
      <c r="AK61" s="68">
        <v>882</v>
      </c>
      <c r="AL61" s="114">
        <v>313</v>
      </c>
      <c r="AM61" s="69">
        <v>131</v>
      </c>
      <c r="AN61" s="888">
        <f t="shared" si="48"/>
        <v>5309</v>
      </c>
      <c r="AO61" s="68">
        <v>1850</v>
      </c>
      <c r="AP61" s="69">
        <v>464</v>
      </c>
      <c r="AQ61" s="69">
        <v>1669</v>
      </c>
      <c r="AR61" s="68">
        <v>1121</v>
      </c>
      <c r="AS61" s="220">
        <v>3430</v>
      </c>
      <c r="AT61" s="894">
        <f t="shared" si="49"/>
        <v>1434</v>
      </c>
      <c r="AU61" s="349">
        <f>X61/AA61</f>
        <v>0.32706982518402572</v>
      </c>
      <c r="AV61" s="349">
        <f>BH61/AA61</f>
        <v>0.47192891311828244</v>
      </c>
      <c r="AW61" s="353">
        <f>AG61/AA61</f>
        <v>2.1044037972377593E-2</v>
      </c>
      <c r="AX61" s="365">
        <f>AN61/AA61</f>
        <v>3.5820069764460609E-2</v>
      </c>
      <c r="AY61" s="365">
        <f>BH61/X61</f>
        <v>1.4428995791731991</v>
      </c>
      <c r="AZ61" s="365">
        <f>AR61/X61</f>
        <v>2.3124845284264377E-2</v>
      </c>
      <c r="BA61" s="365">
        <f>AR61/AA61</f>
        <v>7.5634391045319915E-3</v>
      </c>
      <c r="BB61" s="365">
        <f>AT61/AA61</f>
        <v>9.6752646528981932E-3</v>
      </c>
      <c r="BC61" s="365">
        <f>AI61/X61</f>
        <v>0.46359023021701462</v>
      </c>
      <c r="BD61" s="380">
        <f>AD61/X61</f>
        <v>0.27702368182193249</v>
      </c>
      <c r="BE61" s="365">
        <v>0.248</v>
      </c>
      <c r="BF61" s="907">
        <v>14662</v>
      </c>
      <c r="BG61" s="907">
        <v>4840</v>
      </c>
      <c r="BH61" s="910">
        <f>X61+AC61+AN61+AO61</f>
        <v>69946</v>
      </c>
      <c r="BI61" s="909">
        <v>23773</v>
      </c>
      <c r="BJ61" s="909">
        <v>2900</v>
      </c>
      <c r="BK61" s="907">
        <v>1436</v>
      </c>
      <c r="BL61" s="907">
        <v>849</v>
      </c>
      <c r="BM61" s="53"/>
      <c r="BN61" s="134">
        <f>(I61*0.7635+AU61*0.7562+K61*0.7021+1-P61*0.5276+R61*0.4621+W61*0.2713)/3.9552</f>
        <v>0.48955316953179939</v>
      </c>
      <c r="BO61" s="222">
        <v>4.07</v>
      </c>
      <c r="BP61" s="116">
        <v>8.4</v>
      </c>
      <c r="BQ61" s="116">
        <v>3.5</v>
      </c>
      <c r="BR61" s="116">
        <v>0.8</v>
      </c>
      <c r="BS61" s="115">
        <f>AS61/D61</f>
        <v>0.88129496402877694</v>
      </c>
      <c r="BT61" s="117">
        <v>0.97699999999999998</v>
      </c>
      <c r="BU61" s="116">
        <v>1.67</v>
      </c>
      <c r="BV61" s="116">
        <v>5.8</v>
      </c>
      <c r="BW61" s="116">
        <v>21.2</v>
      </c>
      <c r="BX61" s="66">
        <v>0.68899999999999995</v>
      </c>
      <c r="BY61" s="67">
        <v>0.10694068671439078</v>
      </c>
      <c r="BZ61" s="66">
        <v>0.32706982518402572</v>
      </c>
      <c r="CA61" s="227">
        <v>9.0606087185334624E-2</v>
      </c>
      <c r="CB61" s="66">
        <v>0.27600000000000002</v>
      </c>
      <c r="CC61" s="113">
        <v>0.15162637555410119</v>
      </c>
      <c r="CD61" s="53"/>
      <c r="CE61" s="134">
        <f>(1-I61*0.7635+1-AU61*0.7562+1-K61*0.7021+P61*0.5276+1-R61*0.4621+1-W61*0.2713)/5.5276</f>
        <v>0.73516884432083129</v>
      </c>
      <c r="CF61" s="115">
        <v>4.07</v>
      </c>
      <c r="CG61" s="116">
        <v>8.4</v>
      </c>
      <c r="CH61" s="116">
        <v>3.5</v>
      </c>
      <c r="CI61" s="116">
        <v>0.8</v>
      </c>
      <c r="CJ61" s="115">
        <f>AS61/D61</f>
        <v>0.88129496402877694</v>
      </c>
      <c r="CK61" s="117">
        <v>0.97699999999999998</v>
      </c>
      <c r="CL61" s="116">
        <v>1.67</v>
      </c>
      <c r="CM61" s="116">
        <v>21.2</v>
      </c>
      <c r="CN61" s="116">
        <v>5.8</v>
      </c>
      <c r="CO61" s="66">
        <v>0.68899999999999995</v>
      </c>
      <c r="CP61" s="67">
        <v>0.10694068671439078</v>
      </c>
      <c r="CQ61" s="66">
        <v>0.32706982518402572</v>
      </c>
      <c r="CR61" s="66">
        <v>9.0606087185334624E-2</v>
      </c>
      <c r="CS61" s="66">
        <v>0.27600000000000002</v>
      </c>
      <c r="CT61" s="113">
        <v>0.15162637555410119</v>
      </c>
      <c r="CU61" s="40"/>
      <c r="CV61" s="96">
        <v>1935</v>
      </c>
      <c r="CW61" s="134">
        <v>0.51951049758998025</v>
      </c>
      <c r="CX61" s="134">
        <v>0.71373328025401805</v>
      </c>
      <c r="CY61" s="40"/>
      <c r="DG61" s="40"/>
      <c r="DH61" s="96">
        <v>1935</v>
      </c>
      <c r="DI61" s="70">
        <v>0.28958413124575944</v>
      </c>
      <c r="DJ61" s="40"/>
      <c r="DR61" s="40"/>
      <c r="DS61" s="96">
        <v>1935</v>
      </c>
      <c r="DT61" s="98">
        <v>3.8674172620099465E-2</v>
      </c>
      <c r="DU61" s="40"/>
    </row>
    <row r="62" spans="1:126" x14ac:dyDescent="0.2">
      <c r="A62" s="40"/>
      <c r="B62" s="96">
        <v>1968</v>
      </c>
      <c r="C62" s="142">
        <v>20</v>
      </c>
      <c r="D62" s="111">
        <v>3250</v>
      </c>
      <c r="E62" s="112">
        <v>11109</v>
      </c>
      <c r="F62" s="138">
        <f>((((4/6)+((J62+K62+R62+T62+V62+W62+I62-(1-M62)-P62-Q62)/20))*(X62+(AD62+AS62)*5/6+(AH62+AM62+AP62)*1/6+AK62*18/6+AO62*8/6-AE62*9/6-AF62*7/6-AG62*3/6-AI62*2/6-AQ62*4/6-AR62)-(((2/6)-((J62+K62+L62+M62+S62+U62+V62+W62+I62)/20))*(AE62*17/6+AF62*12/6+AI62*3/6+AL62*2/6+AQ62*5/6+AR62*8/6-AD62*1/6-AG62*9/6-AK62*2/6))))/2</f>
        <v>11147.637624049154</v>
      </c>
      <c r="G62" s="300">
        <f t="shared" si="43"/>
        <v>1.0034780469933526</v>
      </c>
      <c r="H62" s="138">
        <f t="shared" ref="H62" si="51">F62-E62</f>
        <v>38.637624049153601</v>
      </c>
      <c r="I62" s="70">
        <f>(Z62-AG62)/(AB62-AG62-AI62+AF62)</f>
        <v>0.26876480388045831</v>
      </c>
      <c r="J62" s="66">
        <f>X62/AB62</f>
        <v>0.34024414943565762</v>
      </c>
      <c r="K62" s="66">
        <f>J62+V62</f>
        <v>0.6389978059075081</v>
      </c>
      <c r="L62" s="66">
        <f>AN62/X62</f>
        <v>0.11277666540397208</v>
      </c>
      <c r="M62" s="66">
        <f>AG62/X62</f>
        <v>5.3980193733427134E-2</v>
      </c>
      <c r="N62" s="134">
        <f>(I62*0.7635+AU62*0.7562+K62*0.7021+1-P62*0.5276+R62*0.4621+W62*0.2713)/3.9552</f>
        <v>0.47142750069086198</v>
      </c>
      <c r="O62" s="134">
        <f>(1-I62*0.7635+1-AU62*0.7562+1-K62*0.7021+P62*0.5276+1-R62*0.4621+1-W62*0.2713)/5.5276</f>
        <v>0.74813842341477355</v>
      </c>
      <c r="P62" s="113">
        <f>AI62/AA62</f>
        <v>0.15842526462141965</v>
      </c>
      <c r="Q62" s="66">
        <f>AT62/X62</f>
        <v>3.1251691108826238E-2</v>
      </c>
      <c r="R62" s="67">
        <f>E62/AA62</f>
        <v>9.1936805342911293E-2</v>
      </c>
      <c r="S62" s="66">
        <f>AC62/X62</f>
        <v>0.26879160127712537</v>
      </c>
      <c r="T62" s="66">
        <f>AC62/AA62</f>
        <v>8.2212640586594721E-2</v>
      </c>
      <c r="U62" s="67">
        <f>E62/X62</f>
        <v>0.30058444721034688</v>
      </c>
      <c r="V62" s="66">
        <f>(Z62+AD62+AK62)/(AB62+AD62+AF62+AK62)</f>
        <v>0.29875365647185043</v>
      </c>
      <c r="W62" s="67">
        <f>AD62/AA62</f>
        <v>7.5774002135178306E-2</v>
      </c>
      <c r="X62" s="69">
        <v>36958</v>
      </c>
      <c r="Y62" s="69"/>
      <c r="Z62" s="888">
        <v>25710</v>
      </c>
      <c r="AA62" s="888">
        <v>120833</v>
      </c>
      <c r="AB62" s="887">
        <v>108622</v>
      </c>
      <c r="AC62" s="888">
        <f t="shared" si="46"/>
        <v>9934</v>
      </c>
      <c r="AD62" s="68">
        <v>9156</v>
      </c>
      <c r="AE62" s="69">
        <v>2820</v>
      </c>
      <c r="AF62" s="69">
        <v>753</v>
      </c>
      <c r="AG62" s="68">
        <v>1995</v>
      </c>
      <c r="AH62" s="69">
        <v>1007</v>
      </c>
      <c r="AI62" s="68">
        <v>19143</v>
      </c>
      <c r="AJ62" s="888">
        <f t="shared" si="47"/>
        <v>1549</v>
      </c>
      <c r="AK62" s="68">
        <v>778</v>
      </c>
      <c r="AL62" s="114">
        <v>226</v>
      </c>
      <c r="AM62" s="69">
        <v>83</v>
      </c>
      <c r="AN62" s="888">
        <f t="shared" si="48"/>
        <v>4168</v>
      </c>
      <c r="AO62" s="68">
        <v>1512</v>
      </c>
      <c r="AP62" s="69">
        <v>316</v>
      </c>
      <c r="AQ62" s="69">
        <v>1507</v>
      </c>
      <c r="AR62" s="68">
        <v>929</v>
      </c>
      <c r="AS62" s="220">
        <v>2762</v>
      </c>
      <c r="AT62" s="894">
        <f t="shared" si="49"/>
        <v>1155</v>
      </c>
      <c r="AU62" s="349">
        <f>X62/AA62</f>
        <v>0.30586015409697681</v>
      </c>
      <c r="AV62" s="349">
        <f>BH62/AA62</f>
        <v>0.43507982090985081</v>
      </c>
      <c r="AW62" s="353">
        <f>AG62/AA62</f>
        <v>1.6510390373490686E-2</v>
      </c>
      <c r="AX62" s="365">
        <f>AN62/AA62</f>
        <v>3.4493888259002091E-2</v>
      </c>
      <c r="AY62" s="365">
        <f>BH62/X62</f>
        <v>1.4224795714053791</v>
      </c>
      <c r="AZ62" s="365">
        <f>AR62/X62</f>
        <v>2.5136641593159804E-2</v>
      </c>
      <c r="BA62" s="365">
        <f>AR62/AA62</f>
        <v>7.6882970711643342E-3</v>
      </c>
      <c r="BB62" s="365">
        <f>AT62/AA62</f>
        <v>9.5586470583367122E-3</v>
      </c>
      <c r="BC62" s="365">
        <f>AI62/X62</f>
        <v>0.5179663401699226</v>
      </c>
      <c r="BD62" s="380">
        <f>AD62/X62</f>
        <v>0.2477406786081498</v>
      </c>
      <c r="BE62" s="365">
        <v>0.23699999999999999</v>
      </c>
      <c r="BF62" s="907">
        <v>10308</v>
      </c>
      <c r="BG62" s="907">
        <v>3869</v>
      </c>
      <c r="BH62" s="910">
        <f>X62+AC62+AN62+AO62</f>
        <v>52572</v>
      </c>
      <c r="BI62" s="909">
        <v>19149</v>
      </c>
      <c r="BJ62" s="909">
        <v>2217</v>
      </c>
      <c r="BK62" s="907">
        <v>1223</v>
      </c>
      <c r="BL62" s="907">
        <v>697</v>
      </c>
      <c r="BM62" s="53"/>
      <c r="BN62" s="134">
        <f>(I62*0.7635+AU62*0.7562+K62*0.7021+1-P62*0.5276+R62*0.4621+W62*0.2713)/3.9552</f>
        <v>0.47142750069086198</v>
      </c>
      <c r="BO62" s="222">
        <v>3.42</v>
      </c>
      <c r="BP62" s="116">
        <v>7.9</v>
      </c>
      <c r="BQ62" s="116">
        <v>2.8</v>
      </c>
      <c r="BR62" s="116">
        <v>0.6</v>
      </c>
      <c r="BS62" s="115">
        <f>AS62/D62</f>
        <v>0.84984615384615381</v>
      </c>
      <c r="BT62" s="117">
        <v>0.97799999999999998</v>
      </c>
      <c r="BU62" s="116">
        <v>2.09</v>
      </c>
      <c r="BV62" s="116">
        <v>5.9</v>
      </c>
      <c r="BW62" s="116">
        <v>21.1</v>
      </c>
      <c r="BX62" s="66">
        <v>0.63900000000000001</v>
      </c>
      <c r="BY62" s="67">
        <v>9.1936805342911293E-2</v>
      </c>
      <c r="BZ62" s="66">
        <v>0.30586015409697681</v>
      </c>
      <c r="CA62" s="227">
        <v>7.5774002135178306E-2</v>
      </c>
      <c r="CB62" s="66">
        <v>0.26900000000000002</v>
      </c>
      <c r="CC62" s="113">
        <v>0.15842526462141965</v>
      </c>
      <c r="CD62" s="53"/>
      <c r="CE62" s="134">
        <f>(1-I62*0.7635+1-AU62*0.7562+1-K62*0.7021+P62*0.5276+1-R62*0.4621+1-W62*0.2713)/5.5276</f>
        <v>0.74813842341477355</v>
      </c>
      <c r="CF62" s="115">
        <v>3.42</v>
      </c>
      <c r="CG62" s="116">
        <v>7.9</v>
      </c>
      <c r="CH62" s="116">
        <v>2.8</v>
      </c>
      <c r="CI62" s="116">
        <v>0.6</v>
      </c>
      <c r="CJ62" s="115">
        <f>AS62/D62</f>
        <v>0.84984615384615381</v>
      </c>
      <c r="CK62" s="117">
        <v>0.97799999999999998</v>
      </c>
      <c r="CL62" s="116">
        <v>2.09</v>
      </c>
      <c r="CM62" s="116">
        <v>21.1</v>
      </c>
      <c r="CN62" s="116">
        <v>5.9</v>
      </c>
      <c r="CO62" s="66">
        <v>0.63900000000000001</v>
      </c>
      <c r="CP62" s="67">
        <v>9.1936805342911293E-2</v>
      </c>
      <c r="CQ62" s="66">
        <v>0.30586015409697681</v>
      </c>
      <c r="CR62" s="66">
        <v>7.5774002135178306E-2</v>
      </c>
      <c r="CS62" s="66">
        <v>0.26900000000000002</v>
      </c>
      <c r="CT62" s="113">
        <v>0.15842526462141965</v>
      </c>
      <c r="CU62" s="40"/>
      <c r="CV62" s="96">
        <v>1936</v>
      </c>
      <c r="CW62" s="134">
        <v>0.52377060272980458</v>
      </c>
      <c r="CX62" s="134">
        <v>0.7106850191915256</v>
      </c>
      <c r="CY62" s="40"/>
      <c r="DG62" s="40"/>
      <c r="DH62" s="96">
        <v>1936</v>
      </c>
      <c r="DI62" s="70">
        <v>0.29520323630245193</v>
      </c>
      <c r="DJ62" s="40"/>
      <c r="DR62" s="40"/>
      <c r="DS62" s="96">
        <v>1936</v>
      </c>
      <c r="DT62" s="98">
        <v>3.9076690211907163E-2</v>
      </c>
      <c r="DU62" s="40"/>
    </row>
    <row r="63" spans="1:126" x14ac:dyDescent="0.2">
      <c r="A63" s="40"/>
      <c r="B63" s="96">
        <v>1967</v>
      </c>
      <c r="C63" s="142">
        <v>20</v>
      </c>
      <c r="D63" s="111">
        <v>3240</v>
      </c>
      <c r="E63" s="112">
        <v>12210</v>
      </c>
      <c r="F63" s="138">
        <f>((((4/6)+((J63+K63+R63+T63+V63+W63+I63-(1-M63)-P63-Q63)/20))*(X63+(AD63+AS63)*5/6+(AH63+AM63+AP63)*1/6+AK63*18/6+AO63*8/6-AE63*9/6-AF63*7/6-AG63*3/6-AI63*2/6-AQ63*4/6-AR63)-(((2/6)-((J63+K63+L63+M63+S63+U63+V63+W63+I63)/20))*(AE63*17/6+AF63*12/6+AI63*3/6+AL63*2/6+AQ63*5/6+AR63*8/6-AD63*1/6-AG63*9/6-AK63*2/6))))/2</f>
        <v>11965.795085813617</v>
      </c>
      <c r="G63" s="300">
        <f t="shared" si="43"/>
        <v>0.9799995975277328</v>
      </c>
      <c r="H63" s="138">
        <f t="shared" si="50"/>
        <v>244.20491418638267</v>
      </c>
      <c r="I63" s="70">
        <f>(Z63-AG63)/(AB63-AG63-AI63+AF63)</f>
        <v>0.27388332898867745</v>
      </c>
      <c r="J63" s="66">
        <f>X63/AB63</f>
        <v>0.35737374662332311</v>
      </c>
      <c r="K63" s="66">
        <f>J63+V63</f>
        <v>0.66379038351794661</v>
      </c>
      <c r="L63" s="66">
        <f>AN63/X63</f>
        <v>0.10672098803392523</v>
      </c>
      <c r="M63" s="66">
        <f>AG63/X63</f>
        <v>5.8907935531811312E-2</v>
      </c>
      <c r="N63" s="134">
        <f>(I63*0.7635+AU63*0.7562+K63*0.7021+1-P63*0.5276+R63*0.4621+W63*0.2713)/3.9552</f>
        <v>0.48066113385670894</v>
      </c>
      <c r="O63" s="134">
        <f>(1-I63*0.7635+1-AU63*0.7562+1-K63*0.7021+P63*0.5276+1-R63*0.4621+1-W63*0.2713)/5.5276</f>
        <v>0.74153142111765424</v>
      </c>
      <c r="P63" s="113">
        <f>AI63/AA63</f>
        <v>0.15930837532209621</v>
      </c>
      <c r="Q63" s="66">
        <f>AT63/X63</f>
        <v>2.9697388987111488E-2</v>
      </c>
      <c r="R63" s="67">
        <f>E63/AA63</f>
        <v>0.10019859180357465</v>
      </c>
      <c r="S63" s="66">
        <f>AC63/X63</f>
        <v>0.26689215158736257</v>
      </c>
      <c r="T63" s="66">
        <f>AC63/AA63</f>
        <v>8.5476538265850416E-2</v>
      </c>
      <c r="U63" s="67">
        <f>E63/X63</f>
        <v>0.31286032746560072</v>
      </c>
      <c r="V63" s="66">
        <f>(Z63+AD63+AK63)/(AB63+AD63+AF63+AK63)</f>
        <v>0.30641663689462356</v>
      </c>
      <c r="W63" s="67">
        <f>AD63/AA63</f>
        <v>7.9313627336736206E-2</v>
      </c>
      <c r="X63" s="69">
        <v>39027</v>
      </c>
      <c r="Y63" s="69"/>
      <c r="Z63" s="888">
        <v>26464</v>
      </c>
      <c r="AA63" s="888">
        <v>121858</v>
      </c>
      <c r="AB63" s="887">
        <v>109205</v>
      </c>
      <c r="AC63" s="888">
        <f t="shared" si="46"/>
        <v>10416</v>
      </c>
      <c r="AD63" s="68">
        <v>9665</v>
      </c>
      <c r="AE63" s="69">
        <v>2850</v>
      </c>
      <c r="AF63" s="69">
        <v>738</v>
      </c>
      <c r="AG63" s="68">
        <v>2299</v>
      </c>
      <c r="AH63" s="69">
        <v>985</v>
      </c>
      <c r="AI63" s="68">
        <v>19413</v>
      </c>
      <c r="AJ63" s="888">
        <f t="shared" si="47"/>
        <v>1548</v>
      </c>
      <c r="AK63" s="68">
        <v>751</v>
      </c>
      <c r="AL63" s="114">
        <v>217</v>
      </c>
      <c r="AM63" s="69">
        <v>101</v>
      </c>
      <c r="AN63" s="888">
        <f t="shared" si="48"/>
        <v>4165</v>
      </c>
      <c r="AO63" s="68">
        <v>1372</v>
      </c>
      <c r="AP63" s="69">
        <v>346</v>
      </c>
      <c r="AQ63" s="69">
        <v>1480</v>
      </c>
      <c r="AR63" s="68">
        <v>942</v>
      </c>
      <c r="AS63" s="220">
        <v>2733</v>
      </c>
      <c r="AT63" s="894">
        <f t="shared" si="49"/>
        <v>1159</v>
      </c>
      <c r="AU63" s="349">
        <f>X63/AA63</f>
        <v>0.32026621149206452</v>
      </c>
      <c r="AV63" s="349">
        <f>BH63/AA63</f>
        <v>0.45118088266671041</v>
      </c>
      <c r="AW63" s="353">
        <f>AG63/AA63</f>
        <v>1.8866221339591985E-2</v>
      </c>
      <c r="AX63" s="365">
        <f>AN63/AA63</f>
        <v>3.4179126524315186E-2</v>
      </c>
      <c r="AY63" s="365">
        <f>BH63/X63</f>
        <v>1.4087682886206985</v>
      </c>
      <c r="AZ63" s="365">
        <f>AR63/X63</f>
        <v>2.4137135829041433E-2</v>
      </c>
      <c r="BA63" s="365">
        <f>AR63/AA63</f>
        <v>7.7303090482364716E-3</v>
      </c>
      <c r="BB63" s="365">
        <f>AT63/AA63</f>
        <v>9.5110702621083558E-3</v>
      </c>
      <c r="BC63" s="365">
        <f>AI63/X63</f>
        <v>0.49742485971250672</v>
      </c>
      <c r="BD63" s="380">
        <f>AD63/X63</f>
        <v>0.24764906346888052</v>
      </c>
      <c r="BE63" s="365">
        <v>0.24199999999999999</v>
      </c>
      <c r="BF63" s="907">
        <v>11264</v>
      </c>
      <c r="BG63" s="907">
        <v>4082</v>
      </c>
      <c r="BH63" s="910">
        <f>X63+AC63+AN63+AO63</f>
        <v>54980</v>
      </c>
      <c r="BI63" s="909">
        <v>19291</v>
      </c>
      <c r="BJ63" s="909">
        <v>2245</v>
      </c>
      <c r="BK63" s="907">
        <v>1295</v>
      </c>
      <c r="BL63" s="907">
        <v>792</v>
      </c>
      <c r="BM63" s="53"/>
      <c r="BN63" s="134">
        <f>(I63*0.7635+AU63*0.7562+K63*0.7021+1-P63*0.5276+R63*0.4621+W63*0.2713)/3.9552</f>
        <v>0.48066113385670894</v>
      </c>
      <c r="BO63" s="222">
        <v>3.77</v>
      </c>
      <c r="BP63" s="116">
        <v>8.1999999999999993</v>
      </c>
      <c r="BQ63" s="116">
        <v>3</v>
      </c>
      <c r="BR63" s="116">
        <v>0.7</v>
      </c>
      <c r="BS63" s="115">
        <f>AS63/D63</f>
        <v>0.84351851851851856</v>
      </c>
      <c r="BT63" s="117">
        <v>0.97799999999999998</v>
      </c>
      <c r="BU63" s="116">
        <v>2.0099999999999998</v>
      </c>
      <c r="BV63" s="116">
        <v>6</v>
      </c>
      <c r="BW63" s="116">
        <v>21</v>
      </c>
      <c r="BX63" s="66">
        <v>0.66400000000000003</v>
      </c>
      <c r="BY63" s="67">
        <v>0.10019859180357465</v>
      </c>
      <c r="BZ63" s="66">
        <v>0.32026621149206452</v>
      </c>
      <c r="CA63" s="227">
        <v>7.9313627336736206E-2</v>
      </c>
      <c r="CB63" s="66">
        <v>0.27400000000000002</v>
      </c>
      <c r="CC63" s="113">
        <v>0.15930837532209621</v>
      </c>
      <c r="CD63" s="53"/>
      <c r="CE63" s="134">
        <f>(1-I63*0.7635+1-AU63*0.7562+1-K63*0.7021+P63*0.5276+1-R63*0.4621+1-W63*0.2713)/5.5276</f>
        <v>0.74153142111765424</v>
      </c>
      <c r="CF63" s="115">
        <v>3.77</v>
      </c>
      <c r="CG63" s="116">
        <v>8.1999999999999993</v>
      </c>
      <c r="CH63" s="116">
        <v>3</v>
      </c>
      <c r="CI63" s="116">
        <v>0.7</v>
      </c>
      <c r="CJ63" s="115">
        <f>AS63/D63</f>
        <v>0.84351851851851856</v>
      </c>
      <c r="CK63" s="117">
        <v>0.97799999999999998</v>
      </c>
      <c r="CL63" s="116">
        <v>2.0099999999999998</v>
      </c>
      <c r="CM63" s="116">
        <v>21</v>
      </c>
      <c r="CN63" s="116">
        <v>6</v>
      </c>
      <c r="CO63" s="66">
        <v>0.66400000000000003</v>
      </c>
      <c r="CP63" s="67">
        <v>0.10019859180357465</v>
      </c>
      <c r="CQ63" s="66">
        <v>0.32026621149206452</v>
      </c>
      <c r="CR63" s="66">
        <v>7.9313627336736206E-2</v>
      </c>
      <c r="CS63" s="66">
        <v>0.27400000000000002</v>
      </c>
      <c r="CT63" s="113">
        <v>0.15930837532209621</v>
      </c>
      <c r="CU63" s="40"/>
      <c r="CV63" s="96">
        <v>1937</v>
      </c>
      <c r="CW63" s="134">
        <v>0.51807254624943533</v>
      </c>
      <c r="CX63" s="134">
        <v>0.71476218703854</v>
      </c>
      <c r="CY63" s="40"/>
      <c r="DG63" s="40"/>
      <c r="DH63" s="96">
        <v>1937</v>
      </c>
      <c r="DI63" s="70">
        <v>0.28806858446253164</v>
      </c>
      <c r="DJ63" s="40"/>
      <c r="DR63" s="40"/>
      <c r="DS63" s="96">
        <v>1937</v>
      </c>
      <c r="DT63" s="98">
        <v>4.0499742274367347E-2</v>
      </c>
      <c r="DU63" s="40"/>
    </row>
    <row r="64" spans="1:126" x14ac:dyDescent="0.2">
      <c r="A64" s="40"/>
      <c r="B64" s="96">
        <v>1966</v>
      </c>
      <c r="C64" s="142">
        <v>20</v>
      </c>
      <c r="D64" s="111">
        <v>3230</v>
      </c>
      <c r="E64" s="112">
        <v>12900</v>
      </c>
      <c r="F64" s="138">
        <f>((((4/6)+((J64+K64+R64+T64+V64+W64+I64-(1-M64)-P64-Q64)/20))*(X64+(AD64+AS64)*5/6+(AH64+AM64+AP64)*1/6+AK64*18/6+AO64*8/6-AE64*9/6-AF64*7/6-AG64*3/6-AI64*2/6-AQ64*4/6-AR64)-(((2/6)-((J64+K64+L64+M64+S64+U64+V64+W64+I64)/20))*(AE64*17/6+AF64*12/6+AI64*3/6+AL64*2/6+AQ64*5/6+AR64*8/6-AD64*1/6-AG64*9/6-AK64*2/6))))/2</f>
        <v>12725.620901220265</v>
      </c>
      <c r="G64" s="300">
        <f t="shared" si="43"/>
        <v>0.9864822404046717</v>
      </c>
      <c r="H64" s="138">
        <f t="shared" si="50"/>
        <v>174.3790987797347</v>
      </c>
      <c r="I64" s="70">
        <f>(Z64-AG64)/(AB64-AG64-AI64+AF64)</f>
        <v>0.27592740889455342</v>
      </c>
      <c r="J64" s="66">
        <f>X64/AB64</f>
        <v>0.37633259338430758</v>
      </c>
      <c r="K64" s="66">
        <f>J64+V64</f>
        <v>0.685926511302825</v>
      </c>
      <c r="L64" s="66">
        <f>AN64/X64</f>
        <v>0.10479172735217011</v>
      </c>
      <c r="M64" s="66">
        <f>AG64/X64</f>
        <v>6.6584134381978827E-2</v>
      </c>
      <c r="N64" s="134">
        <f>(I64*0.7635+AU64*0.7562+K64*0.7021+1-P64*0.5276+R64*0.4621+W64*0.2713)/3.9552</f>
        <v>0.48960590688548028</v>
      </c>
      <c r="O64" s="134">
        <f>(1-I64*0.7635+1-AU64*0.7562+1-K64*0.7021+P64*0.5276+1-R64*0.4621+1-W64*0.2713)/5.5276</f>
        <v>0.73513110881513655</v>
      </c>
      <c r="P64" s="113">
        <f>AI64/AA64</f>
        <v>0.15451550085043098</v>
      </c>
      <c r="Q64" s="66">
        <f>AT64/X64</f>
        <v>2.8862025439363045E-2</v>
      </c>
      <c r="R64" s="67">
        <f>E64/AA64</f>
        <v>0.10599574373680189</v>
      </c>
      <c r="S64" s="66">
        <f>AC64/X64</f>
        <v>0.24305757840567047</v>
      </c>
      <c r="T64" s="66">
        <f>AC64/AA64</f>
        <v>8.2274060622992043E-2</v>
      </c>
      <c r="U64" s="67">
        <f>E64/X64</f>
        <v>0.31313719778619281</v>
      </c>
      <c r="V64" s="66">
        <f>(Z64+AD64+AK64)/(AB64+AD64+AF64+AK64)</f>
        <v>0.30959391791851743</v>
      </c>
      <c r="W64" s="67">
        <f>AD64/AA64</f>
        <v>7.6670254636286697E-2</v>
      </c>
      <c r="X64" s="69">
        <v>41196</v>
      </c>
      <c r="Y64" s="69"/>
      <c r="Z64" s="888">
        <v>27207</v>
      </c>
      <c r="AA64" s="888">
        <v>121703</v>
      </c>
      <c r="AB64" s="887">
        <v>109467</v>
      </c>
      <c r="AC64" s="888">
        <f t="shared" si="46"/>
        <v>10013</v>
      </c>
      <c r="AD64" s="68">
        <v>9331</v>
      </c>
      <c r="AE64" s="69">
        <v>2945</v>
      </c>
      <c r="AF64" s="69">
        <v>742</v>
      </c>
      <c r="AG64" s="68">
        <v>2743</v>
      </c>
      <c r="AH64" s="69">
        <v>1039</v>
      </c>
      <c r="AI64" s="68">
        <v>18805</v>
      </c>
      <c r="AJ64" s="888">
        <f t="shared" si="47"/>
        <v>1622</v>
      </c>
      <c r="AK64" s="68">
        <v>682</v>
      </c>
      <c r="AL64" s="114">
        <v>261</v>
      </c>
      <c r="AM64" s="69">
        <v>96</v>
      </c>
      <c r="AN64" s="888">
        <f t="shared" si="48"/>
        <v>4317</v>
      </c>
      <c r="AO64" s="68">
        <v>1453</v>
      </c>
      <c r="AP64" s="69">
        <v>322</v>
      </c>
      <c r="AQ64" s="69">
        <v>1455</v>
      </c>
      <c r="AR64" s="68">
        <v>928</v>
      </c>
      <c r="AS64" s="220">
        <v>2860</v>
      </c>
      <c r="AT64" s="894">
        <f t="shared" si="49"/>
        <v>1189</v>
      </c>
      <c r="AU64" s="349">
        <f>X64/AA64</f>
        <v>0.33849617511482871</v>
      </c>
      <c r="AV64" s="349">
        <f>BH64/AA64</f>
        <v>0.46818073506815772</v>
      </c>
      <c r="AW64" s="353">
        <f>AG64/AA64</f>
        <v>2.2538474811631595E-2</v>
      </c>
      <c r="AX64" s="365">
        <f>AN64/AA64</f>
        <v>3.5471598892385561E-2</v>
      </c>
      <c r="AY64" s="365">
        <f>BH64/X64</f>
        <v>1.3831197203612</v>
      </c>
      <c r="AZ64" s="365">
        <f>AR64/X64</f>
        <v>2.2526458879502866E-2</v>
      </c>
      <c r="BA64" s="365">
        <f>AR64/AA64</f>
        <v>7.6251201695931902E-3</v>
      </c>
      <c r="BB64" s="365">
        <f>AT64/AA64</f>
        <v>9.7696852172912754E-3</v>
      </c>
      <c r="BC64" s="365">
        <f>AI64/X64</f>
        <v>0.4564763569278571</v>
      </c>
      <c r="BD64" s="380">
        <f>AD64/X64</f>
        <v>0.22650257306534616</v>
      </c>
      <c r="BE64" s="365">
        <v>0.249</v>
      </c>
      <c r="BF64" s="907">
        <v>11998</v>
      </c>
      <c r="BG64" s="907">
        <v>4120</v>
      </c>
      <c r="BH64" s="910">
        <f>X64+AC64+AN64+AO64</f>
        <v>56979</v>
      </c>
      <c r="BI64" s="909">
        <v>19524</v>
      </c>
      <c r="BJ64" s="909">
        <v>2355</v>
      </c>
      <c r="BK64" s="907">
        <v>1088</v>
      </c>
      <c r="BL64" s="907">
        <v>820</v>
      </c>
      <c r="BM64" s="53"/>
      <c r="BN64" s="134">
        <f>(I64*0.7635+AU64*0.7562+K64*0.7021+1-P64*0.5276+R64*0.4621+W64*0.2713)/3.9552</f>
        <v>0.48960590688548028</v>
      </c>
      <c r="BO64" s="222">
        <v>3.99</v>
      </c>
      <c r="BP64" s="116">
        <v>8.4</v>
      </c>
      <c r="BQ64" s="116">
        <v>2.9</v>
      </c>
      <c r="BR64" s="116">
        <v>0.8</v>
      </c>
      <c r="BS64" s="115">
        <f>AS64/D64</f>
        <v>0.88544891640866874</v>
      </c>
      <c r="BT64" s="117">
        <v>0.97699999999999998</v>
      </c>
      <c r="BU64" s="116">
        <v>2.02</v>
      </c>
      <c r="BV64" s="116">
        <v>5.8</v>
      </c>
      <c r="BW64" s="116">
        <v>21.2</v>
      </c>
      <c r="BX64" s="66">
        <v>0.68600000000000005</v>
      </c>
      <c r="BY64" s="67">
        <v>0.10599574373680189</v>
      </c>
      <c r="BZ64" s="66">
        <v>0.33849617511482871</v>
      </c>
      <c r="CA64" s="227">
        <v>7.6670254636286697E-2</v>
      </c>
      <c r="CB64" s="66">
        <v>0.27600000000000002</v>
      </c>
      <c r="CC64" s="113">
        <v>0.15451550085043098</v>
      </c>
      <c r="CD64" s="53"/>
      <c r="CE64" s="134">
        <f>(1-I64*0.7635+1-AU64*0.7562+1-K64*0.7021+P64*0.5276+1-R64*0.4621+1-W64*0.2713)/5.5276</f>
        <v>0.73513110881513655</v>
      </c>
      <c r="CF64" s="115">
        <v>3.99</v>
      </c>
      <c r="CG64" s="116">
        <v>8.4</v>
      </c>
      <c r="CH64" s="116">
        <v>2.9</v>
      </c>
      <c r="CI64" s="116">
        <v>0.8</v>
      </c>
      <c r="CJ64" s="115">
        <f>AS64/D64</f>
        <v>0.88544891640866874</v>
      </c>
      <c r="CK64" s="117">
        <v>0.97699999999999998</v>
      </c>
      <c r="CL64" s="116">
        <v>2.02</v>
      </c>
      <c r="CM64" s="116">
        <v>21.2</v>
      </c>
      <c r="CN64" s="116">
        <v>5.8</v>
      </c>
      <c r="CO64" s="66">
        <v>0.68600000000000005</v>
      </c>
      <c r="CP64" s="67">
        <v>0.10599574373680189</v>
      </c>
      <c r="CQ64" s="66">
        <v>0.33849617511482871</v>
      </c>
      <c r="CR64" s="66">
        <v>7.6670254636286697E-2</v>
      </c>
      <c r="CS64" s="66">
        <v>0.27600000000000002</v>
      </c>
      <c r="CT64" s="113">
        <v>0.15451550085043098</v>
      </c>
      <c r="CU64" s="40"/>
      <c r="CV64" s="96">
        <v>1938</v>
      </c>
      <c r="CW64" s="134">
        <v>0.51543656254916836</v>
      </c>
      <c r="CX64" s="134">
        <v>0.7166483298005516</v>
      </c>
      <c r="CY64" s="40"/>
      <c r="DG64" s="40"/>
      <c r="DH64" s="96">
        <v>1938</v>
      </c>
      <c r="DI64" s="70">
        <v>0.28219102537905871</v>
      </c>
      <c r="DJ64" s="40"/>
      <c r="DR64" s="40"/>
      <c r="DS64" s="96">
        <v>1938</v>
      </c>
      <c r="DT64" s="98">
        <v>4.2408456402994135E-2</v>
      </c>
      <c r="DU64" s="40"/>
    </row>
    <row r="65" spans="1:125" x14ac:dyDescent="0.2">
      <c r="A65" s="40"/>
      <c r="B65" s="96">
        <v>1965</v>
      </c>
      <c r="C65" s="142">
        <v>20</v>
      </c>
      <c r="D65" s="111">
        <v>3246</v>
      </c>
      <c r="E65" s="112">
        <v>12946</v>
      </c>
      <c r="F65" s="138">
        <f>((((4/6)+((J65+K65+R65+T65+V65+W65+I65-(1-M65)-P65-Q65)/20))*(X65+(AD65+AS65)*5/6+(AH65+AM65+AP65)*1/6+AK65*18/6+AO65*8/6-AE65*9/6-AF65*7/6-AG65*3/6-AI65*2/6-AQ65*4/6-AR65)-(((2/6)-((J65+K65+L65+M65+S65+U65+V65+W65+I65)/20))*(AE65*17/6+AF65*12/6+AI65*3/6+AL65*2/6+AQ65*5/6+AR65*8/6-AD65*1/6-AG65*9/6-AK65*2/6))))/2</f>
        <v>12818.400272330739</v>
      </c>
      <c r="G65" s="300">
        <f t="shared" si="43"/>
        <v>0.99014369475751107</v>
      </c>
      <c r="H65" s="138">
        <f t="shared" si="50"/>
        <v>127.59972766926148</v>
      </c>
      <c r="I65" s="70">
        <f>(Z65-AG65)/(AB65-AG65-AI65+AF65)</f>
        <v>0.27406729694012399</v>
      </c>
      <c r="J65" s="66">
        <f>X65/AB65</f>
        <v>0.37169439938763238</v>
      </c>
      <c r="K65" s="66">
        <f>J65+V65</f>
        <v>0.68266256696144079</v>
      </c>
      <c r="L65" s="66">
        <f>AN65/X65</f>
        <v>0.1070386623844664</v>
      </c>
      <c r="M65" s="66">
        <f>AG65/X65</f>
        <v>6.5900120130427314E-2</v>
      </c>
      <c r="N65" s="134">
        <f>(I65*0.7635+AU65*0.7562+K65*0.7021+1-P65*0.5276+R65*0.4621+W65*0.2713)/3.9552</f>
        <v>0.48741328673620937</v>
      </c>
      <c r="O65" s="134">
        <f>(1-I65*0.7635+1-AU65*0.7562+1-K65*0.7021+P65*0.5276+1-R65*0.4621+1-W65*0.2713)/5.5276</f>
        <v>0.73670000873814045</v>
      </c>
      <c r="P65" s="113">
        <f>AI65/AA65</f>
        <v>0.15706094124163097</v>
      </c>
      <c r="Q65" s="66">
        <f>AT65/X65</f>
        <v>2.5325455392385201E-2</v>
      </c>
      <c r="R65" s="67">
        <f>E65/AA65</f>
        <v>0.10544577842214149</v>
      </c>
      <c r="S65" s="66">
        <f>AC65/X65</f>
        <v>0.26369854617666527</v>
      </c>
      <c r="T65" s="66">
        <f>AC65/AA65</f>
        <v>8.7608125498884123E-2</v>
      </c>
      <c r="U65" s="67">
        <f>E65/X65</f>
        <v>0.31738949226507146</v>
      </c>
      <c r="V65" s="66">
        <f>(Z65+AD65+AK65)/(AB65+AD65+AF65+AK65)</f>
        <v>0.31096816757380835</v>
      </c>
      <c r="W65" s="67">
        <f>AD65/AA65</f>
        <v>8.174369166110089E-2</v>
      </c>
      <c r="X65" s="69">
        <v>40789</v>
      </c>
      <c r="Y65" s="69"/>
      <c r="Z65" s="888">
        <v>26952</v>
      </c>
      <c r="AA65" s="888">
        <v>122774</v>
      </c>
      <c r="AB65" s="887">
        <v>109738</v>
      </c>
      <c r="AC65" s="888">
        <f t="shared" si="46"/>
        <v>10756</v>
      </c>
      <c r="AD65" s="68">
        <v>10036</v>
      </c>
      <c r="AE65" s="69">
        <v>2942</v>
      </c>
      <c r="AF65" s="69">
        <v>766</v>
      </c>
      <c r="AG65" s="68">
        <v>2688</v>
      </c>
      <c r="AH65" s="69">
        <v>1046</v>
      </c>
      <c r="AI65" s="68">
        <v>19283</v>
      </c>
      <c r="AJ65" s="888">
        <f t="shared" si="47"/>
        <v>1698</v>
      </c>
      <c r="AK65" s="68">
        <v>720</v>
      </c>
      <c r="AL65" s="114">
        <v>249</v>
      </c>
      <c r="AM65" s="69">
        <v>72</v>
      </c>
      <c r="AN65" s="888">
        <f t="shared" si="48"/>
        <v>4366</v>
      </c>
      <c r="AO65" s="68">
        <v>1446</v>
      </c>
      <c r="AP65" s="69">
        <v>403</v>
      </c>
      <c r="AQ65" s="69">
        <v>1488</v>
      </c>
      <c r="AR65" s="68">
        <v>784</v>
      </c>
      <c r="AS65" s="220">
        <v>2845</v>
      </c>
      <c r="AT65" s="894">
        <f t="shared" si="49"/>
        <v>1033</v>
      </c>
      <c r="AU65" s="349">
        <f>X65/AA65</f>
        <v>0.33222832195741769</v>
      </c>
      <c r="AV65" s="349">
        <f>BH65/AA65</f>
        <v>0.46717546060240767</v>
      </c>
      <c r="AW65" s="353">
        <f>AG65/AA65</f>
        <v>2.189388632772411E-2</v>
      </c>
      <c r="AX65" s="365">
        <f>AN65/AA65</f>
        <v>3.5561275188557839E-2</v>
      </c>
      <c r="AY65" s="365">
        <f>BH65/X65</f>
        <v>1.4061879428277231</v>
      </c>
      <c r="AZ65" s="365">
        <f>AR65/X65</f>
        <v>1.9220868371374634E-2</v>
      </c>
      <c r="BA65" s="365">
        <f>AR65/AA65</f>
        <v>6.3857168455861988E-3</v>
      </c>
      <c r="BB65" s="365">
        <f>AT65/AA65</f>
        <v>8.4138335478195717E-3</v>
      </c>
      <c r="BC65" s="365">
        <f>AI65/X65</f>
        <v>0.47275000612910345</v>
      </c>
      <c r="BD65" s="380">
        <f>AD65/X65</f>
        <v>0.24604672828458654</v>
      </c>
      <c r="BE65" s="365">
        <v>0.246</v>
      </c>
      <c r="BF65" s="907">
        <v>12011</v>
      </c>
      <c r="BG65" s="907">
        <v>4199</v>
      </c>
      <c r="BH65" s="910">
        <f>X65+AC65+AN65+AO65</f>
        <v>57357</v>
      </c>
      <c r="BI65" s="909">
        <v>19278</v>
      </c>
      <c r="BJ65" s="909">
        <v>2365</v>
      </c>
      <c r="BK65" s="907">
        <v>1130</v>
      </c>
      <c r="BL65" s="907">
        <v>787</v>
      </c>
      <c r="BM65" s="53"/>
      <c r="BN65" s="134">
        <f>(I65*0.7635+AU65*0.7562+K65*0.7021+1-P65*0.5276+R65*0.4621+W65*0.2713)/3.9552</f>
        <v>0.48741328673620937</v>
      </c>
      <c r="BO65" s="222">
        <v>3.99</v>
      </c>
      <c r="BP65" s="116">
        <v>8.3000000000000007</v>
      </c>
      <c r="BQ65" s="116">
        <v>3.1</v>
      </c>
      <c r="BR65" s="116">
        <v>0.8</v>
      </c>
      <c r="BS65" s="115">
        <f>AS65/D65</f>
        <v>0.87646333949476274</v>
      </c>
      <c r="BT65" s="117">
        <v>0.97699999999999998</v>
      </c>
      <c r="BU65" s="116">
        <v>1.92</v>
      </c>
      <c r="BV65" s="116">
        <v>5.9</v>
      </c>
      <c r="BW65" s="116">
        <v>21.1</v>
      </c>
      <c r="BX65" s="66">
        <v>0.68300000000000005</v>
      </c>
      <c r="BY65" s="67">
        <v>0.10544577842214149</v>
      </c>
      <c r="BZ65" s="66">
        <v>0.33222832195741769</v>
      </c>
      <c r="CA65" s="227">
        <v>8.174369166110089E-2</v>
      </c>
      <c r="CB65" s="66">
        <v>0.27400000000000002</v>
      </c>
      <c r="CC65" s="113">
        <v>0.15706094124163097</v>
      </c>
      <c r="CD65" s="53"/>
      <c r="CE65" s="134">
        <f>(1-I65*0.7635+1-AU65*0.7562+1-K65*0.7021+P65*0.5276+1-R65*0.4621+1-W65*0.2713)/5.5276</f>
        <v>0.73670000873814045</v>
      </c>
      <c r="CF65" s="115">
        <v>3.99</v>
      </c>
      <c r="CG65" s="116">
        <v>8.3000000000000007</v>
      </c>
      <c r="CH65" s="116">
        <v>3.1</v>
      </c>
      <c r="CI65" s="116">
        <v>0.8</v>
      </c>
      <c r="CJ65" s="115">
        <f>AS65/D65</f>
        <v>0.87646333949476274</v>
      </c>
      <c r="CK65" s="117">
        <v>0.97699999999999998</v>
      </c>
      <c r="CL65" s="116">
        <v>1.92</v>
      </c>
      <c r="CM65" s="116">
        <v>21.1</v>
      </c>
      <c r="CN65" s="116">
        <v>5.9</v>
      </c>
      <c r="CO65" s="66">
        <v>0.68300000000000005</v>
      </c>
      <c r="CP65" s="67">
        <v>0.10544577842214149</v>
      </c>
      <c r="CQ65" s="66">
        <v>0.33222832195741769</v>
      </c>
      <c r="CR65" s="66">
        <v>8.174369166110089E-2</v>
      </c>
      <c r="CS65" s="66">
        <v>0.27400000000000002</v>
      </c>
      <c r="CT65" s="113">
        <v>0.15706094124163097</v>
      </c>
      <c r="CU65" s="40"/>
      <c r="CV65" s="96">
        <v>1939</v>
      </c>
      <c r="CW65" s="134">
        <v>0.51457939931200158</v>
      </c>
      <c r="CX65" s="134">
        <v>0.71726166145183656</v>
      </c>
      <c r="CY65" s="40"/>
      <c r="DG65" s="40"/>
      <c r="DH65" s="96">
        <v>1939</v>
      </c>
      <c r="DI65" s="70">
        <v>0.28455455642657507</v>
      </c>
      <c r="DJ65" s="40"/>
      <c r="DR65" s="40"/>
      <c r="DS65" s="96">
        <v>1939</v>
      </c>
      <c r="DT65" s="98">
        <v>4.2421391045244256E-2</v>
      </c>
      <c r="DU65" s="40"/>
    </row>
    <row r="66" spans="1:125" x14ac:dyDescent="0.2">
      <c r="A66" s="40"/>
      <c r="B66" s="96">
        <v>1964</v>
      </c>
      <c r="C66" s="142">
        <v>20</v>
      </c>
      <c r="D66" s="111">
        <v>3252</v>
      </c>
      <c r="E66" s="112">
        <v>13124</v>
      </c>
      <c r="F66" s="138">
        <f>((((4/6)+((J66+K66+R66+T66+V66+W66+I66-(1-M66)-P66-Q66)/20))*(X66+(AD66+AS66)*5/6+(AH66+AM66+AP66)*1/6+AK66*18/6+AO66*8/6-AE66*9/6-AF66*7/6-AG66*3/6-AI66*2/6-AQ66*4/6-AR66)-(((2/6)-((J66+K66+L66+M66+S66+U66+V66+W66+I66)/20))*(AE66*17/6+AF66*12/6+AI66*3/6+AL66*2/6+AQ66*5/6+AR66*8/6-AD66*1/6-AG66*9/6-AK66*2/6))))/2</f>
        <v>12956.938356269036</v>
      </c>
      <c r="G66" s="300">
        <f t="shared" si="43"/>
        <v>0.98727052394613202</v>
      </c>
      <c r="H66" s="138">
        <f t="shared" si="50"/>
        <v>167.06164373096362</v>
      </c>
      <c r="I66" s="70">
        <f>(Z66-AG66)/(AB66-AG66-AI66+AF66)</f>
        <v>0.27913570700108709</v>
      </c>
      <c r="J66" s="66">
        <f>X66/AB66</f>
        <v>0.37790592410196988</v>
      </c>
      <c r="K66" s="66">
        <f>J66+V66</f>
        <v>0.6904851304746884</v>
      </c>
      <c r="L66" s="66">
        <f>AN66/X66</f>
        <v>0.10192837465564739</v>
      </c>
      <c r="M66" s="66">
        <f>AG66/X66</f>
        <v>6.616361240867169E-2</v>
      </c>
      <c r="N66" s="134">
        <f>(I66*0.7635+AU66*0.7562+K66*0.7021+1-P66*0.5276+R66*0.4621+W66*0.2713)/3.9552</f>
        <v>0.4911647523489443</v>
      </c>
      <c r="O66" s="134">
        <f>(1-I66*0.7635+1-AU66*0.7562+1-K66*0.7021+P66*0.5276+1-R66*0.4621+1-W66*0.2713)/5.5276</f>
        <v>0.73401569786335041</v>
      </c>
      <c r="P66" s="113">
        <f>AI66/AA66</f>
        <v>0.15618242419315503</v>
      </c>
      <c r="Q66" s="66">
        <f>AT66/X66</f>
        <v>2.2709306503772907E-2</v>
      </c>
      <c r="R66" s="67">
        <f>E66/AA66</f>
        <v>0.1066905129664255</v>
      </c>
      <c r="S66" s="66">
        <f>AC66/X66</f>
        <v>0.2470954605341957</v>
      </c>
      <c r="T66" s="66">
        <f>AC66/AA66</f>
        <v>8.3854971140557677E-2</v>
      </c>
      <c r="U66" s="67">
        <f>E66/X66</f>
        <v>0.31438495628218949</v>
      </c>
      <c r="V66" s="66">
        <f>(Z66+AD66+AK66)/(AB66+AD66+AF66+AK66)</f>
        <v>0.31257920637271847</v>
      </c>
      <c r="W66" s="67">
        <f>AD66/AA66</f>
        <v>7.8213153402162422E-2</v>
      </c>
      <c r="X66" s="69">
        <v>41745</v>
      </c>
      <c r="Y66" s="69"/>
      <c r="Z66" s="888">
        <v>27669</v>
      </c>
      <c r="AA66" s="888">
        <v>123010</v>
      </c>
      <c r="AB66" s="887">
        <v>110464</v>
      </c>
      <c r="AC66" s="888">
        <f t="shared" si="46"/>
        <v>10315</v>
      </c>
      <c r="AD66" s="68">
        <v>9621</v>
      </c>
      <c r="AE66" s="69">
        <v>2925</v>
      </c>
      <c r="AF66" s="69">
        <v>739</v>
      </c>
      <c r="AG66" s="68">
        <v>2762</v>
      </c>
      <c r="AH66" s="69">
        <v>979</v>
      </c>
      <c r="AI66" s="68">
        <v>19212</v>
      </c>
      <c r="AJ66" s="888">
        <f t="shared" si="47"/>
        <v>1556</v>
      </c>
      <c r="AK66" s="68">
        <v>694</v>
      </c>
      <c r="AL66" s="114">
        <v>213</v>
      </c>
      <c r="AM66" s="69">
        <v>65</v>
      </c>
      <c r="AN66" s="888">
        <f t="shared" si="48"/>
        <v>4255</v>
      </c>
      <c r="AO66" s="68">
        <v>1177</v>
      </c>
      <c r="AP66" s="69">
        <v>364</v>
      </c>
      <c r="AQ66" s="69">
        <v>1462</v>
      </c>
      <c r="AR66" s="68">
        <v>735</v>
      </c>
      <c r="AS66" s="220">
        <v>2847</v>
      </c>
      <c r="AT66" s="894">
        <f t="shared" si="49"/>
        <v>948</v>
      </c>
      <c r="AU66" s="349">
        <f>X66/AA66</f>
        <v>0.33936265344280953</v>
      </c>
      <c r="AV66" s="349">
        <f>BH66/AA66</f>
        <v>0.46737663604584995</v>
      </c>
      <c r="AW66" s="353">
        <f>AG66/AA66</f>
        <v>2.2453459068368424E-2</v>
      </c>
      <c r="AX66" s="365">
        <f>AN66/AA66</f>
        <v>3.4590683684253311E-2</v>
      </c>
      <c r="AY66" s="365">
        <f>BH66/X66</f>
        <v>1.3772188286022278</v>
      </c>
      <c r="AZ66" s="365">
        <f>AR66/X66</f>
        <v>1.760689902982393E-2</v>
      </c>
      <c r="BA66" s="365">
        <f>AR66/AA66</f>
        <v>5.9751239736606778E-3</v>
      </c>
      <c r="BB66" s="365">
        <f>AT66/AA66</f>
        <v>7.7066905129664258E-3</v>
      </c>
      <c r="BC66" s="365">
        <f>AI66/X66</f>
        <v>0.46022278117139775</v>
      </c>
      <c r="BD66" s="380">
        <f>AD66/X66</f>
        <v>0.2304707150556953</v>
      </c>
      <c r="BE66" s="365">
        <v>0.25</v>
      </c>
      <c r="BF66" s="907">
        <v>12233</v>
      </c>
      <c r="BG66" s="907">
        <v>4270</v>
      </c>
      <c r="BH66" s="910">
        <f>X66+AC66+AN66+AO66</f>
        <v>57492</v>
      </c>
      <c r="BI66" s="909">
        <v>19877</v>
      </c>
      <c r="BJ66" s="909">
        <v>2394</v>
      </c>
      <c r="BK66" s="907">
        <v>1015</v>
      </c>
      <c r="BL66" s="907">
        <v>760</v>
      </c>
      <c r="BM66" s="53"/>
      <c r="BN66" s="134">
        <f>(I66*0.7635+AU66*0.7562+K66*0.7021+1-P66*0.5276+R66*0.4621+W66*0.2713)/3.9552</f>
        <v>0.4911647523489443</v>
      </c>
      <c r="BO66" s="222">
        <v>4.04</v>
      </c>
      <c r="BP66" s="116">
        <v>8.5</v>
      </c>
      <c r="BQ66" s="116">
        <v>3</v>
      </c>
      <c r="BR66" s="116">
        <v>0.9</v>
      </c>
      <c r="BS66" s="115">
        <f>AS66/D66</f>
        <v>0.87546125461254609</v>
      </c>
      <c r="BT66" s="117">
        <v>0.97699999999999998</v>
      </c>
      <c r="BU66" s="116">
        <v>2</v>
      </c>
      <c r="BV66" s="116">
        <v>5.9</v>
      </c>
      <c r="BW66" s="116">
        <v>21.1</v>
      </c>
      <c r="BX66" s="66">
        <v>0.69</v>
      </c>
      <c r="BY66" s="67">
        <v>0.1066905129664255</v>
      </c>
      <c r="BZ66" s="66">
        <v>0.33936265344280953</v>
      </c>
      <c r="CA66" s="227">
        <v>7.8213153402162422E-2</v>
      </c>
      <c r="CB66" s="66">
        <v>0.27900000000000003</v>
      </c>
      <c r="CC66" s="113">
        <v>0.15618242419315503</v>
      </c>
      <c r="CD66" s="53"/>
      <c r="CE66" s="134">
        <f>(1-I66*0.7635+1-AU66*0.7562+1-K66*0.7021+P66*0.5276+1-R66*0.4621+1-W66*0.2713)/5.5276</f>
        <v>0.73401569786335041</v>
      </c>
      <c r="CF66" s="115">
        <v>4.04</v>
      </c>
      <c r="CG66" s="116">
        <v>8.5</v>
      </c>
      <c r="CH66" s="116">
        <v>3</v>
      </c>
      <c r="CI66" s="116">
        <v>0.9</v>
      </c>
      <c r="CJ66" s="115">
        <f>AS66/D66</f>
        <v>0.87546125461254609</v>
      </c>
      <c r="CK66" s="117">
        <v>0.97699999999999998</v>
      </c>
      <c r="CL66" s="116">
        <v>2</v>
      </c>
      <c r="CM66" s="116">
        <v>21.1</v>
      </c>
      <c r="CN66" s="116">
        <v>5.9</v>
      </c>
      <c r="CO66" s="66">
        <v>0.69</v>
      </c>
      <c r="CP66" s="67">
        <v>0.1066905129664255</v>
      </c>
      <c r="CQ66" s="66">
        <v>0.33936265344280953</v>
      </c>
      <c r="CR66" s="66">
        <v>7.8213153402162422E-2</v>
      </c>
      <c r="CS66" s="66">
        <v>0.27900000000000003</v>
      </c>
      <c r="CT66" s="113">
        <v>0.15618242419315503</v>
      </c>
      <c r="CU66" s="40"/>
      <c r="CV66" s="96">
        <v>1940</v>
      </c>
      <c r="CW66" s="134">
        <v>0.51018325229582429</v>
      </c>
      <c r="CX66" s="134">
        <v>0.72040726545328093</v>
      </c>
      <c r="CY66" s="40"/>
      <c r="DG66" s="40"/>
      <c r="DH66" s="96">
        <v>1940</v>
      </c>
      <c r="DI66" s="70">
        <v>0.2776633321583471</v>
      </c>
      <c r="DJ66" s="40"/>
      <c r="DR66" s="40"/>
      <c r="DS66" s="96">
        <v>1940</v>
      </c>
      <c r="DT66" s="98">
        <v>4.4924093772591142E-2</v>
      </c>
      <c r="DU66" s="40"/>
    </row>
    <row r="67" spans="1:125" x14ac:dyDescent="0.2">
      <c r="A67" s="40"/>
      <c r="B67" s="96">
        <v>1963</v>
      </c>
      <c r="C67" s="142">
        <v>20</v>
      </c>
      <c r="D67" s="111">
        <v>3238</v>
      </c>
      <c r="E67" s="112">
        <v>12780</v>
      </c>
      <c r="F67" s="138">
        <f>((((4/6)+((J67+K67+R67+T67+V67+W67+I67-(1-M67)-P67-Q67)/20))*(X67+(AD67+AS67)*5/6+(AH67+AM67+AP67)*1/6+AK67*18/6+AO67*8/6-AE67*9/6-AF67*7/6-AG67*3/6-AI67*2/6-AQ67*4/6-AR67)-(((2/6)-((J67+K67+L67+M67+S67+U67+V67+W67+I67)/20))*(AE67*17/6+AF67*12/6+AI67*3/6+AL67*2/6+AQ67*5/6+AR67*8/6-AD67*1/6-AG67*9/6-AK67*2/6))))/2</f>
        <v>12758.126793751759</v>
      </c>
      <c r="G67" s="300">
        <f t="shared" si="43"/>
        <v>0.99828848151422211</v>
      </c>
      <c r="H67" s="138">
        <f t="shared" si="50"/>
        <v>21.873206248241331</v>
      </c>
      <c r="I67" s="70">
        <f>(Z67-AG67)/(AB67-AG67-AI67+AF67)</f>
        <v>0.27314658945525555</v>
      </c>
      <c r="J67" s="66">
        <f>X67/AB67</f>
        <v>0.37185604749849743</v>
      </c>
      <c r="K67" s="66">
        <f>J67+V67</f>
        <v>0.68080317210970787</v>
      </c>
      <c r="L67" s="66">
        <f>AN67/X67</f>
        <v>0.1065752418268642</v>
      </c>
      <c r="M67" s="66">
        <f>AG67/X67</f>
        <v>6.62177053997796E-2</v>
      </c>
      <c r="N67" s="134">
        <f>(I67*0.7635+AU67*0.7562+K67*0.7021+1-P67*0.5276+R67*0.4621+W67*0.2713)/3.9552</f>
        <v>0.48732161176928512</v>
      </c>
      <c r="O67" s="134">
        <f>(1-I67*0.7635+1-AU67*0.7562+1-K67*0.7021+P67*0.5276+1-R67*0.4621+1-W67*0.2713)/5.5276</f>
        <v>0.73676560553045156</v>
      </c>
      <c r="P67" s="113">
        <f>AI67/AA67</f>
        <v>0.15340300873530158</v>
      </c>
      <c r="Q67" s="66">
        <f>AT67/X67</f>
        <v>2.3558222113383126E-2</v>
      </c>
      <c r="R67" s="67">
        <f>E67/AA67</f>
        <v>0.10443138825106024</v>
      </c>
      <c r="S67" s="66">
        <f>AC67/X67</f>
        <v>0.2523570466511571</v>
      </c>
      <c r="T67" s="66">
        <f>AC67/AA67</f>
        <v>8.4206999681312664E-2</v>
      </c>
      <c r="U67" s="67">
        <f>E67/X67</f>
        <v>0.312966817680911</v>
      </c>
      <c r="V67" s="66">
        <f>(Z67+AD67+AK67)/(AB67+AD67+AF67+AK67)</f>
        <v>0.30894712461121038</v>
      </c>
      <c r="W67" s="67">
        <f>AD67/AA67</f>
        <v>7.837257000907033E-2</v>
      </c>
      <c r="X67" s="69">
        <v>40835</v>
      </c>
      <c r="Y67" s="69"/>
      <c r="Z67" s="888">
        <v>27043</v>
      </c>
      <c r="AA67" s="888">
        <v>122377</v>
      </c>
      <c r="AB67" s="887">
        <v>109814</v>
      </c>
      <c r="AC67" s="888">
        <f t="shared" si="46"/>
        <v>10305</v>
      </c>
      <c r="AD67" s="68">
        <v>9591</v>
      </c>
      <c r="AE67" s="69">
        <v>2876</v>
      </c>
      <c r="AF67" s="69">
        <v>769</v>
      </c>
      <c r="AG67" s="68">
        <v>2704</v>
      </c>
      <c r="AH67" s="69">
        <v>914</v>
      </c>
      <c r="AI67" s="68">
        <v>18773</v>
      </c>
      <c r="AJ67" s="888">
        <f t="shared" si="47"/>
        <v>1437</v>
      </c>
      <c r="AK67" s="68">
        <v>714</v>
      </c>
      <c r="AL67" s="114">
        <v>203</v>
      </c>
      <c r="AM67" s="69">
        <v>194</v>
      </c>
      <c r="AN67" s="888">
        <f t="shared" si="48"/>
        <v>4352</v>
      </c>
      <c r="AO67" s="68">
        <v>1236</v>
      </c>
      <c r="AP67" s="69">
        <v>320</v>
      </c>
      <c r="AQ67" s="69">
        <v>1448</v>
      </c>
      <c r="AR67" s="68">
        <v>759</v>
      </c>
      <c r="AS67" s="220">
        <v>2924</v>
      </c>
      <c r="AT67" s="894">
        <f t="shared" si="49"/>
        <v>962</v>
      </c>
      <c r="AU67" s="349">
        <f>X67/AA67</f>
        <v>0.33368198272551214</v>
      </c>
      <c r="AV67" s="349">
        <f>BH67/AA67</f>
        <v>0.46355115748874381</v>
      </c>
      <c r="AW67" s="353">
        <f>AG67/AA67</f>
        <v>2.2095655229332309E-2</v>
      </c>
      <c r="AX67" s="365">
        <f>AN67/AA67</f>
        <v>3.5562238002238983E-2</v>
      </c>
      <c r="AY67" s="365">
        <f>BH67/X67</f>
        <v>1.3892004407983347</v>
      </c>
      <c r="AZ67" s="365">
        <f>AR67/X67</f>
        <v>1.8586996449124527E-2</v>
      </c>
      <c r="BA67" s="365">
        <f>AR67/AA67</f>
        <v>6.202145828055926E-3</v>
      </c>
      <c r="BB67" s="365">
        <f>AT67/AA67</f>
        <v>7.8609542642816867E-3</v>
      </c>
      <c r="BC67" s="365">
        <f>AI67/X67</f>
        <v>0.45972817436023017</v>
      </c>
      <c r="BD67" s="380">
        <f>AD67/X67</f>
        <v>0.23487204603893719</v>
      </c>
      <c r="BE67" s="365">
        <v>0.246</v>
      </c>
      <c r="BF67" s="907">
        <v>11903</v>
      </c>
      <c r="BG67" s="907">
        <v>4098</v>
      </c>
      <c r="BH67" s="910">
        <f>X67+AC67+AN67+AO67</f>
        <v>56728</v>
      </c>
      <c r="BI67" s="909">
        <v>19450</v>
      </c>
      <c r="BJ67" s="909">
        <v>2256</v>
      </c>
      <c r="BK67" s="907">
        <v>933</v>
      </c>
      <c r="BL67" s="907">
        <v>791</v>
      </c>
      <c r="BM67" s="53"/>
      <c r="BN67" s="134">
        <f>(I67*0.7635+AU67*0.7562+K67*0.7021+1-P67*0.5276+R67*0.4621+W67*0.2713)/3.9552</f>
        <v>0.48732161176928512</v>
      </c>
      <c r="BO67" s="222">
        <v>3.95</v>
      </c>
      <c r="BP67" s="116">
        <v>8.4</v>
      </c>
      <c r="BQ67" s="116">
        <v>3</v>
      </c>
      <c r="BR67" s="116">
        <v>0.8</v>
      </c>
      <c r="BS67" s="115">
        <f>AS67/D67</f>
        <v>0.90302655960469425</v>
      </c>
      <c r="BT67" s="117">
        <v>0.97699999999999998</v>
      </c>
      <c r="BU67" s="116">
        <v>1.96</v>
      </c>
      <c r="BV67" s="116">
        <v>5.8</v>
      </c>
      <c r="BW67" s="116">
        <v>21.2</v>
      </c>
      <c r="BX67" s="66">
        <v>0.68100000000000005</v>
      </c>
      <c r="BY67" s="67">
        <v>0.10443138825106024</v>
      </c>
      <c r="BZ67" s="66">
        <v>0.33368198272551214</v>
      </c>
      <c r="CA67" s="227">
        <v>7.837257000907033E-2</v>
      </c>
      <c r="CB67" s="66">
        <v>0.27300000000000002</v>
      </c>
      <c r="CC67" s="113">
        <v>0.15340300873530158</v>
      </c>
      <c r="CD67" s="53"/>
      <c r="CE67" s="134">
        <f>(1-I67*0.7635+1-AU67*0.7562+1-K67*0.7021+P67*0.5276+1-R67*0.4621+1-W67*0.2713)/5.5276</f>
        <v>0.73676560553045156</v>
      </c>
      <c r="CF67" s="115">
        <v>3.95</v>
      </c>
      <c r="CG67" s="116">
        <v>8.4</v>
      </c>
      <c r="CH67" s="116">
        <v>3</v>
      </c>
      <c r="CI67" s="116">
        <v>0.8</v>
      </c>
      <c r="CJ67" s="115">
        <f>AS67/D67</f>
        <v>0.90302655960469425</v>
      </c>
      <c r="CK67" s="117">
        <v>0.97699999999999998</v>
      </c>
      <c r="CL67" s="116">
        <v>1.96</v>
      </c>
      <c r="CM67" s="116">
        <v>21.2</v>
      </c>
      <c r="CN67" s="116">
        <v>5.8</v>
      </c>
      <c r="CO67" s="66">
        <v>0.68100000000000005</v>
      </c>
      <c r="CP67" s="67">
        <v>0.10443138825106024</v>
      </c>
      <c r="CQ67" s="66">
        <v>0.33368198272551214</v>
      </c>
      <c r="CR67" s="66">
        <v>7.837257000907033E-2</v>
      </c>
      <c r="CS67" s="66">
        <v>0.27300000000000002</v>
      </c>
      <c r="CT67" s="113">
        <v>0.15340300873530158</v>
      </c>
      <c r="CU67" s="40"/>
      <c r="CV67" s="96">
        <v>1941</v>
      </c>
      <c r="CW67" s="134">
        <v>0.50222816971669493</v>
      </c>
      <c r="CX67" s="134">
        <v>0.72609941803613298</v>
      </c>
      <c r="CY67" s="40"/>
      <c r="DG67" s="40"/>
      <c r="DH67" s="96">
        <v>1941</v>
      </c>
      <c r="DI67" s="70">
        <v>0.27247591937283033</v>
      </c>
      <c r="DJ67" s="40"/>
      <c r="DR67" s="40"/>
      <c r="DS67" s="96">
        <v>1941</v>
      </c>
      <c r="DT67" s="98">
        <v>3.9982473436301895E-2</v>
      </c>
      <c r="DU67" s="40"/>
    </row>
    <row r="68" spans="1:125" x14ac:dyDescent="0.2">
      <c r="A68" s="40"/>
      <c r="B68" s="96">
        <v>1962</v>
      </c>
      <c r="C68" s="142">
        <v>20</v>
      </c>
      <c r="D68" s="111">
        <v>3242</v>
      </c>
      <c r="E68" s="112">
        <v>14461</v>
      </c>
      <c r="F68" s="138">
        <f>((((4/6)+((J68+K68+R68+T68+V68+W68+I68-(1-M68)-P68-Q68)/20))*(X68+(AD68+AS68)*5/6+(AH68+AM68+AP68)*1/6+AK68*18/6+AO68*8/6-AE68*9/6-AF68*7/6-AG68*3/6-AI68*2/6-AQ68*4/6-AR68)-(((2/6)-((J68+K68+L68+M68+S68+U68+V68+W68+I68)/20))*(AE68*17/6+AF68*12/6+AI68*3/6+AL68*2/6+AQ68*5/6+AR68*8/6-AD68*1/6-AG68*9/6-AK68*2/6))))/2</f>
        <v>14377.074585412867</v>
      </c>
      <c r="G68" s="300">
        <f t="shared" si="43"/>
        <v>0.99419643077331221</v>
      </c>
      <c r="H68" s="138">
        <f t="shared" si="50"/>
        <v>83.925414587132764</v>
      </c>
      <c r="I68" s="70">
        <f>(Z68-AG68)/(AB68-AG68-AI68+AF68)</f>
        <v>0.28054437921860914</v>
      </c>
      <c r="J68" s="66">
        <f>X68/AB68</f>
        <v>0.39338501011853139</v>
      </c>
      <c r="K68" s="66">
        <f>J68+V68</f>
        <v>0.71946331892116822</v>
      </c>
      <c r="L68" s="66">
        <f>AN68/X68</f>
        <v>9.955675998438325E-2</v>
      </c>
      <c r="M68" s="66">
        <f>AG68/X68</f>
        <v>6.8920377557816409E-2</v>
      </c>
      <c r="N68" s="134">
        <f>(I68*0.7635+AU68*0.7562+K68*0.7021+1-P68*0.5276+R68*0.4621+W68*0.2713)/3.9552</f>
        <v>0.50230222565755145</v>
      </c>
      <c r="O68" s="134">
        <f>(1-I68*0.7635+1-AU68*0.7562+1-K68*0.7021+P68*0.5276+1-R68*0.4621+1-W68*0.2713)/5.5276</f>
        <v>0.72604642830147847</v>
      </c>
      <c r="P68" s="113">
        <f>AI68/AA68</f>
        <v>0.14101545253863135</v>
      </c>
      <c r="Q68" s="66">
        <f>AT68/X68</f>
        <v>2.252945364352479E-2</v>
      </c>
      <c r="R68" s="67">
        <f>E68/AA68</f>
        <v>0.1160826811157937</v>
      </c>
      <c r="S68" s="66">
        <f>AC68/X68</f>
        <v>0.26743678662471582</v>
      </c>
      <c r="T68" s="66">
        <f>AC68/AA68</f>
        <v>9.3477824603652421E-2</v>
      </c>
      <c r="U68" s="67">
        <f>E68/X68</f>
        <v>0.33210849045770846</v>
      </c>
      <c r="V68" s="66">
        <f>(Z68+AD68+AK68)/(AB68+AD68+AF68+AK68)</f>
        <v>0.32607830880263683</v>
      </c>
      <c r="W68" s="67">
        <f>AD68/AA68</f>
        <v>8.7786474011639581E-2</v>
      </c>
      <c r="X68" s="69">
        <v>43543</v>
      </c>
      <c r="Y68" s="69"/>
      <c r="Z68" s="888">
        <v>28521</v>
      </c>
      <c r="AA68" s="888">
        <v>124575</v>
      </c>
      <c r="AB68" s="887">
        <v>110688</v>
      </c>
      <c r="AC68" s="888">
        <f t="shared" si="46"/>
        <v>11645</v>
      </c>
      <c r="AD68" s="68">
        <v>10936</v>
      </c>
      <c r="AE68" s="69">
        <v>3103</v>
      </c>
      <c r="AF68" s="69">
        <v>846</v>
      </c>
      <c r="AG68" s="68">
        <v>3001</v>
      </c>
      <c r="AH68" s="69">
        <v>949</v>
      </c>
      <c r="AI68" s="68">
        <v>17567</v>
      </c>
      <c r="AJ68" s="888">
        <f t="shared" si="47"/>
        <v>1575</v>
      </c>
      <c r="AK68" s="68">
        <v>709</v>
      </c>
      <c r="AL68" s="114">
        <v>251</v>
      </c>
      <c r="AM68" s="69">
        <v>92</v>
      </c>
      <c r="AN68" s="888">
        <f t="shared" si="48"/>
        <v>4335</v>
      </c>
      <c r="AO68" s="68">
        <v>1350</v>
      </c>
      <c r="AP68" s="69">
        <v>375</v>
      </c>
      <c r="AQ68" s="69">
        <v>1361</v>
      </c>
      <c r="AR68" s="68">
        <v>730</v>
      </c>
      <c r="AS68" s="220">
        <v>2919</v>
      </c>
      <c r="AT68" s="894">
        <f t="shared" si="49"/>
        <v>981</v>
      </c>
      <c r="AU68" s="349">
        <f>X68/AA68</f>
        <v>0.34953241019466186</v>
      </c>
      <c r="AV68" s="349">
        <f>BH68/AA68</f>
        <v>0.4886453943407586</v>
      </c>
      <c r="AW68" s="353">
        <f>AG68/AA68</f>
        <v>2.4089905679309652E-2</v>
      </c>
      <c r="AX68" s="365">
        <f>AN68/AA68</f>
        <v>3.4798314268512945E-2</v>
      </c>
      <c r="AY68" s="365">
        <f>BH68/X68</f>
        <v>1.3979973818983533</v>
      </c>
      <c r="AZ68" s="365">
        <f>AR68/X68</f>
        <v>1.6765036860115289E-2</v>
      </c>
      <c r="BA68" s="365">
        <f>AR68/AA68</f>
        <v>5.8599237407184427E-3</v>
      </c>
      <c r="BB68" s="365">
        <f>AT68/AA68</f>
        <v>7.8747742323901273E-3</v>
      </c>
      <c r="BC68" s="365">
        <f>AI68/X68</f>
        <v>0.40344027742691135</v>
      </c>
      <c r="BD68" s="380">
        <f>AD68/X68</f>
        <v>0.25115403164687777</v>
      </c>
      <c r="BE68" s="365">
        <v>0.25800000000000001</v>
      </c>
      <c r="BF68" s="907">
        <v>13546</v>
      </c>
      <c r="BG68" s="907">
        <v>4313</v>
      </c>
      <c r="BH68" s="910">
        <f>X68+AC68+AN68+AO68</f>
        <v>60873</v>
      </c>
      <c r="BI68" s="909">
        <v>20354</v>
      </c>
      <c r="BJ68" s="909">
        <v>2487</v>
      </c>
      <c r="BK68" s="907">
        <v>818</v>
      </c>
      <c r="BL68" s="907">
        <v>853</v>
      </c>
      <c r="BM68" s="53"/>
      <c r="BN68" s="134">
        <f>(I68*0.7635+AU68*0.7562+K68*0.7021+1-P68*0.5276+R68*0.4621+W68*0.2713)/3.9552</f>
        <v>0.50230222565755145</v>
      </c>
      <c r="BO68" s="222">
        <v>4.46</v>
      </c>
      <c r="BP68" s="116">
        <v>8.8000000000000007</v>
      </c>
      <c r="BQ68" s="116">
        <v>3.4</v>
      </c>
      <c r="BR68" s="116">
        <v>0.9</v>
      </c>
      <c r="BS68" s="115">
        <f>AS68/D68</f>
        <v>0.90037014188772357</v>
      </c>
      <c r="BT68" s="117">
        <v>0.97699999999999998</v>
      </c>
      <c r="BU68" s="116">
        <v>1.61</v>
      </c>
      <c r="BV68" s="116">
        <v>5.5</v>
      </c>
      <c r="BW68" s="116">
        <v>21.5</v>
      </c>
      <c r="BX68" s="66">
        <v>0.71899999999999997</v>
      </c>
      <c r="BY68" s="67">
        <v>0.1160826811157937</v>
      </c>
      <c r="BZ68" s="66">
        <v>0.34953241019466186</v>
      </c>
      <c r="CA68" s="227">
        <v>8.7786474011639581E-2</v>
      </c>
      <c r="CB68" s="66">
        <v>0.28100000000000003</v>
      </c>
      <c r="CC68" s="113">
        <v>0.14101545253863135</v>
      </c>
      <c r="CD68" s="53"/>
      <c r="CE68" s="134">
        <f>(1-I68*0.7635+1-AU68*0.7562+1-K68*0.7021+P68*0.5276+1-R68*0.4621+1-W68*0.2713)/5.5276</f>
        <v>0.72604642830147847</v>
      </c>
      <c r="CF68" s="115">
        <v>4.46</v>
      </c>
      <c r="CG68" s="116">
        <v>8.8000000000000007</v>
      </c>
      <c r="CH68" s="116">
        <v>3.4</v>
      </c>
      <c r="CI68" s="116">
        <v>0.9</v>
      </c>
      <c r="CJ68" s="115">
        <f>AS68/D68</f>
        <v>0.90037014188772357</v>
      </c>
      <c r="CK68" s="117">
        <v>0.97699999999999998</v>
      </c>
      <c r="CL68" s="116">
        <v>1.61</v>
      </c>
      <c r="CM68" s="116">
        <v>21.5</v>
      </c>
      <c r="CN68" s="116">
        <v>5.5</v>
      </c>
      <c r="CO68" s="66">
        <v>0.71899999999999997</v>
      </c>
      <c r="CP68" s="67">
        <v>0.1160826811157937</v>
      </c>
      <c r="CQ68" s="66">
        <v>0.34953241019466186</v>
      </c>
      <c r="CR68" s="66">
        <v>8.7786474011639581E-2</v>
      </c>
      <c r="CS68" s="66">
        <v>0.28100000000000003</v>
      </c>
      <c r="CT68" s="113">
        <v>0.14101545253863135</v>
      </c>
      <c r="CU68" s="40"/>
      <c r="CV68" s="96">
        <v>1942</v>
      </c>
      <c r="CW68" s="134">
        <v>0.49048719066568286</v>
      </c>
      <c r="CX68" s="134">
        <v>0.73450051803297833</v>
      </c>
      <c r="CY68" s="40"/>
      <c r="DG68" s="40"/>
      <c r="DH68" s="96">
        <v>1942</v>
      </c>
      <c r="DI68" s="70">
        <v>0.26406498017690028</v>
      </c>
      <c r="DJ68" s="40"/>
      <c r="DR68" s="40"/>
      <c r="DS68" s="96">
        <v>1942</v>
      </c>
      <c r="DT68" s="98">
        <v>3.5335481980662171E-2</v>
      </c>
      <c r="DU68" s="40"/>
    </row>
    <row r="69" spans="1:125" x14ac:dyDescent="0.2">
      <c r="A69" s="40"/>
      <c r="B69" s="96">
        <v>1961</v>
      </c>
      <c r="C69" s="142">
        <v>18</v>
      </c>
      <c r="D69" s="111">
        <v>2860</v>
      </c>
      <c r="E69" s="112">
        <v>12942</v>
      </c>
      <c r="F69" s="138">
        <f>((((4/6)+((J69+K69+R69+T69+V69+W69+I69-(1-M69)-P69-Q69)/20))*(X69+(AD69+AS69)*5/6+(AH69+AM69+AP69)*1/6+AK69*18/6+AO69*8/6-AE69*9/6-AF69*7/6-AG69*3/6-AI69*2/6-AQ69*4/6-AR69)-(((2/6)-((J69+K69+L69+M69+S69+U69+V69+W69+I69)/20))*(AE69*17/6+AF69*12/6+AI69*3/6+AL69*2/6+AQ69*5/6+AR69*8/6-AD69*1/6-AG69*9/6-AK69*2/6))))/2</f>
        <v>12778.561073195215</v>
      </c>
      <c r="G69" s="300">
        <f t="shared" si="43"/>
        <v>0.9873714320194108</v>
      </c>
      <c r="H69" s="138">
        <f t="shared" si="50"/>
        <v>163.4389268047853</v>
      </c>
      <c r="I69" s="70">
        <f>(Z69-AG69)/(AB69-AG69-AI69+AF69)</f>
        <v>0.2787957461680563</v>
      </c>
      <c r="J69" s="66">
        <f>X69/AB69</f>
        <v>0.39923942616868663</v>
      </c>
      <c r="K69" s="66">
        <f>J69+V69</f>
        <v>0.7274771435790669</v>
      </c>
      <c r="L69" s="66">
        <f>AN69/X69</f>
        <v>9.9279795554867184E-2</v>
      </c>
      <c r="M69" s="66">
        <f>AG69/X69</f>
        <v>7.047161774955471E-2</v>
      </c>
      <c r="N69" s="134">
        <f>(I69*0.7635+AU69*0.7562+K69*0.7021+1-P69*0.5276+R69*0.4621+W69*0.2713)/3.9552</f>
        <v>0.50516715341360174</v>
      </c>
      <c r="O69" s="134">
        <f>(1-I69*0.7635+1-AU69*0.7562+1-K69*0.7021+P69*0.5276+1-R69*0.4621+1-W69*0.2713)/5.5276</f>
        <v>0.72399646769276393</v>
      </c>
      <c r="P69" s="113">
        <f>AI69/AA69</f>
        <v>0.13638644803956457</v>
      </c>
      <c r="Q69" s="66">
        <f>AT69/X69</f>
        <v>2.1218926663052737E-2</v>
      </c>
      <c r="R69" s="67">
        <f>E69/AA69</f>
        <v>0.11809148394514248</v>
      </c>
      <c r="S69" s="66">
        <f>AC69/X69</f>
        <v>0.27027027027027029</v>
      </c>
      <c r="T69" s="66">
        <f>AC69/AA69</f>
        <v>9.5535298787331302E-2</v>
      </c>
      <c r="U69" s="67">
        <f>E69/X69</f>
        <v>0.33408193293580113</v>
      </c>
      <c r="V69" s="66">
        <f>(Z69+AD69+AK69)/(AB69+AD69+AF69+AK69)</f>
        <v>0.32823771741038027</v>
      </c>
      <c r="W69" s="67">
        <f>AD69/AA69</f>
        <v>9.0306862664586235E-2</v>
      </c>
      <c r="X69" s="69">
        <v>38739</v>
      </c>
      <c r="Y69" s="69"/>
      <c r="Z69" s="888">
        <v>25066</v>
      </c>
      <c r="AA69" s="888">
        <v>109593</v>
      </c>
      <c r="AB69" s="887">
        <v>97032</v>
      </c>
      <c r="AC69" s="888">
        <f t="shared" si="46"/>
        <v>10470</v>
      </c>
      <c r="AD69" s="68">
        <v>9897</v>
      </c>
      <c r="AE69" s="69">
        <v>2855</v>
      </c>
      <c r="AF69" s="69">
        <v>761</v>
      </c>
      <c r="AG69" s="68">
        <v>2730</v>
      </c>
      <c r="AH69" s="69">
        <v>780</v>
      </c>
      <c r="AI69" s="68">
        <v>14947</v>
      </c>
      <c r="AJ69" s="888">
        <f t="shared" si="47"/>
        <v>1317</v>
      </c>
      <c r="AK69" s="68">
        <v>573</v>
      </c>
      <c r="AL69" s="114">
        <v>207</v>
      </c>
      <c r="AM69" s="69">
        <v>63</v>
      </c>
      <c r="AN69" s="888">
        <f t="shared" si="48"/>
        <v>3846</v>
      </c>
      <c r="AO69" s="68">
        <v>1048</v>
      </c>
      <c r="AP69" s="69">
        <v>330</v>
      </c>
      <c r="AQ69" s="69">
        <v>1305</v>
      </c>
      <c r="AR69" s="68">
        <v>615</v>
      </c>
      <c r="AS69" s="220">
        <v>2673</v>
      </c>
      <c r="AT69" s="894">
        <f t="shared" si="49"/>
        <v>822</v>
      </c>
      <c r="AU69" s="349">
        <f>X69/AA69</f>
        <v>0.35348060551312582</v>
      </c>
      <c r="AV69" s="349">
        <f>BH69/AA69</f>
        <v>0.49367204109751534</v>
      </c>
      <c r="AW69" s="353">
        <f>AG69/AA69</f>
        <v>2.4910350113602146E-2</v>
      </c>
      <c r="AX69" s="365">
        <f>AN69/AA69</f>
        <v>3.5093482247953792E-2</v>
      </c>
      <c r="AY69" s="365">
        <f>BH69/X69</f>
        <v>1.3966029066315599</v>
      </c>
      <c r="AZ69" s="365">
        <f>AR69/X69</f>
        <v>1.5875474328196391E-2</v>
      </c>
      <c r="BA69" s="365">
        <f>AR69/AA69</f>
        <v>5.6116722783389446E-3</v>
      </c>
      <c r="BB69" s="365">
        <f>AT69/AA69</f>
        <v>7.5004790451944922E-3</v>
      </c>
      <c r="BC69" s="365">
        <f>AI69/X69</f>
        <v>0.3858385606236609</v>
      </c>
      <c r="BD69" s="380">
        <f>AD69/X69</f>
        <v>0.2554789746766824</v>
      </c>
      <c r="BE69" s="365">
        <v>0.25800000000000001</v>
      </c>
      <c r="BF69" s="907">
        <v>12061</v>
      </c>
      <c r="BG69" s="907">
        <v>3975</v>
      </c>
      <c r="BH69" s="910">
        <f>X69+AC69+AN69+AO69</f>
        <v>54103</v>
      </c>
      <c r="BI69" s="909">
        <v>17607</v>
      </c>
      <c r="BJ69" s="909">
        <v>2232</v>
      </c>
      <c r="BK69" s="907">
        <v>732</v>
      </c>
      <c r="BL69" s="907">
        <v>754</v>
      </c>
      <c r="BM69" s="53"/>
      <c r="BN69" s="134">
        <f>(I69*0.7635+AU69*0.7562+K69*0.7021+1-P69*0.5276+R69*0.4621+W69*0.2713)/3.9552</f>
        <v>0.50516715341360174</v>
      </c>
      <c r="BO69" s="222">
        <v>4.53</v>
      </c>
      <c r="BP69" s="116">
        <v>8.9</v>
      </c>
      <c r="BQ69" s="116">
        <v>3.5</v>
      </c>
      <c r="BR69" s="116">
        <v>1</v>
      </c>
      <c r="BS69" s="115">
        <f>AS69/D69</f>
        <v>0.93461538461538463</v>
      </c>
      <c r="BT69" s="117">
        <v>0.97599999999999998</v>
      </c>
      <c r="BU69" s="116">
        <v>1.51</v>
      </c>
      <c r="BV69" s="116">
        <v>5.3</v>
      </c>
      <c r="BW69" s="116">
        <v>21.7</v>
      </c>
      <c r="BX69" s="66">
        <v>0.72699999999999998</v>
      </c>
      <c r="BY69" s="67">
        <v>0.11809148394514248</v>
      </c>
      <c r="BZ69" s="66">
        <v>0.35348060551312582</v>
      </c>
      <c r="CA69" s="227">
        <v>9.0306862664586235E-2</v>
      </c>
      <c r="CB69" s="66">
        <v>0.27900000000000003</v>
      </c>
      <c r="CC69" s="113">
        <v>0.13638644803956457</v>
      </c>
      <c r="CD69" s="53"/>
      <c r="CE69" s="134">
        <f>(1-I69*0.7635+1-AU69*0.7562+1-K69*0.7021+P69*0.5276+1-R69*0.4621+1-W69*0.2713)/5.5276</f>
        <v>0.72399646769276393</v>
      </c>
      <c r="CF69" s="115">
        <v>4.53</v>
      </c>
      <c r="CG69" s="116">
        <v>8.9</v>
      </c>
      <c r="CH69" s="116">
        <v>3.5</v>
      </c>
      <c r="CI69" s="116">
        <v>1</v>
      </c>
      <c r="CJ69" s="115">
        <f>AS69/D69</f>
        <v>0.93461538461538463</v>
      </c>
      <c r="CK69" s="117">
        <v>0.97599999999999998</v>
      </c>
      <c r="CL69" s="116">
        <v>1.51</v>
      </c>
      <c r="CM69" s="116">
        <v>21.7</v>
      </c>
      <c r="CN69" s="116">
        <v>5.3</v>
      </c>
      <c r="CO69" s="66">
        <v>0.72699999999999998</v>
      </c>
      <c r="CP69" s="67">
        <v>0.11809148394514248</v>
      </c>
      <c r="CQ69" s="66">
        <v>0.35348060551312582</v>
      </c>
      <c r="CR69" s="66">
        <v>9.0306862664586235E-2</v>
      </c>
      <c r="CS69" s="66">
        <v>0.27900000000000003</v>
      </c>
      <c r="CT69" s="113">
        <v>0.13638644803956457</v>
      </c>
      <c r="CU69" s="40"/>
      <c r="CV69" s="96">
        <v>1943</v>
      </c>
      <c r="CW69" s="134">
        <v>0.49091515970578198</v>
      </c>
      <c r="CX69" s="134">
        <v>0.73419429052964957</v>
      </c>
      <c r="CY69" s="40"/>
      <c r="DG69" s="40"/>
      <c r="DH69" s="96">
        <v>1943</v>
      </c>
      <c r="DI69" s="70">
        <v>0.26866237992167846</v>
      </c>
      <c r="DJ69" s="40"/>
      <c r="DR69" s="40"/>
      <c r="DS69" s="96">
        <v>1943</v>
      </c>
      <c r="DT69" s="98">
        <v>2.8841527270668819E-2</v>
      </c>
      <c r="DU69" s="40"/>
    </row>
    <row r="70" spans="1:125" x14ac:dyDescent="0.2">
      <c r="A70" s="40"/>
      <c r="B70" s="96">
        <v>1960</v>
      </c>
      <c r="C70" s="142">
        <v>16</v>
      </c>
      <c r="D70" s="111">
        <v>2472</v>
      </c>
      <c r="E70" s="112">
        <v>10664</v>
      </c>
      <c r="F70" s="138">
        <f>((((4/6)+((J70+K70+R70+T70+V70+W70+I70-(1-M70)-P70-Q70)/20))*(X70+(AD70+AS70)*5/6+(AH70+AM70+AP70)*1/6+AK70*18/6+AO70*8/6-AE70*9/6-AF70*7/6-AG70*3/6-AI70*2/6-AQ70*4/6-AR70)-(((2/6)-((J70+K70+L70+M70+S70+U70+V70+W70+I70)/20))*(AE70*17/6+AF70*12/6+AI70*3/6+AL70*2/6+AQ70*5/6+AR70*8/6-AD70*1/6-AG70*9/6-AK70*2/6))))/2</f>
        <v>10550.701815737535</v>
      </c>
      <c r="G70" s="300">
        <f t="shared" si="43"/>
        <v>0.98937563913517768</v>
      </c>
      <c r="H70" s="138">
        <f t="shared" si="50"/>
        <v>113.29818426246493</v>
      </c>
      <c r="I70" s="70">
        <f>(Z70-AG70)/(AB70-AG70-AI70+AF70)</f>
        <v>0.27673695225262673</v>
      </c>
      <c r="J70" s="66">
        <f>X70/AB70</f>
        <v>0.38774489965958053</v>
      </c>
      <c r="K70" s="66">
        <f>J70+V70</f>
        <v>0.71160307145209589</v>
      </c>
      <c r="L70" s="66">
        <f>AN70/X70</f>
        <v>9.3504420432220042E-2</v>
      </c>
      <c r="M70" s="66">
        <f>AG70/X70</f>
        <v>6.5324165029469541E-2</v>
      </c>
      <c r="N70" s="134">
        <f>(I70*0.7635+AU70*0.7562+K70*0.7021+1-P70*0.5276+R70*0.4621+W70*0.2713)/3.9552</f>
        <v>0.49943678075569836</v>
      </c>
      <c r="O70" s="134">
        <f>(1-I70*0.7635+1-AU70*0.7562+1-K70*0.7021+P70*0.5276+1-R70*0.4621+1-W70*0.2713)/5.5276</f>
        <v>0.72809675894693204</v>
      </c>
      <c r="P70" s="113">
        <f>AI70/AA70</f>
        <v>0.13515936465078998</v>
      </c>
      <c r="Q70" s="66">
        <f>AT70/X70</f>
        <v>2.412819253438114E-2</v>
      </c>
      <c r="R70" s="67">
        <f>E70/AA70</f>
        <v>0.11247284156348218</v>
      </c>
      <c r="S70" s="66">
        <f>AC70/X70</f>
        <v>0.2723477406679764</v>
      </c>
      <c r="T70" s="66">
        <f>AC70/AA70</f>
        <v>9.3572679140211362E-2</v>
      </c>
      <c r="U70" s="67">
        <f>E70/X70</f>
        <v>0.32735756385068765</v>
      </c>
      <c r="V70" s="66">
        <f>(Z70+AD70+AK70)/(AB70+AD70+AF70+AK70)</f>
        <v>0.32385817179251536</v>
      </c>
      <c r="W70" s="67">
        <f>AD70/AA70</f>
        <v>8.8425759908874219E-2</v>
      </c>
      <c r="X70" s="69">
        <v>32576</v>
      </c>
      <c r="Y70" s="69"/>
      <c r="Z70" s="888">
        <v>21434</v>
      </c>
      <c r="AA70" s="888">
        <v>94814</v>
      </c>
      <c r="AB70" s="887">
        <v>84014</v>
      </c>
      <c r="AC70" s="888">
        <f t="shared" si="46"/>
        <v>8872</v>
      </c>
      <c r="AD70" s="68">
        <v>8384</v>
      </c>
      <c r="AE70" s="69">
        <v>2404</v>
      </c>
      <c r="AF70" s="69">
        <v>692</v>
      </c>
      <c r="AG70" s="68">
        <v>2128</v>
      </c>
      <c r="AH70" s="69">
        <v>604</v>
      </c>
      <c r="AI70" s="68">
        <v>12815</v>
      </c>
      <c r="AJ70" s="888">
        <f t="shared" si="47"/>
        <v>989</v>
      </c>
      <c r="AK70" s="68">
        <v>488</v>
      </c>
      <c r="AL70" s="114">
        <v>167</v>
      </c>
      <c r="AM70" s="69">
        <v>55</v>
      </c>
      <c r="AN70" s="888">
        <f t="shared" si="48"/>
        <v>3046</v>
      </c>
      <c r="AO70" s="68">
        <v>920</v>
      </c>
      <c r="AP70" s="69">
        <v>218</v>
      </c>
      <c r="AQ70" s="69">
        <v>1193</v>
      </c>
      <c r="AR70" s="68">
        <v>619</v>
      </c>
      <c r="AS70" s="220">
        <v>2169</v>
      </c>
      <c r="AT70" s="894">
        <f t="shared" si="49"/>
        <v>786</v>
      </c>
      <c r="AU70" s="349">
        <f>X70/AA70</f>
        <v>0.34357795262303037</v>
      </c>
      <c r="AV70" s="349">
        <f>BH70/AA70</f>
        <v>0.47897989748349401</v>
      </c>
      <c r="AW70" s="353">
        <f>AG70/AA70</f>
        <v>2.2443942877634106E-2</v>
      </c>
      <c r="AX70" s="365">
        <f>AN70/AA70</f>
        <v>3.2126057333305209E-2</v>
      </c>
      <c r="AY70" s="365">
        <f>BH70/X70</f>
        <v>1.394093811394892</v>
      </c>
      <c r="AZ70" s="365">
        <f>AR70/X70</f>
        <v>1.900171905697446E-2</v>
      </c>
      <c r="BA70" s="365">
        <f>AR70/AA70</f>
        <v>6.5285717299133038E-3</v>
      </c>
      <c r="BB70" s="365">
        <f>AT70/AA70</f>
        <v>8.2899149914569571E-3</v>
      </c>
      <c r="BC70" s="365">
        <f>AI70/X70</f>
        <v>0.39338777013752457</v>
      </c>
      <c r="BD70" s="380">
        <f>AD70/X70</f>
        <v>0.25736738703339884</v>
      </c>
      <c r="BE70" s="365">
        <v>0.255</v>
      </c>
      <c r="BF70" s="907">
        <v>9968</v>
      </c>
      <c r="BG70" s="907">
        <v>3442</v>
      </c>
      <c r="BH70" s="910">
        <f>X70+AC70+AN70+AO70</f>
        <v>45414</v>
      </c>
      <c r="BI70" s="909">
        <v>15206</v>
      </c>
      <c r="BJ70" s="909">
        <v>1914</v>
      </c>
      <c r="BK70" s="907">
        <v>729</v>
      </c>
      <c r="BL70" s="907">
        <v>658</v>
      </c>
      <c r="BM70" s="53"/>
      <c r="BN70" s="134">
        <f>(I70*0.7635+AU70*0.7562+K70*0.7021+1-P70*0.5276+R70*0.4621+W70*0.2713)/3.9552</f>
        <v>0.49943678075569836</v>
      </c>
      <c r="BO70" s="222">
        <v>4.3099999999999996</v>
      </c>
      <c r="BP70" s="116">
        <v>8.6999999999999993</v>
      </c>
      <c r="BQ70" s="116">
        <v>3.4</v>
      </c>
      <c r="BR70" s="116">
        <v>0.9</v>
      </c>
      <c r="BS70" s="115">
        <f>AS70/D70</f>
        <v>0.87742718446601942</v>
      </c>
      <c r="BT70" s="117">
        <v>0.97699999999999998</v>
      </c>
      <c r="BU70" s="116">
        <v>1.53</v>
      </c>
      <c r="BV70" s="116">
        <v>5.2</v>
      </c>
      <c r="BW70" s="116">
        <v>21.8</v>
      </c>
      <c r="BX70" s="66">
        <v>0.71199999999999997</v>
      </c>
      <c r="BY70" s="67">
        <v>0.11247284156348218</v>
      </c>
      <c r="BZ70" s="66">
        <v>0.34357795262303037</v>
      </c>
      <c r="CA70" s="227">
        <v>8.8425759908874219E-2</v>
      </c>
      <c r="CB70" s="66">
        <v>0.27700000000000002</v>
      </c>
      <c r="CC70" s="113">
        <v>0.13515936465078998</v>
      </c>
      <c r="CD70" s="53"/>
      <c r="CE70" s="134">
        <f>(1-I70*0.7635+1-AU70*0.7562+1-K70*0.7021+P70*0.5276+1-R70*0.4621+1-W70*0.2713)/5.5276</f>
        <v>0.72809675894693204</v>
      </c>
      <c r="CF70" s="115">
        <v>4.3099999999999996</v>
      </c>
      <c r="CG70" s="116">
        <v>8.6999999999999993</v>
      </c>
      <c r="CH70" s="116">
        <v>3.4</v>
      </c>
      <c r="CI70" s="116">
        <v>0.9</v>
      </c>
      <c r="CJ70" s="115">
        <f>AS70/D70</f>
        <v>0.87742718446601942</v>
      </c>
      <c r="CK70" s="117">
        <v>0.97699999999999998</v>
      </c>
      <c r="CL70" s="116">
        <v>1.53</v>
      </c>
      <c r="CM70" s="116">
        <v>21.8</v>
      </c>
      <c r="CN70" s="116">
        <v>5.2</v>
      </c>
      <c r="CO70" s="66">
        <v>0.71199999999999997</v>
      </c>
      <c r="CP70" s="67">
        <v>0.11247284156348218</v>
      </c>
      <c r="CQ70" s="66">
        <v>0.34357795262303037</v>
      </c>
      <c r="CR70" s="66">
        <v>8.8425759908874219E-2</v>
      </c>
      <c r="CS70" s="66">
        <v>0.27700000000000002</v>
      </c>
      <c r="CT70" s="113">
        <v>0.13515936465078998</v>
      </c>
      <c r="CU70" s="40"/>
      <c r="CV70" s="96">
        <v>1944</v>
      </c>
      <c r="CW70" s="134">
        <v>0.49634593530151783</v>
      </c>
      <c r="CX70" s="134">
        <v>0.73030837193274412</v>
      </c>
      <c r="CY70" s="40"/>
      <c r="DG70" s="40"/>
      <c r="DH70" s="96">
        <v>1944</v>
      </c>
      <c r="DI70" s="70">
        <v>0.27334405448375654</v>
      </c>
      <c r="DJ70" s="40"/>
      <c r="DR70" s="40"/>
      <c r="DS70" s="96">
        <v>1944</v>
      </c>
      <c r="DT70" s="98">
        <v>3.2312535775615339E-2</v>
      </c>
      <c r="DU70" s="40"/>
    </row>
    <row r="71" spans="1:125" x14ac:dyDescent="0.2">
      <c r="A71" s="40"/>
      <c r="B71" s="96">
        <v>1959</v>
      </c>
      <c r="C71" s="142">
        <v>16</v>
      </c>
      <c r="D71" s="111">
        <v>2476</v>
      </c>
      <c r="E71" s="112">
        <v>10853</v>
      </c>
      <c r="F71" s="138">
        <f>((((4/6)+((J71+K71+R71+T71+V71+W71+I71-(1-M71)-P71-Q71)/20))*(X71+(AD71+AS71)*5/6+(AH71+AM71+AP71)*1/6+AK71*18/6+AO71*8/6-AE71*9/6-AF71*7/6-AG71*3/6-AI71*2/6-AQ71*4/6-AR71)-(((2/6)-((J71+K71+L71+M71+S71+U71+V71+W71+I71)/20))*(AE71*17/6+AF71*12/6+AI71*3/6+AL71*2/6+AQ71*5/6+AR71*8/6-AD71*1/6-AG71*9/6-AK71*2/6))))/2</f>
        <v>10831.469138810298</v>
      </c>
      <c r="G71" s="300">
        <f t="shared" si="43"/>
        <v>0.99801613736389005</v>
      </c>
      <c r="H71" s="138">
        <f t="shared" ref="H71" si="52">E71-F71</f>
        <v>21.530861189701682</v>
      </c>
      <c r="I71" s="70">
        <f>(Z71-AG71)/(AB71-AG71-AI71+AF71)</f>
        <v>0.27672147995889002</v>
      </c>
      <c r="J71" s="66">
        <f>X71/AB71</f>
        <v>0.39203264763802881</v>
      </c>
      <c r="K71" s="66">
        <f>J71+V71</f>
        <v>0.71595614373803951</v>
      </c>
      <c r="L71" s="66">
        <f>AN71/X71</f>
        <v>9.2779761544513714E-2</v>
      </c>
      <c r="M71" s="66">
        <f>AG71/X71</f>
        <v>6.8086909156932759E-2</v>
      </c>
      <c r="N71" s="134">
        <f>(I71*0.7635+AU71*0.7562+K71*0.7021+1-P71*0.5276+R71*0.4621+W71*0.2713)/3.9552</f>
        <v>0.50158035467695794</v>
      </c>
      <c r="O71" s="134">
        <f>(1-I71*0.7635+1-AU71*0.7562+1-K71*0.7021+P71*0.5276+1-R71*0.4621+1-W71*0.2713)/5.5276</f>
        <v>0.72656295339418475</v>
      </c>
      <c r="P71" s="113">
        <f>AI71/AA71</f>
        <v>0.13301391981595026</v>
      </c>
      <c r="Q71" s="66">
        <f>AT71/X71</f>
        <v>2.1999636869817828E-2</v>
      </c>
      <c r="R71" s="67">
        <f>E71/AA71</f>
        <v>0.11453507392593687</v>
      </c>
      <c r="S71" s="66">
        <f>AC71/X71</f>
        <v>0.26266416510318952</v>
      </c>
      <c r="T71" s="66">
        <f>AC71/AA71</f>
        <v>9.1602731196639822E-2</v>
      </c>
      <c r="U71" s="67">
        <f>E71/X71</f>
        <v>0.32842098892452942</v>
      </c>
      <c r="V71" s="66">
        <f>(Z71+AD71+AK71)/(AB71+AD71+AF71+AK71)</f>
        <v>0.3239234961000107</v>
      </c>
      <c r="W71" s="67">
        <f>AD71/AA71</f>
        <v>8.6368289413974689E-2</v>
      </c>
      <c r="X71" s="69">
        <v>33046</v>
      </c>
      <c r="Y71" s="69"/>
      <c r="Z71" s="888">
        <v>21636</v>
      </c>
      <c r="AA71" s="888">
        <v>94757</v>
      </c>
      <c r="AB71" s="887">
        <v>84294</v>
      </c>
      <c r="AC71" s="888">
        <f t="shared" si="46"/>
        <v>8680</v>
      </c>
      <c r="AD71" s="68">
        <v>8184</v>
      </c>
      <c r="AE71" s="69">
        <v>2360</v>
      </c>
      <c r="AF71" s="69">
        <v>616</v>
      </c>
      <c r="AG71" s="68">
        <v>2250</v>
      </c>
      <c r="AH71" s="69">
        <v>557</v>
      </c>
      <c r="AI71" s="68">
        <v>12604</v>
      </c>
      <c r="AJ71" s="888">
        <f t="shared" si="47"/>
        <v>962</v>
      </c>
      <c r="AK71" s="68">
        <v>496</v>
      </c>
      <c r="AL71" s="114">
        <v>180</v>
      </c>
      <c r="AM71" s="69">
        <v>60</v>
      </c>
      <c r="AN71" s="888">
        <f t="shared" si="48"/>
        <v>3066</v>
      </c>
      <c r="AO71" s="68">
        <v>854</v>
      </c>
      <c r="AP71" s="69">
        <v>225</v>
      </c>
      <c r="AQ71" s="69">
        <v>1127</v>
      </c>
      <c r="AR71" s="68">
        <v>547</v>
      </c>
      <c r="AS71" s="220">
        <v>2224</v>
      </c>
      <c r="AT71" s="894">
        <f t="shared" si="49"/>
        <v>727</v>
      </c>
      <c r="AU71" s="349">
        <f>X71/AA71</f>
        <v>0.34874468377006446</v>
      </c>
      <c r="AV71" s="349">
        <f>BH71/AA71</f>
        <v>0.48171639034583197</v>
      </c>
      <c r="AW71" s="353">
        <f>AG71/AA71</f>
        <v>2.3744947602815623E-2</v>
      </c>
      <c r="AX71" s="365">
        <f>AN71/AA71</f>
        <v>3.2356448600103421E-2</v>
      </c>
      <c r="AY71" s="365">
        <f>BH71/X71</f>
        <v>1.3812866912788235</v>
      </c>
      <c r="AZ71" s="365">
        <f>AR71/X71</f>
        <v>1.6552684137263209E-2</v>
      </c>
      <c r="BA71" s="365">
        <f>AR71/AA71</f>
        <v>5.7726605949956203E-3</v>
      </c>
      <c r="BB71" s="365">
        <f>AT71/AA71</f>
        <v>7.6722564032208704E-3</v>
      </c>
      <c r="BC71" s="365">
        <f>AI71/X71</f>
        <v>0.38140773467288025</v>
      </c>
      <c r="BD71" s="380">
        <f>AD71/X71</f>
        <v>0.24765478424015008</v>
      </c>
      <c r="BE71" s="365">
        <v>0.25700000000000001</v>
      </c>
      <c r="BF71" s="907">
        <v>10175</v>
      </c>
      <c r="BG71" s="907">
        <v>3478</v>
      </c>
      <c r="BH71" s="910">
        <f>X71+AC71+AN71+AO71</f>
        <v>45646</v>
      </c>
      <c r="BI71" s="909">
        <v>15317</v>
      </c>
      <c r="BJ71" s="909">
        <v>1837</v>
      </c>
      <c r="BK71" s="907">
        <v>707</v>
      </c>
      <c r="BL71" s="907">
        <v>591</v>
      </c>
      <c r="BM71" s="53"/>
      <c r="BN71" s="134">
        <f>(I71*0.7635+AU71*0.7562+K71*0.7021+1-P71*0.5276+R71*0.4621+W71*0.2713)/3.9552</f>
        <v>0.50158035467695794</v>
      </c>
      <c r="BO71" s="222">
        <v>4.38</v>
      </c>
      <c r="BP71" s="116">
        <v>8.8000000000000007</v>
      </c>
      <c r="BQ71" s="116">
        <v>3.3</v>
      </c>
      <c r="BR71" s="116">
        <v>0.9</v>
      </c>
      <c r="BS71" s="115">
        <f>AS71/D71</f>
        <v>0.89822294022617122</v>
      </c>
      <c r="BT71" s="117">
        <v>0.97699999999999998</v>
      </c>
      <c r="BU71" s="116">
        <v>1.54</v>
      </c>
      <c r="BV71" s="116">
        <v>5.0999999999999996</v>
      </c>
      <c r="BW71" s="116">
        <v>21.9</v>
      </c>
      <c r="BX71" s="66">
        <v>0.71599999999999997</v>
      </c>
      <c r="BY71" s="67">
        <v>0.11453507392593687</v>
      </c>
      <c r="BZ71" s="66">
        <v>0.34874468377006446</v>
      </c>
      <c r="CA71" s="227">
        <v>8.6368289413974689E-2</v>
      </c>
      <c r="CB71" s="66">
        <v>0.27500000000000002</v>
      </c>
      <c r="CC71" s="113">
        <v>0.13301391981595026</v>
      </c>
      <c r="CD71" s="53"/>
      <c r="CE71" s="134">
        <f>(1-I71*0.7635+1-AU71*0.7562+1-K71*0.7021+P71*0.5276+1-R71*0.4621+1-W71*0.2713)/5.5276</f>
        <v>0.72656295339418475</v>
      </c>
      <c r="CF71" s="115">
        <v>4.38</v>
      </c>
      <c r="CG71" s="116">
        <v>8.8000000000000007</v>
      </c>
      <c r="CH71" s="116">
        <v>3.3</v>
      </c>
      <c r="CI71" s="116">
        <v>0.9</v>
      </c>
      <c r="CJ71" s="115">
        <f>AS71/D71</f>
        <v>0.89822294022617122</v>
      </c>
      <c r="CK71" s="117">
        <v>0.97699999999999998</v>
      </c>
      <c r="CL71" s="116">
        <v>1.54</v>
      </c>
      <c r="CM71" s="116">
        <v>21.9</v>
      </c>
      <c r="CN71" s="116">
        <v>5.0999999999999996</v>
      </c>
      <c r="CO71" s="66">
        <v>0.71599999999999997</v>
      </c>
      <c r="CP71" s="67">
        <v>0.11453507392593687</v>
      </c>
      <c r="CQ71" s="66">
        <v>0.34874468377006446</v>
      </c>
      <c r="CR71" s="66">
        <v>8.6368289413974689E-2</v>
      </c>
      <c r="CS71" s="66">
        <v>0.27500000000000002</v>
      </c>
      <c r="CT71" s="113">
        <v>0.13301391981595026</v>
      </c>
      <c r="CU71" s="40"/>
      <c r="CV71" s="96">
        <v>1945</v>
      </c>
      <c r="CW71" s="134">
        <v>0.49608275285891962</v>
      </c>
      <c r="CX71" s="134">
        <v>0.73049668859765549</v>
      </c>
      <c r="CY71" s="40"/>
      <c r="DG71" s="40"/>
      <c r="DH71" s="96">
        <v>1945</v>
      </c>
      <c r="DI71" s="70">
        <v>0.27280264434775348</v>
      </c>
      <c r="DJ71" s="40"/>
      <c r="DR71" s="40"/>
      <c r="DS71" s="96">
        <v>1945</v>
      </c>
      <c r="DT71" s="98">
        <v>3.2053864303389537E-2</v>
      </c>
      <c r="DU71" s="40"/>
    </row>
    <row r="72" spans="1:125" x14ac:dyDescent="0.2">
      <c r="A72" s="40"/>
      <c r="B72" s="96">
        <v>1958</v>
      </c>
      <c r="C72" s="142">
        <v>16</v>
      </c>
      <c r="D72" s="111">
        <v>2470</v>
      </c>
      <c r="E72" s="112">
        <v>10578</v>
      </c>
      <c r="F72" s="138">
        <f>((((4/6)+((J72+K72+R72+T72+V72+W72+I72-(1-M72)-P72-Q72)/20))*(X72+(AD72+AS72)*5/6+(AH72+AM72+AP72)*1/6+AK72*18/6+AO72*8/6-AE72*9/6-AF72*7/6-AG72*3/6-AI72*2/6-AQ72*4/6-AR72)-(((2/6)-((J72+K72+L72+M72+S72+U72+V72+W72+I72)/20))*(AE72*17/6+AF72*12/6+AI72*3/6+AL72*2/6+AQ72*5/6+AR72*8/6-AD72*1/6-AG72*9/6-AK72*2/6))))/2</f>
        <v>10596.747285972435</v>
      </c>
      <c r="G72" s="300">
        <f t="shared" si="43"/>
        <v>1.0017722902223893</v>
      </c>
      <c r="H72" s="138">
        <f t="shared" ref="H72:H76" si="53">F72-E72</f>
        <v>18.747285972434838</v>
      </c>
      <c r="I72" s="70">
        <f>(Z72-AG72)/(AB72-AG72-AI72+AF72)</f>
        <v>0.27684769876867699</v>
      </c>
      <c r="J72" s="66">
        <f>X72/AB72</f>
        <v>0.3941808725112434</v>
      </c>
      <c r="K72" s="66">
        <f>J72+V72</f>
        <v>0.71907855986959013</v>
      </c>
      <c r="L72" s="66">
        <f>AN72/X72</f>
        <v>8.8127591320400683E-2</v>
      </c>
      <c r="M72" s="66">
        <f>AG72/X72</f>
        <v>6.7790454861846691E-2</v>
      </c>
      <c r="N72" s="134">
        <f>(I72*0.7635+AU72*0.7562+K72*0.7021+1-P72*0.5276+R72*0.4621+W72*0.2713)/3.9552</f>
        <v>0.50273242391561124</v>
      </c>
      <c r="O72" s="134">
        <f>(1-I72*0.7635+1-AU72*0.7562+1-K72*0.7021+P72*0.5276+1-R72*0.4621+1-W72*0.2713)/5.5276</f>
        <v>0.72573860571115389</v>
      </c>
      <c r="P72" s="113">
        <f>AI72/AA72</f>
        <v>0.12981841350748646</v>
      </c>
      <c r="Q72" s="66">
        <f>AT72/X72</f>
        <v>2.151741669945223E-2</v>
      </c>
      <c r="R72" s="67">
        <f>E72/AA72</f>
        <v>0.11232876712328767</v>
      </c>
      <c r="S72" s="66">
        <f>AC72/X72</f>
        <v>0.26105377840995064</v>
      </c>
      <c r="T72" s="66">
        <f>AC72/AA72</f>
        <v>9.160029733460763E-2</v>
      </c>
      <c r="U72" s="67">
        <f>E72/X72</f>
        <v>0.3201283176467028</v>
      </c>
      <c r="V72" s="66">
        <f>(Z72+AD72+AK72)/(AB72+AD72+AF72+AK72)</f>
        <v>0.32489768735834668</v>
      </c>
      <c r="W72" s="67">
        <f>AD72/AA72</f>
        <v>8.6301369863013705E-2</v>
      </c>
      <c r="X72" s="69">
        <v>33043</v>
      </c>
      <c r="Y72" s="69"/>
      <c r="Z72" s="888">
        <v>21621</v>
      </c>
      <c r="AA72" s="888">
        <v>94170</v>
      </c>
      <c r="AB72" s="887">
        <v>83827</v>
      </c>
      <c r="AC72" s="888">
        <f t="shared" si="46"/>
        <v>8626</v>
      </c>
      <c r="AD72" s="68">
        <v>8127</v>
      </c>
      <c r="AE72" s="69">
        <v>2600</v>
      </c>
      <c r="AF72" s="69">
        <v>644</v>
      </c>
      <c r="AG72" s="68">
        <v>2240</v>
      </c>
      <c r="AH72" s="69">
        <v>526</v>
      </c>
      <c r="AI72" s="68">
        <v>12225</v>
      </c>
      <c r="AJ72" s="888">
        <f t="shared" si="47"/>
        <v>917</v>
      </c>
      <c r="AK72" s="68">
        <v>499</v>
      </c>
      <c r="AL72" s="114">
        <v>160</v>
      </c>
      <c r="AM72" s="69">
        <v>70</v>
      </c>
      <c r="AN72" s="888">
        <f t="shared" si="48"/>
        <v>2912</v>
      </c>
      <c r="AO72" s="68">
        <v>739</v>
      </c>
      <c r="AP72" s="69">
        <v>231</v>
      </c>
      <c r="AQ72" s="69">
        <v>1046</v>
      </c>
      <c r="AR72" s="68">
        <v>551</v>
      </c>
      <c r="AS72" s="220">
        <v>2085</v>
      </c>
      <c r="AT72" s="894">
        <f t="shared" si="49"/>
        <v>711</v>
      </c>
      <c r="AU72" s="349">
        <f>X72/AA72</f>
        <v>0.35088669427630881</v>
      </c>
      <c r="AV72" s="349">
        <f>BH72/AA72</f>
        <v>0.4812573006265265</v>
      </c>
      <c r="AW72" s="353">
        <f>AG72/AA72</f>
        <v>2.378676860996071E-2</v>
      </c>
      <c r="AX72" s="365">
        <f>AN72/AA72</f>
        <v>3.0922799192948922E-2</v>
      </c>
      <c r="AY72" s="365">
        <f>BH72/X72</f>
        <v>1.3715461671155766</v>
      </c>
      <c r="AZ72" s="365">
        <f>AR72/X72</f>
        <v>1.6675241352177465E-2</v>
      </c>
      <c r="BA72" s="365">
        <f>AR72/AA72</f>
        <v>5.8511203143251566E-3</v>
      </c>
      <c r="BB72" s="365">
        <f>AT72/AA72</f>
        <v>7.5501752150366362E-3</v>
      </c>
      <c r="BC72" s="365">
        <f>AI72/X72</f>
        <v>0.3699724601277124</v>
      </c>
      <c r="BD72" s="380">
        <f>AD72/X72</f>
        <v>0.24595224404563751</v>
      </c>
      <c r="BE72" s="365">
        <v>0.25800000000000001</v>
      </c>
      <c r="BF72" s="907">
        <v>9955</v>
      </c>
      <c r="BG72" s="907">
        <v>3392</v>
      </c>
      <c r="BH72" s="910">
        <f>X72+AC72+AN72+AO72</f>
        <v>45320</v>
      </c>
      <c r="BI72" s="909">
        <v>15334</v>
      </c>
      <c r="BJ72" s="909">
        <v>2062</v>
      </c>
      <c r="BK72" s="907">
        <v>679</v>
      </c>
      <c r="BL72" s="907">
        <v>655</v>
      </c>
      <c r="BM72" s="53"/>
      <c r="BN72" s="134">
        <f>(I72*0.7635+AU72*0.7562+K72*0.7021+1-P72*0.5276+R72*0.4621+W72*0.2713)/3.9552</f>
        <v>0.50273242391561124</v>
      </c>
      <c r="BO72" s="222">
        <v>4.28</v>
      </c>
      <c r="BP72" s="116">
        <v>8.8000000000000007</v>
      </c>
      <c r="BQ72" s="116">
        <v>3.3</v>
      </c>
      <c r="BR72" s="116">
        <v>0.9</v>
      </c>
      <c r="BS72" s="115">
        <f>AS72/D72</f>
        <v>0.84412955465587047</v>
      </c>
      <c r="BT72" s="117">
        <v>0.97799999999999998</v>
      </c>
      <c r="BU72" s="116">
        <v>1.5</v>
      </c>
      <c r="BV72" s="116">
        <v>5</v>
      </c>
      <c r="BW72" s="116">
        <v>22</v>
      </c>
      <c r="BX72" s="66">
        <v>0.71899999999999997</v>
      </c>
      <c r="BY72" s="67">
        <v>0.11232876712328767</v>
      </c>
      <c r="BZ72" s="66">
        <v>0.35088669427630881</v>
      </c>
      <c r="CA72" s="227">
        <v>8.6301369863013705E-2</v>
      </c>
      <c r="CB72" s="66">
        <v>0.27700000000000002</v>
      </c>
      <c r="CC72" s="113">
        <v>0.12981841350748646</v>
      </c>
      <c r="CD72" s="53"/>
      <c r="CE72" s="134">
        <f>(1-I72*0.7635+1-AU72*0.7562+1-K72*0.7021+P72*0.5276+1-R72*0.4621+1-W72*0.2713)/5.5276</f>
        <v>0.72573860571115389</v>
      </c>
      <c r="CF72" s="115">
        <v>4.28</v>
      </c>
      <c r="CG72" s="116">
        <v>8.8000000000000007</v>
      </c>
      <c r="CH72" s="116">
        <v>3.3</v>
      </c>
      <c r="CI72" s="116">
        <v>0.9</v>
      </c>
      <c r="CJ72" s="115">
        <f>AS72/D72</f>
        <v>0.84412955465587047</v>
      </c>
      <c r="CK72" s="117">
        <v>0.97799999999999998</v>
      </c>
      <c r="CL72" s="116">
        <v>1.5</v>
      </c>
      <c r="CM72" s="116">
        <v>22</v>
      </c>
      <c r="CN72" s="116">
        <v>5</v>
      </c>
      <c r="CO72" s="66">
        <v>0.71899999999999997</v>
      </c>
      <c r="CP72" s="67">
        <v>0.11232876712328767</v>
      </c>
      <c r="CQ72" s="66">
        <v>0.35088669427630881</v>
      </c>
      <c r="CR72" s="66">
        <v>8.6301369863013705E-2</v>
      </c>
      <c r="CS72" s="66">
        <v>0.27700000000000002</v>
      </c>
      <c r="CT72" s="113">
        <v>0.12981841350748646</v>
      </c>
      <c r="CU72" s="40"/>
      <c r="CV72" s="96">
        <v>1946</v>
      </c>
      <c r="CW72" s="134">
        <v>0.49454800679936112</v>
      </c>
      <c r="CX72" s="134">
        <v>0.7315948555443893</v>
      </c>
      <c r="CY72" s="40"/>
      <c r="DG72" s="40"/>
      <c r="DH72" s="96">
        <v>1946</v>
      </c>
      <c r="DI72" s="70">
        <v>0.27105957944799131</v>
      </c>
      <c r="DJ72" s="40"/>
      <c r="DR72" s="40"/>
      <c r="DS72" s="96">
        <v>1946</v>
      </c>
      <c r="DT72" s="98">
        <v>3.7995765702187718E-2</v>
      </c>
      <c r="DU72" s="40"/>
    </row>
    <row r="73" spans="1:125" x14ac:dyDescent="0.2">
      <c r="A73" s="40"/>
      <c r="B73" s="96">
        <v>1957</v>
      </c>
      <c r="C73" s="142">
        <v>16</v>
      </c>
      <c r="D73" s="111">
        <v>2470</v>
      </c>
      <c r="E73" s="112">
        <v>10636</v>
      </c>
      <c r="F73" s="138">
        <f>((((4/6)+((J73+K73+R73+T73+V73+W73+I73-(1-M73)-P73-Q73)/20))*(X73+(AD73+AS73)*5/6+(AH73+AM73+AP73)*1/6+AK73*18/6+AO73*8/6-AE73*9/6-AF73*7/6-AG73*3/6-AI73*2/6-AQ73*4/6-AR73)-(((2/6)-((J73+K73+L73+M73+S73+U73+V73+W73+I73)/20))*(AE73*17/6+AF73*12/6+AI73*3/6+AL73*2/6+AQ73*5/6+AR73*8/6-AD73*1/6-AG73*9/6-AK73*2/6))))/2</f>
        <v>10742.770731549008</v>
      </c>
      <c r="G73" s="300">
        <f t="shared" si="43"/>
        <v>1.0100386171069018</v>
      </c>
      <c r="H73" s="138">
        <f t="shared" si="53"/>
        <v>106.77073154900791</v>
      </c>
      <c r="I73" s="70">
        <f>(Z73-AG73)/(AB73-AG73-AI73+AF73)</f>
        <v>0.27523025671173817</v>
      </c>
      <c r="J73" s="66">
        <f>X73/AB73</f>
        <v>0.39115021317692505</v>
      </c>
      <c r="K73" s="66">
        <f>J73+V73</f>
        <v>0.71514168457321869</v>
      </c>
      <c r="L73" s="66">
        <f>AN73/X73</f>
        <v>8.6176266899521237E-2</v>
      </c>
      <c r="M73" s="66">
        <f>AG73/X73</f>
        <v>6.6303333232964987E-2</v>
      </c>
      <c r="N73" s="134">
        <f>(I73*0.7635+AU73*0.7562+K73*0.7021+1-P73*0.5276+R73*0.4621+W73*0.2713)/3.9552</f>
        <v>0.50164068939188633</v>
      </c>
      <c r="O73" s="134">
        <f>(1-I73*0.7635+1-AU73*0.7562+1-K73*0.7021+P73*0.5276+1-R73*0.4621+1-W73*0.2713)/5.5276</f>
        <v>0.72651978169860543</v>
      </c>
      <c r="P73" s="113">
        <f>AI73/AA73</f>
        <v>0.12522269497600133</v>
      </c>
      <c r="Q73" s="66">
        <f>AT73/X73</f>
        <v>2.2311884616542713E-2</v>
      </c>
      <c r="R73" s="67">
        <f>E73/AA73</f>
        <v>0.11146276540001257</v>
      </c>
      <c r="S73" s="66">
        <f>AC73/X73</f>
        <v>0.26129896720965945</v>
      </c>
      <c r="T73" s="66">
        <f>AC73/AA73</f>
        <v>9.0943388317159563E-2</v>
      </c>
      <c r="U73" s="67">
        <f>E73/X73</f>
        <v>0.32025533708710968</v>
      </c>
      <c r="V73" s="66">
        <f>(Z73+AD73+AK73)/(AB73+AD73+AF73+AK73)</f>
        <v>0.32399147139629364</v>
      </c>
      <c r="W73" s="67">
        <f>AD73/AA73</f>
        <v>8.5588229129550844E-2</v>
      </c>
      <c r="X73" s="69">
        <v>33211</v>
      </c>
      <c r="Y73" s="69"/>
      <c r="Z73" s="888">
        <v>21865</v>
      </c>
      <c r="AA73" s="888">
        <v>95422</v>
      </c>
      <c r="AB73" s="887">
        <v>84906</v>
      </c>
      <c r="AC73" s="888">
        <f t="shared" ref="AC73:AC104" si="54">AD73+AK73</f>
        <v>8678</v>
      </c>
      <c r="AD73" s="68">
        <v>8167</v>
      </c>
      <c r="AE73" s="69">
        <v>2512</v>
      </c>
      <c r="AF73" s="69">
        <v>687</v>
      </c>
      <c r="AG73" s="68">
        <v>2202</v>
      </c>
      <c r="AH73" s="69">
        <v>480</v>
      </c>
      <c r="AI73" s="68">
        <v>11949</v>
      </c>
      <c r="AJ73" s="888">
        <f t="shared" ref="AJ73:AJ104" si="55">AH73+AL73+AP73</f>
        <v>849</v>
      </c>
      <c r="AK73" s="68">
        <v>511</v>
      </c>
      <c r="AL73" s="114">
        <v>152</v>
      </c>
      <c r="AM73" s="69">
        <v>46</v>
      </c>
      <c r="AN73" s="888">
        <f t="shared" ref="AN73:AN104" si="56">AH73+AM73+AP73+AS73</f>
        <v>2862</v>
      </c>
      <c r="AO73" s="68">
        <v>768</v>
      </c>
      <c r="AP73" s="69">
        <v>217</v>
      </c>
      <c r="AQ73" s="69">
        <v>1115</v>
      </c>
      <c r="AR73" s="68">
        <v>589</v>
      </c>
      <c r="AS73" s="220">
        <v>2119</v>
      </c>
      <c r="AT73" s="894">
        <f t="shared" ref="AT73:AT104" si="57">AL73+AR73</f>
        <v>741</v>
      </c>
      <c r="AU73" s="349">
        <f>X73/AA73</f>
        <v>0.34804342814026118</v>
      </c>
      <c r="AV73" s="349">
        <f>BH73/AA73</f>
        <v>0.47702835824023809</v>
      </c>
      <c r="AW73" s="353">
        <f>AG73/AA73</f>
        <v>2.3076439395527237E-2</v>
      </c>
      <c r="AX73" s="365">
        <f>AN73/AA73</f>
        <v>2.9993083356039486E-2</v>
      </c>
      <c r="AY73" s="365">
        <f>BH73/X73</f>
        <v>1.3706001023757188</v>
      </c>
      <c r="AZ73" s="365">
        <f>AR73/X73</f>
        <v>1.7735087772123695E-2</v>
      </c>
      <c r="BA73" s="365">
        <f>AR73/AA73</f>
        <v>6.1725807465783569E-3</v>
      </c>
      <c r="BB73" s="365">
        <f>AT73/AA73</f>
        <v>7.7655048102114816E-3</v>
      </c>
      <c r="BC73" s="365">
        <f>AI73/X73</f>
        <v>0.3597904308813345</v>
      </c>
      <c r="BD73" s="380">
        <f>AD73/X73</f>
        <v>0.24591249887085603</v>
      </c>
      <c r="BE73" s="365">
        <v>0.25800000000000001</v>
      </c>
      <c r="BF73" s="907">
        <v>10023</v>
      </c>
      <c r="BG73" s="907">
        <v>3396</v>
      </c>
      <c r="BH73" s="910">
        <f>X73+AC73+AN73+AO73</f>
        <v>45519</v>
      </c>
      <c r="BI73" s="909">
        <v>15595</v>
      </c>
      <c r="BJ73" s="909">
        <v>1972</v>
      </c>
      <c r="BK73" s="907">
        <v>740</v>
      </c>
      <c r="BL73" s="907">
        <v>672</v>
      </c>
      <c r="BM73" s="53"/>
      <c r="BN73" s="134">
        <f>(I73*0.7635+AU73*0.7562+K73*0.7021+1-P73*0.5276+R73*0.4621+W73*0.2713)/3.9552</f>
        <v>0.50164068939188633</v>
      </c>
      <c r="BO73" s="222">
        <v>4.3099999999999996</v>
      </c>
      <c r="BP73" s="116">
        <v>8.8000000000000007</v>
      </c>
      <c r="BQ73" s="116">
        <v>3.3</v>
      </c>
      <c r="BR73" s="116">
        <v>0.9</v>
      </c>
      <c r="BS73" s="115">
        <f>AS73/D73</f>
        <v>0.85789473684210527</v>
      </c>
      <c r="BT73" s="117">
        <v>0.97799999999999998</v>
      </c>
      <c r="BU73" s="116">
        <v>1.46</v>
      </c>
      <c r="BV73" s="116">
        <v>4.8</v>
      </c>
      <c r="BW73" s="116">
        <v>22.2</v>
      </c>
      <c r="BX73" s="66">
        <v>0.71499999999999997</v>
      </c>
      <c r="BY73" s="67">
        <v>0.11146276540001257</v>
      </c>
      <c r="BZ73" s="66">
        <v>0.34804342814026118</v>
      </c>
      <c r="CA73" s="227">
        <v>8.5588229129550844E-2</v>
      </c>
      <c r="CB73" s="66">
        <v>0.27500000000000002</v>
      </c>
      <c r="CC73" s="113">
        <v>0.12522269497600133</v>
      </c>
      <c r="CD73" s="53"/>
      <c r="CE73" s="134">
        <f>(1-I73*0.7635+1-AU73*0.7562+1-K73*0.7021+P73*0.5276+1-R73*0.4621+1-W73*0.2713)/5.5276</f>
        <v>0.72651978169860543</v>
      </c>
      <c r="CF73" s="115">
        <v>4.3099999999999996</v>
      </c>
      <c r="CG73" s="116">
        <v>8.8000000000000007</v>
      </c>
      <c r="CH73" s="116">
        <v>3.3</v>
      </c>
      <c r="CI73" s="116">
        <v>0.9</v>
      </c>
      <c r="CJ73" s="115">
        <f>AS73/D73</f>
        <v>0.85789473684210527</v>
      </c>
      <c r="CK73" s="117">
        <v>0.97799999999999998</v>
      </c>
      <c r="CL73" s="116">
        <v>1.46</v>
      </c>
      <c r="CM73" s="116">
        <v>22.2</v>
      </c>
      <c r="CN73" s="116">
        <v>4.8</v>
      </c>
      <c r="CO73" s="66">
        <v>0.71499999999999997</v>
      </c>
      <c r="CP73" s="67">
        <v>0.11146276540001257</v>
      </c>
      <c r="CQ73" s="66">
        <v>0.34804342814026118</v>
      </c>
      <c r="CR73" s="66">
        <v>8.5588229129550844E-2</v>
      </c>
      <c r="CS73" s="66">
        <v>0.27500000000000002</v>
      </c>
      <c r="CT73" s="113">
        <v>0.12522269497600133</v>
      </c>
      <c r="CU73" s="40"/>
      <c r="CV73" s="96">
        <v>1947</v>
      </c>
      <c r="CW73" s="134">
        <v>0.50406238787869873</v>
      </c>
      <c r="CX73" s="134">
        <v>0.72478696784538887</v>
      </c>
      <c r="CY73" s="40"/>
      <c r="DG73" s="40"/>
      <c r="DH73" s="96">
        <v>1947</v>
      </c>
      <c r="DI73" s="70">
        <v>0.2718137806670945</v>
      </c>
      <c r="DJ73" s="40"/>
      <c r="DR73" s="40"/>
      <c r="DS73" s="96">
        <v>1947</v>
      </c>
      <c r="DT73" s="98">
        <v>4.5777279521674138E-2</v>
      </c>
      <c r="DU73" s="40"/>
    </row>
    <row r="74" spans="1:125" x14ac:dyDescent="0.2">
      <c r="A74" s="40"/>
      <c r="B74" s="96">
        <v>1956</v>
      </c>
      <c r="C74" s="142">
        <v>16</v>
      </c>
      <c r="D74" s="111">
        <v>2478</v>
      </c>
      <c r="E74" s="112">
        <v>11031</v>
      </c>
      <c r="F74" s="138">
        <f>((((4/6)+((J74+K74+R74+T74+V74+W74+I74-(1-M74)-P74-Q74)/20))*(X74+(AD74+AS74)*5/6+(AH74+AM74+AP74)*1/6+AK74*18/6+AO74*8/6-AE74*9/6-AF74*7/6-AG74*3/6-AI74*2/6-AQ74*4/6-AR74)-(((2/6)-((J74+K74+L74+M74+S74+U74+V74+W74+I74)/20))*(AE74*17/6+AF74*12/6+AI74*3/6+AL74*2/6+AQ74*5/6+AR74*8/6-AD74*1/6-AG74*9/6-AK74*2/6))))/2</f>
        <v>11174.351952498402</v>
      </c>
      <c r="G74" s="300">
        <f t="shared" ref="G74:G137" si="58">F74/E74</f>
        <v>1.0129953723595686</v>
      </c>
      <c r="H74" s="138">
        <f t="shared" si="53"/>
        <v>143.35195249840217</v>
      </c>
      <c r="I74" s="70">
        <f>(Z74-AG74)/(AB74-AG74-AI74+AF74)</f>
        <v>0.27381508040904656</v>
      </c>
      <c r="J74" s="66">
        <f>X74/AB74</f>
        <v>0.39739553520320547</v>
      </c>
      <c r="K74" s="66">
        <f>J74+V74</f>
        <v>0.7286539148239678</v>
      </c>
      <c r="L74" s="66">
        <f>AN74/X74</f>
        <v>8.8884887768575199E-2</v>
      </c>
      <c r="M74" s="66">
        <f>AG74/X74</f>
        <v>6.8839274996999156E-2</v>
      </c>
      <c r="N74" s="134">
        <f>(I74*0.7635+AU74*0.7562+K74*0.7021+1-P74*0.5276+R74*0.4621+W74*0.2713)/3.9552</f>
        <v>0.50580843709598278</v>
      </c>
      <c r="O74" s="134">
        <f>(1-I74*0.7635+1-AU74*0.7562+1-K74*0.7021+P74*0.5276+1-R74*0.4621+1-W74*0.2713)/5.5276</f>
        <v>0.72353760575981785</v>
      </c>
      <c r="P74" s="113">
        <f>AI74/AA74</f>
        <v>0.12076584756526394</v>
      </c>
      <c r="Q74" s="66">
        <f>AT74/X74</f>
        <v>2.103589004921378E-2</v>
      </c>
      <c r="R74" s="67">
        <f>E74/AA74</f>
        <v>0.11579035762646037</v>
      </c>
      <c r="S74" s="66">
        <f>AC74/X74</f>
        <v>0.28441963749849958</v>
      </c>
      <c r="T74" s="66">
        <f>AC74/AA74</f>
        <v>9.9488805147637693E-2</v>
      </c>
      <c r="U74" s="67">
        <f>E74/X74</f>
        <v>0.33102268635217863</v>
      </c>
      <c r="V74" s="66">
        <f>(Z74+AD74+AK74)/(AB74+AD74+AF74+AK74)</f>
        <v>0.33125837962076232</v>
      </c>
      <c r="W74" s="67">
        <f>AD74/AA74</f>
        <v>9.4439837509315921E-2</v>
      </c>
      <c r="X74" s="69">
        <v>33324</v>
      </c>
      <c r="Y74" s="69"/>
      <c r="Z74" s="888">
        <v>21653</v>
      </c>
      <c r="AA74" s="888">
        <v>95267</v>
      </c>
      <c r="AB74" s="887">
        <v>83856</v>
      </c>
      <c r="AC74" s="888">
        <f t="shared" si="54"/>
        <v>9478</v>
      </c>
      <c r="AD74" s="68">
        <v>8997</v>
      </c>
      <c r="AE74" s="69">
        <v>2516</v>
      </c>
      <c r="AF74" s="69">
        <v>644</v>
      </c>
      <c r="AG74" s="68">
        <v>2294</v>
      </c>
      <c r="AH74" s="69">
        <v>492</v>
      </c>
      <c r="AI74" s="68">
        <v>11505</v>
      </c>
      <c r="AJ74" s="888">
        <f t="shared" si="55"/>
        <v>842</v>
      </c>
      <c r="AK74" s="68">
        <v>481</v>
      </c>
      <c r="AL74" s="114">
        <v>175</v>
      </c>
      <c r="AM74" s="69">
        <v>43</v>
      </c>
      <c r="AN74" s="888">
        <f t="shared" si="56"/>
        <v>2962</v>
      </c>
      <c r="AO74" s="68">
        <v>717</v>
      </c>
      <c r="AP74" s="69">
        <v>175</v>
      </c>
      <c r="AQ74" s="69">
        <v>1253</v>
      </c>
      <c r="AR74" s="68">
        <v>526</v>
      </c>
      <c r="AS74" s="220">
        <v>2252</v>
      </c>
      <c r="AT74" s="894">
        <f t="shared" si="57"/>
        <v>701</v>
      </c>
      <c r="AU74" s="349">
        <f>X74/AA74</f>
        <v>0.3497958369634816</v>
      </c>
      <c r="AV74" s="349">
        <f>BH74/AA74</f>
        <v>0.48790242161503983</v>
      </c>
      <c r="AW74" s="353">
        <f>AG74/AA74</f>
        <v>2.4079691813534591E-2</v>
      </c>
      <c r="AX74" s="365">
        <f>AN74/AA74</f>
        <v>3.109156371041389E-2</v>
      </c>
      <c r="AY74" s="365">
        <f>BH74/X74</f>
        <v>1.394820549753931</v>
      </c>
      <c r="AZ74" s="365">
        <f>AR74/X74</f>
        <v>1.5784419637498499E-2</v>
      </c>
      <c r="BA74" s="365">
        <f>AR74/AA74</f>
        <v>5.5213242780816022E-3</v>
      </c>
      <c r="BB74" s="365">
        <f>AT74/AA74</f>
        <v>7.3582667660365081E-3</v>
      </c>
      <c r="BC74" s="365">
        <f>AI74/X74</f>
        <v>0.34524666906733886</v>
      </c>
      <c r="BD74" s="380">
        <f>AD74/X74</f>
        <v>0.26998559596687072</v>
      </c>
      <c r="BE74" s="365">
        <v>0.25800000000000001</v>
      </c>
      <c r="BF74" s="907">
        <v>10330</v>
      </c>
      <c r="BG74" s="907">
        <v>3339</v>
      </c>
      <c r="BH74" s="910">
        <f>X74+AC74+AN74+AO74</f>
        <v>46481</v>
      </c>
      <c r="BI74" s="909">
        <v>15295</v>
      </c>
      <c r="BJ74" s="909">
        <v>1984</v>
      </c>
      <c r="BK74" s="907">
        <v>783</v>
      </c>
      <c r="BL74" s="907">
        <v>725</v>
      </c>
      <c r="BM74" s="53"/>
      <c r="BN74" s="134">
        <f>(I74*0.7635+AU74*0.7562+K74*0.7021+1-P74*0.5276+R74*0.4621+W74*0.2713)/3.9552</f>
        <v>0.50580843709598278</v>
      </c>
      <c r="BO74" s="222">
        <v>4.45</v>
      </c>
      <c r="BP74" s="116">
        <v>8.8000000000000007</v>
      </c>
      <c r="BQ74" s="116">
        <v>3.7</v>
      </c>
      <c r="BR74" s="116">
        <v>0.9</v>
      </c>
      <c r="BS74" s="115">
        <f>AS74/D74</f>
        <v>0.90879741727199359</v>
      </c>
      <c r="BT74" s="117">
        <v>0.97599999999999998</v>
      </c>
      <c r="BU74" s="116">
        <v>1.28</v>
      </c>
      <c r="BV74" s="116">
        <v>4.7</v>
      </c>
      <c r="BW74" s="116">
        <v>22.3</v>
      </c>
      <c r="BX74" s="66">
        <v>0.72899999999999998</v>
      </c>
      <c r="BY74" s="67">
        <v>0.11579035762646037</v>
      </c>
      <c r="BZ74" s="66">
        <v>0.3497958369634816</v>
      </c>
      <c r="CA74" s="227">
        <v>9.4439837509315921E-2</v>
      </c>
      <c r="CB74" s="66">
        <v>0.27400000000000002</v>
      </c>
      <c r="CC74" s="113">
        <v>0.12076584756526394</v>
      </c>
      <c r="CD74" s="53"/>
      <c r="CE74" s="134">
        <f>(1-I74*0.7635+1-AU74*0.7562+1-K74*0.7021+P74*0.5276+1-R74*0.4621+1-W74*0.2713)/5.5276</f>
        <v>0.72353760575981785</v>
      </c>
      <c r="CF74" s="115">
        <v>4.45</v>
      </c>
      <c r="CG74" s="116">
        <v>8.8000000000000007</v>
      </c>
      <c r="CH74" s="116">
        <v>3.7</v>
      </c>
      <c r="CI74" s="116">
        <v>0.9</v>
      </c>
      <c r="CJ74" s="115">
        <f>AS74/D74</f>
        <v>0.90879741727199359</v>
      </c>
      <c r="CK74" s="117">
        <v>0.97599999999999998</v>
      </c>
      <c r="CL74" s="116">
        <v>1.28</v>
      </c>
      <c r="CM74" s="116">
        <v>22.3</v>
      </c>
      <c r="CN74" s="116">
        <v>4.7</v>
      </c>
      <c r="CO74" s="66">
        <v>0.72899999999999998</v>
      </c>
      <c r="CP74" s="67">
        <v>0.11579035762646037</v>
      </c>
      <c r="CQ74" s="66">
        <v>0.3497958369634816</v>
      </c>
      <c r="CR74" s="66">
        <v>9.4439837509315921E-2</v>
      </c>
      <c r="CS74" s="66">
        <v>0.27400000000000002</v>
      </c>
      <c r="CT74" s="113">
        <v>0.12076584756526394</v>
      </c>
      <c r="CU74" s="40"/>
      <c r="CV74" s="96">
        <v>1948</v>
      </c>
      <c r="CW74" s="134">
        <v>0.50659867468097752</v>
      </c>
      <c r="CX74" s="134">
        <v>0.72297216186080715</v>
      </c>
      <c r="CY74" s="40"/>
      <c r="DG74" s="40"/>
      <c r="DH74" s="96">
        <v>1948</v>
      </c>
      <c r="DI74" s="70">
        <v>0.27353451824992436</v>
      </c>
      <c r="DJ74" s="40"/>
      <c r="DR74" s="40"/>
      <c r="DS74" s="96">
        <v>1948</v>
      </c>
      <c r="DT74" s="98">
        <v>4.5055950075317409E-2</v>
      </c>
      <c r="DU74" s="40"/>
    </row>
    <row r="75" spans="1:125" x14ac:dyDescent="0.2">
      <c r="A75" s="40"/>
      <c r="B75" s="96">
        <v>1955</v>
      </c>
      <c r="C75" s="142">
        <v>16</v>
      </c>
      <c r="D75" s="111">
        <v>2468</v>
      </c>
      <c r="E75" s="112">
        <v>11068</v>
      </c>
      <c r="F75" s="138">
        <f>((((4/6)+((J75+K75+R75+T75+V75+W75+I75-(1-M75)-P75-Q75)/20))*(X75+(AD75+AS75)*5/6+(AH75+AM75+AP75)*1/6+AK75*18/6+AO75*8/6-AE75*9/6-AF75*7/6-AG75*3/6-AI75*2/6-AQ75*4/6-AR75)-(((2/6)-((J75+K75+L75+M75+S75+U75+V75+W75+I75)/20))*(AE75*17/6+AF75*12/6+AI75*3/6+AL75*2/6+AQ75*5/6+AR75*8/6-AD75*1/6-AG75*9/6-AK75*2/6))))/2</f>
        <v>11129.390164672828</v>
      </c>
      <c r="G75" s="300">
        <f t="shared" si="58"/>
        <v>1.0055466357673317</v>
      </c>
      <c r="H75" s="138">
        <f t="shared" si="53"/>
        <v>61.390164672828178</v>
      </c>
      <c r="I75" s="70">
        <f>(Z75-AG75)/(AB75-AG75-AI75+AF75)</f>
        <v>0.27204602862756105</v>
      </c>
      <c r="J75" s="66">
        <f>X75/AB75</f>
        <v>0.39398253379590858</v>
      </c>
      <c r="K75" s="66">
        <f>J75+V75</f>
        <v>0.726044171938239</v>
      </c>
      <c r="L75" s="66">
        <f>AN75/X75</f>
        <v>8.9484711383718454E-2</v>
      </c>
      <c r="M75" s="66">
        <f>AG75/X75</f>
        <v>6.7531047885100046E-2</v>
      </c>
      <c r="N75" s="134">
        <f>(I75*0.7635+AU75*0.7562+K75*0.7021+1-P75*0.5276+R75*0.4621+W75*0.2713)/3.9552</f>
        <v>0.50543971012495481</v>
      </c>
      <c r="O75" s="134">
        <f>(1-I75*0.7635+1-AU75*0.7562+1-K75*0.7021+P75*0.5276+1-R75*0.4621+1-W75*0.2713)/5.5276</f>
        <v>0.72380144339564689</v>
      </c>
      <c r="P75" s="113">
        <f>AI75/AA75</f>
        <v>0.11366290385363954</v>
      </c>
      <c r="Q75" s="66">
        <f>AT75/X75</f>
        <v>2.3077156651383112E-2</v>
      </c>
      <c r="R75" s="67">
        <f>E75/AA75</f>
        <v>0.11644030172640527</v>
      </c>
      <c r="S75" s="66">
        <f>AC75/X75</f>
        <v>0.28998269213251149</v>
      </c>
      <c r="T75" s="66">
        <f>AC75/AA75</f>
        <v>0.10047026395800238</v>
      </c>
      <c r="U75" s="67">
        <f>E75/X75</f>
        <v>0.33607627607566876</v>
      </c>
      <c r="V75" s="66">
        <f>(Z75+AD75+AK75)/(AB75+AD75+AF75+AK75)</f>
        <v>0.33206163814233042</v>
      </c>
      <c r="W75" s="67">
        <f>AD75/AA75</f>
        <v>9.5146918035201408E-2</v>
      </c>
      <c r="X75" s="69">
        <v>32933</v>
      </c>
      <c r="Y75" s="69"/>
      <c r="Z75" s="888">
        <v>21610</v>
      </c>
      <c r="AA75" s="888">
        <v>95053</v>
      </c>
      <c r="AB75" s="887">
        <v>83590</v>
      </c>
      <c r="AC75" s="888">
        <f t="shared" si="54"/>
        <v>9550</v>
      </c>
      <c r="AD75" s="68">
        <v>9044</v>
      </c>
      <c r="AE75" s="69">
        <v>2517</v>
      </c>
      <c r="AF75" s="69">
        <v>698</v>
      </c>
      <c r="AG75" s="68">
        <v>2224</v>
      </c>
      <c r="AH75" s="69">
        <v>477</v>
      </c>
      <c r="AI75" s="68">
        <v>10804</v>
      </c>
      <c r="AJ75" s="888">
        <f t="shared" si="55"/>
        <v>869</v>
      </c>
      <c r="AK75" s="68">
        <v>506</v>
      </c>
      <c r="AL75" s="114">
        <v>182</v>
      </c>
      <c r="AM75" s="69">
        <v>36</v>
      </c>
      <c r="AN75" s="888">
        <f t="shared" si="56"/>
        <v>2947</v>
      </c>
      <c r="AO75" s="68">
        <v>670</v>
      </c>
      <c r="AP75" s="69">
        <v>210</v>
      </c>
      <c r="AQ75" s="69">
        <v>1187</v>
      </c>
      <c r="AR75" s="68">
        <v>578</v>
      </c>
      <c r="AS75" s="220">
        <v>2224</v>
      </c>
      <c r="AT75" s="894">
        <f t="shared" si="57"/>
        <v>760</v>
      </c>
      <c r="AU75" s="349">
        <f>X75/AA75</f>
        <v>0.34646986418103587</v>
      </c>
      <c r="AV75" s="349">
        <f>BH75/AA75</f>
        <v>0.48499258308522614</v>
      </c>
      <c r="AW75" s="353">
        <f>AG75/AA75</f>
        <v>2.3397472988753644E-2</v>
      </c>
      <c r="AX75" s="365">
        <f>AN75/AA75</f>
        <v>3.1003755799396127E-2</v>
      </c>
      <c r="AY75" s="365">
        <f>BH75/X75</f>
        <v>1.3998117389852125</v>
      </c>
      <c r="AZ75" s="365">
        <f>AR75/X75</f>
        <v>1.7550784926972946E-2</v>
      </c>
      <c r="BA75" s="365">
        <f>AR75/AA75</f>
        <v>6.0808180699188875E-3</v>
      </c>
      <c r="BB75" s="365">
        <f>AT75/AA75</f>
        <v>7.9955393306891942E-3</v>
      </c>
      <c r="BC75" s="365">
        <f>AI75/X75</f>
        <v>0.32806000060729362</v>
      </c>
      <c r="BD75" s="380">
        <f>AD75/X75</f>
        <v>0.27461816415145901</v>
      </c>
      <c r="BE75" s="365">
        <v>0.25900000000000001</v>
      </c>
      <c r="BF75" s="907">
        <v>10381</v>
      </c>
      <c r="BG75" s="907">
        <v>3251</v>
      </c>
      <c r="BH75" s="910">
        <f>X75+AC75+AN75+AO75</f>
        <v>46100</v>
      </c>
      <c r="BI75" s="909">
        <v>15435</v>
      </c>
      <c r="BJ75" s="909">
        <v>1940</v>
      </c>
      <c r="BK75" s="907">
        <v>722</v>
      </c>
      <c r="BL75" s="907">
        <v>700</v>
      </c>
      <c r="BM75" s="53"/>
      <c r="BN75" s="134">
        <f>(I75*0.7635+AU75*0.7562+K75*0.7021+1-P75*0.5276+R75*0.4621+W75*0.2713)/3.9552</f>
        <v>0.50543971012495481</v>
      </c>
      <c r="BO75" s="222">
        <v>4.4800000000000004</v>
      </c>
      <c r="BP75" s="116">
        <v>8.8000000000000007</v>
      </c>
      <c r="BQ75" s="116">
        <v>3.7</v>
      </c>
      <c r="BR75" s="116">
        <v>0.9</v>
      </c>
      <c r="BS75" s="115">
        <f>AS75/D75</f>
        <v>0.90113452188006482</v>
      </c>
      <c r="BT75" s="117">
        <v>0.97699999999999998</v>
      </c>
      <c r="BU75" s="116">
        <v>1.2</v>
      </c>
      <c r="BV75" s="116">
        <v>4.4000000000000004</v>
      </c>
      <c r="BW75" s="116">
        <v>22.6</v>
      </c>
      <c r="BX75" s="66">
        <v>0.72599999999999998</v>
      </c>
      <c r="BY75" s="67">
        <v>0.11644030172640527</v>
      </c>
      <c r="BZ75" s="66">
        <v>0.34646986418103587</v>
      </c>
      <c r="CA75" s="227">
        <v>9.5146918035201408E-2</v>
      </c>
      <c r="CB75" s="66">
        <v>0.27200000000000002</v>
      </c>
      <c r="CC75" s="113">
        <v>0.11366290385363954</v>
      </c>
      <c r="CD75" s="53"/>
      <c r="CE75" s="134">
        <f>(1-I75*0.7635+1-AU75*0.7562+1-K75*0.7021+P75*0.5276+1-R75*0.4621+1-W75*0.2713)/5.5276</f>
        <v>0.72380144339564689</v>
      </c>
      <c r="CF75" s="115">
        <v>4.4800000000000004</v>
      </c>
      <c r="CG75" s="116">
        <v>8.8000000000000007</v>
      </c>
      <c r="CH75" s="116">
        <v>3.7</v>
      </c>
      <c r="CI75" s="116">
        <v>0.9</v>
      </c>
      <c r="CJ75" s="115">
        <f>AS75/D75</f>
        <v>0.90113452188006482</v>
      </c>
      <c r="CK75" s="117">
        <v>0.97699999999999998</v>
      </c>
      <c r="CL75" s="116">
        <v>1.2</v>
      </c>
      <c r="CM75" s="116">
        <v>22.6</v>
      </c>
      <c r="CN75" s="116">
        <v>4.4000000000000004</v>
      </c>
      <c r="CO75" s="66">
        <v>0.72599999999999998</v>
      </c>
      <c r="CP75" s="67">
        <v>0.11644030172640527</v>
      </c>
      <c r="CQ75" s="66">
        <v>0.34646986418103587</v>
      </c>
      <c r="CR75" s="66">
        <v>9.5146918035201408E-2</v>
      </c>
      <c r="CS75" s="66">
        <v>0.27200000000000002</v>
      </c>
      <c r="CT75" s="113">
        <v>0.11366290385363954</v>
      </c>
      <c r="CU75" s="40"/>
      <c r="CV75" s="96">
        <v>1949</v>
      </c>
      <c r="CW75" s="134">
        <v>0.50746439256236064</v>
      </c>
      <c r="CX75" s="134">
        <v>0.72235270904865589</v>
      </c>
      <c r="CY75" s="40"/>
      <c r="DG75" s="40"/>
      <c r="DH75" s="96">
        <v>1949</v>
      </c>
      <c r="DI75" s="70">
        <v>0.27453836883890126</v>
      </c>
      <c r="DJ75" s="40"/>
      <c r="DR75" s="40"/>
      <c r="DS75" s="96">
        <v>1949</v>
      </c>
      <c r="DT75" s="98">
        <v>5.2586100481422045E-2</v>
      </c>
      <c r="DU75" s="40"/>
    </row>
    <row r="76" spans="1:125" x14ac:dyDescent="0.2">
      <c r="A76" s="40"/>
      <c r="B76" s="96">
        <v>1954</v>
      </c>
      <c r="C76" s="142">
        <v>16</v>
      </c>
      <c r="D76" s="111">
        <v>2472</v>
      </c>
      <c r="E76" s="112">
        <v>10827</v>
      </c>
      <c r="F76" s="138">
        <f>((((4/6)+((J76+K76+R76+T76+V76+W76+I76-(1-M76)-P76-Q76)/20))*(X76+(AD76+AS76)*5/6+(AH76+AM76+AP76)*1/6+AK76*18/6+AO76*8/6-AE76*9/6-AF76*7/6-AG76*3/6-AI76*2/6-AQ76*4/6-AR76)-(((2/6)-((J76+K76+L76+M76+S76+U76+V76+W76+I76)/20))*(AE76*17/6+AF76*12/6+AI76*3/6+AL76*2/6+AQ76*5/6+AR76*8/6-AD76*1/6-AG76*9/6-AK76*2/6))))/2</f>
        <v>10952.107817339243</v>
      </c>
      <c r="G76" s="300">
        <f t="shared" si="58"/>
        <v>1.0115551692379461</v>
      </c>
      <c r="H76" s="138">
        <f t="shared" si="53"/>
        <v>125.10781733924341</v>
      </c>
      <c r="I76" s="70">
        <f>(Z76-AG76)/(AB76-AG76-AI76+AF76)</f>
        <v>0.27516223701070558</v>
      </c>
      <c r="J76" s="66">
        <f>X76/AB76</f>
        <v>0.39020205871139918</v>
      </c>
      <c r="K76" s="66">
        <f>J76+V76</f>
        <v>0.72331954841459645</v>
      </c>
      <c r="L76" s="66">
        <f>AN76/X76</f>
        <v>8.7567171470444558E-2</v>
      </c>
      <c r="M76" s="66">
        <f>AG76/X76</f>
        <v>5.9141426477772346E-2</v>
      </c>
      <c r="N76" s="134">
        <f>(I76*0.7635+AU76*0.7562+K76*0.7021+1-P76*0.5276+R76*0.4621+W76*0.2713)/3.9552</f>
        <v>0.50531801326780912</v>
      </c>
      <c r="O76" s="134">
        <f>(1-I76*0.7635+1-AU76*0.7562+1-K76*0.7021+P76*0.5276+1-R76*0.4621+1-W76*0.2713)/5.5276</f>
        <v>0.72388852194861464</v>
      </c>
      <c r="P76" s="113">
        <f>AI76/AA76</f>
        <v>0.1068682324632526</v>
      </c>
      <c r="Q76" s="66">
        <f>AT76/X76</f>
        <v>2.3082559843673668E-2</v>
      </c>
      <c r="R76" s="67">
        <f>E76/AA76</f>
        <v>0.11327091070774703</v>
      </c>
      <c r="S76" s="66">
        <f>AC76/X76</f>
        <v>0.28923424523693209</v>
      </c>
      <c r="T76" s="66">
        <f>AC76/AA76</f>
        <v>9.9105508186430921E-2</v>
      </c>
      <c r="U76" s="67">
        <f>E76/X76</f>
        <v>0.33057523204689793</v>
      </c>
      <c r="V76" s="66">
        <f>(Z76+AD76+AK76)/(AB76+AD76+AF76+AK76)</f>
        <v>0.33311748970319732</v>
      </c>
      <c r="W76" s="67">
        <f>AD76/AA76</f>
        <v>9.4491813569074642E-2</v>
      </c>
      <c r="X76" s="69">
        <v>32752</v>
      </c>
      <c r="Y76" s="69"/>
      <c r="Z76" s="888">
        <v>21908</v>
      </c>
      <c r="AA76" s="888">
        <v>95585</v>
      </c>
      <c r="AB76" s="887">
        <v>83936</v>
      </c>
      <c r="AC76" s="888">
        <f t="shared" si="54"/>
        <v>9473</v>
      </c>
      <c r="AD76" s="68">
        <v>9032</v>
      </c>
      <c r="AE76" s="69">
        <v>2562</v>
      </c>
      <c r="AF76" s="69">
        <v>795</v>
      </c>
      <c r="AG76" s="68">
        <v>1937</v>
      </c>
      <c r="AH76" s="69">
        <v>402</v>
      </c>
      <c r="AI76" s="68">
        <v>10215</v>
      </c>
      <c r="AJ76" s="888">
        <f t="shared" si="55"/>
        <v>714</v>
      </c>
      <c r="AK76" s="68">
        <v>441</v>
      </c>
      <c r="AL76" s="114">
        <v>165</v>
      </c>
      <c r="AM76" s="69">
        <v>45</v>
      </c>
      <c r="AN76" s="888">
        <f t="shared" si="56"/>
        <v>2868</v>
      </c>
      <c r="AO76" s="68">
        <v>694</v>
      </c>
      <c r="AP76" s="69">
        <v>147</v>
      </c>
      <c r="AQ76" s="69">
        <v>1332</v>
      </c>
      <c r="AR76" s="68">
        <v>591</v>
      </c>
      <c r="AS76" s="220">
        <v>2274</v>
      </c>
      <c r="AT76" s="894">
        <f t="shared" si="57"/>
        <v>756</v>
      </c>
      <c r="AU76" s="349">
        <f>X76/AA76</f>
        <v>0.34264790500601561</v>
      </c>
      <c r="AV76" s="349">
        <f>BH76/AA76</f>
        <v>0.47901867447821311</v>
      </c>
      <c r="AW76" s="353">
        <f>AG76/AA76</f>
        <v>2.0264685881675994E-2</v>
      </c>
      <c r="AX76" s="365">
        <f>AN76/AA76</f>
        <v>3.0004707851650363E-2</v>
      </c>
      <c r="AY76" s="365">
        <f>BH76/X76</f>
        <v>1.3979909623839766</v>
      </c>
      <c r="AZ76" s="365">
        <f>AR76/X76</f>
        <v>1.8044699560332195E-2</v>
      </c>
      <c r="BA76" s="365">
        <f>AR76/AA76</f>
        <v>6.1829785008107969E-3</v>
      </c>
      <c r="BB76" s="365">
        <f>AT76/AA76</f>
        <v>7.9091907726107653E-3</v>
      </c>
      <c r="BC76" s="365">
        <f>AI76/X76</f>
        <v>0.31188935026868586</v>
      </c>
      <c r="BD76" s="380">
        <f>AD76/X76</f>
        <v>0.27576941866145577</v>
      </c>
      <c r="BE76" s="365">
        <v>0.26100000000000001</v>
      </c>
      <c r="BF76" s="907">
        <v>10168</v>
      </c>
      <c r="BG76" s="907">
        <v>3455</v>
      </c>
      <c r="BH76" s="910">
        <f>X76+AC76+AN76+AO76</f>
        <v>45787</v>
      </c>
      <c r="BI76" s="909">
        <v>15727</v>
      </c>
      <c r="BJ76" s="909">
        <v>1959</v>
      </c>
      <c r="BK76" s="907">
        <v>759</v>
      </c>
      <c r="BL76" s="907">
        <v>789</v>
      </c>
      <c r="BM76" s="53"/>
      <c r="BN76" s="134">
        <f>(I76*0.7635+AU76*0.7562+K76*0.7021+1-P76*0.5276+R76*0.4621+W76*0.2713)/3.9552</f>
        <v>0.50531801326780912</v>
      </c>
      <c r="BO76" s="222">
        <v>4.38</v>
      </c>
      <c r="BP76" s="116">
        <v>8.9</v>
      </c>
      <c r="BQ76" s="116">
        <v>3.7</v>
      </c>
      <c r="BR76" s="116">
        <v>0.8</v>
      </c>
      <c r="BS76" s="115">
        <f>AS76/D76</f>
        <v>0.91990291262135926</v>
      </c>
      <c r="BT76" s="117">
        <v>0.97599999999999998</v>
      </c>
      <c r="BU76" s="116">
        <v>1.1299999999999999</v>
      </c>
      <c r="BV76" s="116">
        <v>4.2</v>
      </c>
      <c r="BW76" s="116">
        <v>22.8</v>
      </c>
      <c r="BX76" s="66">
        <v>0.72299999999999998</v>
      </c>
      <c r="BY76" s="67">
        <v>0.11327091070774703</v>
      </c>
      <c r="BZ76" s="66">
        <v>0.34264790500601561</v>
      </c>
      <c r="CA76" s="227">
        <v>9.4491813569074642E-2</v>
      </c>
      <c r="CB76" s="66">
        <v>0.27500000000000002</v>
      </c>
      <c r="CC76" s="113">
        <v>0.1068682324632526</v>
      </c>
      <c r="CD76" s="53"/>
      <c r="CE76" s="134">
        <f>(1-I76*0.7635+1-AU76*0.7562+1-K76*0.7021+P76*0.5276+1-R76*0.4621+1-W76*0.2713)/5.5276</f>
        <v>0.72388852194861464</v>
      </c>
      <c r="CF76" s="115">
        <v>4.38</v>
      </c>
      <c r="CG76" s="116">
        <v>8.9</v>
      </c>
      <c r="CH76" s="116">
        <v>3.7</v>
      </c>
      <c r="CI76" s="116">
        <v>0.8</v>
      </c>
      <c r="CJ76" s="115">
        <f>AS76/D76</f>
        <v>0.91990291262135926</v>
      </c>
      <c r="CK76" s="117">
        <v>0.97599999999999998</v>
      </c>
      <c r="CL76" s="116">
        <v>1.1299999999999999</v>
      </c>
      <c r="CM76" s="116">
        <v>22.8</v>
      </c>
      <c r="CN76" s="116">
        <v>4.2</v>
      </c>
      <c r="CO76" s="66">
        <v>0.72299999999999998</v>
      </c>
      <c r="CP76" s="67">
        <v>0.11327091070774703</v>
      </c>
      <c r="CQ76" s="66">
        <v>0.34264790500601561</v>
      </c>
      <c r="CR76" s="66">
        <v>9.4491813569074642E-2</v>
      </c>
      <c r="CS76" s="66">
        <v>0.27500000000000002</v>
      </c>
      <c r="CT76" s="113">
        <v>0.1068682324632526</v>
      </c>
      <c r="CU76" s="40"/>
      <c r="CV76" s="96">
        <v>1950</v>
      </c>
      <c r="CW76" s="134">
        <v>0.51462900564033187</v>
      </c>
      <c r="CX76" s="134">
        <v>0.71722616630931313</v>
      </c>
      <c r="CY76" s="40"/>
      <c r="DG76" s="40"/>
      <c r="DH76" s="96">
        <v>1950</v>
      </c>
      <c r="DI76" s="70">
        <v>0.27736704637499793</v>
      </c>
      <c r="DJ76" s="40"/>
      <c r="DR76" s="40"/>
      <c r="DS76" s="96">
        <v>1950</v>
      </c>
      <c r="DT76" s="98">
        <v>6.0831034685134101E-2</v>
      </c>
      <c r="DU76" s="40"/>
    </row>
    <row r="77" spans="1:125" x14ac:dyDescent="0.2">
      <c r="A77" s="40"/>
      <c r="B77" s="96">
        <v>1953</v>
      </c>
      <c r="C77" s="142">
        <v>16</v>
      </c>
      <c r="D77" s="111">
        <v>2480</v>
      </c>
      <c r="E77" s="112">
        <v>11426</v>
      </c>
      <c r="F77" s="138">
        <f>((((4/6)+((J77+K77+R77+T77+V77+W77+I77-(1-M77)-P77-Q77)/20))*(X77+(AD77+AS77)*5/6+(AH77+AM77+AP77)*1/6+AK77*18/6+AO77*8/6-AE77*9/6-AF77*7/6-AG77*3/6-AI77*2/6-AQ77*4/6-AR77)-(((2/6)-((J77+K77+L77+M77+S77+U77+V77+W77+I77)/20))*(AE77*17/6+AF77*12/6+AI77*3/6+AL77*2/6+AQ77*5/6+AR77*8/6-AD77*1/6-AG77*9/6-AK77*2/6))))/2</f>
        <v>11290.447534670926</v>
      </c>
      <c r="G77" s="300">
        <f t="shared" si="58"/>
        <v>0.98813648999395465</v>
      </c>
      <c r="H77" s="138">
        <f t="shared" ref="H77:H81" si="59">E77-F77</f>
        <v>135.55246532907404</v>
      </c>
      <c r="I77" s="70">
        <f>(Z77-AG77)/(AB77-AG77-AI77+AF77)</f>
        <v>0.27745357287116967</v>
      </c>
      <c r="J77" s="66">
        <f>X77/AB77</f>
        <v>0.39730814028730427</v>
      </c>
      <c r="K77" s="66">
        <f>J77+V77</f>
        <v>0.73050612384298619</v>
      </c>
      <c r="L77" s="66">
        <f>AN77/X77</f>
        <v>8.7562925673674866E-2</v>
      </c>
      <c r="M77" s="66">
        <f>AG77/X77</f>
        <v>6.1474681670121413E-2</v>
      </c>
      <c r="N77" s="134">
        <f>(I77*0.7635+AU77*0.7562+K77*0.7021+1-P77*0.5276+R77*0.4621+W77*0.2713)/3.9552</f>
        <v>0.50965690661220697</v>
      </c>
      <c r="O77" s="134">
        <f>(1-I77*0.7635+1-AU77*0.7562+1-K77*0.7021+P77*0.5276+1-R77*0.4621+1-W77*0.2713)/5.5276</f>
        <v>0.72078388504367175</v>
      </c>
      <c r="P77" s="113">
        <f>AI77/AA77</f>
        <v>0.1069939447273032</v>
      </c>
      <c r="Q77" s="66">
        <f>AT77/X77</f>
        <v>2.1705655907610304E-2</v>
      </c>
      <c r="R77" s="71">
        <f>E77/AA77</f>
        <v>0.11970163639030318</v>
      </c>
      <c r="S77" s="66">
        <f>AC77/X77</f>
        <v>0.27151317737636954</v>
      </c>
      <c r="T77" s="66">
        <f>AC77/AA77</f>
        <v>9.605673937184403E-2</v>
      </c>
      <c r="U77" s="67">
        <f>E77/X77</f>
        <v>0.3383476458395025</v>
      </c>
      <c r="V77" s="66">
        <f>(Z77+AD77+AK77)/(AB77+AD77+AF77+AK77)</f>
        <v>0.33319798355568186</v>
      </c>
      <c r="W77" s="67">
        <f>AD77/AA77</f>
        <v>9.0954805456031171E-2</v>
      </c>
      <c r="X77" s="69">
        <v>33770</v>
      </c>
      <c r="Y77" s="69"/>
      <c r="Z77" s="888">
        <v>22459</v>
      </c>
      <c r="AA77" s="888">
        <v>95454</v>
      </c>
      <c r="AB77" s="887">
        <v>84997</v>
      </c>
      <c r="AC77" s="888">
        <f t="shared" si="54"/>
        <v>9169</v>
      </c>
      <c r="AD77" s="68">
        <v>8682</v>
      </c>
      <c r="AE77" s="69">
        <v>2603</v>
      </c>
      <c r="AF77" s="72">
        <v>756.5432353630539</v>
      </c>
      <c r="AG77" s="68">
        <v>2076</v>
      </c>
      <c r="AH77" s="69">
        <v>464</v>
      </c>
      <c r="AI77" s="68">
        <v>10213</v>
      </c>
      <c r="AJ77" s="888">
        <f t="shared" si="55"/>
        <v>820</v>
      </c>
      <c r="AK77" s="68">
        <v>487</v>
      </c>
      <c r="AL77" s="114">
        <v>165</v>
      </c>
      <c r="AM77" s="69">
        <v>50</v>
      </c>
      <c r="AN77" s="888">
        <f t="shared" si="56"/>
        <v>2957</v>
      </c>
      <c r="AO77" s="68">
        <v>670</v>
      </c>
      <c r="AP77" s="69">
        <v>191</v>
      </c>
      <c r="AQ77" s="69">
        <v>1245</v>
      </c>
      <c r="AR77" s="68">
        <v>568</v>
      </c>
      <c r="AS77" s="220">
        <v>2252</v>
      </c>
      <c r="AT77" s="894">
        <f t="shared" si="57"/>
        <v>733</v>
      </c>
      <c r="AU77" s="349">
        <f>X77/AA77</f>
        <v>0.35378297399794667</v>
      </c>
      <c r="AV77" s="349">
        <f>BH77/AA77</f>
        <v>0.48783707335470489</v>
      </c>
      <c r="AW77" s="353">
        <f>AG77/AA77</f>
        <v>2.1748695706832612E-2</v>
      </c>
      <c r="AX77" s="365">
        <f>AN77/AA77</f>
        <v>3.0978272256793848E-2</v>
      </c>
      <c r="AY77" s="365">
        <f>BH77/X77</f>
        <v>1.3789161978087059</v>
      </c>
      <c r="AZ77" s="365">
        <f>AR77/X77</f>
        <v>1.6819662422268285E-2</v>
      </c>
      <c r="BA77" s="365">
        <f>AR77/AA77</f>
        <v>5.9505101933915814E-3</v>
      </c>
      <c r="BB77" s="365">
        <f>AT77/AA77</f>
        <v>7.6790914995704734E-3</v>
      </c>
      <c r="BC77" s="365">
        <f>AI77/X77</f>
        <v>0.30242819070180632</v>
      </c>
      <c r="BD77" s="380">
        <f>AD77/X77</f>
        <v>0.25709209357417828</v>
      </c>
      <c r="BE77" s="365">
        <v>0.26400000000000001</v>
      </c>
      <c r="BF77" s="907">
        <v>10713</v>
      </c>
      <c r="BG77" s="907">
        <v>3593</v>
      </c>
      <c r="BH77" s="910">
        <f>X77+AC77+AN77+AO77</f>
        <v>46566</v>
      </c>
      <c r="BI77" s="909">
        <v>16045</v>
      </c>
      <c r="BJ77" s="909">
        <v>2029</v>
      </c>
      <c r="BK77" s="907">
        <v>581</v>
      </c>
      <c r="BL77" s="907">
        <v>745</v>
      </c>
      <c r="BM77" s="53"/>
      <c r="BN77" s="134">
        <f>(I77*0.7635+AU77*0.7562+K77*0.7021+1-P77*0.5276+R77*0.4621+W77*0.2713)/3.9552</f>
        <v>0.50965690661220697</v>
      </c>
      <c r="BO77" s="222">
        <v>4.6100000000000003</v>
      </c>
      <c r="BP77" s="116">
        <v>9.1999999999999993</v>
      </c>
      <c r="BQ77" s="116">
        <v>3.5</v>
      </c>
      <c r="BR77" s="116">
        <v>0.8</v>
      </c>
      <c r="BS77" s="115">
        <f>AS77/D77</f>
        <v>0.90806451612903227</v>
      </c>
      <c r="BT77" s="117">
        <v>0.97599999999999998</v>
      </c>
      <c r="BU77" s="116">
        <v>1.18</v>
      </c>
      <c r="BV77" s="116">
        <v>4.2</v>
      </c>
      <c r="BW77" s="116">
        <v>22.8</v>
      </c>
      <c r="BX77" s="66">
        <v>0.73299999999999998</v>
      </c>
      <c r="BY77" s="71">
        <v>0.11970163639030318</v>
      </c>
      <c r="BZ77" s="66">
        <v>0.35378297399794667</v>
      </c>
      <c r="CA77" s="227">
        <v>9.0954805456031171E-2</v>
      </c>
      <c r="CB77" s="66">
        <v>0.28000000000000003</v>
      </c>
      <c r="CC77" s="113">
        <v>0.1069939447273032</v>
      </c>
      <c r="CD77" s="53"/>
      <c r="CE77" s="134">
        <f>(1-I77*0.7635+1-AU77*0.7562+1-K77*0.7021+P77*0.5276+1-R77*0.4621+1-W77*0.2713)/5.5276</f>
        <v>0.72078388504367175</v>
      </c>
      <c r="CF77" s="115">
        <v>4.6100000000000003</v>
      </c>
      <c r="CG77" s="116">
        <v>9.1999999999999993</v>
      </c>
      <c r="CH77" s="116">
        <v>3.5</v>
      </c>
      <c r="CI77" s="116">
        <v>0.8</v>
      </c>
      <c r="CJ77" s="115">
        <f>AS77/D77</f>
        <v>0.90806451612903227</v>
      </c>
      <c r="CK77" s="117">
        <v>0.97599999999999998</v>
      </c>
      <c r="CL77" s="116">
        <v>1.18</v>
      </c>
      <c r="CM77" s="116">
        <v>22.8</v>
      </c>
      <c r="CN77" s="116">
        <v>4.2</v>
      </c>
      <c r="CO77" s="66">
        <v>0.73299999999999998</v>
      </c>
      <c r="CP77" s="71">
        <v>0.11970163639030318</v>
      </c>
      <c r="CQ77" s="66">
        <v>0.35378297399794667</v>
      </c>
      <c r="CR77" s="66">
        <v>9.0954805456031171E-2</v>
      </c>
      <c r="CS77" s="66">
        <v>0.28000000000000003</v>
      </c>
      <c r="CT77" s="113">
        <v>0.1069939447273032</v>
      </c>
      <c r="CU77" s="40"/>
      <c r="CV77" s="96">
        <v>1951</v>
      </c>
      <c r="CW77" s="134">
        <v>0.50582421254955223</v>
      </c>
      <c r="CX77" s="134">
        <v>0.72352631784572174</v>
      </c>
      <c r="CY77" s="40"/>
      <c r="DG77" s="40"/>
      <c r="DH77" s="96">
        <v>1951</v>
      </c>
      <c r="DI77" s="70">
        <v>0.27265367128028317</v>
      </c>
      <c r="DJ77" s="40"/>
      <c r="DR77" s="40"/>
      <c r="DS77" s="96">
        <v>1951</v>
      </c>
      <c r="DT77" s="98">
        <v>5.6809172409587119E-2</v>
      </c>
      <c r="DU77" s="40"/>
    </row>
    <row r="78" spans="1:125" x14ac:dyDescent="0.2">
      <c r="A78" s="40"/>
      <c r="B78" s="96">
        <v>1952</v>
      </c>
      <c r="C78" s="142">
        <v>16</v>
      </c>
      <c r="D78" s="111">
        <v>2478</v>
      </c>
      <c r="E78" s="112">
        <v>10349</v>
      </c>
      <c r="F78" s="138">
        <f>((((4/6)+((J78+K78+R78+T78+V78+W78+I78-(1-M78)-P78-Q78)/20))*(X78+(AD78+AS78)*5/6+(AH78+AM78+AP78)*1/6+AK78*18/6+AO78*8/6-AE78*9/6-AF78*7/6-AG78*3/6-AI78*2/6-AQ78*4/6-AR78)-(((2/6)-((J78+K78+L78+M78+S78+U78+V78+W78+I78)/20))*(AE78*17/6+AF78*12/6+AI78*3/6+AL78*2/6+AQ78*5/6+AR78*8/6-AD78*1/6-AG78*9/6-AK78*2/6))))/2</f>
        <v>10268.659240010773</v>
      </c>
      <c r="G78" s="300">
        <f t="shared" si="58"/>
        <v>0.99223685766844849</v>
      </c>
      <c r="H78" s="138">
        <f t="shared" si="59"/>
        <v>80.340759989227081</v>
      </c>
      <c r="I78" s="70">
        <f>(Z78-AG78)/(AB78-AG78-AI78+AF78)</f>
        <v>0.26847376336055573</v>
      </c>
      <c r="J78" s="66">
        <f>X78/AB78</f>
        <v>0.36958251677653065</v>
      </c>
      <c r="K78" s="66">
        <f>J78+V78</f>
        <v>0.6935626716401937</v>
      </c>
      <c r="L78" s="66">
        <f>AN78/X78</f>
        <v>9.2746730083234238E-2</v>
      </c>
      <c r="M78" s="66">
        <f>AG78/X78</f>
        <v>5.4664652762155735E-2</v>
      </c>
      <c r="N78" s="134">
        <f>(I78*0.7635+AU78*0.7562+K78*0.7021+1-P78*0.5276+R78*0.4621+W78*0.2713)/3.9552</f>
        <v>0.4949950763693427</v>
      </c>
      <c r="O78" s="134">
        <f>(1-I78*0.7635+1-AU78*0.7562+1-K78*0.7021+P78*0.5276+1-R78*0.4621+1-W78*0.2713)/5.5276</f>
        <v>0.7312749609132313</v>
      </c>
      <c r="P78" s="113">
        <f>AI78/AA78</f>
        <v>0.10943825910931174</v>
      </c>
      <c r="Q78" s="66">
        <f>AT78/X78</f>
        <v>2.6673522511810266E-2</v>
      </c>
      <c r="R78" s="71">
        <f>E78/AA78</f>
        <v>0.10911142037786775</v>
      </c>
      <c r="S78" s="66">
        <f>AC78/X78</f>
        <v>0.2975543914901822</v>
      </c>
      <c r="T78" s="66">
        <f>AC78/AA78</f>
        <v>9.761934885290148E-2</v>
      </c>
      <c r="U78" s="67">
        <f>E78/X78</f>
        <v>0.33258347527075233</v>
      </c>
      <c r="V78" s="66">
        <f>(Z78+AD78+AK78)/(AB78+AD78+AF78+AK78)</f>
        <v>0.32398015486366299</v>
      </c>
      <c r="W78" s="67">
        <f>AD78/AA78</f>
        <v>9.2537533738191638E-2</v>
      </c>
      <c r="X78" s="69">
        <v>31117</v>
      </c>
      <c r="Y78" s="69"/>
      <c r="Z78" s="888">
        <v>21272</v>
      </c>
      <c r="AA78" s="888">
        <v>94848</v>
      </c>
      <c r="AB78" s="887">
        <v>84195</v>
      </c>
      <c r="AC78" s="888">
        <f t="shared" si="54"/>
        <v>9259</v>
      </c>
      <c r="AD78" s="68">
        <v>8777</v>
      </c>
      <c r="AE78" s="69">
        <v>2526</v>
      </c>
      <c r="AF78" s="72">
        <v>783.25355291599487</v>
      </c>
      <c r="AG78" s="68">
        <v>1701</v>
      </c>
      <c r="AH78" s="69">
        <v>405</v>
      </c>
      <c r="AI78" s="68">
        <v>10380</v>
      </c>
      <c r="AJ78" s="888">
        <f t="shared" si="55"/>
        <v>767</v>
      </c>
      <c r="AK78" s="68">
        <v>482</v>
      </c>
      <c r="AL78" s="114">
        <v>194</v>
      </c>
      <c r="AM78" s="69">
        <v>40</v>
      </c>
      <c r="AN78" s="888">
        <f t="shared" si="56"/>
        <v>2886</v>
      </c>
      <c r="AO78" s="68">
        <v>768</v>
      </c>
      <c r="AP78" s="69">
        <v>168</v>
      </c>
      <c r="AQ78" s="69">
        <v>1354</v>
      </c>
      <c r="AR78" s="68">
        <v>636</v>
      </c>
      <c r="AS78" s="220">
        <v>2273</v>
      </c>
      <c r="AT78" s="894">
        <f t="shared" si="57"/>
        <v>830</v>
      </c>
      <c r="AU78" s="349">
        <f>X78/AA78</f>
        <v>0.32807228407557354</v>
      </c>
      <c r="AV78" s="349">
        <f>BH78/AA78</f>
        <v>0.46421643049932526</v>
      </c>
      <c r="AW78" s="353">
        <f>AG78/AA78</f>
        <v>1.7933957489878541E-2</v>
      </c>
      <c r="AX78" s="365">
        <f>AN78/AA78</f>
        <v>3.0427631578947369E-2</v>
      </c>
      <c r="AY78" s="365">
        <f>BH78/X78</f>
        <v>1.4149821640903686</v>
      </c>
      <c r="AZ78" s="365">
        <f>AR78/X78</f>
        <v>2.0438988334350996E-2</v>
      </c>
      <c r="BA78" s="365">
        <f>AR78/AA78</f>
        <v>6.7054655870445344E-3</v>
      </c>
      <c r="BB78" s="365">
        <f>AT78/AA78</f>
        <v>8.7508434547908225E-3</v>
      </c>
      <c r="BC78" s="365">
        <f>AI78/X78</f>
        <v>0.33357971526818136</v>
      </c>
      <c r="BD78" s="380">
        <f>AD78/X78</f>
        <v>0.2820644663688659</v>
      </c>
      <c r="BE78" s="365">
        <v>0.253</v>
      </c>
      <c r="BF78" s="907">
        <v>9671</v>
      </c>
      <c r="BG78" s="907">
        <v>3388</v>
      </c>
      <c r="BH78" s="910">
        <f>X78+AC78+AN78+AO78</f>
        <v>44030</v>
      </c>
      <c r="BI78" s="909">
        <v>15506</v>
      </c>
      <c r="BJ78" s="909">
        <v>1966</v>
      </c>
      <c r="BK78" s="907">
        <v>705</v>
      </c>
      <c r="BL78" s="907">
        <v>677</v>
      </c>
      <c r="BM78" s="53"/>
      <c r="BN78" s="134">
        <f>(I78*0.7635+AU78*0.7562+K78*0.7021+1-P78*0.5276+R78*0.4621+W78*0.2713)/3.9552</f>
        <v>0.4949950763693427</v>
      </c>
      <c r="BO78" s="222">
        <v>4.18</v>
      </c>
      <c r="BP78" s="116">
        <v>8.6</v>
      </c>
      <c r="BQ78" s="116">
        <v>3.6</v>
      </c>
      <c r="BR78" s="116">
        <v>0.7</v>
      </c>
      <c r="BS78" s="115">
        <f>AS78/D78</f>
        <v>0.91727199354318001</v>
      </c>
      <c r="BT78" s="117">
        <v>0.97599999999999998</v>
      </c>
      <c r="BU78" s="116">
        <v>1.18</v>
      </c>
      <c r="BV78" s="116">
        <v>4.2</v>
      </c>
      <c r="BW78" s="116">
        <v>22.8</v>
      </c>
      <c r="BX78" s="66">
        <v>0.69599999999999995</v>
      </c>
      <c r="BY78" s="71">
        <v>0.10911142037786775</v>
      </c>
      <c r="BZ78" s="66">
        <v>0.32807228407557354</v>
      </c>
      <c r="CA78" s="227">
        <v>9.2537533738191638E-2</v>
      </c>
      <c r="CB78" s="66">
        <v>0.27100000000000002</v>
      </c>
      <c r="CC78" s="113">
        <v>0.10943825910931174</v>
      </c>
      <c r="CD78" s="53"/>
      <c r="CE78" s="134">
        <f>(1-I78*0.7635+1-AU78*0.7562+1-K78*0.7021+P78*0.5276+1-R78*0.4621+1-W78*0.2713)/5.5276</f>
        <v>0.7312749609132313</v>
      </c>
      <c r="CF78" s="115">
        <v>4.18</v>
      </c>
      <c r="CG78" s="116">
        <v>8.6</v>
      </c>
      <c r="CH78" s="116">
        <v>3.6</v>
      </c>
      <c r="CI78" s="116">
        <v>0.7</v>
      </c>
      <c r="CJ78" s="115">
        <f>AS78/D78</f>
        <v>0.91727199354318001</v>
      </c>
      <c r="CK78" s="117">
        <v>0.97599999999999998</v>
      </c>
      <c r="CL78" s="116">
        <v>1.18</v>
      </c>
      <c r="CM78" s="116">
        <v>22.8</v>
      </c>
      <c r="CN78" s="116">
        <v>4.2</v>
      </c>
      <c r="CO78" s="66">
        <v>0.69599999999999995</v>
      </c>
      <c r="CP78" s="71">
        <v>0.10911142037786775</v>
      </c>
      <c r="CQ78" s="66">
        <v>0.32807228407557354</v>
      </c>
      <c r="CR78" s="66">
        <v>9.2537533738191638E-2</v>
      </c>
      <c r="CS78" s="66">
        <v>0.27100000000000002</v>
      </c>
      <c r="CT78" s="113">
        <v>0.10943825910931174</v>
      </c>
      <c r="CU78" s="40"/>
      <c r="CV78" s="96">
        <v>1952</v>
      </c>
      <c r="CW78" s="134">
        <v>0.4949950763693427</v>
      </c>
      <c r="CX78" s="134">
        <v>0.7312749609132313</v>
      </c>
      <c r="CY78" s="40"/>
      <c r="DG78" s="40"/>
      <c r="DH78" s="96">
        <v>1952</v>
      </c>
      <c r="DI78" s="70">
        <v>0.26847376336055573</v>
      </c>
      <c r="DJ78" s="40"/>
      <c r="DR78" s="40"/>
      <c r="DS78" s="96">
        <v>1952</v>
      </c>
      <c r="DT78" s="98">
        <v>5.4664652762155735E-2</v>
      </c>
      <c r="DU78" s="40"/>
    </row>
    <row r="79" spans="1:125" x14ac:dyDescent="0.2">
      <c r="A79" s="40"/>
      <c r="B79" s="96">
        <v>1951</v>
      </c>
      <c r="C79" s="142">
        <v>16</v>
      </c>
      <c r="D79" s="111">
        <v>2478</v>
      </c>
      <c r="E79" s="112">
        <v>11268</v>
      </c>
      <c r="F79" s="138">
        <f>((((4/6)+((J79+K79+R79+T79+V79+W79+I79-(1-M79)-P79-Q79)/20))*(X79+(AD79+AS79)*5/6+(AH79+AM79+AP79)*1/6+AK79*18/6+AO79*8/6-AE79*9/6-AF79*7/6-AG79*3/6-AI79*2/6-AQ79*4/6-AR79)-(((2/6)-((J79+K79+L79+M79+S79+U79+V79+W79+I79)/20))*(AE79*17/6+AF79*12/6+AI79*3/6+AL79*2/6+AQ79*5/6+AR79*8/6-AD79*1/6-AG79*9/6-AK79*2/6))))/2</f>
        <v>11237.600856390392</v>
      </c>
      <c r="G79" s="300">
        <f t="shared" si="58"/>
        <v>0.9973021704286823</v>
      </c>
      <c r="H79" s="138">
        <f t="shared" si="59"/>
        <v>30.399143609607563</v>
      </c>
      <c r="I79" s="70">
        <f>(Z79-AG79)/(AB79-AG79-AI79+AF79)</f>
        <v>0.27265367128028317</v>
      </c>
      <c r="J79" s="66">
        <f>X79/AB79</f>
        <v>0.38551695762064303</v>
      </c>
      <c r="K79" s="66">
        <f>J79+V79</f>
        <v>0.71956579845656488</v>
      </c>
      <c r="L79" s="66">
        <f>AN79/X79</f>
        <v>9.3828139293773247E-2</v>
      </c>
      <c r="M79" s="66">
        <f>AG79/X79</f>
        <v>5.6809172409587119E-2</v>
      </c>
      <c r="N79" s="134">
        <f>(I79*0.7635+AU79*0.7562+K79*0.7021+1-P79*0.5276+R79*0.4621+W79*0.2713)/3.9552</f>
        <v>0.50582421254955223</v>
      </c>
      <c r="O79" s="134">
        <f>(1-I79*0.7635+1-AU79*0.7562+1-K79*0.7021+P79*0.5276+1-R79*0.4621+1-W79*0.2713)/5.5276</f>
        <v>0.72352631784572174</v>
      </c>
      <c r="P79" s="113">
        <f>AI79/AA79</f>
        <v>9.7198071656896534E-2</v>
      </c>
      <c r="Q79" s="66">
        <f>AT79/X79</f>
        <v>2.6620723303043239E-2</v>
      </c>
      <c r="R79" s="71">
        <f>E79/AA79</f>
        <v>0.11732489249383075</v>
      </c>
      <c r="S79" s="66">
        <f>AC79/X79</f>
        <v>0.29557236079770688</v>
      </c>
      <c r="T79" s="66">
        <f>AC79/AA79</f>
        <v>0.10092564633854291</v>
      </c>
      <c r="U79" s="67">
        <f>E79/X79</f>
        <v>0.34359943892175399</v>
      </c>
      <c r="V79" s="66">
        <f>(Z79+AD79+AK79)/(AB79+AD79+AF79+AK79)</f>
        <v>0.3340488408359219</v>
      </c>
      <c r="W79" s="67">
        <f>AD79/AA79</f>
        <v>9.6250559656813242E-2</v>
      </c>
      <c r="X79" s="69">
        <v>32794</v>
      </c>
      <c r="Y79" s="69"/>
      <c r="Z79" s="888">
        <v>22191</v>
      </c>
      <c r="AA79" s="888">
        <v>96041</v>
      </c>
      <c r="AB79" s="887">
        <v>85065</v>
      </c>
      <c r="AC79" s="888">
        <f t="shared" si="54"/>
        <v>9693</v>
      </c>
      <c r="AD79" s="68">
        <v>9244</v>
      </c>
      <c r="AE79" s="69">
        <v>2735</v>
      </c>
      <c r="AF79" s="72">
        <v>689.12060731496194</v>
      </c>
      <c r="AG79" s="68">
        <v>1863</v>
      </c>
      <c r="AH79" s="69">
        <v>442</v>
      </c>
      <c r="AI79" s="68">
        <v>9335</v>
      </c>
      <c r="AJ79" s="888">
        <f t="shared" si="55"/>
        <v>814</v>
      </c>
      <c r="AK79" s="68">
        <v>449</v>
      </c>
      <c r="AL79" s="114">
        <v>202</v>
      </c>
      <c r="AM79" s="69">
        <v>65</v>
      </c>
      <c r="AN79" s="888">
        <f t="shared" si="56"/>
        <v>3077</v>
      </c>
      <c r="AO79" s="68">
        <v>869</v>
      </c>
      <c r="AP79" s="69">
        <v>170</v>
      </c>
      <c r="AQ79" s="69">
        <v>1240</v>
      </c>
      <c r="AR79" s="68">
        <v>671</v>
      </c>
      <c r="AS79" s="220">
        <v>2400</v>
      </c>
      <c r="AT79" s="894">
        <f t="shared" si="57"/>
        <v>873</v>
      </c>
      <c r="AU79" s="349">
        <f>X79/AA79</f>
        <v>0.34145833550254578</v>
      </c>
      <c r="AV79" s="349">
        <f>BH79/AA79</f>
        <v>0.48347060109744794</v>
      </c>
      <c r="AW79" s="353">
        <f>AG79/AA79</f>
        <v>1.9397965452254765E-2</v>
      </c>
      <c r="AX79" s="365">
        <f>AN79/AA79</f>
        <v>3.2038400266552823E-2</v>
      </c>
      <c r="AY79" s="365">
        <f>BH79/X79</f>
        <v>1.4158992498627798</v>
      </c>
      <c r="AZ79" s="365">
        <f>AR79/X79</f>
        <v>2.0461059949990854E-2</v>
      </c>
      <c r="BA79" s="365">
        <f>AR79/AA79</f>
        <v>6.9865994731416791E-3</v>
      </c>
      <c r="BB79" s="365">
        <f>AT79/AA79</f>
        <v>9.0898678689309773E-3</v>
      </c>
      <c r="BC79" s="365">
        <f>AI79/X79</f>
        <v>0.28465572970665365</v>
      </c>
      <c r="BD79" s="380">
        <f>AD79/X79</f>
        <v>0.28188083185948648</v>
      </c>
      <c r="BE79" s="365">
        <v>0.26100000000000001</v>
      </c>
      <c r="BF79" s="907">
        <v>10524</v>
      </c>
      <c r="BG79" s="907">
        <v>3582</v>
      </c>
      <c r="BH79" s="910">
        <f>X79+AC79+AN79+AO79</f>
        <v>46433</v>
      </c>
      <c r="BI79" s="909">
        <v>16030</v>
      </c>
      <c r="BJ79" s="909">
        <v>2146</v>
      </c>
      <c r="BK79" s="907">
        <v>528</v>
      </c>
      <c r="BL79" s="907">
        <v>716</v>
      </c>
      <c r="BM79" s="53"/>
      <c r="BN79" s="134">
        <f>(I79*0.7635+AU79*0.7562+K79*0.7021+1-P79*0.5276+R79*0.4621+W79*0.2713)/3.9552</f>
        <v>0.50582421254955223</v>
      </c>
      <c r="BO79" s="222">
        <v>4.55</v>
      </c>
      <c r="BP79" s="116">
        <v>9</v>
      </c>
      <c r="BQ79" s="116">
        <v>3.8</v>
      </c>
      <c r="BR79" s="116">
        <v>0.8</v>
      </c>
      <c r="BS79" s="115">
        <f>AS79/D79</f>
        <v>0.96852300242130751</v>
      </c>
      <c r="BT79" s="117">
        <v>0.97499999999999998</v>
      </c>
      <c r="BU79" s="116">
        <v>1.01</v>
      </c>
      <c r="BV79" s="116">
        <v>3.8</v>
      </c>
      <c r="BW79" s="116">
        <v>23.2</v>
      </c>
      <c r="BX79" s="66">
        <v>0.72199999999999998</v>
      </c>
      <c r="BY79" s="71">
        <v>0.11732489249383075</v>
      </c>
      <c r="BZ79" s="66">
        <v>0.34145833550254578</v>
      </c>
      <c r="CA79" s="227">
        <v>9.6250559656813242E-2</v>
      </c>
      <c r="CB79" s="66">
        <v>0.27500000000000002</v>
      </c>
      <c r="CC79" s="113">
        <v>9.7198071656896534E-2</v>
      </c>
      <c r="CD79" s="53"/>
      <c r="CE79" s="134">
        <f>(1-I79*0.7635+1-AU79*0.7562+1-K79*0.7021+P79*0.5276+1-R79*0.4621+1-W79*0.2713)/5.5276</f>
        <v>0.72352631784572174</v>
      </c>
      <c r="CF79" s="115">
        <v>4.55</v>
      </c>
      <c r="CG79" s="116">
        <v>9</v>
      </c>
      <c r="CH79" s="116">
        <v>3.8</v>
      </c>
      <c r="CI79" s="116">
        <v>0.8</v>
      </c>
      <c r="CJ79" s="115">
        <f>AS79/D79</f>
        <v>0.96852300242130751</v>
      </c>
      <c r="CK79" s="117">
        <v>0.97499999999999998</v>
      </c>
      <c r="CL79" s="116">
        <v>1.01</v>
      </c>
      <c r="CM79" s="116">
        <v>23.2</v>
      </c>
      <c r="CN79" s="116">
        <v>3.8</v>
      </c>
      <c r="CO79" s="66">
        <v>0.72199999999999998</v>
      </c>
      <c r="CP79" s="71">
        <v>0.11732489249383075</v>
      </c>
      <c r="CQ79" s="66">
        <v>0.34145833550254578</v>
      </c>
      <c r="CR79" s="66">
        <v>9.6250559656813242E-2</v>
      </c>
      <c r="CS79" s="66">
        <v>0.27500000000000002</v>
      </c>
      <c r="CT79" s="113">
        <v>9.7198071656896534E-2</v>
      </c>
      <c r="CU79" s="40"/>
      <c r="CV79" s="96">
        <v>1953</v>
      </c>
      <c r="CW79" s="134">
        <v>0.50965690661220697</v>
      </c>
      <c r="CX79" s="134">
        <v>0.72078388504367175</v>
      </c>
      <c r="CY79" s="40"/>
      <c r="DG79" s="40"/>
      <c r="DH79" s="96">
        <v>1953</v>
      </c>
      <c r="DI79" s="70">
        <v>0.27745357287116967</v>
      </c>
      <c r="DJ79" s="40"/>
      <c r="DR79" s="40"/>
      <c r="DS79" s="96">
        <v>1953</v>
      </c>
      <c r="DT79" s="98">
        <v>6.1474681670121413E-2</v>
      </c>
      <c r="DU79" s="40"/>
    </row>
    <row r="80" spans="1:125" x14ac:dyDescent="0.2">
      <c r="A80" s="40"/>
      <c r="B80" s="96">
        <v>1950</v>
      </c>
      <c r="C80" s="142">
        <v>16</v>
      </c>
      <c r="D80" s="111">
        <v>2476</v>
      </c>
      <c r="E80" s="112">
        <v>12013</v>
      </c>
      <c r="F80" s="138">
        <f>((((4/6)+((J80+K80+R80+T80+V80+W80+I80-(1-M80)-P80-Q80)/20))*(X80+(AD80+AS80)*5/6+(AH80+AM80+AP80)*1/6+AK80*18/6+AO80*8/6-AE80*9/6-AF80*7/6-AG80*3/6-AI80*2/6-AQ80*4/6-AR80)-(((2/6)-((J80+K80+L80+M80+S80+U80+V80+W80+I80)/20))*(AE80*17/6+AF80*12/6+AI80*3/6+AL80*2/6+AQ80*5/6+AR80*8/6-AD80*1/6-AG80*9/6-AK80*2/6))))/2</f>
        <v>11934.806642508651</v>
      </c>
      <c r="G80" s="300">
        <f t="shared" si="58"/>
        <v>0.99349093835916513</v>
      </c>
      <c r="H80" s="138">
        <f t="shared" si="59"/>
        <v>78.193357491349161</v>
      </c>
      <c r="I80" s="70">
        <f>(Z80-AG80)/(AB80-AG80-AI80+AF80)</f>
        <v>0.27736704637499793</v>
      </c>
      <c r="J80" s="66">
        <f>X80/AB80</f>
        <v>0.40175424118458436</v>
      </c>
      <c r="K80" s="66">
        <f>J80+V80</f>
        <v>0.74542441516436164</v>
      </c>
      <c r="L80" s="66">
        <f>AN80/X80</f>
        <v>8.9588590879746466E-2</v>
      </c>
      <c r="M80" s="66">
        <f>AG80/X80</f>
        <v>6.0831034685134101E-2</v>
      </c>
      <c r="N80" s="134">
        <f>(I80*0.7635+AU80*0.7562+K80*0.7021+1-P80*0.5276+R80*0.4621+W80*0.2713)/3.9552</f>
        <v>0.51462900564033187</v>
      </c>
      <c r="O80" s="134">
        <f>(1-I80*0.7635+1-AU80*0.7562+1-K80*0.7021+P80*0.5276+1-R80*0.4621+1-W80*0.2713)/5.5276</f>
        <v>0.71722616630931313</v>
      </c>
      <c r="P80" s="113">
        <f>AI80/AA80</f>
        <v>9.9007233310534931E-2</v>
      </c>
      <c r="Q80" s="66">
        <f>AT80/X80</f>
        <v>1.8751100416691119E-2</v>
      </c>
      <c r="R80" s="71">
        <f>E80/AA80</f>
        <v>0.12448962672801508</v>
      </c>
      <c r="S80" s="66">
        <f>AC80/X80</f>
        <v>0.30491812899818066</v>
      </c>
      <c r="T80" s="66">
        <f>AC80/AA80</f>
        <v>0.10768098820700947</v>
      </c>
      <c r="U80" s="67">
        <f>E80/X80</f>
        <v>0.35251481894477377</v>
      </c>
      <c r="V80" s="66">
        <f>(Z80+AD80+AK80)/(AB80+AD80+AF80+AK80)</f>
        <v>0.34367017397977723</v>
      </c>
      <c r="W80" s="67">
        <f>AD80/AA80</f>
        <v>0.10316275984994508</v>
      </c>
      <c r="X80" s="69">
        <v>34078</v>
      </c>
      <c r="Y80" s="69"/>
      <c r="Z80" s="888">
        <v>22559</v>
      </c>
      <c r="AA80" s="888">
        <v>96498</v>
      </c>
      <c r="AB80" s="887">
        <v>84823</v>
      </c>
      <c r="AC80" s="888">
        <f t="shared" si="54"/>
        <v>10391</v>
      </c>
      <c r="AD80" s="68">
        <v>9955</v>
      </c>
      <c r="AE80" s="69">
        <v>2751</v>
      </c>
      <c r="AF80" s="72">
        <v>662.81007761497347</v>
      </c>
      <c r="AG80" s="68">
        <v>2073</v>
      </c>
      <c r="AH80" s="69">
        <v>433</v>
      </c>
      <c r="AI80" s="68">
        <v>9554</v>
      </c>
      <c r="AJ80" s="888">
        <f t="shared" si="55"/>
        <v>740</v>
      </c>
      <c r="AK80" s="68">
        <v>436</v>
      </c>
      <c r="AL80" s="114">
        <v>151</v>
      </c>
      <c r="AM80" s="69">
        <v>123</v>
      </c>
      <c r="AN80" s="888">
        <f t="shared" si="56"/>
        <v>3053</v>
      </c>
      <c r="AO80" s="68">
        <v>647</v>
      </c>
      <c r="AP80" s="69">
        <v>156</v>
      </c>
      <c r="AQ80" s="69">
        <v>1249</v>
      </c>
      <c r="AR80" s="68">
        <v>488</v>
      </c>
      <c r="AS80" s="220">
        <v>2341</v>
      </c>
      <c r="AT80" s="894">
        <f t="shared" si="57"/>
        <v>639</v>
      </c>
      <c r="AU80" s="349">
        <f>X80/AA80</f>
        <v>0.35314721548633132</v>
      </c>
      <c r="AV80" s="349">
        <f>BH80/AA80</f>
        <v>0.49917096727393312</v>
      </c>
      <c r="AW80" s="353">
        <f>AG80/AA80</f>
        <v>2.1482310514207549E-2</v>
      </c>
      <c r="AX80" s="365">
        <f>AN80/AA80</f>
        <v>3.1637961408526601E-2</v>
      </c>
      <c r="AY80" s="365">
        <f>BH80/X80</f>
        <v>1.4134925758553907</v>
      </c>
      <c r="AZ80" s="365">
        <f>AR80/X80</f>
        <v>1.4320089207113093E-2</v>
      </c>
      <c r="BA80" s="365">
        <f>AR80/AA80</f>
        <v>5.0570996290078551E-3</v>
      </c>
      <c r="BB80" s="365">
        <f>AT80/AA80</f>
        <v>6.621898899459056E-3</v>
      </c>
      <c r="BC80" s="365">
        <f>AI80/X80</f>
        <v>0.28035682845237397</v>
      </c>
      <c r="BD80" s="380">
        <f>AD80/X80</f>
        <v>0.29212395093608778</v>
      </c>
      <c r="BE80" s="365">
        <v>0.26600000000000001</v>
      </c>
      <c r="BF80" s="907">
        <v>11269</v>
      </c>
      <c r="BG80" s="907">
        <v>3714</v>
      </c>
      <c r="BH80" s="910">
        <f>X80+AC80+AN80+AO80</f>
        <v>48169</v>
      </c>
      <c r="BI80" s="909">
        <v>15979</v>
      </c>
      <c r="BJ80" s="909">
        <v>2226</v>
      </c>
      <c r="BK80" s="907">
        <v>551</v>
      </c>
      <c r="BL80" s="907">
        <v>793</v>
      </c>
      <c r="BM80" s="53"/>
      <c r="BN80" s="134">
        <f>(I80*0.7635+AU80*0.7562+K80*0.7021+1-P80*0.5276+R80*0.4621+W80*0.2713)/3.9552</f>
        <v>0.51462900564033187</v>
      </c>
      <c r="BO80" s="222">
        <v>4.8499999999999996</v>
      </c>
      <c r="BP80" s="116">
        <v>9.1999999999999993</v>
      </c>
      <c r="BQ80" s="116">
        <v>4.0999999999999996</v>
      </c>
      <c r="BR80" s="116">
        <v>0.8</v>
      </c>
      <c r="BS80" s="115">
        <f>AS80/D80</f>
        <v>0.94547657512116312</v>
      </c>
      <c r="BT80" s="117">
        <v>0.97599999999999998</v>
      </c>
      <c r="BU80" s="116">
        <v>0.96</v>
      </c>
      <c r="BV80" s="116">
        <v>3.9</v>
      </c>
      <c r="BW80" s="116">
        <v>23.1</v>
      </c>
      <c r="BX80" s="66">
        <v>0.748</v>
      </c>
      <c r="BY80" s="71">
        <v>0.12448962672801508</v>
      </c>
      <c r="BZ80" s="66">
        <v>0.35314721548633132</v>
      </c>
      <c r="CA80" s="227">
        <v>0.10316275984994508</v>
      </c>
      <c r="CB80" s="66">
        <v>0.28000000000000003</v>
      </c>
      <c r="CC80" s="113">
        <v>9.9007233310534931E-2</v>
      </c>
      <c r="CD80" s="53"/>
      <c r="CE80" s="134">
        <f>(1-I80*0.7635+1-AU80*0.7562+1-K80*0.7021+P80*0.5276+1-R80*0.4621+1-W80*0.2713)/5.5276</f>
        <v>0.71722616630931313</v>
      </c>
      <c r="CF80" s="115">
        <v>4.8499999999999996</v>
      </c>
      <c r="CG80" s="116">
        <v>9.1999999999999993</v>
      </c>
      <c r="CH80" s="116">
        <v>4.0999999999999996</v>
      </c>
      <c r="CI80" s="116">
        <v>0.8</v>
      </c>
      <c r="CJ80" s="115">
        <f>AS80/D80</f>
        <v>0.94547657512116312</v>
      </c>
      <c r="CK80" s="117">
        <v>0.97599999999999998</v>
      </c>
      <c r="CL80" s="116">
        <v>0.96</v>
      </c>
      <c r="CM80" s="116">
        <v>23.1</v>
      </c>
      <c r="CN80" s="116">
        <v>3.9</v>
      </c>
      <c r="CO80" s="66">
        <v>0.748</v>
      </c>
      <c r="CP80" s="71">
        <v>0.12448962672801508</v>
      </c>
      <c r="CQ80" s="66">
        <v>0.35314721548633132</v>
      </c>
      <c r="CR80" s="66">
        <v>0.10316275984994508</v>
      </c>
      <c r="CS80" s="66">
        <v>0.28000000000000003</v>
      </c>
      <c r="CT80" s="113">
        <v>9.9007233310534931E-2</v>
      </c>
      <c r="CU80" s="40"/>
      <c r="CV80" s="96">
        <v>1954</v>
      </c>
      <c r="CW80" s="134">
        <v>0.50531801326780912</v>
      </c>
      <c r="CX80" s="134">
        <v>0.72388852194861464</v>
      </c>
      <c r="CY80" s="40"/>
      <c r="DG80" s="40"/>
      <c r="DH80" s="96">
        <v>1954</v>
      </c>
      <c r="DI80" s="70">
        <v>0.27516223701070558</v>
      </c>
      <c r="DJ80" s="40"/>
      <c r="DR80" s="40"/>
      <c r="DS80" s="96">
        <v>1954</v>
      </c>
      <c r="DT80" s="98">
        <v>5.9141426477772346E-2</v>
      </c>
      <c r="DU80" s="40"/>
    </row>
    <row r="81" spans="1:125" x14ac:dyDescent="0.2">
      <c r="A81" s="40"/>
      <c r="B81" s="96">
        <v>1949</v>
      </c>
      <c r="C81" s="142">
        <v>16</v>
      </c>
      <c r="D81" s="111">
        <v>2480</v>
      </c>
      <c r="E81" s="112">
        <v>11426</v>
      </c>
      <c r="F81" s="138">
        <f>((((4/6)+((J81+K81+R81+T81+V81+W81+I81-(1-M81)-P81-Q81)/20))*(X81+(AD81+AS81)*5/6+(AH81+AM81+AP81)*1/6+AK81*18/6+AO81*8/6-AE81*9/6-AF81*7/6-AG81*3/6-AI81*2/6-AQ81*4/6-AR81)-(((2/6)-((J81+K81+L81+M81+S81+U81+V81+W81+I81)/20))*(AE81*17/6+AF81*12/6+AI81*3/6+AL81*2/6+AQ81*5/6+AR81*8/6-AD81*1/6-AG81*9/6-AK81*2/6))))/2</f>
        <v>11218.160225001899</v>
      </c>
      <c r="G81" s="300">
        <f t="shared" si="58"/>
        <v>0.98180992692122337</v>
      </c>
      <c r="H81" s="138">
        <f t="shared" si="59"/>
        <v>207.83977499810135</v>
      </c>
      <c r="I81" s="70">
        <f>(Z81-AG81)/(AB81-AG81-AI81+AF81)</f>
        <v>0.27453836883890126</v>
      </c>
      <c r="J81" s="66">
        <f>X81/AB81</f>
        <v>0.38402465039108796</v>
      </c>
      <c r="K81" s="66">
        <f>J81+V81</f>
        <v>0.72472688693078036</v>
      </c>
      <c r="L81" s="66">
        <f>AN81/X81</f>
        <v>9.1192445377113934E-2</v>
      </c>
      <c r="M81" s="66">
        <f>AG81/X81</f>
        <v>5.2586100481422045E-2</v>
      </c>
      <c r="N81" s="134">
        <f>(I81*0.7635+AU81*0.7562+K81*0.7021+1-P81*0.5276+R81*0.4621+W81*0.2713)/3.9552</f>
        <v>0.50746439256236064</v>
      </c>
      <c r="O81" s="134">
        <f>(1-I81*0.7635+1-AU81*0.7562+1-K81*0.7021+P81*0.5276+1-R81*0.4621+1-W81*0.2713)/5.5276</f>
        <v>0.72235270904865589</v>
      </c>
      <c r="P81" s="113">
        <f>AI81/AA81</f>
        <v>9.3010931460160443E-2</v>
      </c>
      <c r="Q81" s="66">
        <f>AT81/X81</f>
        <v>2.3207011480064189E-2</v>
      </c>
      <c r="R81" s="71">
        <f>E81/AA81</f>
        <v>0.11872895797830334</v>
      </c>
      <c r="S81" s="66">
        <f>AC81/X81</f>
        <v>0.32100975188248365</v>
      </c>
      <c r="T81" s="66">
        <f>AC81/AA81</f>
        <v>0.10808844922897876</v>
      </c>
      <c r="U81" s="67">
        <f>E81/X81</f>
        <v>0.3526107887915072</v>
      </c>
      <c r="V81" s="66">
        <f>(Z81+AD81+AK81)/(AB81+AD81+AF81+AK81)</f>
        <v>0.34070223653969234</v>
      </c>
      <c r="W81" s="67">
        <f>AD81/AA81</f>
        <v>0.10419177854441165</v>
      </c>
      <c r="X81" s="69">
        <v>32404</v>
      </c>
      <c r="Y81" s="69"/>
      <c r="Z81" s="888">
        <v>22168</v>
      </c>
      <c r="AA81" s="888">
        <v>96236</v>
      </c>
      <c r="AB81" s="887">
        <v>84380</v>
      </c>
      <c r="AC81" s="888">
        <f t="shared" si="54"/>
        <v>10402</v>
      </c>
      <c r="AD81" s="68">
        <v>10027</v>
      </c>
      <c r="AE81" s="69">
        <v>2700</v>
      </c>
      <c r="AF81" s="72">
        <v>814.67212870069272</v>
      </c>
      <c r="AG81" s="68">
        <v>1704</v>
      </c>
      <c r="AH81" s="69">
        <v>449</v>
      </c>
      <c r="AI81" s="68">
        <v>8951</v>
      </c>
      <c r="AJ81" s="888">
        <f t="shared" si="55"/>
        <v>780</v>
      </c>
      <c r="AK81" s="68">
        <v>375</v>
      </c>
      <c r="AL81" s="114">
        <v>170</v>
      </c>
      <c r="AM81" s="69">
        <v>56</v>
      </c>
      <c r="AN81" s="888">
        <f t="shared" si="56"/>
        <v>2955</v>
      </c>
      <c r="AO81" s="68">
        <v>736</v>
      </c>
      <c r="AP81" s="69">
        <v>161</v>
      </c>
      <c r="AQ81" s="69">
        <v>1408</v>
      </c>
      <c r="AR81" s="68">
        <v>582</v>
      </c>
      <c r="AS81" s="220">
        <v>2289</v>
      </c>
      <c r="AT81" s="894">
        <f t="shared" si="57"/>
        <v>752</v>
      </c>
      <c r="AU81" s="349">
        <f>X81/AA81</f>
        <v>0.33671391163390002</v>
      </c>
      <c r="AV81" s="349">
        <f>BH81/AA81</f>
        <v>0.4831559915208446</v>
      </c>
      <c r="AW81" s="353">
        <f>AG81/AA81</f>
        <v>1.7706471590672929E-2</v>
      </c>
      <c r="AX81" s="365">
        <f>AN81/AA81</f>
        <v>3.0705764994388794E-2</v>
      </c>
      <c r="AY81" s="365">
        <f>BH81/X81</f>
        <v>1.4349154425379582</v>
      </c>
      <c r="AZ81" s="365">
        <f>AR81/X81</f>
        <v>1.7960745586964571E-2</v>
      </c>
      <c r="BA81" s="365">
        <f>AR81/AA81</f>
        <v>6.0476329024481482E-3</v>
      </c>
      <c r="BB81" s="365">
        <f>AT81/AA81</f>
        <v>7.8141236127852367E-3</v>
      </c>
      <c r="BC81" s="365">
        <f>AI81/X81</f>
        <v>0.27623132946549811</v>
      </c>
      <c r="BD81" s="380">
        <f>AD81/X81</f>
        <v>0.30943710653005801</v>
      </c>
      <c r="BE81" s="365">
        <v>0.26300000000000001</v>
      </c>
      <c r="BF81" s="907">
        <v>10642</v>
      </c>
      <c r="BG81" s="907">
        <v>3602</v>
      </c>
      <c r="BH81" s="910">
        <f>X81+AC81+AN81+AO81</f>
        <v>46497</v>
      </c>
      <c r="BI81" s="909">
        <v>16101</v>
      </c>
      <c r="BJ81" s="909">
        <v>2132</v>
      </c>
      <c r="BK81" s="907">
        <v>510</v>
      </c>
      <c r="BL81" s="907">
        <v>761</v>
      </c>
      <c r="BM81" s="53"/>
      <c r="BN81" s="134">
        <f>(I81*0.7635+AU81*0.7562+K81*0.7021+1-P81*0.5276+R81*0.4621+W81*0.2713)/3.9552</f>
        <v>0.50746439256236064</v>
      </c>
      <c r="BO81" s="222">
        <v>4.6100000000000003</v>
      </c>
      <c r="BP81" s="116">
        <v>9</v>
      </c>
      <c r="BQ81" s="116">
        <v>4.0999999999999996</v>
      </c>
      <c r="BR81" s="116">
        <v>0.7</v>
      </c>
      <c r="BS81" s="115">
        <f>AS81/D81</f>
        <v>0.92298387096774193</v>
      </c>
      <c r="BT81" s="117">
        <v>0.97599999999999998</v>
      </c>
      <c r="BU81" s="116">
        <v>0.89</v>
      </c>
      <c r="BV81" s="116">
        <v>3.7</v>
      </c>
      <c r="BW81" s="116">
        <v>23.3</v>
      </c>
      <c r="BX81" s="66">
        <v>0.72799999999999998</v>
      </c>
      <c r="BY81" s="71">
        <v>0.11872895797830334</v>
      </c>
      <c r="BZ81" s="66">
        <v>0.33671391163390002</v>
      </c>
      <c r="CA81" s="227">
        <v>0.10419177854441165</v>
      </c>
      <c r="CB81" s="66">
        <v>0.27700000000000002</v>
      </c>
      <c r="CC81" s="113">
        <v>9.3010931460160443E-2</v>
      </c>
      <c r="CD81" s="53"/>
      <c r="CE81" s="134">
        <f>(1-I81*0.7635+1-AU81*0.7562+1-K81*0.7021+P81*0.5276+1-R81*0.4621+1-W81*0.2713)/5.5276</f>
        <v>0.72235270904865589</v>
      </c>
      <c r="CF81" s="115">
        <v>4.6100000000000003</v>
      </c>
      <c r="CG81" s="116">
        <v>9</v>
      </c>
      <c r="CH81" s="116">
        <v>4.0999999999999996</v>
      </c>
      <c r="CI81" s="116">
        <v>0.7</v>
      </c>
      <c r="CJ81" s="115">
        <f>AS81/D81</f>
        <v>0.92298387096774193</v>
      </c>
      <c r="CK81" s="117">
        <v>0.97599999999999998</v>
      </c>
      <c r="CL81" s="116">
        <v>0.89</v>
      </c>
      <c r="CM81" s="116">
        <v>23.3</v>
      </c>
      <c r="CN81" s="116">
        <v>3.7</v>
      </c>
      <c r="CO81" s="66">
        <v>0.72799999999999998</v>
      </c>
      <c r="CP81" s="71">
        <v>0.11872895797830334</v>
      </c>
      <c r="CQ81" s="66">
        <v>0.33671391163390002</v>
      </c>
      <c r="CR81" s="66">
        <v>0.10419177854441165</v>
      </c>
      <c r="CS81" s="66">
        <v>0.27700000000000002</v>
      </c>
      <c r="CT81" s="113">
        <v>9.3010931460160443E-2</v>
      </c>
      <c r="CU81" s="40"/>
      <c r="CV81" s="96">
        <v>1955</v>
      </c>
      <c r="CW81" s="134">
        <v>0.50543971012495481</v>
      </c>
      <c r="CX81" s="134">
        <v>0.72380144339564689</v>
      </c>
      <c r="CY81" s="40"/>
      <c r="DG81" s="40"/>
      <c r="DH81" s="96">
        <v>1955</v>
      </c>
      <c r="DI81" s="70">
        <v>0.27204602862756105</v>
      </c>
      <c r="DJ81" s="40"/>
      <c r="DR81" s="40"/>
      <c r="DS81" s="96">
        <v>1955</v>
      </c>
      <c r="DT81" s="98">
        <v>6.7531047885100046E-2</v>
      </c>
      <c r="DU81" s="40"/>
    </row>
    <row r="82" spans="1:125" x14ac:dyDescent="0.2">
      <c r="A82" s="40"/>
      <c r="B82" s="96">
        <v>1948</v>
      </c>
      <c r="C82" s="142">
        <v>28</v>
      </c>
      <c r="D82" s="111">
        <v>2884</v>
      </c>
      <c r="E82" s="112">
        <v>13326</v>
      </c>
      <c r="F82" s="138">
        <f>((((4/6)+((J82+K82+R82+T82+V82+W82+I82-(1-M82)-P82-Q82)/20))*(X82+(AD82+AS82)*5/6+(AH82+AM82+AP82)*1/6+AK82*18/6+AO82*8/6-AE82*9/6-AF82*7/6-AG82*3/6-AI82*2/6-AQ82*4/6-AR82)-(((2/6)-((J82+K82+L82+M82+S82+U82+V82+W82+I82)/20))*(AE82*17/6+AF82*12/6+AI82*3/6+AL82*2/6+AQ82*5/6+AR82*8/6-AD82*1/6-AG82*9/6-AK82*2/6))))/2</f>
        <v>13484.299061581511</v>
      </c>
      <c r="G82" s="300">
        <f t="shared" si="58"/>
        <v>1.0118789630482898</v>
      </c>
      <c r="H82" s="138">
        <f t="shared" ref="H82" si="60">F82-E82</f>
        <v>158.29906158151061</v>
      </c>
      <c r="I82" s="70">
        <f>(Z82-AG82)/(AB82-AG82-AI82+AF82)</f>
        <v>0.27353451824992436</v>
      </c>
      <c r="J82" s="66">
        <f>X82/AB82</f>
        <v>0.37899501483316511</v>
      </c>
      <c r="K82" s="66">
        <f>J82+V82</f>
        <v>0.71618539215839383</v>
      </c>
      <c r="L82" s="66">
        <f>AN82/X82</f>
        <v>0.10374973100925328</v>
      </c>
      <c r="M82" s="66">
        <f>AG82/X82</f>
        <v>4.5055950075317409E-2</v>
      </c>
      <c r="N82" s="134">
        <f>(I82*0.7635+AU82*0.7562+K82*0.7021+1-P82*0.5276+R82*0.4621+W82*0.2713)/3.9552</f>
        <v>0.50659867468097752</v>
      </c>
      <c r="O82" s="134">
        <f>(1-I82*0.7635+1-AU82*0.7562+1-K82*0.7021+P82*0.5276+1-R82*0.4621+1-W82*0.2713)/5.5276</f>
        <v>0.72297216186080715</v>
      </c>
      <c r="P82" s="113">
        <f>AI82/AA82</f>
        <v>8.1055811277330261E-2</v>
      </c>
      <c r="Q82" s="66">
        <f>AT82/X82</f>
        <v>1.9770819883795997E-2</v>
      </c>
      <c r="R82" s="71">
        <f>E82/AA82</f>
        <v>0.11980365362485616</v>
      </c>
      <c r="S82" s="66">
        <f>AC82/X82</f>
        <v>0.30646115773617388</v>
      </c>
      <c r="T82" s="66">
        <f>AC82/AA82</f>
        <v>0.10242556098964327</v>
      </c>
      <c r="U82" s="67">
        <f>E82/X82</f>
        <v>0.35845706907682373</v>
      </c>
      <c r="V82" s="66">
        <f>(Z82+AD82+AK82)/(AB82+AD82+AF82+AK82)</f>
        <v>0.33719037732522872</v>
      </c>
      <c r="W82" s="67">
        <f>AD82/AA82</f>
        <v>9.8370972382048325E-2</v>
      </c>
      <c r="X82" s="69">
        <v>37176</v>
      </c>
      <c r="Y82" s="69"/>
      <c r="Z82" s="888">
        <v>25831</v>
      </c>
      <c r="AA82" s="888">
        <v>111232</v>
      </c>
      <c r="AB82" s="887">
        <v>98091</v>
      </c>
      <c r="AC82" s="888">
        <f t="shared" si="54"/>
        <v>11393</v>
      </c>
      <c r="AD82" s="68">
        <v>10942</v>
      </c>
      <c r="AE82" s="119">
        <v>2747</v>
      </c>
      <c r="AF82" s="72">
        <v>910.60940516848007</v>
      </c>
      <c r="AG82" s="68">
        <v>1675</v>
      </c>
      <c r="AH82" s="69">
        <v>493</v>
      </c>
      <c r="AI82" s="68">
        <v>9016</v>
      </c>
      <c r="AJ82" s="888">
        <f t="shared" si="55"/>
        <v>869</v>
      </c>
      <c r="AK82" s="68">
        <v>451</v>
      </c>
      <c r="AL82" s="114">
        <v>145</v>
      </c>
      <c r="AM82" s="69">
        <v>49</v>
      </c>
      <c r="AN82" s="888">
        <f t="shared" si="56"/>
        <v>3857</v>
      </c>
      <c r="AO82" s="68">
        <v>1088</v>
      </c>
      <c r="AP82" s="69">
        <v>231</v>
      </c>
      <c r="AQ82" s="69">
        <v>1676</v>
      </c>
      <c r="AR82" s="68">
        <v>590</v>
      </c>
      <c r="AS82" s="220">
        <v>3084</v>
      </c>
      <c r="AT82" s="894">
        <f t="shared" si="57"/>
        <v>735</v>
      </c>
      <c r="AU82" s="349">
        <f>X82/AA82</f>
        <v>0.33422036823935558</v>
      </c>
      <c r="AV82" s="349">
        <f>BH82/AA82</f>
        <v>0.4811025604142693</v>
      </c>
      <c r="AW82" s="353">
        <f>AG82/AA82</f>
        <v>1.5058616225546606E-2</v>
      </c>
      <c r="AX82" s="365">
        <f>AN82/AA82</f>
        <v>3.467527330264672E-2</v>
      </c>
      <c r="AY82" s="365">
        <f>BH82/X82</f>
        <v>1.4394770819883795</v>
      </c>
      <c r="AZ82" s="365">
        <f>AR82/X82</f>
        <v>1.5870454056380462E-2</v>
      </c>
      <c r="BA82" s="365">
        <f>AR82/AA82</f>
        <v>5.3042289988492518E-3</v>
      </c>
      <c r="BB82" s="365">
        <f>AT82/AA82</f>
        <v>6.6078107019562713E-3</v>
      </c>
      <c r="BC82" s="365">
        <f>AI82/X82</f>
        <v>0.24252205724123091</v>
      </c>
      <c r="BD82" s="380">
        <f>AD82/X82</f>
        <v>0.29432967505917795</v>
      </c>
      <c r="BE82" s="365">
        <v>0.26300000000000001</v>
      </c>
      <c r="BF82" s="907">
        <v>12258</v>
      </c>
      <c r="BG82" s="907">
        <v>4256</v>
      </c>
      <c r="BH82" s="910">
        <f>X82+AC82+AN82+AO82</f>
        <v>53514</v>
      </c>
      <c r="BI82" s="909">
        <v>18868</v>
      </c>
      <c r="BJ82" s="909">
        <v>2064.8632142079318</v>
      </c>
      <c r="BK82" s="907">
        <v>681</v>
      </c>
      <c r="BL82" s="907">
        <v>1032</v>
      </c>
      <c r="BM82" s="53"/>
      <c r="BN82" s="134">
        <f>(I82*0.7635+AU82*0.7562+K82*0.7021+1-P82*0.5276+R82*0.4621+W82*0.2713)/3.9552</f>
        <v>0.50659867468097752</v>
      </c>
      <c r="BO82" s="222">
        <v>4.62</v>
      </c>
      <c r="BP82" s="116">
        <v>9.1</v>
      </c>
      <c r="BQ82" s="116">
        <v>3.9</v>
      </c>
      <c r="BR82" s="116">
        <v>0.6</v>
      </c>
      <c r="BS82" s="115">
        <f>AS82/D82</f>
        <v>1.0693481276005548</v>
      </c>
      <c r="BT82" s="117">
        <v>0.97299999999999998</v>
      </c>
      <c r="BU82" s="116">
        <v>1.01</v>
      </c>
      <c r="BV82" s="116">
        <v>3.9</v>
      </c>
      <c r="BW82" s="116">
        <v>23.1</v>
      </c>
      <c r="BX82" s="66">
        <v>0.71899999999999997</v>
      </c>
      <c r="BY82" s="71">
        <v>0.11980365362485616</v>
      </c>
      <c r="BZ82" s="66">
        <v>0.33422036823935558</v>
      </c>
      <c r="CA82" s="227">
        <v>9.8370972382048325E-2</v>
      </c>
      <c r="CB82" s="66">
        <v>0.32700000000000001</v>
      </c>
      <c r="CC82" s="113">
        <v>8.1055811277330261E-2</v>
      </c>
      <c r="CD82" s="53"/>
      <c r="CE82" s="134">
        <f>(1-I82*0.7635+1-AU82*0.7562+1-K82*0.7021+P82*0.5276+1-R82*0.4621+1-W82*0.2713)/5.5276</f>
        <v>0.72297216186080715</v>
      </c>
      <c r="CF82" s="115">
        <v>4.62</v>
      </c>
      <c r="CG82" s="116">
        <v>9.1</v>
      </c>
      <c r="CH82" s="116">
        <v>3.9</v>
      </c>
      <c r="CI82" s="116">
        <v>0.6</v>
      </c>
      <c r="CJ82" s="115">
        <f>AS82/D82</f>
        <v>1.0693481276005548</v>
      </c>
      <c r="CK82" s="117">
        <v>0.97299999999999998</v>
      </c>
      <c r="CL82" s="116">
        <v>1.01</v>
      </c>
      <c r="CM82" s="116">
        <v>23.1</v>
      </c>
      <c r="CN82" s="116">
        <v>3.9</v>
      </c>
      <c r="CO82" s="66">
        <v>0.71899999999999997</v>
      </c>
      <c r="CP82" s="71">
        <v>0.11980365362485616</v>
      </c>
      <c r="CQ82" s="66">
        <v>0.33422036823935558</v>
      </c>
      <c r="CR82" s="66">
        <v>9.8370972382048325E-2</v>
      </c>
      <c r="CS82" s="66">
        <v>0.32700000000000001</v>
      </c>
      <c r="CT82" s="113">
        <v>8.1055811277330261E-2</v>
      </c>
      <c r="CU82" s="40"/>
      <c r="CV82" s="96">
        <v>1956</v>
      </c>
      <c r="CW82" s="134">
        <v>0.50580843709598278</v>
      </c>
      <c r="CX82" s="134">
        <v>0.72353760575981785</v>
      </c>
      <c r="CY82" s="40"/>
      <c r="DG82" s="40"/>
      <c r="DH82" s="96">
        <v>1956</v>
      </c>
      <c r="DI82" s="70">
        <v>0.27381508040904656</v>
      </c>
      <c r="DJ82" s="40"/>
      <c r="DR82" s="40"/>
      <c r="DS82" s="96">
        <v>1956</v>
      </c>
      <c r="DT82" s="98">
        <v>6.8839274996999156E-2</v>
      </c>
      <c r="DU82" s="40"/>
    </row>
    <row r="83" spans="1:125" x14ac:dyDescent="0.2">
      <c r="A83" s="40"/>
      <c r="B83" s="96">
        <v>1947</v>
      </c>
      <c r="C83" s="142">
        <v>28</v>
      </c>
      <c r="D83" s="111">
        <v>2942</v>
      </c>
      <c r="E83" s="112">
        <v>13173</v>
      </c>
      <c r="F83" s="138">
        <f>((((4/6)+((J83+K83+R83+T83+V83+W83+I83-(1-M83)-P83-Q83)/20))*(X83+(AD83+AS83)*5/6+(AH83+AM83+AP83)*1/6+AK83*18/6+AO83*8/6-AE83*9/6-AF83*7/6-AG83*3/6-AI83*2/6-AQ83*4/6-AR83)-(((2/6)-((J83+K83+L83+M83+S83+U83+V83+W83+I83)/20))*(AE83*17/6+AF83*12/6+AI83*3/6+AL83*2/6+AQ83*5/6+AR83*8/6-AD83*1/6-AG83*9/6-AK83*2/6))))/2</f>
        <v>13340.78385828602</v>
      </c>
      <c r="G83" s="300">
        <f t="shared" si="58"/>
        <v>1.0127369512097488</v>
      </c>
      <c r="H83" s="138">
        <f t="shared" ref="H83:H84" si="61">F83-E83</f>
        <v>167.7838582860204</v>
      </c>
      <c r="I83" s="70">
        <f>(Z83-AG83)/(AB83-AG83-AI83+AF83)</f>
        <v>0.2718137806670945</v>
      </c>
      <c r="J83" s="66">
        <f>X83/AB83</f>
        <v>0.37563166760247052</v>
      </c>
      <c r="K83" s="66">
        <f>J83+V83</f>
        <v>0.70900943853748677</v>
      </c>
      <c r="L83" s="66">
        <f>AN83/X83</f>
        <v>9.9642323297031821E-2</v>
      </c>
      <c r="M83" s="66">
        <f>AG83/X83</f>
        <v>4.5777279521674138E-2</v>
      </c>
      <c r="N83" s="134">
        <f>(I83*0.7635+AU83*0.7562+K83*0.7021+1-P83*0.5276+R83*0.4621+W83*0.2713)/3.9552</f>
        <v>0.50406238787869873</v>
      </c>
      <c r="O83" s="134">
        <f>(1-I83*0.7635+1-AU83*0.7562+1-K83*0.7021+P83*0.5276+1-R83*0.4621+1-W83*0.2713)/5.5276</f>
        <v>0.72478696784538887</v>
      </c>
      <c r="P83" s="113">
        <f>AI83/AA83</f>
        <v>8.1259040367737762E-2</v>
      </c>
      <c r="Q83" s="66">
        <f>AT83/X83</f>
        <v>2.0713218022635062E-2</v>
      </c>
      <c r="R83" s="71">
        <f>E83/AA83</f>
        <v>0.11689694646327503</v>
      </c>
      <c r="S83" s="66">
        <f>AC83/X83</f>
        <v>0.2978058936579116</v>
      </c>
      <c r="T83" s="66">
        <f>AC83/AA83</f>
        <v>9.9007001570694572E-2</v>
      </c>
      <c r="U83" s="67">
        <f>E83/X83</f>
        <v>0.3516175528507367</v>
      </c>
      <c r="V83" s="66">
        <f>(Z83+AD83+AK83)/(AB83+AD83+AF83+AK83)</f>
        <v>0.33337777093501619</v>
      </c>
      <c r="W83" s="67">
        <f>AD83/AA83</f>
        <v>9.5075828164239637E-2</v>
      </c>
      <c r="X83" s="69">
        <v>37464</v>
      </c>
      <c r="Y83" s="69"/>
      <c r="Z83" s="888">
        <v>26122</v>
      </c>
      <c r="AA83" s="888">
        <v>112689</v>
      </c>
      <c r="AB83" s="887">
        <v>99736</v>
      </c>
      <c r="AC83" s="888">
        <f t="shared" si="54"/>
        <v>11157</v>
      </c>
      <c r="AD83" s="68">
        <v>10714</v>
      </c>
      <c r="AE83" s="119">
        <v>2779</v>
      </c>
      <c r="AF83" s="72">
        <v>929.09268315801762</v>
      </c>
      <c r="AG83" s="68">
        <v>1715</v>
      </c>
      <c r="AH83" s="69">
        <v>460</v>
      </c>
      <c r="AI83" s="68">
        <v>9157</v>
      </c>
      <c r="AJ83" s="888">
        <f t="shared" si="55"/>
        <v>836</v>
      </c>
      <c r="AK83" s="68">
        <v>443</v>
      </c>
      <c r="AL83" s="114">
        <v>154</v>
      </c>
      <c r="AM83" s="69">
        <v>52</v>
      </c>
      <c r="AN83" s="888">
        <f t="shared" si="56"/>
        <v>3733</v>
      </c>
      <c r="AO83" s="68">
        <v>1096</v>
      </c>
      <c r="AP83" s="69">
        <v>222</v>
      </c>
      <c r="AQ83" s="69">
        <v>1753</v>
      </c>
      <c r="AR83" s="68">
        <v>622</v>
      </c>
      <c r="AS83" s="220">
        <v>2999</v>
      </c>
      <c r="AT83" s="894">
        <f t="shared" si="57"/>
        <v>776</v>
      </c>
      <c r="AU83" s="349">
        <f>X83/AA83</f>
        <v>0.33245480925378695</v>
      </c>
      <c r="AV83" s="349">
        <f>BH83/AA83</f>
        <v>0.47431426314902075</v>
      </c>
      <c r="AW83" s="353">
        <f>AG83/AA83</f>
        <v>1.5218876731535465E-2</v>
      </c>
      <c r="AX83" s="365">
        <f>AN83/AA83</f>
        <v>3.3126569585318885E-2</v>
      </c>
      <c r="AY83" s="365">
        <f>BH83/X83</f>
        <v>1.4267029681827887</v>
      </c>
      <c r="AZ83" s="365">
        <f>AR83/X83</f>
        <v>1.6602605167627588E-2</v>
      </c>
      <c r="BA83" s="365">
        <f>AR83/AA83</f>
        <v>5.5196159341195684E-3</v>
      </c>
      <c r="BB83" s="365">
        <f>AT83/AA83</f>
        <v>6.8862089467472427E-3</v>
      </c>
      <c r="BC83" s="365">
        <f>AI83/X83</f>
        <v>0.24442131112534701</v>
      </c>
      <c r="BD83" s="380">
        <f>AD83/X83</f>
        <v>0.28598120862694854</v>
      </c>
      <c r="BE83" s="365">
        <v>0.26200000000000001</v>
      </c>
      <c r="BF83" s="907">
        <v>12111</v>
      </c>
      <c r="BG83" s="907">
        <v>4203</v>
      </c>
      <c r="BH83" s="910">
        <f>X83+AC83+AN83+AO83</f>
        <v>53450</v>
      </c>
      <c r="BI83" s="909">
        <v>19207</v>
      </c>
      <c r="BJ83" s="909">
        <v>2143.3267631840267</v>
      </c>
      <c r="BK83" s="907">
        <v>913</v>
      </c>
      <c r="BL83" s="907">
        <v>997</v>
      </c>
      <c r="BM83" s="53"/>
      <c r="BN83" s="134">
        <f>(I83*0.7635+AU83*0.7562+K83*0.7021+1-P83*0.5276+R83*0.4621+W83*0.2713)/3.9552</f>
        <v>0.50406238787869873</v>
      </c>
      <c r="BO83" s="222">
        <v>4.4800000000000004</v>
      </c>
      <c r="BP83" s="116">
        <v>9.1</v>
      </c>
      <c r="BQ83" s="116">
        <v>3.7</v>
      </c>
      <c r="BR83" s="116">
        <v>0.6</v>
      </c>
      <c r="BS83" s="115">
        <f>AS83/D83</f>
        <v>1.0193745751189667</v>
      </c>
      <c r="BT83" s="117">
        <v>0.97399999999999998</v>
      </c>
      <c r="BU83" s="116">
        <v>1.06</v>
      </c>
      <c r="BV83" s="116">
        <v>3.9</v>
      </c>
      <c r="BW83" s="116">
        <v>23.1</v>
      </c>
      <c r="BX83" s="66">
        <v>0.71199999999999997</v>
      </c>
      <c r="BY83" s="71">
        <v>0.11689694646327503</v>
      </c>
      <c r="BZ83" s="66">
        <v>0.33245480925378695</v>
      </c>
      <c r="CA83" s="227">
        <v>9.5075828164239637E-2</v>
      </c>
      <c r="CB83" s="66">
        <v>0.32900000000000001</v>
      </c>
      <c r="CC83" s="113">
        <v>8.1259040367737762E-2</v>
      </c>
      <c r="CD83" s="53"/>
      <c r="CE83" s="134">
        <f>(1-I83*0.7635+1-AU83*0.7562+1-K83*0.7021+P83*0.5276+1-R83*0.4621+1-W83*0.2713)/5.5276</f>
        <v>0.72478696784538887</v>
      </c>
      <c r="CF83" s="115">
        <v>4.4800000000000004</v>
      </c>
      <c r="CG83" s="116">
        <v>9.1</v>
      </c>
      <c r="CH83" s="116">
        <v>3.7</v>
      </c>
      <c r="CI83" s="116">
        <v>0.6</v>
      </c>
      <c r="CJ83" s="115">
        <f>AS83/D83</f>
        <v>1.0193745751189667</v>
      </c>
      <c r="CK83" s="117">
        <v>0.97399999999999998</v>
      </c>
      <c r="CL83" s="116">
        <v>1.06</v>
      </c>
      <c r="CM83" s="116">
        <v>23.1</v>
      </c>
      <c r="CN83" s="116">
        <v>3.9</v>
      </c>
      <c r="CO83" s="66">
        <v>0.71199999999999997</v>
      </c>
      <c r="CP83" s="71">
        <v>0.11689694646327503</v>
      </c>
      <c r="CQ83" s="66">
        <v>0.33245480925378695</v>
      </c>
      <c r="CR83" s="66">
        <v>9.5075828164239637E-2</v>
      </c>
      <c r="CS83" s="66">
        <v>0.32900000000000001</v>
      </c>
      <c r="CT83" s="113">
        <v>8.1259040367737762E-2</v>
      </c>
      <c r="CU83" s="40"/>
      <c r="CV83" s="96">
        <v>1957</v>
      </c>
      <c r="CW83" s="134">
        <v>0.50164068939188633</v>
      </c>
      <c r="CX83" s="134">
        <v>0.72651978169860543</v>
      </c>
      <c r="CY83" s="40"/>
      <c r="DG83" s="40"/>
      <c r="DH83" s="96">
        <v>1957</v>
      </c>
      <c r="DI83" s="70">
        <v>0.27523025671173817</v>
      </c>
      <c r="DJ83" s="40"/>
      <c r="DR83" s="40"/>
      <c r="DS83" s="96">
        <v>1957</v>
      </c>
      <c r="DT83" s="98">
        <v>6.6303333232964987E-2</v>
      </c>
      <c r="DU83" s="40"/>
    </row>
    <row r="84" spans="1:125" x14ac:dyDescent="0.2">
      <c r="A84" s="40"/>
      <c r="B84" s="96">
        <v>1946</v>
      </c>
      <c r="C84" s="142">
        <v>28</v>
      </c>
      <c r="D84" s="111">
        <v>2919</v>
      </c>
      <c r="E84" s="112">
        <v>12168</v>
      </c>
      <c r="F84" s="138">
        <f>((((4/6)+((J84+K84+R84+T84+V84+W84+I84-(1-M84)-P84-Q84)/20))*(X84+(AD84+AS84)*5/6+(AH84+AM84+AP84)*1/6+AK84*18/6+AO84*8/6-AE84*9/6-AF84*7/6-AG84*3/6-AI84*2/6-AQ84*4/6-AR84)-(((2/6)-((J84+K84+L84+M84+S84+U84+V84+W84+I84)/20))*(AE84*17/6+AF84*12/6+AI84*3/6+AL84*2/6+AQ84*5/6+AR84*8/6-AD84*1/6-AG84*9/6-AK84*2/6))))/2</f>
        <v>12176.942249814592</v>
      </c>
      <c r="G84" s="300">
        <f t="shared" si="58"/>
        <v>1.00073489889995</v>
      </c>
      <c r="H84" s="138">
        <f t="shared" si="61"/>
        <v>8.9422498145922873</v>
      </c>
      <c r="I84" s="70">
        <f>(Z84-AG84)/(AB84-AG84-AI84+AF84)</f>
        <v>0.27105957944799131</v>
      </c>
      <c r="J84" s="66">
        <f>X84/AB84</f>
        <v>0.35762598933936357</v>
      </c>
      <c r="K84" s="66">
        <f>J84+V84</f>
        <v>0.68303654978854611</v>
      </c>
      <c r="L84" s="66">
        <f>AN84/X84</f>
        <v>9.0275229357798165E-2</v>
      </c>
      <c r="M84" s="66">
        <f>AG84/X84</f>
        <v>3.7995765702187718E-2</v>
      </c>
      <c r="N84" s="134">
        <f>(I84*0.7635+AU84*0.7562+K84*0.7021+1-P84*0.5276+R84*0.4621+W84*0.2713)/3.9552</f>
        <v>0.49454800679936112</v>
      </c>
      <c r="O84" s="134">
        <f>(1-I84*0.7635+1-AU84*0.7562+1-K84*0.7021+P84*0.5276+1-R84*0.4621+1-W84*0.2713)/5.5276</f>
        <v>0.7315948555443893</v>
      </c>
      <c r="P84" s="113">
        <f>AI84/AA84</f>
        <v>8.6993182633656255E-2</v>
      </c>
      <c r="Q84" s="66">
        <f>AT84/X84</f>
        <v>2.467184191954834E-2</v>
      </c>
      <c r="R84" s="71">
        <f>E84/AA84</f>
        <v>0.10914962325080732</v>
      </c>
      <c r="S84" s="66">
        <f>AC84/X84</f>
        <v>0.29617501764290755</v>
      </c>
      <c r="T84" s="66">
        <f>AC84/AA84</f>
        <v>9.4115536419088625E-2</v>
      </c>
      <c r="U84" s="67">
        <f>E84/X84</f>
        <v>0.34348623853211008</v>
      </c>
      <c r="V84" s="66">
        <f>(Z84+AD84+AK84)/(AB84+AD84+AF84+AK84)</f>
        <v>0.32541056044918254</v>
      </c>
      <c r="W84" s="67">
        <f>AD84/AA84</f>
        <v>9.0984930032292785E-2</v>
      </c>
      <c r="X84" s="69">
        <v>35425</v>
      </c>
      <c r="Y84" s="69"/>
      <c r="Z84" s="888">
        <v>25434</v>
      </c>
      <c r="AA84" s="888">
        <v>111480</v>
      </c>
      <c r="AB84" s="887">
        <v>99056</v>
      </c>
      <c r="AC84" s="888">
        <f t="shared" si="54"/>
        <v>10492</v>
      </c>
      <c r="AD84" s="68">
        <v>10143</v>
      </c>
      <c r="AE84" s="119">
        <v>2405</v>
      </c>
      <c r="AF84" s="72">
        <v>854.07161811010212</v>
      </c>
      <c r="AG84" s="68">
        <v>1346</v>
      </c>
      <c r="AH84" s="69">
        <v>390</v>
      </c>
      <c r="AI84" s="68">
        <v>9698</v>
      </c>
      <c r="AJ84" s="888">
        <f t="shared" si="55"/>
        <v>765</v>
      </c>
      <c r="AK84" s="68">
        <v>349</v>
      </c>
      <c r="AL84" s="114">
        <v>165</v>
      </c>
      <c r="AM84" s="69">
        <v>36</v>
      </c>
      <c r="AN84" s="888">
        <f t="shared" si="56"/>
        <v>3198</v>
      </c>
      <c r="AO84" s="68">
        <v>887</v>
      </c>
      <c r="AP84" s="69">
        <v>210</v>
      </c>
      <c r="AQ84" s="69">
        <v>1873</v>
      </c>
      <c r="AR84" s="68">
        <v>709</v>
      </c>
      <c r="AS84" s="220">
        <v>2562</v>
      </c>
      <c r="AT84" s="894">
        <f t="shared" si="57"/>
        <v>874</v>
      </c>
      <c r="AU84" s="349">
        <f>X84/AA84</f>
        <v>0.31777000358808755</v>
      </c>
      <c r="AV84" s="349">
        <f>BH84/AA84</f>
        <v>0.44852888410477215</v>
      </c>
      <c r="AW84" s="353">
        <f>AG84/AA84</f>
        <v>1.2073914603516325E-2</v>
      </c>
      <c r="AX84" s="365">
        <f>AN84/AA84</f>
        <v>2.8686759956942951E-2</v>
      </c>
      <c r="AY84" s="365">
        <f>BH84/X84</f>
        <v>1.4114890613973183</v>
      </c>
      <c r="AZ84" s="365">
        <f>AR84/X84</f>
        <v>2.001411432604093E-2</v>
      </c>
      <c r="BA84" s="365">
        <f>AR84/AA84</f>
        <v>6.3598851811984209E-3</v>
      </c>
      <c r="BB84" s="365">
        <f>AT84/AA84</f>
        <v>7.8399712952996053E-3</v>
      </c>
      <c r="BC84" s="365">
        <f>AI84/X84</f>
        <v>0.27376146788990824</v>
      </c>
      <c r="BD84" s="380">
        <f>AD84/X84</f>
        <v>0.28632321806633731</v>
      </c>
      <c r="BE84" s="365">
        <v>0.25700000000000001</v>
      </c>
      <c r="BF84" s="907">
        <v>11217</v>
      </c>
      <c r="BG84" s="907">
        <v>4053</v>
      </c>
      <c r="BH84" s="910">
        <f>X84+AC84+AN84+AO84</f>
        <v>50002</v>
      </c>
      <c r="BI84" s="909">
        <v>19085</v>
      </c>
      <c r="BJ84" s="909">
        <v>1664.3469010046836</v>
      </c>
      <c r="BK84" s="907">
        <v>763</v>
      </c>
      <c r="BL84" s="907">
        <v>950</v>
      </c>
      <c r="BM84" s="53"/>
      <c r="BN84" s="134">
        <f>(I84*0.7635+AU84*0.7562+K84*0.7021+1-P84*0.5276+R84*0.4621+W84*0.2713)/3.9552</f>
        <v>0.49454800679936112</v>
      </c>
      <c r="BO84" s="222">
        <v>4.17</v>
      </c>
      <c r="BP84" s="116">
        <v>8.9</v>
      </c>
      <c r="BQ84" s="116">
        <v>3.5</v>
      </c>
      <c r="BR84" s="116">
        <v>0.4</v>
      </c>
      <c r="BS84" s="115">
        <f>AS84/D84</f>
        <v>0.87769784172661869</v>
      </c>
      <c r="BT84" s="117">
        <v>0.97399999999999998</v>
      </c>
      <c r="BU84" s="116">
        <v>1.1499999999999999</v>
      </c>
      <c r="BV84" s="116">
        <v>4</v>
      </c>
      <c r="BW84" s="116">
        <v>23</v>
      </c>
      <c r="BX84" s="66">
        <v>0.68600000000000005</v>
      </c>
      <c r="BY84" s="71">
        <v>0.10914962325080732</v>
      </c>
      <c r="BZ84" s="66">
        <v>0.31777000358808755</v>
      </c>
      <c r="CA84" s="227">
        <v>9.0984930032292785E-2</v>
      </c>
      <c r="CB84" s="66">
        <v>0.27700000000000002</v>
      </c>
      <c r="CC84" s="113">
        <v>8.6993182633656255E-2</v>
      </c>
      <c r="CD84" s="53"/>
      <c r="CE84" s="134">
        <f>(1-I84*0.7635+1-AU84*0.7562+1-K84*0.7021+P84*0.5276+1-R84*0.4621+1-W84*0.2713)/5.5276</f>
        <v>0.7315948555443893</v>
      </c>
      <c r="CF84" s="115">
        <v>4.17</v>
      </c>
      <c r="CG84" s="116">
        <v>8.9</v>
      </c>
      <c r="CH84" s="116">
        <v>3.5</v>
      </c>
      <c r="CI84" s="116">
        <v>0.4</v>
      </c>
      <c r="CJ84" s="115">
        <f>AS84/D84</f>
        <v>0.87769784172661869</v>
      </c>
      <c r="CK84" s="117">
        <v>0.97399999999999998</v>
      </c>
      <c r="CL84" s="116">
        <v>1.1499999999999999</v>
      </c>
      <c r="CM84" s="116">
        <v>23</v>
      </c>
      <c r="CN84" s="116">
        <v>4</v>
      </c>
      <c r="CO84" s="66">
        <v>0.68600000000000005</v>
      </c>
      <c r="CP84" s="71">
        <v>0.10914962325080732</v>
      </c>
      <c r="CQ84" s="66">
        <v>0.31777000358808755</v>
      </c>
      <c r="CR84" s="66">
        <v>9.0984930032292785E-2</v>
      </c>
      <c r="CS84" s="66">
        <v>0.27700000000000002</v>
      </c>
      <c r="CT84" s="113">
        <v>8.6993182633656255E-2</v>
      </c>
      <c r="CU84" s="40"/>
      <c r="CV84" s="96">
        <v>1958</v>
      </c>
      <c r="CW84" s="134">
        <v>0.50273242391561124</v>
      </c>
      <c r="CX84" s="134">
        <v>0.72573860571115389</v>
      </c>
      <c r="CY84" s="40"/>
      <c r="DG84" s="40"/>
      <c r="DH84" s="96">
        <v>1958</v>
      </c>
      <c r="DI84" s="70">
        <v>0.27684769876867699</v>
      </c>
      <c r="DJ84" s="40"/>
      <c r="DR84" s="40"/>
      <c r="DS84" s="96">
        <v>1958</v>
      </c>
      <c r="DT84" s="98">
        <v>6.7790454861846691E-2</v>
      </c>
      <c r="DU84" s="40"/>
    </row>
    <row r="85" spans="1:125" x14ac:dyDescent="0.2">
      <c r="A85" s="40"/>
      <c r="B85" s="96">
        <v>1945</v>
      </c>
      <c r="C85" s="142">
        <v>28</v>
      </c>
      <c r="D85" s="111">
        <v>2858</v>
      </c>
      <c r="E85" s="112">
        <v>12244</v>
      </c>
      <c r="F85" s="138">
        <f>((((4/6)+((J85+K85+R85+T85+V85+W85+I85-(1-M85)-P85-Q85)/20))*(X85+(AD85+AS85)*5/6+(AH85+AM85+AP85)*1/6+AK85*18/6+AO85*8/6-AE85*9/6-AF85*7/6-AG85*3/6-AI85*2/6-AQ85*4/6-AR85)-(((2/6)-((J85+K85+L85+M85+S85+U85+V85+W85+I85)/20))*(AE85*17/6+AF85*12/6+AI85*3/6+AL85*2/6+AQ85*5/6+AR85*8/6-AD85*1/6-AG85*9/6-AK85*2/6))))/2</f>
        <v>12318.153185600055</v>
      </c>
      <c r="G85" s="300">
        <f t="shared" si="58"/>
        <v>1.0060562876184298</v>
      </c>
      <c r="H85" s="138">
        <f t="shared" ref="H85" si="62">F85-E85</f>
        <v>74.153185600054712</v>
      </c>
      <c r="I85" s="70">
        <f>(Z85-AG85)/(AB85-AG85-AI85+AF85)</f>
        <v>0.27280264434775348</v>
      </c>
      <c r="J85" s="66">
        <f>X85/AB85</f>
        <v>0.35484266198362296</v>
      </c>
      <c r="K85" s="66">
        <f>J85+V85</f>
        <v>0.68117385235362415</v>
      </c>
      <c r="L85" s="66">
        <f>AN85/X85</f>
        <v>0.11708004833975945</v>
      </c>
      <c r="M85" s="66">
        <f>AG85/X85</f>
        <v>3.2053864303389537E-2</v>
      </c>
      <c r="N85" s="134">
        <f>(I85*0.7635+AU85*0.7562+K85*0.7021+1-P85*0.5276+R85*0.4621+W85*0.2713)/3.9552</f>
        <v>0.49608275285891962</v>
      </c>
      <c r="O85" s="134">
        <f>(1-I85*0.7635+1-AU85*0.7562+1-K85*0.7021+P85*0.5276+1-R85*0.4621+1-W85*0.2713)/5.5276</f>
        <v>0.73049668859765549</v>
      </c>
      <c r="P85" s="113">
        <f>AI85/AA85</f>
        <v>7.3254903389120579E-2</v>
      </c>
      <c r="Q85" s="66">
        <f>AT85/X85</f>
        <v>2.4659032053864303E-2</v>
      </c>
      <c r="R85" s="71">
        <f>E85/AA85</f>
        <v>0.11148950119283932</v>
      </c>
      <c r="S85" s="66">
        <f>AC85/X85</f>
        <v>0.28483052310525409</v>
      </c>
      <c r="T85" s="66">
        <f>AC85/AA85</f>
        <v>9.0136766768042831E-2</v>
      </c>
      <c r="U85" s="67">
        <f>E85/X85</f>
        <v>0.35230477067387928</v>
      </c>
      <c r="V85" s="66">
        <f>(Z85+AD85+AK85)/(AB85+AD85+AF85+AK85)</f>
        <v>0.32633119037000119</v>
      </c>
      <c r="W85" s="67">
        <f>AD85/AA85</f>
        <v>8.6230445630201602E-2</v>
      </c>
      <c r="X85" s="69">
        <v>34754</v>
      </c>
      <c r="Y85" s="69"/>
      <c r="Z85" s="888">
        <v>25545</v>
      </c>
      <c r="AA85" s="888">
        <v>109822</v>
      </c>
      <c r="AB85" s="887">
        <v>97942</v>
      </c>
      <c r="AC85" s="888">
        <f t="shared" si="54"/>
        <v>9899</v>
      </c>
      <c r="AD85" s="68">
        <v>9470</v>
      </c>
      <c r="AE85" s="119">
        <v>2627</v>
      </c>
      <c r="AF85" s="72">
        <v>772.58351867268766</v>
      </c>
      <c r="AG85" s="68">
        <v>1114</v>
      </c>
      <c r="AH85" s="69">
        <v>397</v>
      </c>
      <c r="AI85" s="68">
        <v>8045</v>
      </c>
      <c r="AJ85" s="888">
        <f t="shared" si="55"/>
        <v>750</v>
      </c>
      <c r="AK85" s="68">
        <v>429</v>
      </c>
      <c r="AL85" s="114">
        <v>134</v>
      </c>
      <c r="AM85" s="69">
        <v>58</v>
      </c>
      <c r="AN85" s="888">
        <f t="shared" si="56"/>
        <v>4069</v>
      </c>
      <c r="AO85" s="68">
        <v>1146</v>
      </c>
      <c r="AP85" s="69">
        <v>219</v>
      </c>
      <c r="AQ85" s="69">
        <v>1934</v>
      </c>
      <c r="AR85" s="68">
        <v>723</v>
      </c>
      <c r="AS85" s="220">
        <v>3395</v>
      </c>
      <c r="AT85" s="894">
        <f t="shared" si="57"/>
        <v>857</v>
      </c>
      <c r="AU85" s="349">
        <f>X85/AA85</f>
        <v>0.31645754038352969</v>
      </c>
      <c r="AV85" s="349">
        <f>BH85/AA85</f>
        <v>0.4540802389320901</v>
      </c>
      <c r="AW85" s="353">
        <f>AG85/AA85</f>
        <v>1.0143687057238076E-2</v>
      </c>
      <c r="AX85" s="365">
        <f>AN85/AA85</f>
        <v>3.7050864125585038E-2</v>
      </c>
      <c r="AY85" s="365">
        <f>BH85/X85</f>
        <v>1.4348851930713011</v>
      </c>
      <c r="AZ85" s="365">
        <f>AR85/X85</f>
        <v>2.080336076422858E-2</v>
      </c>
      <c r="BA85" s="365">
        <f>AR85/AA85</f>
        <v>6.5833803791590026E-3</v>
      </c>
      <c r="BB85" s="365">
        <f>AT85/AA85</f>
        <v>7.8035366320045162E-3</v>
      </c>
      <c r="BC85" s="365">
        <f>AI85/X85</f>
        <v>0.23148414570984635</v>
      </c>
      <c r="BD85" s="380">
        <f>AD85/X85</f>
        <v>0.27248662024515163</v>
      </c>
      <c r="BE85" s="365">
        <v>0.26100000000000001</v>
      </c>
      <c r="BF85" s="907">
        <v>11174</v>
      </c>
      <c r="BG85" s="907">
        <v>3985</v>
      </c>
      <c r="BH85" s="910">
        <f>X85+AC85+AN85+AO85</f>
        <v>49868</v>
      </c>
      <c r="BI85" s="909">
        <v>19505</v>
      </c>
      <c r="BJ85" s="909">
        <v>1976.8060153600384</v>
      </c>
      <c r="BK85" s="907">
        <v>794</v>
      </c>
      <c r="BL85" s="907">
        <v>941</v>
      </c>
      <c r="BM85" s="53"/>
      <c r="BN85" s="134">
        <f>(I85*0.7635+AU85*0.7562+K85*0.7021+1-P85*0.5276+R85*0.4621+W85*0.2713)/3.9552</f>
        <v>0.49608275285891962</v>
      </c>
      <c r="BO85" s="222">
        <v>4.28</v>
      </c>
      <c r="BP85" s="116">
        <v>9.1</v>
      </c>
      <c r="BQ85" s="116">
        <v>3.4</v>
      </c>
      <c r="BR85" s="116">
        <v>0.4</v>
      </c>
      <c r="BS85" s="115">
        <f>AS85/D85</f>
        <v>1.187893631910427</v>
      </c>
      <c r="BT85" s="117">
        <v>0.97</v>
      </c>
      <c r="BU85" s="116">
        <v>1.05</v>
      </c>
      <c r="BV85" s="116">
        <v>3.5</v>
      </c>
      <c r="BW85" s="116">
        <v>23.5</v>
      </c>
      <c r="BX85" s="66">
        <v>0.68400000000000005</v>
      </c>
      <c r="BY85" s="71">
        <v>0.11148950119283932</v>
      </c>
      <c r="BZ85" s="66">
        <v>0.31645754038352969</v>
      </c>
      <c r="CA85" s="227">
        <v>8.6230445630201602E-2</v>
      </c>
      <c r="CB85" s="66">
        <v>0.32400000000000001</v>
      </c>
      <c r="CC85" s="113">
        <v>7.3254903389120579E-2</v>
      </c>
      <c r="CD85" s="53"/>
      <c r="CE85" s="134">
        <f>(1-I85*0.7635+1-AU85*0.7562+1-K85*0.7021+P85*0.5276+1-R85*0.4621+1-W85*0.2713)/5.5276</f>
        <v>0.73049668859765549</v>
      </c>
      <c r="CF85" s="115">
        <v>4.28</v>
      </c>
      <c r="CG85" s="116">
        <v>9.1</v>
      </c>
      <c r="CH85" s="116">
        <v>3.4</v>
      </c>
      <c r="CI85" s="116">
        <v>0.4</v>
      </c>
      <c r="CJ85" s="115">
        <f>AS85/D85</f>
        <v>1.187893631910427</v>
      </c>
      <c r="CK85" s="117">
        <v>0.97</v>
      </c>
      <c r="CL85" s="116">
        <v>1.05</v>
      </c>
      <c r="CM85" s="116">
        <v>23.5</v>
      </c>
      <c r="CN85" s="116">
        <v>3.5</v>
      </c>
      <c r="CO85" s="66">
        <v>0.68400000000000005</v>
      </c>
      <c r="CP85" s="71">
        <v>0.11148950119283932</v>
      </c>
      <c r="CQ85" s="66">
        <v>0.31645754038352969</v>
      </c>
      <c r="CR85" s="66">
        <v>8.6230445630201602E-2</v>
      </c>
      <c r="CS85" s="66">
        <v>0.32400000000000001</v>
      </c>
      <c r="CT85" s="113">
        <v>7.3254903389120579E-2</v>
      </c>
      <c r="CU85" s="40"/>
      <c r="CV85" s="96">
        <v>1959</v>
      </c>
      <c r="CW85" s="134">
        <v>0.50158035467695794</v>
      </c>
      <c r="CX85" s="134">
        <v>0.72656295339418475</v>
      </c>
      <c r="CY85" s="40"/>
      <c r="DG85" s="40"/>
      <c r="DH85" s="96">
        <v>1959</v>
      </c>
      <c r="DI85" s="70">
        <v>0.27672147995889002</v>
      </c>
      <c r="DJ85" s="40"/>
      <c r="DR85" s="40"/>
      <c r="DS85" s="96">
        <v>1959</v>
      </c>
      <c r="DT85" s="98">
        <v>6.8086909156932759E-2</v>
      </c>
      <c r="DU85" s="40"/>
    </row>
    <row r="86" spans="1:125" x14ac:dyDescent="0.2">
      <c r="A86" s="40"/>
      <c r="B86" s="96">
        <v>1944</v>
      </c>
      <c r="C86" s="142">
        <v>28</v>
      </c>
      <c r="D86" s="111">
        <v>2843</v>
      </c>
      <c r="E86" s="112">
        <v>12046</v>
      </c>
      <c r="F86" s="138">
        <f>((((4/6)+((J86+K86+R86+T86+V86+W86+I86-(1-M86)-P86-Q86)/20))*(X86+(AD86+AS86)*5/6+(AH86+AM86+AP86)*1/6+AK86*18/6+AO86*8/6-AE86*9/6-AF86*7/6-AG86*3/6-AI86*2/6-AQ86*4/6-AR86)-(((2/6)-((J86+K86+L86+M86+S86+U86+V86+W86+I86)/20))*(AE86*17/6+AF86*12/6+AI86*3/6+AL86*2/6+AQ86*5/6+AR86*8/6-AD86*1/6-AG86*9/6-AK86*2/6))))/2</f>
        <v>11940.971187488522</v>
      </c>
      <c r="G86" s="300">
        <f t="shared" si="58"/>
        <v>0.9912810217074981</v>
      </c>
      <c r="H86" s="138">
        <f>E86-F86</f>
        <v>105.02881251147846</v>
      </c>
      <c r="I86" s="70">
        <f>(Z86-AG86)/(AB86-AG86-AI86+AF86)</f>
        <v>0.27334405448375654</v>
      </c>
      <c r="J86" s="66">
        <f>X86/AB86</f>
        <v>0.35807985570222184</v>
      </c>
      <c r="K86" s="66">
        <f>J86+V86</f>
        <v>0.68088274503040469</v>
      </c>
      <c r="L86" s="66">
        <f>AN86/X86</f>
        <v>9.8769318832283917E-2</v>
      </c>
      <c r="M86" s="66">
        <f>AG86/X86</f>
        <v>3.2312535775615339E-2</v>
      </c>
      <c r="N86" s="134">
        <f>(I86*0.7635+AU86*0.7562+K86*0.7021+1-P86*0.5276+R86*0.4621+W86*0.2713)/3.9552</f>
        <v>0.49634593530151783</v>
      </c>
      <c r="O86" s="134">
        <f>(1-I86*0.7635+1-AU86*0.7562+1-K86*0.7021+P86*0.5276+1-R86*0.4621+1-W86*0.2713)/5.5276</f>
        <v>0.73030837193274412</v>
      </c>
      <c r="P86" s="113">
        <f>AI86/AA86</f>
        <v>7.5186450641096289E-2</v>
      </c>
      <c r="Q86" s="66">
        <f>AT86/X86</f>
        <v>2.1493989696622782E-2</v>
      </c>
      <c r="R86" s="71">
        <f>E86/AA86</f>
        <v>0.11063962673132738</v>
      </c>
      <c r="S86" s="66">
        <f>AC86/X86</f>
        <v>0.26574127074985687</v>
      </c>
      <c r="T86" s="66">
        <f>AC86/AA86</f>
        <v>8.5280502590102503E-2</v>
      </c>
      <c r="U86" s="67">
        <f>E86/X86</f>
        <v>0.34476244991413851</v>
      </c>
      <c r="V86" s="66">
        <f>(Z86+AD86+AK86)/(AB86+AD86+AF86+AK86)</f>
        <v>0.3228028893281828</v>
      </c>
      <c r="W86" s="67">
        <f>AD86/AA86</f>
        <v>8.2075021124949479E-2</v>
      </c>
      <c r="X86" s="69">
        <v>34940</v>
      </c>
      <c r="Y86" s="69"/>
      <c r="Z86" s="888">
        <v>25501</v>
      </c>
      <c r="AA86" s="888">
        <v>108876</v>
      </c>
      <c r="AB86" s="887">
        <v>97576</v>
      </c>
      <c r="AC86" s="888">
        <f t="shared" si="54"/>
        <v>9285</v>
      </c>
      <c r="AD86" s="68">
        <v>8936</v>
      </c>
      <c r="AE86" s="119">
        <v>2405</v>
      </c>
      <c r="AF86" s="72">
        <v>901.35637914086931</v>
      </c>
      <c r="AG86" s="68">
        <v>1129</v>
      </c>
      <c r="AH86" s="69">
        <v>422</v>
      </c>
      <c r="AI86" s="68">
        <v>8186</v>
      </c>
      <c r="AJ86" s="888">
        <f t="shared" si="55"/>
        <v>744</v>
      </c>
      <c r="AK86" s="68">
        <v>349</v>
      </c>
      <c r="AL86" s="114">
        <v>128</v>
      </c>
      <c r="AM86" s="69">
        <v>44</v>
      </c>
      <c r="AN86" s="888">
        <f t="shared" si="56"/>
        <v>3451</v>
      </c>
      <c r="AO86" s="68">
        <v>924</v>
      </c>
      <c r="AP86" s="69">
        <v>194</v>
      </c>
      <c r="AQ86" s="69">
        <v>1965</v>
      </c>
      <c r="AR86" s="68">
        <v>623</v>
      </c>
      <c r="AS86" s="220">
        <v>2791</v>
      </c>
      <c r="AT86" s="894">
        <f t="shared" si="57"/>
        <v>751</v>
      </c>
      <c r="AU86" s="349">
        <f>X86/AA86</f>
        <v>0.3209155369411073</v>
      </c>
      <c r="AV86" s="349">
        <f>BH86/AA86</f>
        <v>0.44637936735368677</v>
      </c>
      <c r="AW86" s="353">
        <f>AG86/AA86</f>
        <v>1.0369594768360337E-2</v>
      </c>
      <c r="AX86" s="365">
        <f>AN86/AA86</f>
        <v>3.1696608986369813E-2</v>
      </c>
      <c r="AY86" s="365">
        <f>BH86/X86</f>
        <v>1.3909559244419003</v>
      </c>
      <c r="AZ86" s="365">
        <f>AR86/X86</f>
        <v>1.7830566685746996E-2</v>
      </c>
      <c r="BA86" s="365">
        <f>AR86/AA86</f>
        <v>5.7221058819207169E-3</v>
      </c>
      <c r="BB86" s="365">
        <f>AT86/AA86</f>
        <v>6.897755244498328E-3</v>
      </c>
      <c r="BC86" s="365">
        <f>AI86/X86</f>
        <v>0.23428734974241558</v>
      </c>
      <c r="BD86" s="380">
        <f>AD86/X86</f>
        <v>0.25575271894676588</v>
      </c>
      <c r="BE86" s="365">
        <v>0.26100000000000001</v>
      </c>
      <c r="BF86" s="907">
        <v>11157</v>
      </c>
      <c r="BG86" s="907">
        <v>4116</v>
      </c>
      <c r="BH86" s="910">
        <f>X86+AC86+AN86+AO86</f>
        <v>48600</v>
      </c>
      <c r="BI86" s="909">
        <v>19288</v>
      </c>
      <c r="BJ86" s="909">
        <v>1727.690694879444</v>
      </c>
      <c r="BK86" s="907">
        <v>728</v>
      </c>
      <c r="BL86" s="907">
        <v>968</v>
      </c>
      <c r="BM86" s="53"/>
      <c r="BN86" s="134">
        <f>(I86*0.7635+AU86*0.7562+K86*0.7021+1-P86*0.5276+R86*0.4621+W86*0.2713)/3.9552</f>
        <v>0.49634593530151783</v>
      </c>
      <c r="BO86" s="222">
        <v>4.24</v>
      </c>
      <c r="BP86" s="116">
        <v>9</v>
      </c>
      <c r="BQ86" s="116">
        <v>3.1</v>
      </c>
      <c r="BR86" s="116">
        <v>0.4</v>
      </c>
      <c r="BS86" s="115">
        <f>AS86/D86</f>
        <v>0.98170946183608865</v>
      </c>
      <c r="BT86" s="117">
        <v>0.97199999999999998</v>
      </c>
      <c r="BU86" s="116">
        <v>1.08</v>
      </c>
      <c r="BV86" s="116">
        <v>3.4</v>
      </c>
      <c r="BW86" s="116">
        <v>23.6</v>
      </c>
      <c r="BX86" s="66">
        <v>0.68400000000000005</v>
      </c>
      <c r="BY86" s="71">
        <v>0.11063962673132738</v>
      </c>
      <c r="BZ86" s="66">
        <v>0.3209155369411073</v>
      </c>
      <c r="CA86" s="227">
        <v>8.2075021124949479E-2</v>
      </c>
      <c r="CB86" s="66">
        <v>0.27800000000000002</v>
      </c>
      <c r="CC86" s="113">
        <v>7.5186450641096289E-2</v>
      </c>
      <c r="CD86" s="53"/>
      <c r="CE86" s="134">
        <f>(1-I86*0.7635+1-AU86*0.7562+1-K86*0.7021+P86*0.5276+1-R86*0.4621+1-W86*0.2713)/5.5276</f>
        <v>0.73030837193274412</v>
      </c>
      <c r="CF86" s="115">
        <v>4.24</v>
      </c>
      <c r="CG86" s="116">
        <v>9</v>
      </c>
      <c r="CH86" s="116">
        <v>3.1</v>
      </c>
      <c r="CI86" s="116">
        <v>0.4</v>
      </c>
      <c r="CJ86" s="115">
        <f>AS86/D86</f>
        <v>0.98170946183608865</v>
      </c>
      <c r="CK86" s="117">
        <v>0.97199999999999998</v>
      </c>
      <c r="CL86" s="116">
        <v>1.08</v>
      </c>
      <c r="CM86" s="116">
        <v>23.6</v>
      </c>
      <c r="CN86" s="116">
        <v>3.4</v>
      </c>
      <c r="CO86" s="66">
        <v>0.68400000000000005</v>
      </c>
      <c r="CP86" s="71">
        <v>0.11063962673132738</v>
      </c>
      <c r="CQ86" s="66">
        <v>0.3209155369411073</v>
      </c>
      <c r="CR86" s="66">
        <v>8.2075021124949479E-2</v>
      </c>
      <c r="CS86" s="66">
        <v>0.27800000000000002</v>
      </c>
      <c r="CT86" s="113">
        <v>7.5186450641096289E-2</v>
      </c>
      <c r="CU86" s="40"/>
      <c r="CV86" s="96">
        <v>1960</v>
      </c>
      <c r="CW86" s="134">
        <v>0.49943678075569836</v>
      </c>
      <c r="CX86" s="134">
        <v>0.72809675894693204</v>
      </c>
      <c r="CY86" s="40"/>
      <c r="DG86" s="40"/>
      <c r="DH86" s="96">
        <v>1960</v>
      </c>
      <c r="DI86" s="70">
        <v>0.27673695225262673</v>
      </c>
      <c r="DJ86" s="40"/>
      <c r="DR86" s="40"/>
      <c r="DS86" s="96">
        <v>1960</v>
      </c>
      <c r="DT86" s="98">
        <v>6.5324165029469541E-2</v>
      </c>
      <c r="DU86" s="40"/>
    </row>
    <row r="87" spans="1:125" x14ac:dyDescent="0.2">
      <c r="A87" s="40"/>
      <c r="B87" s="96">
        <v>1943</v>
      </c>
      <c r="C87" s="142">
        <v>29</v>
      </c>
      <c r="D87" s="111">
        <v>2992</v>
      </c>
      <c r="E87" s="112">
        <v>12350</v>
      </c>
      <c r="F87" s="138">
        <f>((((4/6)+((J87+K87+R87+T87+V87+W87+I87-(1-M87)-P87-Q87)/20))*(X87+(AD87+AS87)*5/6+(AH87+AM87+AP87)*1/6+AK87*18/6+AO87*8/6-AE87*9/6-AF87*7/6-AG87*3/6-AI87*2/6-AQ87*4/6-AR87)-(((2/6)-((J87+K87+L87+M87+S87+U87+V87+W87+I87)/20))*(AE87*17/6+AF87*12/6+AI87*3/6+AL87*2/6+AQ87*5/6+AR87*8/6-AD87*1/6-AG87*9/6-AK87*2/6))))/2</f>
        <v>12496.231899664035</v>
      </c>
      <c r="G87" s="300">
        <f t="shared" si="58"/>
        <v>1.0118406396489097</v>
      </c>
      <c r="H87" s="138">
        <f t="shared" ref="H87" si="63">F87-E87</f>
        <v>146.23189966403515</v>
      </c>
      <c r="I87" s="70">
        <f>(Z87-AG87)/(AB87-AG87-AI87+AF87)</f>
        <v>0.26866237992167846</v>
      </c>
      <c r="J87" s="66">
        <f>X87/AB87</f>
        <v>0.3461176747193323</v>
      </c>
      <c r="K87" s="66">
        <f>J87+V87</f>
        <v>0.66798590968342686</v>
      </c>
      <c r="L87" s="66">
        <f>AN87/X87</f>
        <v>0.12097025275254027</v>
      </c>
      <c r="M87" s="66">
        <f>AG87/X87</f>
        <v>2.8841527270668819E-2</v>
      </c>
      <c r="N87" s="134">
        <f>(I87*0.7635+AU87*0.7562+K87*0.7021+1-P87*0.5276+R87*0.4621+W87*0.2713)/3.9552</f>
        <v>0.49091515970578198</v>
      </c>
      <c r="O87" s="134">
        <f>(1-I87*0.7635+1-AU87*0.7562+1-K87*0.7021+P87*0.5276+1-R87*0.4621+1-W87*0.2713)/5.5276</f>
        <v>0.73419429052964957</v>
      </c>
      <c r="P87" s="113">
        <f>AI87/AA87</f>
        <v>7.4665082014489084E-2</v>
      </c>
      <c r="Q87" s="66">
        <f>AT87/X87</f>
        <v>2.5643202853018597E-2</v>
      </c>
      <c r="R87" s="71">
        <f>E87/AA87</f>
        <v>0.10792529996242277</v>
      </c>
      <c r="S87" s="66">
        <f>AC87/X87</f>
        <v>0.29336842999065976</v>
      </c>
      <c r="T87" s="66">
        <f>AC87/AA87</f>
        <v>9.0578601952268176E-2</v>
      </c>
      <c r="U87" s="67">
        <f>E87/X87</f>
        <v>0.34955138546885173</v>
      </c>
      <c r="V87" s="66">
        <f>(Z87+AD87+AK87)/(AB87+AD87+AF87+AK87)</f>
        <v>0.32186823496409461</v>
      </c>
      <c r="W87" s="67">
        <f>AD87/AA87</f>
        <v>8.6960701208588578E-2</v>
      </c>
      <c r="X87" s="69">
        <v>35331</v>
      </c>
      <c r="Y87" s="69"/>
      <c r="Z87" s="888">
        <v>26114</v>
      </c>
      <c r="AA87" s="888">
        <v>114431</v>
      </c>
      <c r="AB87" s="887">
        <v>102078</v>
      </c>
      <c r="AC87" s="888">
        <f t="shared" si="54"/>
        <v>10365</v>
      </c>
      <c r="AD87" s="68">
        <v>9951</v>
      </c>
      <c r="AE87" s="119">
        <v>2731</v>
      </c>
      <c r="AF87" s="72">
        <v>892.19756638720037</v>
      </c>
      <c r="AG87" s="68">
        <v>1019</v>
      </c>
      <c r="AH87" s="69">
        <v>409</v>
      </c>
      <c r="AI87" s="68">
        <v>8544</v>
      </c>
      <c r="AJ87" s="888">
        <f t="shared" si="55"/>
        <v>792</v>
      </c>
      <c r="AK87" s="68">
        <v>414</v>
      </c>
      <c r="AL87" s="114">
        <v>155</v>
      </c>
      <c r="AM87" s="69">
        <v>56</v>
      </c>
      <c r="AN87" s="888">
        <f t="shared" si="56"/>
        <v>4274</v>
      </c>
      <c r="AO87" s="68">
        <v>1313</v>
      </c>
      <c r="AP87" s="69">
        <v>228</v>
      </c>
      <c r="AQ87" s="69">
        <v>1911</v>
      </c>
      <c r="AR87" s="68">
        <v>751</v>
      </c>
      <c r="AS87" s="220">
        <v>3581</v>
      </c>
      <c r="AT87" s="894">
        <f t="shared" si="57"/>
        <v>906</v>
      </c>
      <c r="AU87" s="349">
        <f>X87/AA87</f>
        <v>0.30875374679938128</v>
      </c>
      <c r="AV87" s="349">
        <f>BH87/AA87</f>
        <v>0.44815653100995362</v>
      </c>
      <c r="AW87" s="353">
        <f>AG87/AA87</f>
        <v>8.9049296082355303E-3</v>
      </c>
      <c r="AX87" s="365">
        <f>AN87/AA87</f>
        <v>3.7350018788614971E-2</v>
      </c>
      <c r="AY87" s="365">
        <f>BH87/X87</f>
        <v>1.4515015142509411</v>
      </c>
      <c r="AZ87" s="365">
        <f>AR87/X87</f>
        <v>2.1256120687215194E-2</v>
      </c>
      <c r="BA87" s="365">
        <f>AR87/AA87</f>
        <v>6.56290690459753E-3</v>
      </c>
      <c r="BB87" s="365">
        <f>AT87/AA87</f>
        <v>7.9174349608060746E-3</v>
      </c>
      <c r="BC87" s="365">
        <f>AI87/X87</f>
        <v>0.24182729048144688</v>
      </c>
      <c r="BD87" s="380">
        <f>AD87/X87</f>
        <v>0.28165067504457841</v>
      </c>
      <c r="BE87" s="365">
        <v>0.25600000000000001</v>
      </c>
      <c r="BF87" s="907">
        <v>11154</v>
      </c>
      <c r="BG87" s="907">
        <v>4118</v>
      </c>
      <c r="BH87" s="910">
        <f>X87+AC87+AN87+AO87</f>
        <v>51283</v>
      </c>
      <c r="BI87" s="909">
        <v>19956</v>
      </c>
      <c r="BJ87" s="909">
        <v>1952.2077598680416</v>
      </c>
      <c r="BK87" s="907">
        <v>601</v>
      </c>
      <c r="BL87" s="907">
        <v>1021</v>
      </c>
      <c r="BM87" s="53"/>
      <c r="BN87" s="134">
        <f>(I87*0.7635+AU87*0.7562+K87*0.7021+1-P87*0.5276+R87*0.4621+W87*0.2713)/3.9552</f>
        <v>0.49091515970578198</v>
      </c>
      <c r="BO87" s="222">
        <v>4.13</v>
      </c>
      <c r="BP87" s="116">
        <v>8.8000000000000007</v>
      </c>
      <c r="BQ87" s="116">
        <v>3.3</v>
      </c>
      <c r="BR87" s="116">
        <v>0.3</v>
      </c>
      <c r="BS87" s="115">
        <f>AS87/D87</f>
        <v>1.1968582887700534</v>
      </c>
      <c r="BT87" s="117">
        <v>0.97099999999999997</v>
      </c>
      <c r="BU87" s="116">
        <v>1.08</v>
      </c>
      <c r="BV87" s="116">
        <v>3.6</v>
      </c>
      <c r="BW87" s="116">
        <v>23.4</v>
      </c>
      <c r="BX87" s="66">
        <v>0.67100000000000004</v>
      </c>
      <c r="BY87" s="71">
        <v>0.10792529996242277</v>
      </c>
      <c r="BZ87" s="66">
        <v>0.30875374679938128</v>
      </c>
      <c r="CA87" s="227">
        <v>8.6960701208588578E-2</v>
      </c>
      <c r="CB87" s="66">
        <v>0.33100000000000002</v>
      </c>
      <c r="CC87" s="113">
        <v>7.4665082014489084E-2</v>
      </c>
      <c r="CD87" s="53"/>
      <c r="CE87" s="134">
        <f>(1-I87*0.7635+1-AU87*0.7562+1-K87*0.7021+P87*0.5276+1-R87*0.4621+1-W87*0.2713)/5.5276</f>
        <v>0.73419429052964957</v>
      </c>
      <c r="CF87" s="115">
        <v>4.13</v>
      </c>
      <c r="CG87" s="116">
        <v>8.8000000000000007</v>
      </c>
      <c r="CH87" s="116">
        <v>3.3</v>
      </c>
      <c r="CI87" s="116">
        <v>0.3</v>
      </c>
      <c r="CJ87" s="115">
        <f>AS87/D87</f>
        <v>1.1968582887700534</v>
      </c>
      <c r="CK87" s="117">
        <v>0.97099999999999997</v>
      </c>
      <c r="CL87" s="116">
        <v>1.08</v>
      </c>
      <c r="CM87" s="116">
        <v>23.4</v>
      </c>
      <c r="CN87" s="116">
        <v>3.6</v>
      </c>
      <c r="CO87" s="66">
        <v>0.67100000000000004</v>
      </c>
      <c r="CP87" s="71">
        <v>0.10792529996242277</v>
      </c>
      <c r="CQ87" s="66">
        <v>0.30875374679938128</v>
      </c>
      <c r="CR87" s="66">
        <v>8.6960701208588578E-2</v>
      </c>
      <c r="CS87" s="66">
        <v>0.33100000000000002</v>
      </c>
      <c r="CT87" s="113">
        <v>7.4665082014489084E-2</v>
      </c>
      <c r="CU87" s="40"/>
      <c r="CV87" s="96">
        <v>1961</v>
      </c>
      <c r="CW87" s="134">
        <v>0.50516715341360174</v>
      </c>
      <c r="CX87" s="134">
        <v>0.72399646769276393</v>
      </c>
      <c r="CY87" s="40"/>
      <c r="DG87" s="40"/>
      <c r="DH87" s="96">
        <v>1961</v>
      </c>
      <c r="DI87" s="70">
        <v>0.2787957461680563</v>
      </c>
      <c r="DJ87" s="40"/>
      <c r="DR87" s="40"/>
      <c r="DS87" s="96">
        <v>1961</v>
      </c>
      <c r="DT87" s="98">
        <v>7.047161774955471E-2</v>
      </c>
      <c r="DU87" s="40"/>
    </row>
    <row r="88" spans="1:125" x14ac:dyDescent="0.2">
      <c r="A88" s="40"/>
      <c r="B88" s="96">
        <v>1942</v>
      </c>
      <c r="C88" s="142">
        <v>28</v>
      </c>
      <c r="D88" s="111">
        <v>2883</v>
      </c>
      <c r="E88" s="112">
        <v>12010</v>
      </c>
      <c r="F88" s="138">
        <f>((((4/6)+((J88+K88+R88+T88+V88+W88+I88-(1-M88)-P88-Q88)/20))*(X88+(AD88+AS88)*5/6+(AH88+AM88+AP88)*1/6+AK88*18/6+AO88*8/6-AE88*9/6-AF88*7/6-AG88*3/6-AI88*2/6-AQ88*4/6-AR88)-(((2/6)-((J88+K88+L88+M88+S88+U88+V88+W88+I88)/20))*(AE88*17/6+AF88*12/6+AI88*3/6+AL88*2/6+AQ88*5/6+AR88*8/6-AD88*1/6-AG88*9/6-AK88*2/6))))/2</f>
        <v>11962.52743499725</v>
      </c>
      <c r="G88" s="300">
        <f t="shared" si="58"/>
        <v>0.996047246877373</v>
      </c>
      <c r="H88" s="138">
        <f t="shared" ref="H88:H96" si="64">E88-F88</f>
        <v>47.472565002750343</v>
      </c>
      <c r="I88" s="70">
        <f>(Z88-AG88)/(AB88-AG88-AI88+AF88)</f>
        <v>0.26406498017690028</v>
      </c>
      <c r="J88" s="66">
        <f>X88/AB88</f>
        <v>0.34809481070496084</v>
      </c>
      <c r="K88" s="66">
        <f>J88+V88</f>
        <v>0.66798845404860308</v>
      </c>
      <c r="L88" s="66">
        <f>AN88/X88</f>
        <v>9.8857310284207439E-2</v>
      </c>
      <c r="M88" s="66">
        <f>AG88/X88</f>
        <v>3.5335481980662171E-2</v>
      </c>
      <c r="N88" s="134">
        <f>(I88*0.7635+AU88*0.7562+K88*0.7021+1-P88*0.5276+R88*0.4621+W88*0.2713)/3.9552</f>
        <v>0.49048719066568286</v>
      </c>
      <c r="O88" s="134">
        <f>(1-I88*0.7635+1-AU88*0.7562+1-K88*0.7021+P88*0.5276+1-R88*0.4621+1-W88*0.2713)/5.5276</f>
        <v>0.73450051803297833</v>
      </c>
      <c r="P88" s="113">
        <f>AI88/AA88</f>
        <v>7.5761022887564269E-2</v>
      </c>
      <c r="Q88" s="66">
        <f>AT88/X88</f>
        <v>2.5988866100205097E-2</v>
      </c>
      <c r="R88" s="71">
        <f>E88/AA88</f>
        <v>0.10929608226782546</v>
      </c>
      <c r="S88" s="66">
        <f>AC88/X88</f>
        <v>0.29425725168473482</v>
      </c>
      <c r="T88" s="66">
        <f>AC88/AA88</f>
        <v>9.1395549893070027E-2</v>
      </c>
      <c r="U88" s="67">
        <f>E88/X88</f>
        <v>0.35188983299150306</v>
      </c>
      <c r="V88" s="66">
        <f>(Z88+AD88+AK88)/(AB88+AD88+AF88+AK88)</f>
        <v>0.31989364334364223</v>
      </c>
      <c r="W88" s="67">
        <f>AD88/AA88</f>
        <v>8.8310506438549388E-2</v>
      </c>
      <c r="X88" s="69">
        <v>34130</v>
      </c>
      <c r="Y88" s="69"/>
      <c r="Z88" s="888">
        <v>24796</v>
      </c>
      <c r="AA88" s="888">
        <v>109885</v>
      </c>
      <c r="AB88" s="887">
        <v>98048</v>
      </c>
      <c r="AC88" s="888">
        <f t="shared" si="54"/>
        <v>10043</v>
      </c>
      <c r="AD88" s="68">
        <v>9704</v>
      </c>
      <c r="AE88" s="119">
        <v>2329</v>
      </c>
      <c r="AF88" s="72">
        <v>817.07218252406915</v>
      </c>
      <c r="AG88" s="68">
        <v>1206</v>
      </c>
      <c r="AH88" s="69">
        <v>426</v>
      </c>
      <c r="AI88" s="68">
        <v>8325</v>
      </c>
      <c r="AJ88" s="888">
        <f t="shared" si="55"/>
        <v>751</v>
      </c>
      <c r="AK88" s="68">
        <v>339</v>
      </c>
      <c r="AL88" s="114">
        <v>139</v>
      </c>
      <c r="AM88" s="69">
        <v>44</v>
      </c>
      <c r="AN88" s="888">
        <f t="shared" si="56"/>
        <v>3374</v>
      </c>
      <c r="AO88" s="68">
        <v>964</v>
      </c>
      <c r="AP88" s="69">
        <v>186</v>
      </c>
      <c r="AQ88" s="69">
        <v>1732</v>
      </c>
      <c r="AR88" s="68">
        <v>748</v>
      </c>
      <c r="AS88" s="220">
        <v>2718</v>
      </c>
      <c r="AT88" s="894">
        <f t="shared" si="57"/>
        <v>887</v>
      </c>
      <c r="AU88" s="349">
        <f>X88/AA88</f>
        <v>0.31059744278108931</v>
      </c>
      <c r="AV88" s="349">
        <f>BH88/AA88</f>
        <v>0.44147062838421985</v>
      </c>
      <c r="AW88" s="353">
        <f>AG88/AA88</f>
        <v>1.0975110342630932E-2</v>
      </c>
      <c r="AX88" s="365">
        <f>AN88/AA88</f>
        <v>3.0704827774491513E-2</v>
      </c>
      <c r="AY88" s="365">
        <f>BH88/X88</f>
        <v>1.4213595077644301</v>
      </c>
      <c r="AZ88" s="365">
        <f>AR88/X88</f>
        <v>2.1916202754175211E-2</v>
      </c>
      <c r="BA88" s="365">
        <f>AR88/AA88</f>
        <v>6.8071165309186877E-3</v>
      </c>
      <c r="BB88" s="365">
        <f>AT88/AA88</f>
        <v>8.0720753515038449E-3</v>
      </c>
      <c r="BC88" s="365">
        <f>AI88/X88</f>
        <v>0.24392030471725754</v>
      </c>
      <c r="BD88" s="380">
        <f>AD88/X88</f>
        <v>0.2843246410782303</v>
      </c>
      <c r="BE88" s="365">
        <v>0.253</v>
      </c>
      <c r="BF88" s="907">
        <v>11026</v>
      </c>
      <c r="BG88" s="907">
        <v>3980</v>
      </c>
      <c r="BH88" s="910">
        <f>X88+AC88+AN88+AO88</f>
        <v>48511</v>
      </c>
      <c r="BI88" s="909">
        <v>18742</v>
      </c>
      <c r="BJ88" s="909">
        <v>1681.3137915920593</v>
      </c>
      <c r="BK88" s="907">
        <v>643</v>
      </c>
      <c r="BL88" s="907">
        <v>868</v>
      </c>
      <c r="BM88" s="53"/>
      <c r="BN88" s="134">
        <f>(I88*0.7635+AU88*0.7562+K88*0.7021+1-P88*0.5276+R88*0.4621+W88*0.2713)/3.9552</f>
        <v>0.49048719066568286</v>
      </c>
      <c r="BO88" s="222">
        <v>4.17</v>
      </c>
      <c r="BP88" s="116">
        <v>8.6999999999999993</v>
      </c>
      <c r="BQ88" s="116">
        <v>3.4</v>
      </c>
      <c r="BR88" s="116">
        <v>0.4</v>
      </c>
      <c r="BS88" s="115">
        <f>AS88/D88</f>
        <v>0.94276795005202918</v>
      </c>
      <c r="BT88" s="117">
        <v>0.97199999999999998</v>
      </c>
      <c r="BU88" s="116">
        <v>1.06</v>
      </c>
      <c r="BV88" s="116">
        <v>3.6</v>
      </c>
      <c r="BW88" s="116">
        <v>23.4</v>
      </c>
      <c r="BX88" s="66">
        <v>0.67</v>
      </c>
      <c r="BY88" s="71">
        <v>0.10929608226782546</v>
      </c>
      <c r="BZ88" s="66">
        <v>0.31059744278108931</v>
      </c>
      <c r="CA88" s="227">
        <v>8.8310506438549388E-2</v>
      </c>
      <c r="CB88" s="66">
        <v>0.27</v>
      </c>
      <c r="CC88" s="113">
        <v>7.5761022887564269E-2</v>
      </c>
      <c r="CD88" s="53"/>
      <c r="CE88" s="134">
        <f>(1-I88*0.7635+1-AU88*0.7562+1-K88*0.7021+P88*0.5276+1-R88*0.4621+1-W88*0.2713)/5.5276</f>
        <v>0.73450051803297833</v>
      </c>
      <c r="CF88" s="115">
        <v>4.17</v>
      </c>
      <c r="CG88" s="116">
        <v>8.6999999999999993</v>
      </c>
      <c r="CH88" s="116">
        <v>3.4</v>
      </c>
      <c r="CI88" s="116">
        <v>0.4</v>
      </c>
      <c r="CJ88" s="115">
        <f>AS88/D88</f>
        <v>0.94276795005202918</v>
      </c>
      <c r="CK88" s="117">
        <v>0.97199999999999998</v>
      </c>
      <c r="CL88" s="116">
        <v>1.06</v>
      </c>
      <c r="CM88" s="116">
        <v>23.4</v>
      </c>
      <c r="CN88" s="116">
        <v>3.6</v>
      </c>
      <c r="CO88" s="66">
        <v>0.67</v>
      </c>
      <c r="CP88" s="71">
        <v>0.10929608226782546</v>
      </c>
      <c r="CQ88" s="66">
        <v>0.31059744278108931</v>
      </c>
      <c r="CR88" s="66">
        <v>8.8310506438549388E-2</v>
      </c>
      <c r="CS88" s="66">
        <v>0.27</v>
      </c>
      <c r="CT88" s="113">
        <v>7.5761022887564269E-2</v>
      </c>
      <c r="CU88" s="40"/>
      <c r="CV88" s="96">
        <v>1962</v>
      </c>
      <c r="CW88" s="134">
        <v>0.50230222565755145</v>
      </c>
      <c r="CX88" s="134">
        <v>0.72604642830147847</v>
      </c>
      <c r="CY88" s="40"/>
      <c r="DG88" s="40"/>
      <c r="DH88" s="96">
        <v>1962</v>
      </c>
      <c r="DI88" s="70">
        <v>0.28054437921860914</v>
      </c>
      <c r="DJ88" s="40"/>
      <c r="DR88" s="40"/>
      <c r="DS88" s="96">
        <v>1962</v>
      </c>
      <c r="DT88" s="98">
        <v>6.8920377557816409E-2</v>
      </c>
      <c r="DU88" s="40"/>
    </row>
    <row r="89" spans="1:125" x14ac:dyDescent="0.2">
      <c r="A89" s="40"/>
      <c r="B89" s="96">
        <v>1941</v>
      </c>
      <c r="C89" s="142">
        <v>28</v>
      </c>
      <c r="D89" s="111">
        <v>2868</v>
      </c>
      <c r="E89" s="112">
        <v>12955</v>
      </c>
      <c r="F89" s="138">
        <f>((((4/6)+((J89+K89+R89+T89+V89+W89+I89-(1-M89)-P89-Q89)/20))*(X89+(AD89+AS89)*5/6+(AH89+AM89+AP89)*1/6+AK89*18/6+AO89*8/6-AE89*9/6-AF89*7/6-AG89*3/6-AI89*2/6-AQ89*4/6-AR89)-(((2/6)-((J89+K89+L89+M89+S89+U89+V89+W89+I89)/20))*(AE89*17/6+AF89*12/6+AI89*3/6+AL89*2/6+AQ89*5/6+AR89*8/6-AD89*1/6-AG89*9/6-AK89*2/6))))/2</f>
        <v>12781.117989805332</v>
      </c>
      <c r="G89" s="300">
        <f t="shared" si="58"/>
        <v>0.98657799998497353</v>
      </c>
      <c r="H89" s="138">
        <f t="shared" si="64"/>
        <v>173.8820101946676</v>
      </c>
      <c r="I89" s="70">
        <f>(Z89-AG89)/(AB89-AG89-AI89+AF89)</f>
        <v>0.27247591937283033</v>
      </c>
      <c r="J89" s="66">
        <f>X89/AB89</f>
        <v>0.3715960434729515</v>
      </c>
      <c r="K89" s="66">
        <f>J89+V89</f>
        <v>0.70004034411700089</v>
      </c>
      <c r="L89" s="66">
        <f>AN89/X89</f>
        <v>9.6122247781794276E-2</v>
      </c>
      <c r="M89" s="66">
        <f>AG89/X89</f>
        <v>3.9982473436301895E-2</v>
      </c>
      <c r="N89" s="134">
        <f>(I89*0.7635+AU89*0.7562+K89*0.7021+1-P89*0.5276+R89*0.4621+W89*0.2713)/3.9552</f>
        <v>0.50222816971669493</v>
      </c>
      <c r="O89" s="134">
        <f>(1-I89*0.7635+1-AU89*0.7562+1-K89*0.7021+P89*0.5276+1-R89*0.4621+1-W89*0.2713)/5.5276</f>
        <v>0.72609941803613298</v>
      </c>
      <c r="P89" s="113">
        <f>AI89/AA89</f>
        <v>8.0036264732547602E-2</v>
      </c>
      <c r="Q89" s="66">
        <f>AT89/X89</f>
        <v>2.2017745645744331E-2</v>
      </c>
      <c r="R89" s="71">
        <f>E89/AA89</f>
        <v>0.11745240253853127</v>
      </c>
      <c r="S89" s="66">
        <f>AC89/X89</f>
        <v>0.28113703581991456</v>
      </c>
      <c r="T89" s="66">
        <f>AC89/AA89</f>
        <v>9.3073436083408886E-2</v>
      </c>
      <c r="U89" s="67">
        <f>E89/X89</f>
        <v>0.35477598860773357</v>
      </c>
      <c r="V89" s="66">
        <f>(Z89+AD89+AK89)/(AB89+AD89+AF89+AK89)</f>
        <v>0.32844430064404939</v>
      </c>
      <c r="W89" s="67">
        <f>AD89/AA89</f>
        <v>9.0244786944696287E-2</v>
      </c>
      <c r="X89" s="69">
        <v>36516</v>
      </c>
      <c r="Y89" s="69"/>
      <c r="Z89" s="888">
        <v>25681</v>
      </c>
      <c r="AA89" s="888">
        <v>110300</v>
      </c>
      <c r="AB89" s="887">
        <v>98268</v>
      </c>
      <c r="AC89" s="888">
        <f t="shared" si="54"/>
        <v>10266</v>
      </c>
      <c r="AD89" s="68">
        <v>9954</v>
      </c>
      <c r="AE89" s="119">
        <v>2394</v>
      </c>
      <c r="AF89" s="72">
        <v>912.25901411960047</v>
      </c>
      <c r="AG89" s="68">
        <v>1460</v>
      </c>
      <c r="AH89" s="69">
        <v>515</v>
      </c>
      <c r="AI89" s="68">
        <v>8828</v>
      </c>
      <c r="AJ89" s="888">
        <f t="shared" si="55"/>
        <v>820</v>
      </c>
      <c r="AK89" s="68">
        <v>312</v>
      </c>
      <c r="AL89" s="114">
        <v>126</v>
      </c>
      <c r="AM89" s="69">
        <v>33</v>
      </c>
      <c r="AN89" s="888">
        <f t="shared" si="56"/>
        <v>3510</v>
      </c>
      <c r="AO89" s="68">
        <v>885</v>
      </c>
      <c r="AP89" s="69">
        <v>179</v>
      </c>
      <c r="AQ89" s="69">
        <v>1724</v>
      </c>
      <c r="AR89" s="68">
        <v>678</v>
      </c>
      <c r="AS89" s="220">
        <v>2783</v>
      </c>
      <c r="AT89" s="894">
        <f t="shared" si="57"/>
        <v>804</v>
      </c>
      <c r="AU89" s="349">
        <f>X89/AA89</f>
        <v>0.33106074342701725</v>
      </c>
      <c r="AV89" s="349">
        <f>BH89/AA89</f>
        <v>0.46398005439709883</v>
      </c>
      <c r="AW89" s="353">
        <f>AG89/AA89</f>
        <v>1.3236627379873073E-2</v>
      </c>
      <c r="AX89" s="365">
        <f>AN89/AA89</f>
        <v>3.1822302810516775E-2</v>
      </c>
      <c r="AY89" s="365">
        <f>BH89/X89</f>
        <v>1.4014952349654946</v>
      </c>
      <c r="AZ89" s="365">
        <f>AR89/X89</f>
        <v>1.8567203417679923E-2</v>
      </c>
      <c r="BA89" s="365">
        <f>AR89/AA89</f>
        <v>6.1468721668177699E-3</v>
      </c>
      <c r="BB89" s="365">
        <f>AT89/AA89</f>
        <v>7.2892112420670898E-3</v>
      </c>
      <c r="BC89" s="365">
        <f>AI89/X89</f>
        <v>0.24175703801073503</v>
      </c>
      <c r="BD89" s="380">
        <f>AD89/X89</f>
        <v>0.27259283601708839</v>
      </c>
      <c r="BE89" s="365">
        <v>0.26100000000000001</v>
      </c>
      <c r="BF89" s="907">
        <v>11966</v>
      </c>
      <c r="BG89" s="907">
        <v>4409</v>
      </c>
      <c r="BH89" s="910">
        <f>X89+AC89+AN89+AO89</f>
        <v>51177</v>
      </c>
      <c r="BI89" s="909">
        <v>18789</v>
      </c>
      <c r="BJ89" s="909">
        <v>1752.5652231460042</v>
      </c>
      <c r="BK89" s="907">
        <v>706</v>
      </c>
      <c r="BL89" s="907">
        <v>1023</v>
      </c>
      <c r="BM89" s="53"/>
      <c r="BN89" s="134">
        <f>(I89*0.7635+AU89*0.7562+K89*0.7021+1-P89*0.5276+R89*0.4621+W89*0.2713)/3.9552</f>
        <v>0.50222816971669493</v>
      </c>
      <c r="BO89" s="222">
        <v>4.5199999999999996</v>
      </c>
      <c r="BP89" s="116">
        <v>9.1</v>
      </c>
      <c r="BQ89" s="116">
        <v>3.5</v>
      </c>
      <c r="BR89" s="116">
        <v>0.5</v>
      </c>
      <c r="BS89" s="115">
        <f>AS89/D89</f>
        <v>0.97036262203626222</v>
      </c>
      <c r="BT89" s="117">
        <v>0.97199999999999998</v>
      </c>
      <c r="BU89" s="116">
        <v>1.05</v>
      </c>
      <c r="BV89" s="116">
        <v>3.7</v>
      </c>
      <c r="BW89" s="116">
        <v>23.3</v>
      </c>
      <c r="BX89" s="66">
        <v>0.70299999999999996</v>
      </c>
      <c r="BY89" s="71">
        <v>0.11745240253853127</v>
      </c>
      <c r="BZ89" s="66">
        <v>0.33106074342701725</v>
      </c>
      <c r="CA89" s="227">
        <v>9.0244786944696287E-2</v>
      </c>
      <c r="CB89" s="66">
        <v>0.28000000000000003</v>
      </c>
      <c r="CC89" s="113">
        <v>8.0036264732547602E-2</v>
      </c>
      <c r="CD89" s="53"/>
      <c r="CE89" s="134">
        <f>(1-I89*0.7635+1-AU89*0.7562+1-K89*0.7021+P89*0.5276+1-R89*0.4621+1-W89*0.2713)/5.5276</f>
        <v>0.72609941803613298</v>
      </c>
      <c r="CF89" s="115">
        <v>4.5199999999999996</v>
      </c>
      <c r="CG89" s="116">
        <v>9.1</v>
      </c>
      <c r="CH89" s="116">
        <v>3.5</v>
      </c>
      <c r="CI89" s="116">
        <v>0.5</v>
      </c>
      <c r="CJ89" s="115">
        <f>AS89/D89</f>
        <v>0.97036262203626222</v>
      </c>
      <c r="CK89" s="117">
        <v>0.97199999999999998</v>
      </c>
      <c r="CL89" s="116">
        <v>1.05</v>
      </c>
      <c r="CM89" s="116">
        <v>23.3</v>
      </c>
      <c r="CN89" s="116">
        <v>3.7</v>
      </c>
      <c r="CO89" s="66">
        <v>0.70299999999999996</v>
      </c>
      <c r="CP89" s="71">
        <v>0.11745240253853127</v>
      </c>
      <c r="CQ89" s="66">
        <v>0.33106074342701725</v>
      </c>
      <c r="CR89" s="66">
        <v>9.0244786944696287E-2</v>
      </c>
      <c r="CS89" s="66">
        <v>0.28000000000000003</v>
      </c>
      <c r="CT89" s="113">
        <v>8.0036264732547602E-2</v>
      </c>
      <c r="CU89" s="40"/>
      <c r="CV89" s="96">
        <v>1963</v>
      </c>
      <c r="CW89" s="134">
        <v>0.48732161176928512</v>
      </c>
      <c r="CX89" s="134">
        <v>0.73676560553045156</v>
      </c>
      <c r="CY89" s="40"/>
      <c r="DG89" s="40"/>
      <c r="DH89" s="96">
        <v>1963</v>
      </c>
      <c r="DI89" s="70">
        <v>0.27314658945525555</v>
      </c>
      <c r="DJ89" s="40"/>
      <c r="DR89" s="40"/>
      <c r="DS89" s="96">
        <v>1963</v>
      </c>
      <c r="DT89" s="98">
        <v>6.62177053997796E-2</v>
      </c>
      <c r="DU89" s="40"/>
    </row>
    <row r="90" spans="1:125" x14ac:dyDescent="0.2">
      <c r="A90" s="40"/>
      <c r="B90" s="96">
        <v>1940</v>
      </c>
      <c r="C90" s="142">
        <v>29</v>
      </c>
      <c r="D90" s="111">
        <v>2896</v>
      </c>
      <c r="E90" s="112">
        <v>13743</v>
      </c>
      <c r="F90" s="138">
        <f>((((4/6)+((J90+K90+R90+T90+V90+W90+I90-(1-M90)-P90-Q90)/20))*(X90+(AD90+AS90)*5/6+(AH90+AM90+AP90)*1/6+AK90*18/6+AO90*8/6-AE90*9/6-AF90*7/6-AG90*3/6-AI90*2/6-AQ90*4/6-AR90)-(((2/6)-((J90+K90+L90+M90+S90+U90+V90+W90+I90)/20))*(AE90*17/6+AF90*12/6+AI90*3/6+AL90*2/6+AQ90*5/6+AR90*8/6-AD90*1/6-AG90*9/6-AK90*2/6))))/2</f>
        <v>13735.958792475434</v>
      </c>
      <c r="G90" s="300">
        <f t="shared" si="58"/>
        <v>0.99948765134799056</v>
      </c>
      <c r="H90" s="138">
        <f>E90-F90</f>
        <v>7.0412075245658343</v>
      </c>
      <c r="I90" s="70">
        <f>(Z90-AG90)/(AB90-AG90-AI90+AF90)</f>
        <v>0.2776633321583471</v>
      </c>
      <c r="J90" s="66">
        <f>X90/AB90</f>
        <v>0.38807286135102098</v>
      </c>
      <c r="K90" s="66">
        <f>J90+V90</f>
        <v>0.71978433488525173</v>
      </c>
      <c r="L90" s="66">
        <f>AN90/X90</f>
        <v>9.1397294226995759E-2</v>
      </c>
      <c r="M90" s="66">
        <f>AG90/X90</f>
        <v>4.4924093772591142E-2</v>
      </c>
      <c r="N90" s="134">
        <f>(I90*0.7635+AU90*0.7562+K90*0.7021+1-P90*0.5276+R90*0.4621+W90*0.2713)/3.9552</f>
        <v>0.51018325229582429</v>
      </c>
      <c r="O90" s="134">
        <f>(1-I90*0.7635+1-AU90*0.7562+1-K90*0.7021+P90*0.5276+1-R90*0.4621+1-W90*0.2713)/5.5276</f>
        <v>0.72040726545328093</v>
      </c>
      <c r="P90" s="113">
        <f>AI90/AA90</f>
        <v>8.1211577294144049E-2</v>
      </c>
      <c r="Q90" s="66">
        <f>AT90/X90</f>
        <v>2.2255499328720438E-2</v>
      </c>
      <c r="R90" s="71">
        <f>E90/AA90</f>
        <v>0.12333856854386359</v>
      </c>
      <c r="S90" s="66">
        <f>AC90/X90</f>
        <v>0.25857172363936798</v>
      </c>
      <c r="T90" s="66">
        <f>AC90/AA90</f>
        <v>8.9881085932241422E-2</v>
      </c>
      <c r="U90" s="67">
        <f>E90/X90</f>
        <v>0.35482288546937935</v>
      </c>
      <c r="V90" s="66">
        <f>(Z90+AD90+AK90)/(AB90+AD90+AF90+AK90)</f>
        <v>0.33171147353423069</v>
      </c>
      <c r="W90" s="67">
        <f>AD90/AA90</f>
        <v>8.6668162441103883E-2</v>
      </c>
      <c r="X90" s="69">
        <v>38732</v>
      </c>
      <c r="Y90" s="69"/>
      <c r="Z90" s="888">
        <v>26677</v>
      </c>
      <c r="AA90" s="888">
        <v>111425</v>
      </c>
      <c r="AB90" s="887">
        <v>99806</v>
      </c>
      <c r="AC90" s="888">
        <f t="shared" si="54"/>
        <v>10015</v>
      </c>
      <c r="AD90" s="68">
        <v>9657</v>
      </c>
      <c r="AE90" s="119">
        <v>2338</v>
      </c>
      <c r="AF90" s="72">
        <v>793.20218319219464</v>
      </c>
      <c r="AG90" s="68">
        <v>1740</v>
      </c>
      <c r="AH90" s="69">
        <v>479</v>
      </c>
      <c r="AI90" s="68">
        <v>9049</v>
      </c>
      <c r="AJ90" s="888">
        <f t="shared" si="55"/>
        <v>795</v>
      </c>
      <c r="AK90" s="68">
        <v>358</v>
      </c>
      <c r="AL90" s="114">
        <v>143</v>
      </c>
      <c r="AM90" s="69">
        <v>51</v>
      </c>
      <c r="AN90" s="888">
        <f t="shared" si="56"/>
        <v>3540</v>
      </c>
      <c r="AO90" s="68">
        <v>953</v>
      </c>
      <c r="AP90" s="69">
        <v>173</v>
      </c>
      <c r="AQ90" s="69">
        <v>1564</v>
      </c>
      <c r="AR90" s="68">
        <v>719</v>
      </c>
      <c r="AS90" s="220">
        <v>2837</v>
      </c>
      <c r="AT90" s="894">
        <f t="shared" si="57"/>
        <v>862</v>
      </c>
      <c r="AU90" s="349">
        <f>X90/AA90</f>
        <v>0.34760601301323762</v>
      </c>
      <c r="AV90" s="349">
        <f>BH90/AA90</f>
        <v>0.47781018622391741</v>
      </c>
      <c r="AW90" s="353">
        <f>AG90/AA90</f>
        <v>1.5615885124523221E-2</v>
      </c>
      <c r="AX90" s="365">
        <f>AN90/AA90</f>
        <v>3.1770249046443794E-2</v>
      </c>
      <c r="AY90" s="365">
        <f>BH90/X90</f>
        <v>1.3745739956625014</v>
      </c>
      <c r="AZ90" s="365">
        <f>AR90/X90</f>
        <v>1.8563461737064958E-2</v>
      </c>
      <c r="BA90" s="365">
        <f>AR90/AA90</f>
        <v>6.4527709221449403E-3</v>
      </c>
      <c r="BB90" s="365">
        <f>AT90/AA90</f>
        <v>7.7361453892752976E-3</v>
      </c>
      <c r="BC90" s="365">
        <f>AI90/X90</f>
        <v>0.2336311060621708</v>
      </c>
      <c r="BD90" s="380">
        <f>AD90/X90</f>
        <v>0.24932872043788082</v>
      </c>
      <c r="BE90" s="365">
        <v>0.26700000000000002</v>
      </c>
      <c r="BF90" s="907">
        <v>12716</v>
      </c>
      <c r="BG90" s="907">
        <v>4625</v>
      </c>
      <c r="BH90" s="910">
        <f>X90+AC90+AN90+AO90</f>
        <v>53240</v>
      </c>
      <c r="BI90" s="909">
        <v>19207</v>
      </c>
      <c r="BJ90" s="909">
        <v>1720.1378917751601</v>
      </c>
      <c r="BK90" s="907">
        <v>656</v>
      </c>
      <c r="BL90" s="907">
        <v>1105</v>
      </c>
      <c r="BM90" s="53"/>
      <c r="BN90" s="134">
        <f>(I90*0.7635+AU90*0.7562+K90*0.7021+1-P90*0.5276+R90*0.4621+W90*0.2713)/3.9552</f>
        <v>0.51018325229582429</v>
      </c>
      <c r="BO90" s="222">
        <v>4.75</v>
      </c>
      <c r="BP90" s="116">
        <v>9.4</v>
      </c>
      <c r="BQ90" s="116">
        <v>3.4</v>
      </c>
      <c r="BR90" s="116">
        <v>0.6</v>
      </c>
      <c r="BS90" s="115">
        <f>AS90/D90</f>
        <v>0.97962707182320441</v>
      </c>
      <c r="BT90" s="117">
        <v>0.97099999999999997</v>
      </c>
      <c r="BU90" s="116">
        <v>1.1399999999999999</v>
      </c>
      <c r="BV90" s="116">
        <v>3.8</v>
      </c>
      <c r="BW90" s="116">
        <v>23.2</v>
      </c>
      <c r="BX90" s="66">
        <v>0.72199999999999998</v>
      </c>
      <c r="BY90" s="71">
        <v>0.12333856854386359</v>
      </c>
      <c r="BZ90" s="66">
        <v>0.34760601301323762</v>
      </c>
      <c r="CA90" s="227">
        <v>8.6668162441103883E-2</v>
      </c>
      <c r="CB90" s="66">
        <v>0.28399999999999997</v>
      </c>
      <c r="CC90" s="113">
        <v>8.1211577294144049E-2</v>
      </c>
      <c r="CD90" s="53"/>
      <c r="CE90" s="134">
        <f>(1-I90*0.7635+1-AU90*0.7562+1-K90*0.7021+P90*0.5276+1-R90*0.4621+1-W90*0.2713)/5.5276</f>
        <v>0.72040726545328093</v>
      </c>
      <c r="CF90" s="115">
        <v>4.75</v>
      </c>
      <c r="CG90" s="116">
        <v>9.4</v>
      </c>
      <c r="CH90" s="116">
        <v>3.4</v>
      </c>
      <c r="CI90" s="116">
        <v>0.6</v>
      </c>
      <c r="CJ90" s="115">
        <f>AS90/D90</f>
        <v>0.97962707182320441</v>
      </c>
      <c r="CK90" s="117">
        <v>0.97099999999999997</v>
      </c>
      <c r="CL90" s="116">
        <v>1.1399999999999999</v>
      </c>
      <c r="CM90" s="116">
        <v>23.2</v>
      </c>
      <c r="CN90" s="116">
        <v>3.8</v>
      </c>
      <c r="CO90" s="66">
        <v>0.72199999999999998</v>
      </c>
      <c r="CP90" s="71">
        <v>0.12333856854386359</v>
      </c>
      <c r="CQ90" s="66">
        <v>0.34760601301323762</v>
      </c>
      <c r="CR90" s="66">
        <v>8.6668162441103883E-2</v>
      </c>
      <c r="CS90" s="66">
        <v>0.28399999999999997</v>
      </c>
      <c r="CT90" s="113">
        <v>8.1211577294144049E-2</v>
      </c>
      <c r="CU90" s="40"/>
      <c r="CV90" s="96">
        <v>1964</v>
      </c>
      <c r="CW90" s="134">
        <v>0.4911647523489443</v>
      </c>
      <c r="CX90" s="134">
        <v>0.73401569786335041</v>
      </c>
      <c r="CY90" s="40"/>
      <c r="DG90" s="40"/>
      <c r="DH90" s="96">
        <v>1964</v>
      </c>
      <c r="DI90" s="70">
        <v>0.27913570700108709</v>
      </c>
      <c r="DJ90" s="40"/>
      <c r="DR90" s="40"/>
      <c r="DS90" s="96">
        <v>1964</v>
      </c>
      <c r="DT90" s="98">
        <v>6.616361240867169E-2</v>
      </c>
      <c r="DU90" s="40"/>
    </row>
    <row r="91" spans="1:125" x14ac:dyDescent="0.2">
      <c r="A91" s="40"/>
      <c r="B91" s="96">
        <v>1939</v>
      </c>
      <c r="C91" s="142">
        <v>30</v>
      </c>
      <c r="D91" s="111">
        <v>2840</v>
      </c>
      <c r="E91" s="112">
        <v>13804</v>
      </c>
      <c r="F91" s="138">
        <f>((((4/6)+((J91+K91+R91+T91+V91+W91+I91-(1-M91)-P91-Q91)/20))*(X91+(AD91+AS91)*5/6+(AH91+AM91+AP91)*1/6+AK91*18/6+AO91*8/6-AE91*9/6-AF91*7/6-AG91*3/6-AI91*2/6-AQ91*4/6-AR91)-(((2/6)-((J91+K91+L91+M91+S91+U91+V91+W91+I91)/20))*(AE91*17/6+AF91*12/6+AI91*3/6+AL91*2/6+AQ91*5/6+AR91*8/6-AD91*1/6-AG91*9/6-AK91*2/6))))/2</f>
        <v>13368.474309218976</v>
      </c>
      <c r="G91" s="301">
        <f t="shared" si="58"/>
        <v>0.96844931246153121</v>
      </c>
      <c r="H91" s="138">
        <f t="shared" si="64"/>
        <v>435.52569078102351</v>
      </c>
      <c r="I91" s="70">
        <f>(Z91-AG91)/(AB91-AG91-AI91+AF91)</f>
        <v>0.28455455642657507</v>
      </c>
      <c r="J91" s="66">
        <f>X91/AB91</f>
        <v>0.39275045425148591</v>
      </c>
      <c r="K91" s="66">
        <f>J91+V91</f>
        <v>0.73177747916000069</v>
      </c>
      <c r="L91" s="66">
        <f>AN91/X91</f>
        <v>9.2239734441569299E-2</v>
      </c>
      <c r="M91" s="66">
        <f>AG91/X91</f>
        <v>4.2421391045244256E-2</v>
      </c>
      <c r="N91" s="134">
        <f>(I91*0.7635+AU91*0.7562+K91*0.7021+1-P91*0.5276+R91*0.4621+W91*0.2713)/3.9552</f>
        <v>0.51457939931200158</v>
      </c>
      <c r="O91" s="134">
        <f>(1-I91*0.7635+1-AU91*0.7562+1-K91*0.7021+P91*0.5276+1-R91*0.4621+1-W91*0.2713)/5.5276</f>
        <v>0.71726166145183656</v>
      </c>
      <c r="P91" s="113">
        <f>AI91/AA91</f>
        <v>7.733313926514869E-2</v>
      </c>
      <c r="Q91" s="66">
        <f>AT91/X91</f>
        <v>2.1354452547113097E-2</v>
      </c>
      <c r="R91" s="71">
        <f>E91/AA91</f>
        <v>0.12557424472604548</v>
      </c>
      <c r="S91" s="66">
        <f>AC91/X91</f>
        <v>0.26140254580621552</v>
      </c>
      <c r="T91" s="66">
        <f>AC91/AA91</f>
        <v>9.0978558497912254E-2</v>
      </c>
      <c r="U91" s="67">
        <f>E91/X91</f>
        <v>0.36080399383151679</v>
      </c>
      <c r="V91" s="66">
        <f>(Z91+AD91+AK91)/(AB91+AD91+AF91+AK91)</f>
        <v>0.33902702490851483</v>
      </c>
      <c r="W91" s="67">
        <f>AD91/AA91</f>
        <v>8.7767336505135227E-2</v>
      </c>
      <c r="X91" s="69">
        <v>38259</v>
      </c>
      <c r="Y91" s="69"/>
      <c r="Z91" s="888">
        <v>26703</v>
      </c>
      <c r="AA91" s="888">
        <v>109927</v>
      </c>
      <c r="AB91" s="887">
        <v>97413</v>
      </c>
      <c r="AC91" s="888">
        <f t="shared" si="54"/>
        <v>10001</v>
      </c>
      <c r="AD91" s="68">
        <v>9648</v>
      </c>
      <c r="AE91" s="119">
        <v>2394</v>
      </c>
      <c r="AF91" s="72">
        <v>848.75577855316635</v>
      </c>
      <c r="AG91" s="68">
        <v>1623</v>
      </c>
      <c r="AH91" s="69">
        <v>444</v>
      </c>
      <c r="AI91" s="68">
        <v>8501</v>
      </c>
      <c r="AJ91" s="888">
        <f t="shared" si="55"/>
        <v>804</v>
      </c>
      <c r="AK91" s="68">
        <v>353</v>
      </c>
      <c r="AL91" s="114">
        <v>163</v>
      </c>
      <c r="AM91" s="69">
        <v>49</v>
      </c>
      <c r="AN91" s="888">
        <f t="shared" si="56"/>
        <v>3529</v>
      </c>
      <c r="AO91" s="68">
        <v>960</v>
      </c>
      <c r="AP91" s="69">
        <v>197</v>
      </c>
      <c r="AQ91" s="69">
        <v>2458</v>
      </c>
      <c r="AR91" s="68">
        <v>654</v>
      </c>
      <c r="AS91" s="220">
        <v>2839</v>
      </c>
      <c r="AT91" s="894">
        <f t="shared" si="57"/>
        <v>817</v>
      </c>
      <c r="AU91" s="349">
        <f>X91/AA91</f>
        <v>0.34804006295086737</v>
      </c>
      <c r="AV91" s="349">
        <f>BH91/AA91</f>
        <v>0.47985481273936342</v>
      </c>
      <c r="AW91" s="353">
        <f>AG91/AA91</f>
        <v>1.4764343609850173E-2</v>
      </c>
      <c r="AX91" s="365">
        <f>AN91/AA91</f>
        <v>3.2103122981615072E-2</v>
      </c>
      <c r="AY91" s="365">
        <f>BH91/X91</f>
        <v>1.3787344154316632</v>
      </c>
      <c r="AZ91" s="365">
        <f>AR91/X91</f>
        <v>1.7094017094017096E-2</v>
      </c>
      <c r="BA91" s="365">
        <f>AR91/AA91</f>
        <v>5.9494027854849127E-3</v>
      </c>
      <c r="BB91" s="365">
        <f>AT91/AA91</f>
        <v>7.4322050087785533E-3</v>
      </c>
      <c r="BC91" s="365">
        <f>AI91/X91</f>
        <v>0.22219608458140569</v>
      </c>
      <c r="BD91" s="380">
        <f>AD91/X91</f>
        <v>0.25217595859797692</v>
      </c>
      <c r="BE91" s="365">
        <v>0.27400000000000002</v>
      </c>
      <c r="BF91" s="907">
        <v>12702</v>
      </c>
      <c r="BG91" s="907">
        <v>4577</v>
      </c>
      <c r="BH91" s="910">
        <f>X91+AC91+AN91+AO91</f>
        <v>52749</v>
      </c>
      <c r="BI91" s="909">
        <v>19448</v>
      </c>
      <c r="BJ91" s="909">
        <v>1756.8985475118516</v>
      </c>
      <c r="BK91" s="907">
        <v>603</v>
      </c>
      <c r="BL91" s="907">
        <v>1055</v>
      </c>
      <c r="BM91" s="53"/>
      <c r="BN91" s="134">
        <f>(I91*0.7635+AU91*0.7562+K91*0.7021+1-P91*0.5276+R91*0.4621+W91*0.2713)/3.9552</f>
        <v>0.51457939931200158</v>
      </c>
      <c r="BO91" s="222">
        <v>4.8600000000000003</v>
      </c>
      <c r="BP91" s="116">
        <v>9.6</v>
      </c>
      <c r="BQ91" s="116">
        <v>3.4</v>
      </c>
      <c r="BR91" s="116">
        <v>0.5</v>
      </c>
      <c r="BS91" s="115">
        <f>AS91/D91</f>
        <v>0.99964788732394361</v>
      </c>
      <c r="BT91" s="117">
        <v>0.97099999999999997</v>
      </c>
      <c r="BU91" s="116">
        <v>1.06</v>
      </c>
      <c r="BV91" s="116">
        <v>3.6</v>
      </c>
      <c r="BW91" s="116">
        <v>23.4</v>
      </c>
      <c r="BX91" s="66">
        <v>0.73399999999999999</v>
      </c>
      <c r="BY91" s="71">
        <v>0.12557424472604548</v>
      </c>
      <c r="BZ91" s="66">
        <v>0.34804006295086737</v>
      </c>
      <c r="CA91" s="227">
        <v>8.7767336505135227E-2</v>
      </c>
      <c r="CB91" s="66">
        <v>0.28999999999999998</v>
      </c>
      <c r="CC91" s="113">
        <v>7.733313926514869E-2</v>
      </c>
      <c r="CD91" s="53"/>
      <c r="CE91" s="134">
        <f>(1-I91*0.7635+1-AU91*0.7562+1-K91*0.7021+P91*0.5276+1-R91*0.4621+1-W91*0.2713)/5.5276</f>
        <v>0.71726166145183656</v>
      </c>
      <c r="CF91" s="115">
        <v>4.8600000000000003</v>
      </c>
      <c r="CG91" s="116">
        <v>9.6</v>
      </c>
      <c r="CH91" s="116">
        <v>3.4</v>
      </c>
      <c r="CI91" s="116">
        <v>0.5</v>
      </c>
      <c r="CJ91" s="115">
        <f>AS91/D91</f>
        <v>0.99964788732394361</v>
      </c>
      <c r="CK91" s="117">
        <v>0.97099999999999997</v>
      </c>
      <c r="CL91" s="116">
        <v>1.06</v>
      </c>
      <c r="CM91" s="116">
        <v>23.4</v>
      </c>
      <c r="CN91" s="116">
        <v>3.6</v>
      </c>
      <c r="CO91" s="66">
        <v>0.73399999999999999</v>
      </c>
      <c r="CP91" s="71">
        <v>0.12557424472604548</v>
      </c>
      <c r="CQ91" s="66">
        <v>0.34804006295086737</v>
      </c>
      <c r="CR91" s="66">
        <v>8.7767336505135227E-2</v>
      </c>
      <c r="CS91" s="66">
        <v>0.28999999999999998</v>
      </c>
      <c r="CT91" s="113">
        <v>7.733313926514869E-2</v>
      </c>
      <c r="CU91" s="40"/>
      <c r="CV91" s="96">
        <v>1965</v>
      </c>
      <c r="CW91" s="134">
        <v>0.48741328673620937</v>
      </c>
      <c r="CX91" s="134">
        <v>0.73670000873814045</v>
      </c>
      <c r="CY91" s="40"/>
      <c r="DG91" s="40"/>
      <c r="DH91" s="96">
        <v>1965</v>
      </c>
      <c r="DI91" s="70">
        <v>0.27406729694012399</v>
      </c>
      <c r="DJ91" s="40"/>
      <c r="DR91" s="40"/>
      <c r="DS91" s="96">
        <v>1965</v>
      </c>
      <c r="DT91" s="98">
        <v>6.5900120130427314E-2</v>
      </c>
      <c r="DU91" s="40"/>
    </row>
    <row r="92" spans="1:125" x14ac:dyDescent="0.2">
      <c r="A92" s="40"/>
      <c r="B92" s="96">
        <v>1938</v>
      </c>
      <c r="C92" s="142">
        <v>30</v>
      </c>
      <c r="D92" s="111">
        <v>2926</v>
      </c>
      <c r="E92" s="112">
        <v>14519</v>
      </c>
      <c r="F92" s="138">
        <f>((((4/6)+((J92+K92+R92+T92+V92+W92+I92-(1-M92)-P92-Q92)/20))*(X92+(AD92+AS92)*5/6+(AH92+AM92+AP92)*1/6+AK92*18/6+AO92*8/6-AE92*9/6-AF92*7/6-AG92*3/6-AI92*2/6-AQ92*4/6-AR92)-(((2/6)-((J92+K92+L92+M92+S92+U92+V92+W92+I92)/20))*(AE92*17/6+AF92*12/6+AI92*3/6+AL92*2/6+AQ92*5/6+AR92*8/6-AD92*1/6-AG92*9/6-AK92*2/6))))/2</f>
        <v>14434.721486325734</v>
      </c>
      <c r="G92" s="300">
        <f t="shared" si="58"/>
        <v>0.99419529487745262</v>
      </c>
      <c r="H92" s="138">
        <f>E92-F92</f>
        <v>84.278513674265923</v>
      </c>
      <c r="I92" s="70">
        <f>(Z92-AG92)/(AB92-AG92-AI92+AF92)</f>
        <v>0.28219102537905871</v>
      </c>
      <c r="J92" s="66">
        <f>X92/AB92</f>
        <v>0.39276526852136945</v>
      </c>
      <c r="K92" s="66">
        <f>J92+V92</f>
        <v>0.73216127771331618</v>
      </c>
      <c r="L92" s="66">
        <f>AN92/X92</f>
        <v>0.10911895609953469</v>
      </c>
      <c r="M92" s="66">
        <f>AG92/X92</f>
        <v>4.2408456402994135E-2</v>
      </c>
      <c r="N92" s="134">
        <f>(I92*0.7635+AU92*0.7562+K92*0.7021+1-P92*0.5276+R92*0.4621+W92*0.2713)/3.9552</f>
        <v>0.51543656254916836</v>
      </c>
      <c r="O92" s="134">
        <f>(1-I92*0.7635+1-AU92*0.7562+1-K92*0.7021+P92*0.5276+1-R92*0.4621+1-W92*0.2713)/5.5276</f>
        <v>0.7166483298005516</v>
      </c>
      <c r="P92" s="113">
        <f>AI92/AA92</f>
        <v>7.3723873798172607E-2</v>
      </c>
      <c r="Q92" s="66">
        <f>AT92/X92</f>
        <v>1.9168521141007484E-2</v>
      </c>
      <c r="R92" s="71">
        <f>E92/AA92</f>
        <v>0.12842194645178981</v>
      </c>
      <c r="S92" s="66">
        <f>AC92/X92</f>
        <v>0.26620979162451952</v>
      </c>
      <c r="T92" s="66">
        <f>AC92/AA92</f>
        <v>9.3112323872029154E-2</v>
      </c>
      <c r="U92" s="67">
        <f>E92/X92</f>
        <v>0.36716063119563019</v>
      </c>
      <c r="V92" s="66">
        <f>(Z92+AD92+AK92)/(AB92+AD92+AF92+AK92)</f>
        <v>0.33939600919194673</v>
      </c>
      <c r="W92" s="67">
        <f>AD92/AA92</f>
        <v>8.922932679975587E-2</v>
      </c>
      <c r="X92" s="69">
        <v>39544</v>
      </c>
      <c r="Y92" s="69"/>
      <c r="Z92" s="888">
        <v>27492</v>
      </c>
      <c r="AA92" s="888">
        <v>113057</v>
      </c>
      <c r="AB92" s="887">
        <v>100681</v>
      </c>
      <c r="AC92" s="888">
        <f t="shared" si="54"/>
        <v>10527</v>
      </c>
      <c r="AD92" s="68">
        <v>10088</v>
      </c>
      <c r="AE92" s="119">
        <v>2741</v>
      </c>
      <c r="AF92" s="72">
        <v>811.5847043628869</v>
      </c>
      <c r="AG92" s="68">
        <v>1677</v>
      </c>
      <c r="AH92" s="69">
        <v>464</v>
      </c>
      <c r="AI92" s="68">
        <v>8335</v>
      </c>
      <c r="AJ92" s="888">
        <f t="shared" si="55"/>
        <v>821</v>
      </c>
      <c r="AK92" s="68">
        <v>439</v>
      </c>
      <c r="AL92" s="114">
        <v>144</v>
      </c>
      <c r="AM92" s="69">
        <v>45</v>
      </c>
      <c r="AN92" s="888">
        <f t="shared" si="56"/>
        <v>4315</v>
      </c>
      <c r="AO92" s="68">
        <v>1228</v>
      </c>
      <c r="AP92" s="69">
        <v>213</v>
      </c>
      <c r="AQ92" s="69">
        <v>1799</v>
      </c>
      <c r="AR92" s="68">
        <v>614</v>
      </c>
      <c r="AS92" s="220">
        <v>3593</v>
      </c>
      <c r="AT92" s="894">
        <f t="shared" si="57"/>
        <v>758</v>
      </c>
      <c r="AU92" s="349">
        <f>X92/AA92</f>
        <v>0.34977046976303988</v>
      </c>
      <c r="AV92" s="349">
        <f>BH92/AA92</f>
        <v>0.49191115985741707</v>
      </c>
      <c r="AW92" s="353">
        <f>AG92/AA92</f>
        <v>1.4833225718000654E-2</v>
      </c>
      <c r="AX92" s="365">
        <f>AN92/AA92</f>
        <v>3.8166588534986778E-2</v>
      </c>
      <c r="AY92" s="365">
        <f>BH92/X92</f>
        <v>1.406382763503945</v>
      </c>
      <c r="AZ92" s="365">
        <f>AR92/X92</f>
        <v>1.5527007889945377E-2</v>
      </c>
      <c r="BA92" s="365">
        <f>AR92/AA92</f>
        <v>5.4308888436806211E-3</v>
      </c>
      <c r="BB92" s="365">
        <f>AT92/AA92</f>
        <v>6.7045826441529495E-3</v>
      </c>
      <c r="BC92" s="365">
        <f>AI92/X92</f>
        <v>0.21077786769168522</v>
      </c>
      <c r="BD92" s="380">
        <f>AD92/X92</f>
        <v>0.25510823386607323</v>
      </c>
      <c r="BE92" s="365">
        <v>0.27300000000000002</v>
      </c>
      <c r="BF92" s="907">
        <v>13444</v>
      </c>
      <c r="BG92" s="907">
        <v>4671</v>
      </c>
      <c r="BH92" s="910">
        <f>X92+AC92+AN92+AO92</f>
        <v>55614</v>
      </c>
      <c r="BI92" s="909">
        <v>19969</v>
      </c>
      <c r="BJ92" s="909">
        <v>2097.0265198439151</v>
      </c>
      <c r="BK92" s="907">
        <v>574</v>
      </c>
      <c r="BL92" s="907">
        <v>1175</v>
      </c>
      <c r="BM92" s="53"/>
      <c r="BN92" s="134">
        <f>(I92*0.7635+AU92*0.7562+K92*0.7021+1-P92*0.5276+R92*0.4621+W92*0.2713)/3.9552</f>
        <v>0.51543656254916836</v>
      </c>
      <c r="BO92" s="222">
        <v>4.96</v>
      </c>
      <c r="BP92" s="116">
        <v>9.6</v>
      </c>
      <c r="BQ92" s="116">
        <v>3.5</v>
      </c>
      <c r="BR92" s="116">
        <v>0.6</v>
      </c>
      <c r="BS92" s="115">
        <f>AS92/D92</f>
        <v>1.2279562542720437</v>
      </c>
      <c r="BT92" s="117">
        <v>0.96899999999999997</v>
      </c>
      <c r="BU92" s="116">
        <v>1.05</v>
      </c>
      <c r="BV92" s="116">
        <v>3.7</v>
      </c>
      <c r="BW92" s="116">
        <v>23.3</v>
      </c>
      <c r="BX92" s="66">
        <v>0.73499999999999999</v>
      </c>
      <c r="BY92" s="71">
        <v>0.12842194645178981</v>
      </c>
      <c r="BZ92" s="66">
        <v>0.34977046976303988</v>
      </c>
      <c r="CA92" s="227">
        <v>8.922932679975587E-2</v>
      </c>
      <c r="CB92" s="66">
        <v>0.34300000000000003</v>
      </c>
      <c r="CC92" s="113">
        <v>7.3723873798172607E-2</v>
      </c>
      <c r="CD92" s="53"/>
      <c r="CE92" s="134">
        <f>(1-I92*0.7635+1-AU92*0.7562+1-K92*0.7021+P92*0.5276+1-R92*0.4621+1-W92*0.2713)/5.5276</f>
        <v>0.7166483298005516</v>
      </c>
      <c r="CF92" s="115">
        <v>4.96</v>
      </c>
      <c r="CG92" s="116">
        <v>9.6</v>
      </c>
      <c r="CH92" s="116">
        <v>3.5</v>
      </c>
      <c r="CI92" s="116">
        <v>0.6</v>
      </c>
      <c r="CJ92" s="115">
        <f>AS92/D92</f>
        <v>1.2279562542720437</v>
      </c>
      <c r="CK92" s="117">
        <v>0.96899999999999997</v>
      </c>
      <c r="CL92" s="116">
        <v>1.05</v>
      </c>
      <c r="CM92" s="116">
        <v>23.3</v>
      </c>
      <c r="CN92" s="116">
        <v>3.7</v>
      </c>
      <c r="CO92" s="66">
        <v>0.73499999999999999</v>
      </c>
      <c r="CP92" s="71">
        <v>0.12842194645178981</v>
      </c>
      <c r="CQ92" s="66">
        <v>0.34977046976303988</v>
      </c>
      <c r="CR92" s="66">
        <v>8.922932679975587E-2</v>
      </c>
      <c r="CS92" s="66">
        <v>0.34300000000000003</v>
      </c>
      <c r="CT92" s="113">
        <v>7.3723873798172607E-2</v>
      </c>
      <c r="CU92" s="40"/>
      <c r="CV92" s="96">
        <v>1966</v>
      </c>
      <c r="CW92" s="134">
        <v>0.48960590688548028</v>
      </c>
      <c r="CX92" s="134">
        <v>0.73513110881513655</v>
      </c>
      <c r="CY92" s="40"/>
      <c r="DG92" s="40"/>
      <c r="DH92" s="96">
        <v>1966</v>
      </c>
      <c r="DI92" s="70">
        <v>0.27592740889455342</v>
      </c>
      <c r="DJ92" s="40"/>
      <c r="DR92" s="40"/>
      <c r="DS92" s="96">
        <v>1966</v>
      </c>
      <c r="DT92" s="98">
        <v>6.6584134381978827E-2</v>
      </c>
      <c r="DU92" s="40"/>
    </row>
    <row r="93" spans="1:125" x14ac:dyDescent="0.2">
      <c r="A93" s="40"/>
      <c r="B93" s="96">
        <v>1937</v>
      </c>
      <c r="C93" s="142">
        <v>30</v>
      </c>
      <c r="D93" s="111">
        <v>2963</v>
      </c>
      <c r="E93" s="112">
        <v>14831</v>
      </c>
      <c r="F93" s="138">
        <f>((((4/6)+((J93+K93+R93+T93+V93+W93+I93-(1-M93)-P93-Q93)/20))*(X93+(AD93+AS93)*5/6+(AH93+AM93+AP93)*1/6+AK93*18/6+AO93*8/6-AE93*9/6-AF93*7/6-AG93*3/6-AI93*2/6-AQ93*4/6-AR93)-(((2/6)-((J93+K93+L93+M93+S93+U93+V93+W93+I93)/20))*(AE93*17/6+AF93*12/6+AI93*3/6+AL93*2/6+AQ93*5/6+AR93*8/6-AD93*1/6-AG93*9/6-AK93*2/6))))/2</f>
        <v>14683.254800110088</v>
      </c>
      <c r="G93" s="300">
        <f t="shared" si="58"/>
        <v>0.99003808240240632</v>
      </c>
      <c r="H93" s="138">
        <f t="shared" si="64"/>
        <v>147.74519988991233</v>
      </c>
      <c r="I93" s="70">
        <f>(Z93-AG93)/(AB93-AG93-AI93+AF93)</f>
        <v>0.28806858446253164</v>
      </c>
      <c r="J93" s="66">
        <f>X93/AB93</f>
        <v>0.39821131854168701</v>
      </c>
      <c r="K93" s="66">
        <f>J93+V93</f>
        <v>0.73821207026445546</v>
      </c>
      <c r="L93" s="66">
        <f>AN93/X93</f>
        <v>0.10753295206303233</v>
      </c>
      <c r="M93" s="66">
        <f>AG93/X93</f>
        <v>4.0499742274367347E-2</v>
      </c>
      <c r="N93" s="134">
        <f>(I93*0.7635+AU93*0.7562+K93*0.7021+1-P93*0.5276+R93*0.4621+W93*0.2713)/3.9552</f>
        <v>0.51807254624943533</v>
      </c>
      <c r="O93" s="134">
        <f>(1-I93*0.7635+1-AU93*0.7562+1-K93*0.7021+P93*0.5276+1-R93*0.4621+1-W93*0.2713)/5.5276</f>
        <v>0.71476218703854</v>
      </c>
      <c r="P93" s="113">
        <f>AI93/AA93</f>
        <v>7.8629895259144073E-2</v>
      </c>
      <c r="Q93" s="66">
        <f>AT93/X93</f>
        <v>2.2311676198424193E-2</v>
      </c>
      <c r="R93" s="71">
        <f>E93/AA93</f>
        <v>0.12955893529478568</v>
      </c>
      <c r="S93" s="66">
        <f>AC93/X93</f>
        <v>0.25198203284160919</v>
      </c>
      <c r="T93" s="66">
        <f>AC93/AA93</f>
        <v>8.9680536021594606E-2</v>
      </c>
      <c r="U93" s="67">
        <f>E93/X93</f>
        <v>0.3640313198006922</v>
      </c>
      <c r="V93" s="66">
        <f>(Z93+AD93+AK93)/(AB93+AD93+AF93+AK93)</f>
        <v>0.3400007517227685</v>
      </c>
      <c r="W93" s="67">
        <f>AD93/AA93</f>
        <v>8.5976605837184319E-2</v>
      </c>
      <c r="X93" s="69">
        <v>40741</v>
      </c>
      <c r="Y93" s="69"/>
      <c r="Z93" s="888">
        <v>28299</v>
      </c>
      <c r="AA93" s="888">
        <v>114473</v>
      </c>
      <c r="AB93" s="887">
        <v>102310</v>
      </c>
      <c r="AC93" s="888">
        <f t="shared" si="54"/>
        <v>10266</v>
      </c>
      <c r="AD93" s="68">
        <v>9842</v>
      </c>
      <c r="AE93" s="119">
        <v>2674</v>
      </c>
      <c r="AF93" s="72">
        <v>850.2198086118326</v>
      </c>
      <c r="AG93" s="68">
        <v>1650</v>
      </c>
      <c r="AH93" s="69">
        <v>452</v>
      </c>
      <c r="AI93" s="68">
        <v>9001</v>
      </c>
      <c r="AJ93" s="888">
        <f t="shared" si="55"/>
        <v>848</v>
      </c>
      <c r="AK93" s="68">
        <v>424</v>
      </c>
      <c r="AL93" s="114">
        <v>173</v>
      </c>
      <c r="AM93" s="69">
        <v>44</v>
      </c>
      <c r="AN93" s="888">
        <f t="shared" si="56"/>
        <v>4381</v>
      </c>
      <c r="AO93" s="68">
        <v>1338</v>
      </c>
      <c r="AP93" s="69">
        <v>223</v>
      </c>
      <c r="AQ93" s="69">
        <v>1854</v>
      </c>
      <c r="AR93" s="68">
        <v>736</v>
      </c>
      <c r="AS93" s="220">
        <v>3662</v>
      </c>
      <c r="AT93" s="894">
        <f t="shared" si="57"/>
        <v>909</v>
      </c>
      <c r="AU93" s="349">
        <f>X93/AA93</f>
        <v>0.35590051802608474</v>
      </c>
      <c r="AV93" s="349">
        <f>BH93/AA93</f>
        <v>0.49554043311523244</v>
      </c>
      <c r="AW93" s="353">
        <f>AG93/AA93</f>
        <v>1.4413879255370262E-2</v>
      </c>
      <c r="AX93" s="365">
        <f>AN93/AA93</f>
        <v>3.8271033344107343E-2</v>
      </c>
      <c r="AY93" s="365">
        <f>BH93/X93</f>
        <v>1.3923565940944012</v>
      </c>
      <c r="AZ93" s="365">
        <f>AR93/X93</f>
        <v>1.8065339584202644E-2</v>
      </c>
      <c r="BA93" s="365">
        <f>AR93/AA93</f>
        <v>6.4294637163348559E-3</v>
      </c>
      <c r="BB93" s="365">
        <f>AT93/AA93</f>
        <v>7.9407371170494359E-3</v>
      </c>
      <c r="BC93" s="365">
        <f>AI93/X93</f>
        <v>0.2209322304312609</v>
      </c>
      <c r="BD93" s="380">
        <f>AD93/X93</f>
        <v>0.24157482634201419</v>
      </c>
      <c r="BE93" s="365">
        <v>0.27700000000000002</v>
      </c>
      <c r="BF93" s="907">
        <v>13621</v>
      </c>
      <c r="BG93" s="907">
        <v>4934</v>
      </c>
      <c r="BH93" s="910">
        <f>X93+AC93+AN93+AO93</f>
        <v>56726</v>
      </c>
      <c r="BI93" s="909">
        <v>20436</v>
      </c>
      <c r="BJ93" s="909">
        <v>2022.1074270786846</v>
      </c>
      <c r="BK93" s="907">
        <v>594</v>
      </c>
      <c r="BL93" s="907">
        <v>1279</v>
      </c>
      <c r="BM93" s="53"/>
      <c r="BN93" s="134">
        <f>(I93*0.7635+AU93*0.7562+K93*0.7021+1-P93*0.5276+R93*0.4621+W93*0.2713)/3.9552</f>
        <v>0.51807254624943533</v>
      </c>
      <c r="BO93" s="222">
        <v>5.01</v>
      </c>
      <c r="BP93" s="116">
        <v>9.8000000000000007</v>
      </c>
      <c r="BQ93" s="116">
        <v>3.4</v>
      </c>
      <c r="BR93" s="116">
        <v>0.6</v>
      </c>
      <c r="BS93" s="115">
        <f>AS93/D93</f>
        <v>1.2359095511306109</v>
      </c>
      <c r="BT93" s="117">
        <v>0.96899999999999997</v>
      </c>
      <c r="BU93" s="116">
        <v>1.1499999999999999</v>
      </c>
      <c r="BV93" s="116">
        <v>3.9</v>
      </c>
      <c r="BW93" s="116">
        <v>23.1</v>
      </c>
      <c r="BX93" s="66">
        <v>0.74099999999999999</v>
      </c>
      <c r="BY93" s="71">
        <v>0.12955893529478568</v>
      </c>
      <c r="BZ93" s="66">
        <v>0.35590051802608474</v>
      </c>
      <c r="CA93" s="227">
        <v>8.5976605837184319E-2</v>
      </c>
      <c r="CB93" s="66">
        <v>0.35199999999999998</v>
      </c>
      <c r="CC93" s="113">
        <v>7.8629895259144073E-2</v>
      </c>
      <c r="CD93" s="53"/>
      <c r="CE93" s="134">
        <f>(1-I93*0.7635+1-AU93*0.7562+1-K93*0.7021+P93*0.5276+1-R93*0.4621+1-W93*0.2713)/5.5276</f>
        <v>0.71476218703854</v>
      </c>
      <c r="CF93" s="115">
        <v>5.01</v>
      </c>
      <c r="CG93" s="116">
        <v>9.8000000000000007</v>
      </c>
      <c r="CH93" s="116">
        <v>3.4</v>
      </c>
      <c r="CI93" s="116">
        <v>0.6</v>
      </c>
      <c r="CJ93" s="115">
        <f>AS93/D93</f>
        <v>1.2359095511306109</v>
      </c>
      <c r="CK93" s="117">
        <v>0.96899999999999997</v>
      </c>
      <c r="CL93" s="116">
        <v>1.1499999999999999</v>
      </c>
      <c r="CM93" s="116">
        <v>23.1</v>
      </c>
      <c r="CN93" s="116">
        <v>3.9</v>
      </c>
      <c r="CO93" s="66">
        <v>0.74099999999999999</v>
      </c>
      <c r="CP93" s="71">
        <v>0.12955893529478568</v>
      </c>
      <c r="CQ93" s="66">
        <v>0.35590051802608474</v>
      </c>
      <c r="CR93" s="66">
        <v>8.5976605837184319E-2</v>
      </c>
      <c r="CS93" s="66">
        <v>0.35199999999999998</v>
      </c>
      <c r="CT93" s="113">
        <v>7.8629895259144073E-2</v>
      </c>
      <c r="CU93" s="40"/>
      <c r="CV93" s="96">
        <v>1967</v>
      </c>
      <c r="CW93" s="134">
        <v>0.48066113385670894</v>
      </c>
      <c r="CX93" s="134">
        <v>0.74153142111765424</v>
      </c>
      <c r="CY93" s="40"/>
      <c r="DG93" s="40"/>
      <c r="DH93" s="96">
        <v>1967</v>
      </c>
      <c r="DI93" s="70">
        <v>0.27388332898867745</v>
      </c>
      <c r="DJ93" s="40"/>
      <c r="DR93" s="40"/>
      <c r="DS93" s="96">
        <v>1967</v>
      </c>
      <c r="DT93" s="98">
        <v>5.8907935531811312E-2</v>
      </c>
      <c r="DU93" s="40"/>
    </row>
    <row r="94" spans="1:125" x14ac:dyDescent="0.2">
      <c r="A94" s="40"/>
      <c r="B94" s="96">
        <v>1936</v>
      </c>
      <c r="C94" s="142">
        <v>23</v>
      </c>
      <c r="D94" s="111">
        <v>2784</v>
      </c>
      <c r="E94" s="112">
        <v>14635</v>
      </c>
      <c r="F94" s="138">
        <f>((((4/6)+((J94+K94+R94+T94+V94+W94+I94-(1-M94)-P94-Q94)/20))*(X94+(AD94+AS94)*5/6+(AH94+AM94+AP94)*1/6+AK94*18/6+AO94*8/6-AE94*9/6-AF94*7/6-AG94*3/6-AI94*2/6-AQ94*4/6-AR94)-(((2/6)-((J94+K94+L94+M94+S94+U94+V94+W94+I94)/20))*(AE94*17/6+AF94*12/6+AI94*3/6+AL94*2/6+AQ94*5/6+AR94*8/6-AD94*1/6-AG94*9/6-AK94*2/6))))/2</f>
        <v>14345.933230147692</v>
      </c>
      <c r="G94" s="300">
        <f t="shared" si="58"/>
        <v>0.98024825624514467</v>
      </c>
      <c r="H94" s="138">
        <f t="shared" si="64"/>
        <v>289.06676985230843</v>
      </c>
      <c r="I94" s="70">
        <f>(Z94-AG94)/(AB94-AG94-AI94+AF94)</f>
        <v>0.29520323630245193</v>
      </c>
      <c r="J94" s="66">
        <f>X94/AB94</f>
        <v>0.4044443990980604</v>
      </c>
      <c r="K94" s="66">
        <f>J94+V94</f>
        <v>0.7515849878778631</v>
      </c>
      <c r="L94" s="66">
        <f>AN94/X94</f>
        <v>0.10607971745711403</v>
      </c>
      <c r="M94" s="66">
        <f>AG94/X94</f>
        <v>3.9076690211907163E-2</v>
      </c>
      <c r="N94" s="134">
        <f>(I94*0.7635+AU94*0.7562+K94*0.7021+1-P94*0.5276+R94*0.4621+W94*0.2713)/3.9552</f>
        <v>0.52377060272980458</v>
      </c>
      <c r="O94" s="134">
        <f>(1-I94*0.7635+1-AU94*0.7562+1-K94*0.7021+P94*0.5276+1-R94*0.4621+1-W94*0.2713)/5.5276</f>
        <v>0.7106850191915256</v>
      </c>
      <c r="P94" s="113">
        <f>AI94/AA94</f>
        <v>7.5045109081961839E-2</v>
      </c>
      <c r="Q94" s="66">
        <f>AT94/X94</f>
        <v>2.1417759838546921E-2</v>
      </c>
      <c r="R94" s="71">
        <f>E94/AA94</f>
        <v>0.13336796252756666</v>
      </c>
      <c r="S94" s="66">
        <f>AC94/X94</f>
        <v>0.2501765893037336</v>
      </c>
      <c r="T94" s="66">
        <f>AC94/AA94</f>
        <v>9.037308400313486E-2</v>
      </c>
      <c r="U94" s="67">
        <f>E94/X94</f>
        <v>0.36919778002018161</v>
      </c>
      <c r="V94" s="66">
        <f>(Z94+AD94+AK94)/(AB94+AD94+AF94+AK94)</f>
        <v>0.34714058877980269</v>
      </c>
      <c r="W94" s="67">
        <f>AD94/AA94</f>
        <v>8.6026208832267123E-2</v>
      </c>
      <c r="X94" s="69">
        <v>39640</v>
      </c>
      <c r="Y94" s="69"/>
      <c r="Z94" s="888">
        <v>27848</v>
      </c>
      <c r="AA94" s="888">
        <v>109734</v>
      </c>
      <c r="AB94" s="887">
        <v>98011</v>
      </c>
      <c r="AC94" s="888">
        <f t="shared" si="54"/>
        <v>9917</v>
      </c>
      <c r="AD94" s="68">
        <v>9440</v>
      </c>
      <c r="AE94" s="119">
        <v>2611</v>
      </c>
      <c r="AF94" s="72">
        <v>860.77671073778527</v>
      </c>
      <c r="AG94" s="68">
        <v>1549</v>
      </c>
      <c r="AH94" s="69">
        <v>569</v>
      </c>
      <c r="AI94" s="68">
        <v>8235</v>
      </c>
      <c r="AJ94" s="888">
        <f t="shared" si="55"/>
        <v>926</v>
      </c>
      <c r="AK94" s="68">
        <v>477</v>
      </c>
      <c r="AL94" s="114">
        <v>176</v>
      </c>
      <c r="AM94" s="69">
        <v>41</v>
      </c>
      <c r="AN94" s="888">
        <f t="shared" si="56"/>
        <v>4205</v>
      </c>
      <c r="AO94" s="68">
        <v>1131</v>
      </c>
      <c r="AP94" s="69">
        <v>181</v>
      </c>
      <c r="AQ94" s="69">
        <v>1761</v>
      </c>
      <c r="AR94" s="68">
        <v>673</v>
      </c>
      <c r="AS94" s="220">
        <v>3414</v>
      </c>
      <c r="AT94" s="894">
        <f t="shared" si="57"/>
        <v>849</v>
      </c>
      <c r="AU94" s="349">
        <f>X94/AA94</f>
        <v>0.36123717352871487</v>
      </c>
      <c r="AV94" s="349">
        <f>BH94/AA94</f>
        <v>0.50023693659212276</v>
      </c>
      <c r="AW94" s="353">
        <f>AG94/AA94</f>
        <v>1.4115953123006543E-2</v>
      </c>
      <c r="AX94" s="365">
        <f>AN94/AA94</f>
        <v>3.8319937302932545E-2</v>
      </c>
      <c r="AY94" s="365">
        <f>BH94/X94</f>
        <v>1.3847880928355196</v>
      </c>
      <c r="AZ94" s="365">
        <f>AR94/X94</f>
        <v>1.6977800201816346E-2</v>
      </c>
      <c r="BA94" s="365">
        <f>AR94/AA94</f>
        <v>6.1330125576393828E-3</v>
      </c>
      <c r="BB94" s="365">
        <f>AT94/AA94</f>
        <v>7.7368910273935155E-3</v>
      </c>
      <c r="BC94" s="365">
        <f>AI94/X94</f>
        <v>0.20774470232088799</v>
      </c>
      <c r="BD94" s="380">
        <f>AD94/X94</f>
        <v>0.23814328960645811</v>
      </c>
      <c r="BE94" s="365">
        <v>0.28399999999999997</v>
      </c>
      <c r="BF94" s="907">
        <v>13538</v>
      </c>
      <c r="BG94" s="907">
        <v>4923</v>
      </c>
      <c r="BH94" s="910">
        <f>X94+AC94+AN94+AO94</f>
        <v>54893</v>
      </c>
      <c r="BI94" s="909">
        <v>20265</v>
      </c>
      <c r="BJ94" s="909">
        <v>1880.9464187852861</v>
      </c>
      <c r="BK94" s="907">
        <v>562</v>
      </c>
      <c r="BL94" s="907">
        <v>1111</v>
      </c>
      <c r="BM94" s="53"/>
      <c r="BN94" s="134">
        <f>(I94*0.7635+AU94*0.7562+K94*0.7021+1-P94*0.5276+R94*0.4621+W94*0.2713)/3.9552</f>
        <v>0.52377060272980458</v>
      </c>
      <c r="BO94" s="222">
        <v>5.26</v>
      </c>
      <c r="BP94" s="116">
        <v>10.1</v>
      </c>
      <c r="BQ94" s="116">
        <v>3.4</v>
      </c>
      <c r="BR94" s="116">
        <v>0.6</v>
      </c>
      <c r="BS94" s="115">
        <f>AS94/D94</f>
        <v>1.2262931034482758</v>
      </c>
      <c r="BT94" s="117">
        <v>0.96899999999999997</v>
      </c>
      <c r="BU94" s="116">
        <v>1.01</v>
      </c>
      <c r="BV94" s="116">
        <v>3.5</v>
      </c>
      <c r="BW94" s="116">
        <v>23.5</v>
      </c>
      <c r="BX94" s="66">
        <v>0.754</v>
      </c>
      <c r="BY94" s="71">
        <v>0.13336796252756666</v>
      </c>
      <c r="BZ94" s="66">
        <v>0.36123717352871487</v>
      </c>
      <c r="CA94" s="227">
        <v>8.6026208832267123E-2</v>
      </c>
      <c r="CB94" s="66">
        <v>0.33700000000000002</v>
      </c>
      <c r="CC94" s="113">
        <v>7.5045109081961839E-2</v>
      </c>
      <c r="CD94" s="53"/>
      <c r="CE94" s="134">
        <f>(1-I94*0.7635+1-AU94*0.7562+1-K94*0.7021+P94*0.5276+1-R94*0.4621+1-W94*0.2713)/5.5276</f>
        <v>0.7106850191915256</v>
      </c>
      <c r="CF94" s="115">
        <v>5.26</v>
      </c>
      <c r="CG94" s="116">
        <v>10.1</v>
      </c>
      <c r="CH94" s="116">
        <v>3.4</v>
      </c>
      <c r="CI94" s="116">
        <v>0.6</v>
      </c>
      <c r="CJ94" s="115">
        <f>AS94/D94</f>
        <v>1.2262931034482758</v>
      </c>
      <c r="CK94" s="117">
        <v>0.96899999999999997</v>
      </c>
      <c r="CL94" s="116">
        <v>1.01</v>
      </c>
      <c r="CM94" s="116">
        <v>23.5</v>
      </c>
      <c r="CN94" s="116">
        <v>3.5</v>
      </c>
      <c r="CO94" s="66">
        <v>0.754</v>
      </c>
      <c r="CP94" s="71">
        <v>0.13336796252756666</v>
      </c>
      <c r="CQ94" s="66">
        <v>0.36123717352871487</v>
      </c>
      <c r="CR94" s="66">
        <v>8.6026208832267123E-2</v>
      </c>
      <c r="CS94" s="66">
        <v>0.33700000000000002</v>
      </c>
      <c r="CT94" s="113">
        <v>7.5045109081961839E-2</v>
      </c>
      <c r="CU94" s="40"/>
      <c r="CV94" s="96">
        <v>1968</v>
      </c>
      <c r="CW94" s="134">
        <v>0.47142750069086198</v>
      </c>
      <c r="CX94" s="134">
        <v>0.74813842341477355</v>
      </c>
      <c r="CY94" s="40"/>
      <c r="DG94" s="40"/>
      <c r="DH94" s="96">
        <v>1968</v>
      </c>
      <c r="DI94" s="70">
        <v>0.26876480388045831</v>
      </c>
      <c r="DJ94" s="40"/>
      <c r="DR94" s="40"/>
      <c r="DS94" s="96">
        <v>1968</v>
      </c>
      <c r="DT94" s="98">
        <v>5.3980193733427134E-2</v>
      </c>
      <c r="DU94" s="40"/>
    </row>
    <row r="95" spans="1:125" x14ac:dyDescent="0.2">
      <c r="A95" s="40"/>
      <c r="B95" s="96">
        <v>1935</v>
      </c>
      <c r="C95" s="142">
        <v>24</v>
      </c>
      <c r="D95" s="111">
        <v>2830</v>
      </c>
      <c r="E95" s="112">
        <v>14251</v>
      </c>
      <c r="F95" s="138">
        <f>((((4/6)+((J95+K95+R95+T95+V95+W95+I95-(1-M95)-P95-Q95)/20))*(X95+(AD95+AS95)*5/6+(AH95+AM95+AP95)*1/6+AK95*18/6+AO95*8/6-AE95*9/6-AF95*7/6-AG95*3/6-AI95*2/6-AQ95*4/6-AR95)-(((2/6)-((J95+K95+L95+M95+S95+U95+V95+W95+I95)/20))*(AE95*17/6+AF95*12/6+AI95*3/6+AL95*2/6+AQ95*5/6+AR95*8/6-AD95*1/6-AG95*9/6-AK95*2/6))))/2</f>
        <v>14244.274374636143</v>
      </c>
      <c r="G95" s="300">
        <f t="shared" si="58"/>
        <v>0.99952805940889367</v>
      </c>
      <c r="H95" s="138">
        <f>E95-F95</f>
        <v>6.7256253638570342</v>
      </c>
      <c r="I95" s="70">
        <f>(Z95-AG95)/(AB95-AG95-AI95+AF95)</f>
        <v>0.28958413124575944</v>
      </c>
      <c r="J95" s="66">
        <f>X95/AB95</f>
        <v>0.3996186709978109</v>
      </c>
      <c r="K95" s="66">
        <f>J95+V95</f>
        <v>0.73957426162280471</v>
      </c>
      <c r="L95" s="66">
        <f>AN95/X95</f>
        <v>0.10509176280513972</v>
      </c>
      <c r="M95" s="66">
        <f>AG95/X95</f>
        <v>3.8674172620099465E-2</v>
      </c>
      <c r="N95" s="134">
        <f>(I95*0.7635+AU95*0.7562+K95*0.7021+1-P95*0.5276+R95*0.4621+W95*0.2713)/3.9552</f>
        <v>0.51951049758998025</v>
      </c>
      <c r="O95" s="134">
        <f>(1-I95*0.7635+1-AU95*0.7562+1-K95*0.7021+P95*0.5276+1-R95*0.4621+1-W95*0.2713)/5.5276</f>
        <v>0.71373328025401805</v>
      </c>
      <c r="P95" s="113">
        <f>AI95/AA95</f>
        <v>7.2375440817433759E-2</v>
      </c>
      <c r="Q95" s="66">
        <f>AT95/X95</f>
        <v>2.0700275162194231E-2</v>
      </c>
      <c r="R95" s="71">
        <f>E95/AA95</f>
        <v>0.12886336920155531</v>
      </c>
      <c r="S95" s="66">
        <f>AC95/X95</f>
        <v>0.23979501678741827</v>
      </c>
      <c r="T95" s="66">
        <f>AC95/AA95</f>
        <v>8.5893842119540639E-2</v>
      </c>
      <c r="U95" s="67">
        <f>E95/X95</f>
        <v>0.35975563577613412</v>
      </c>
      <c r="V95" s="66">
        <f>(Z95+AD95+AK95)/(AB95+AD95+AF95+AK95)</f>
        <v>0.33995559062499375</v>
      </c>
      <c r="W95" s="67">
        <f>AD95/AA95</f>
        <v>8.17705036621756E-2</v>
      </c>
      <c r="X95" s="69">
        <v>39613</v>
      </c>
      <c r="Y95" s="69"/>
      <c r="Z95" s="888">
        <v>27747</v>
      </c>
      <c r="AA95" s="888">
        <v>110590</v>
      </c>
      <c r="AB95" s="887">
        <v>99127</v>
      </c>
      <c r="AC95" s="888">
        <f t="shared" si="54"/>
        <v>9499</v>
      </c>
      <c r="AD95" s="68">
        <v>9043</v>
      </c>
      <c r="AE95" s="119">
        <v>2460</v>
      </c>
      <c r="AF95" s="72">
        <v>935.36927039448005</v>
      </c>
      <c r="AG95" s="68">
        <v>1532</v>
      </c>
      <c r="AH95" s="69">
        <v>439</v>
      </c>
      <c r="AI95" s="68">
        <v>8004</v>
      </c>
      <c r="AJ95" s="888">
        <f t="shared" si="55"/>
        <v>795</v>
      </c>
      <c r="AK95" s="68">
        <v>456</v>
      </c>
      <c r="AL95" s="114">
        <v>173</v>
      </c>
      <c r="AM95" s="69">
        <v>37</v>
      </c>
      <c r="AN95" s="888">
        <f t="shared" si="56"/>
        <v>4163</v>
      </c>
      <c r="AO95" s="68">
        <v>1168</v>
      </c>
      <c r="AP95" s="69">
        <v>183</v>
      </c>
      <c r="AQ95" s="69">
        <v>1922</v>
      </c>
      <c r="AR95" s="68">
        <v>647</v>
      </c>
      <c r="AS95" s="220">
        <v>3504</v>
      </c>
      <c r="AT95" s="894">
        <f t="shared" si="57"/>
        <v>820</v>
      </c>
      <c r="AU95" s="349">
        <f>X95/AA95</f>
        <v>0.35819694366579258</v>
      </c>
      <c r="AV95" s="349">
        <f>BH95/AA95</f>
        <v>0.49229586761913374</v>
      </c>
      <c r="AW95" s="353">
        <f>AG95/AA95</f>
        <v>1.3852970431322904E-2</v>
      </c>
      <c r="AX95" s="365">
        <f>AN95/AA95</f>
        <v>3.7643548241251469E-2</v>
      </c>
      <c r="AY95" s="365">
        <f>BH95/X95</f>
        <v>1.3743720495796834</v>
      </c>
      <c r="AZ95" s="365">
        <f>AR95/X95</f>
        <v>1.6333021987731299E-2</v>
      </c>
      <c r="BA95" s="365">
        <f>AR95/AA95</f>
        <v>5.8504385568315396E-3</v>
      </c>
      <c r="BB95" s="365">
        <f>AT95/AA95</f>
        <v>7.4147752961388914E-3</v>
      </c>
      <c r="BC95" s="365">
        <f>AI95/X95</f>
        <v>0.20205488097341781</v>
      </c>
      <c r="BD95" s="380">
        <f>AD95/X95</f>
        <v>0.22828364425819805</v>
      </c>
      <c r="BE95" s="365">
        <v>0.28000000000000003</v>
      </c>
      <c r="BF95" s="907">
        <v>13179</v>
      </c>
      <c r="BG95" s="907">
        <v>4914</v>
      </c>
      <c r="BH95" s="910">
        <f>X95+AC95+AN95+AO95</f>
        <v>54443</v>
      </c>
      <c r="BI95" s="909">
        <v>20123</v>
      </c>
      <c r="BJ95" s="909">
        <v>1837.7064106635571</v>
      </c>
      <c r="BK95" s="907">
        <v>498</v>
      </c>
      <c r="BL95" s="907">
        <v>1178</v>
      </c>
      <c r="BM95" s="53"/>
      <c r="BN95" s="134">
        <f>(I95*0.7635+AU95*0.7562+K95*0.7021+1-P95*0.5276+R95*0.4621+W95*0.2713)/3.9552</f>
        <v>0.51951049758998025</v>
      </c>
      <c r="BO95" s="222">
        <v>5.04</v>
      </c>
      <c r="BP95" s="116">
        <v>10</v>
      </c>
      <c r="BQ95" s="116">
        <v>3.2</v>
      </c>
      <c r="BR95" s="116">
        <v>0.5</v>
      </c>
      <c r="BS95" s="115">
        <f>AS95/D95</f>
        <v>1.2381625441696114</v>
      </c>
      <c r="BT95" s="117">
        <v>0.96899999999999997</v>
      </c>
      <c r="BU95" s="116">
        <v>1.06</v>
      </c>
      <c r="BV95" s="116">
        <v>3.4</v>
      </c>
      <c r="BW95" s="116">
        <v>23.6</v>
      </c>
      <c r="BX95" s="66">
        <v>0.74299999999999999</v>
      </c>
      <c r="BY95" s="71">
        <v>0.12886336920155531</v>
      </c>
      <c r="BZ95" s="66">
        <v>0.35819694366579258</v>
      </c>
      <c r="CA95" s="227">
        <v>8.17705036621756E-2</v>
      </c>
      <c r="CB95" s="66">
        <v>0.34</v>
      </c>
      <c r="CC95" s="113">
        <v>7.2375440817433759E-2</v>
      </c>
      <c r="CD95" s="53"/>
      <c r="CE95" s="134">
        <f>(1-I95*0.7635+1-AU95*0.7562+1-K95*0.7021+P95*0.5276+1-R95*0.4621+1-W95*0.2713)/5.5276</f>
        <v>0.71373328025401805</v>
      </c>
      <c r="CF95" s="115">
        <v>5.04</v>
      </c>
      <c r="CG95" s="116">
        <v>10</v>
      </c>
      <c r="CH95" s="116">
        <v>3.2</v>
      </c>
      <c r="CI95" s="116">
        <v>0.5</v>
      </c>
      <c r="CJ95" s="115">
        <f>AS95/D95</f>
        <v>1.2381625441696114</v>
      </c>
      <c r="CK95" s="117">
        <v>0.96899999999999997</v>
      </c>
      <c r="CL95" s="116">
        <v>1.06</v>
      </c>
      <c r="CM95" s="116">
        <v>23.6</v>
      </c>
      <c r="CN95" s="116">
        <v>3.4</v>
      </c>
      <c r="CO95" s="66">
        <v>0.74299999999999999</v>
      </c>
      <c r="CP95" s="71">
        <v>0.12886336920155531</v>
      </c>
      <c r="CQ95" s="66">
        <v>0.35819694366579258</v>
      </c>
      <c r="CR95" s="66">
        <v>8.17705036621756E-2</v>
      </c>
      <c r="CS95" s="66">
        <v>0.34</v>
      </c>
      <c r="CT95" s="113">
        <v>7.2375440817433759E-2</v>
      </c>
      <c r="CU95" s="40"/>
      <c r="CV95" s="96">
        <v>1969</v>
      </c>
      <c r="CW95" s="134">
        <v>0.48955316953179939</v>
      </c>
      <c r="CX95" s="134">
        <v>0.73516884432083129</v>
      </c>
      <c r="CY95" s="40"/>
      <c r="DG95" s="40"/>
      <c r="DH95" s="96">
        <v>1969</v>
      </c>
      <c r="DI95" s="70">
        <v>0.27635565477586321</v>
      </c>
      <c r="DJ95" s="40"/>
      <c r="DR95" s="40"/>
      <c r="DS95" s="96">
        <v>1969</v>
      </c>
      <c r="DT95" s="98">
        <v>6.4341117253898836E-2</v>
      </c>
      <c r="DU95" s="40"/>
    </row>
    <row r="96" spans="1:125" x14ac:dyDescent="0.2">
      <c r="A96" s="40"/>
      <c r="B96" s="96">
        <v>1934</v>
      </c>
      <c r="C96" s="142">
        <v>24</v>
      </c>
      <c r="D96" s="111">
        <v>2746</v>
      </c>
      <c r="E96" s="112">
        <v>13445</v>
      </c>
      <c r="F96" s="138">
        <f>((((4/6)+((J96+K96+R96+T96+V96+W96+I96-(1-M96)-P96-Q96)/20))*(X96+(AD96+AS96)*5/6+(AH96+AM96+AP96)*1/6+AK96*18/6+AO96*8/6-AE96*9/6-AF96*7/6-AG96*3/6-AI96*2/6-AQ96*4/6-AR96)-(((2/6)-((J96+K96+L96+M96+S96+U96+V96+W96+I96)/20))*(AE96*17/6+AF96*12/6+AI96*3/6+AL96*2/6+AQ96*5/6+AR96*8/6-AD96*1/6-AG96*9/6-AK96*2/6))))/2</f>
        <v>13202.853952797468</v>
      </c>
      <c r="G96" s="300">
        <f t="shared" si="58"/>
        <v>0.98198988120472053</v>
      </c>
      <c r="H96" s="138">
        <f t="shared" si="64"/>
        <v>242.14604720253192</v>
      </c>
      <c r="I96" s="70">
        <f>(Z96-AG96)/(AB96-AG96-AI96+AF96)</f>
        <v>0.29087450123992392</v>
      </c>
      <c r="J96" s="66">
        <f>X96/AB96</f>
        <v>0.3931674875301942</v>
      </c>
      <c r="K96" s="66">
        <f>J96+V96</f>
        <v>0.73125082447238021</v>
      </c>
      <c r="L96" s="66">
        <f>AN96/X96</f>
        <v>0.10210377935583394</v>
      </c>
      <c r="M96" s="66">
        <f>AG96/X96</f>
        <v>3.8006329955583923E-2</v>
      </c>
      <c r="N96" s="134">
        <f>(I96*0.7635+AU96*0.7562+K96*0.7021+1-P96*0.5276+R96*0.4621+W96*0.2713)/3.9552</f>
        <v>0.51606520504414666</v>
      </c>
      <c r="O96" s="134">
        <f>(1-I96*0.7635+1-AU96*0.7562+1-K96*0.7021+P96*0.5276+1-R96*0.4621+1-W96*0.2713)/5.5276</f>
        <v>0.7161985130996078</v>
      </c>
      <c r="P96" s="113">
        <f>AI96/AA96</f>
        <v>7.9178913168001658E-2</v>
      </c>
      <c r="Q96" s="66">
        <f>AT96/X96</f>
        <v>2.0452671613606744E-2</v>
      </c>
      <c r="R96" s="71">
        <f>E96/AA96</f>
        <v>0.12625242973716583</v>
      </c>
      <c r="S96" s="66">
        <f>AC96/X96</f>
        <v>0.24083087316152024</v>
      </c>
      <c r="T96" s="66">
        <f>AC96/AA96</f>
        <v>8.5029062943104236E-2</v>
      </c>
      <c r="U96" s="67">
        <f>E96/X96</f>
        <v>0.3575892975877018</v>
      </c>
      <c r="V96" s="66">
        <f>(Z96+AD96+AK96)/(AB96+AD96+AF96+AK96)</f>
        <v>0.33808333694218601</v>
      </c>
      <c r="W96" s="67">
        <f>AD96/AA96</f>
        <v>8.1432582423257863E-2</v>
      </c>
      <c r="X96" s="69">
        <v>37599</v>
      </c>
      <c r="Y96" s="69"/>
      <c r="Z96" s="888">
        <v>26622</v>
      </c>
      <c r="AA96" s="888">
        <v>106493</v>
      </c>
      <c r="AB96" s="887">
        <v>95631</v>
      </c>
      <c r="AC96" s="888">
        <f t="shared" si="54"/>
        <v>9055</v>
      </c>
      <c r="AD96" s="68">
        <v>8672</v>
      </c>
      <c r="AE96" s="119">
        <v>2474</v>
      </c>
      <c r="AF96" s="72">
        <v>841.23574809293541</v>
      </c>
      <c r="AG96" s="68">
        <v>1429</v>
      </c>
      <c r="AH96" s="69">
        <v>441</v>
      </c>
      <c r="AI96" s="68">
        <v>8432</v>
      </c>
      <c r="AJ96" s="888">
        <f t="shared" si="55"/>
        <v>787</v>
      </c>
      <c r="AK96" s="68">
        <v>383</v>
      </c>
      <c r="AL96" s="114">
        <v>168</v>
      </c>
      <c r="AM96" s="69">
        <v>41</v>
      </c>
      <c r="AN96" s="888">
        <f t="shared" si="56"/>
        <v>3839</v>
      </c>
      <c r="AO96" s="68">
        <v>1080</v>
      </c>
      <c r="AP96" s="69">
        <v>178</v>
      </c>
      <c r="AQ96" s="69">
        <v>1765</v>
      </c>
      <c r="AR96" s="68">
        <v>601</v>
      </c>
      <c r="AS96" s="220">
        <v>3179</v>
      </c>
      <c r="AT96" s="894">
        <f t="shared" si="57"/>
        <v>769</v>
      </c>
      <c r="AU96" s="349">
        <f>X96/AA96</f>
        <v>0.35306545970157666</v>
      </c>
      <c r="AV96" s="349">
        <f>BH96/AA96</f>
        <v>0.48428535208886969</v>
      </c>
      <c r="AW96" s="353">
        <f>AG96/AA96</f>
        <v>1.341872235733804E-2</v>
      </c>
      <c r="AX96" s="365">
        <f>AN96/AA96</f>
        <v>3.6049317795535857E-2</v>
      </c>
      <c r="AY96" s="365">
        <f>BH96/X96</f>
        <v>1.3716588207133169</v>
      </c>
      <c r="AZ96" s="365">
        <f>AR96/X96</f>
        <v>1.5984467672012552E-2</v>
      </c>
      <c r="BA96" s="365">
        <f>AR96/AA96</f>
        <v>5.6435634267041025E-3</v>
      </c>
      <c r="BB96" s="365">
        <f>AT96/AA96</f>
        <v>7.2211319053834527E-3</v>
      </c>
      <c r="BC96" s="365">
        <f>AI96/X96</f>
        <v>0.22426128354477512</v>
      </c>
      <c r="BD96" s="380">
        <f>AD96/X96</f>
        <v>0.23064443203276683</v>
      </c>
      <c r="BE96" s="365">
        <v>0.27800000000000002</v>
      </c>
      <c r="BF96" s="907">
        <v>12520</v>
      </c>
      <c r="BG96" s="907">
        <v>4692</v>
      </c>
      <c r="BH96" s="910">
        <f>X96+AC96+AN96+AO96</f>
        <v>51573</v>
      </c>
      <c r="BI96" s="909">
        <v>19502</v>
      </c>
      <c r="BJ96" s="909">
        <v>1709.3787468323596</v>
      </c>
      <c r="BK96" s="907">
        <v>479</v>
      </c>
      <c r="BL96" s="907">
        <v>999</v>
      </c>
      <c r="BM96" s="53"/>
      <c r="BN96" s="134">
        <f>(I96*0.7635+AU96*0.7562+K96*0.7021+1-P96*0.5276+R96*0.4621+W96*0.2713)/3.9552</f>
        <v>0.51606520504414666</v>
      </c>
      <c r="BO96" s="222">
        <v>4.9000000000000004</v>
      </c>
      <c r="BP96" s="116">
        <v>9.9</v>
      </c>
      <c r="BQ96" s="116">
        <v>3.2</v>
      </c>
      <c r="BR96" s="116">
        <v>0.5</v>
      </c>
      <c r="BS96" s="115">
        <f>AS96/D96</f>
        <v>1.1576839038601603</v>
      </c>
      <c r="BT96" s="117">
        <v>0.97099999999999997</v>
      </c>
      <c r="BU96" s="116">
        <v>1.1299999999999999</v>
      </c>
      <c r="BV96" s="116">
        <v>3.6</v>
      </c>
      <c r="BW96" s="116">
        <v>23.4</v>
      </c>
      <c r="BX96" s="66">
        <v>0.73399999999999999</v>
      </c>
      <c r="BY96" s="71">
        <v>0.12625242973716583</v>
      </c>
      <c r="BZ96" s="66">
        <v>0.35306545970157666</v>
      </c>
      <c r="CA96" s="227">
        <v>8.1432582423257863E-2</v>
      </c>
      <c r="CB96" s="66">
        <v>0.33</v>
      </c>
      <c r="CC96" s="113">
        <v>7.9178913168001658E-2</v>
      </c>
      <c r="CD96" s="53"/>
      <c r="CE96" s="134">
        <f>(1-I96*0.7635+1-AU96*0.7562+1-K96*0.7021+P96*0.5276+1-R96*0.4621+1-W96*0.2713)/5.5276</f>
        <v>0.7161985130996078</v>
      </c>
      <c r="CF96" s="115">
        <v>4.9000000000000004</v>
      </c>
      <c r="CG96" s="116">
        <v>9.9</v>
      </c>
      <c r="CH96" s="116">
        <v>3.2</v>
      </c>
      <c r="CI96" s="116">
        <v>0.5</v>
      </c>
      <c r="CJ96" s="115">
        <f>AS96/D96</f>
        <v>1.1576839038601603</v>
      </c>
      <c r="CK96" s="117">
        <v>0.97099999999999997</v>
      </c>
      <c r="CL96" s="116">
        <v>1.1299999999999999</v>
      </c>
      <c r="CM96" s="116">
        <v>23.4</v>
      </c>
      <c r="CN96" s="116">
        <v>3.6</v>
      </c>
      <c r="CO96" s="66">
        <v>0.73399999999999999</v>
      </c>
      <c r="CP96" s="71">
        <v>0.12625242973716583</v>
      </c>
      <c r="CQ96" s="66">
        <v>0.35306545970157666</v>
      </c>
      <c r="CR96" s="66">
        <v>8.1432582423257863E-2</v>
      </c>
      <c r="CS96" s="66">
        <v>0.33</v>
      </c>
      <c r="CT96" s="113">
        <v>7.9178913168001658E-2</v>
      </c>
      <c r="CU96" s="40"/>
      <c r="CV96" s="96">
        <v>1970</v>
      </c>
      <c r="CW96" s="134">
        <v>0.49798807928243966</v>
      </c>
      <c r="CX96" s="134">
        <v>0.72913335784465139</v>
      </c>
      <c r="CY96" s="40"/>
      <c r="DG96" s="40"/>
      <c r="DH96" s="96">
        <v>1970</v>
      </c>
      <c r="DI96" s="70">
        <v>0.28069358129827537</v>
      </c>
      <c r="DJ96" s="40"/>
      <c r="DR96" s="40"/>
      <c r="DS96" s="96">
        <v>1970</v>
      </c>
      <c r="DT96" s="98">
        <v>6.7326382753136599E-2</v>
      </c>
      <c r="DU96" s="40"/>
    </row>
    <row r="97" spans="1:125" x14ac:dyDescent="0.2">
      <c r="A97" s="40"/>
      <c r="B97" s="96">
        <v>1933</v>
      </c>
      <c r="C97" s="142">
        <v>25</v>
      </c>
      <c r="D97" s="111">
        <v>2734</v>
      </c>
      <c r="E97" s="112">
        <v>12448</v>
      </c>
      <c r="F97" s="138">
        <f>((((4/6)+((J97+K97+R97+T97+V97+W97+I97-(1-M97)-P97-Q97)/20))*(X97+(AD97+AS97)*5/6+(AH97+AM97+AP97)*1/6+AK97*18/6+AO97*8/6-AE97*9/6-AF97*7/6-AG97*3/6-AI97*2/6-AQ97*4/6-AR97)-(((2/6)-((J97+K97+L97+M97+S97+U97+V97+W97+I97)/20))*(AE97*17/6+AF97*12/6+AI97*3/6+AL97*2/6+AQ97*5/6+AR97*8/6-AD97*1/6-AG97*9/6-AK97*2/6))))/2</f>
        <v>12299.405147226109</v>
      </c>
      <c r="G97" s="300">
        <f t="shared" si="58"/>
        <v>0.98806275282986089</v>
      </c>
      <c r="H97" s="138">
        <f t="shared" ref="H97:H99" si="65">E97-F97</f>
        <v>148.59485277389103</v>
      </c>
      <c r="I97" s="70">
        <f>(Z97-AG97)/(AB97-AG97-AI97+AF97)</f>
        <v>0.28036359220697055</v>
      </c>
      <c r="J97" s="66">
        <f>X97/AB97</f>
        <v>0.37723324996570318</v>
      </c>
      <c r="K97" s="66">
        <f>J97+V97</f>
        <v>0.70404895086804931</v>
      </c>
      <c r="L97" s="66">
        <f>AN97/X97</f>
        <v>0.10742160181273953</v>
      </c>
      <c r="M97" s="66">
        <f>AG97/X97</f>
        <v>3.2925839930623549E-2</v>
      </c>
      <c r="N97" s="134">
        <f>(I97*0.7635+AU97*0.7562+K97*0.7021+1-P97*0.5276+R97*0.4621+W97*0.2713)/3.9552</f>
        <v>0.50647576013087325</v>
      </c>
      <c r="O97" s="134">
        <f>(1-I97*0.7635+1-AU97*0.7562+1-K97*0.7021+P97*0.5276+1-R97*0.4621+1-W97*0.2713)/5.5276</f>
        <v>0.72306011171762985</v>
      </c>
      <c r="P97" s="113">
        <f>AI97/AA97</f>
        <v>7.0726168872504769E-2</v>
      </c>
      <c r="Q97" s="66">
        <f>AT97/X97</f>
        <v>2.4589476039947409E-2</v>
      </c>
      <c r="R97" s="71">
        <f>E97/AA97</f>
        <v>0.11826966014574683</v>
      </c>
      <c r="S97" s="66">
        <f>AC97/X97</f>
        <v>0.23618765211066664</v>
      </c>
      <c r="T97" s="66">
        <f>AC97/AA97</f>
        <v>8.0217765151875037E-2</v>
      </c>
      <c r="U97" s="67">
        <f>E97/X97</f>
        <v>0.34822502587629733</v>
      </c>
      <c r="V97" s="66">
        <f>(Z97+AD97+AK97)/(AB97+AD97+AF97+AK97)</f>
        <v>0.32681570090234613</v>
      </c>
      <c r="W97" s="67">
        <f>AD97/AA97</f>
        <v>7.6198800961511048E-2</v>
      </c>
      <c r="X97" s="69">
        <v>35747</v>
      </c>
      <c r="Y97" s="69"/>
      <c r="Z97" s="888">
        <v>25580</v>
      </c>
      <c r="AA97" s="888">
        <v>105251</v>
      </c>
      <c r="AB97" s="887">
        <v>94761</v>
      </c>
      <c r="AC97" s="888">
        <f t="shared" si="54"/>
        <v>8443</v>
      </c>
      <c r="AD97" s="68">
        <v>8020</v>
      </c>
      <c r="AE97" s="119">
        <v>2461</v>
      </c>
      <c r="AF97" s="72">
        <v>900.5454856105863</v>
      </c>
      <c r="AG97" s="68">
        <v>1177</v>
      </c>
      <c r="AH97" s="69">
        <v>406</v>
      </c>
      <c r="AI97" s="68">
        <v>7444</v>
      </c>
      <c r="AJ97" s="888">
        <f t="shared" si="55"/>
        <v>701</v>
      </c>
      <c r="AK97" s="68">
        <v>423</v>
      </c>
      <c r="AL97" s="114">
        <v>155</v>
      </c>
      <c r="AM97" s="69">
        <v>35</v>
      </c>
      <c r="AN97" s="888">
        <f t="shared" si="56"/>
        <v>3840</v>
      </c>
      <c r="AO97" s="68">
        <v>1056</v>
      </c>
      <c r="AP97" s="69">
        <v>140</v>
      </c>
      <c r="AQ97" s="69">
        <v>1983</v>
      </c>
      <c r="AR97" s="68">
        <v>724</v>
      </c>
      <c r="AS97" s="220">
        <v>3259</v>
      </c>
      <c r="AT97" s="894">
        <f t="shared" si="57"/>
        <v>879</v>
      </c>
      <c r="AU97" s="349">
        <f>X97/AA97</f>
        <v>0.33963572792657554</v>
      </c>
      <c r="AV97" s="349">
        <f>BH97/AA97</f>
        <v>0.46637086583500392</v>
      </c>
      <c r="AW97" s="353">
        <f>AG97/AA97</f>
        <v>1.1182791612431235E-2</v>
      </c>
      <c r="AX97" s="365">
        <f>AN97/AA97</f>
        <v>3.6484213926708538E-2</v>
      </c>
      <c r="AY97" s="365">
        <f>BH97/X97</f>
        <v>1.3731501944219096</v>
      </c>
      <c r="AZ97" s="365">
        <f>AR97/X97</f>
        <v>2.0253447841776934E-2</v>
      </c>
      <c r="BA97" s="365">
        <f>AR97/AA97</f>
        <v>6.8787945007648382E-3</v>
      </c>
      <c r="BB97" s="365">
        <f>AT97/AA97</f>
        <v>8.3514645941606264E-3</v>
      </c>
      <c r="BC97" s="365">
        <f>AI97/X97</f>
        <v>0.20824125101407112</v>
      </c>
      <c r="BD97" s="380">
        <f>AD97/X97</f>
        <v>0.22435449128598203</v>
      </c>
      <c r="BE97" s="365">
        <v>0.27</v>
      </c>
      <c r="BF97" s="907">
        <v>11520</v>
      </c>
      <c r="BG97" s="907">
        <v>4360</v>
      </c>
      <c r="BH97" s="910">
        <f>X97+AC97+AN97+AO97</f>
        <v>49086</v>
      </c>
      <c r="BI97" s="909">
        <v>18905</v>
      </c>
      <c r="BJ97" s="909">
        <v>1796.1042195888185</v>
      </c>
      <c r="BK97" s="907">
        <v>358</v>
      </c>
      <c r="BL97" s="907">
        <v>1138</v>
      </c>
      <c r="BM97" s="53"/>
      <c r="BN97" s="134">
        <f>(I97*0.7635+AU97*0.7562+K97*0.7021+1-P97*0.5276+R97*0.4621+W97*0.2713)/3.9552</f>
        <v>0.50647576013087325</v>
      </c>
      <c r="BO97" s="222">
        <v>4.55</v>
      </c>
      <c r="BP97" s="116">
        <v>9.5</v>
      </c>
      <c r="BQ97" s="116">
        <v>3</v>
      </c>
      <c r="BR97" s="116">
        <v>0.4</v>
      </c>
      <c r="BS97" s="115">
        <f>AS97/D97</f>
        <v>1.192026335040234</v>
      </c>
      <c r="BT97" s="117">
        <v>0.97</v>
      </c>
      <c r="BU97" s="116">
        <v>1.0900000000000001</v>
      </c>
      <c r="BV97" s="116">
        <v>3.2</v>
      </c>
      <c r="BW97" s="116">
        <v>23.8</v>
      </c>
      <c r="BX97" s="66">
        <v>0.70699999999999996</v>
      </c>
      <c r="BY97" s="71">
        <v>0.11826966014574683</v>
      </c>
      <c r="BZ97" s="66">
        <v>0.33963572792657554</v>
      </c>
      <c r="CA97" s="227">
        <v>7.6198800961511048E-2</v>
      </c>
      <c r="CB97" s="66">
        <v>0.318</v>
      </c>
      <c r="CC97" s="113">
        <v>7.0726168872504769E-2</v>
      </c>
      <c r="CD97" s="53"/>
      <c r="CE97" s="134">
        <f>(1-I97*0.7635+1-AU97*0.7562+1-K97*0.7021+P97*0.5276+1-R97*0.4621+1-W97*0.2713)/5.5276</f>
        <v>0.72306011171762985</v>
      </c>
      <c r="CF97" s="115">
        <v>4.55</v>
      </c>
      <c r="CG97" s="116">
        <v>9.5</v>
      </c>
      <c r="CH97" s="116">
        <v>3</v>
      </c>
      <c r="CI97" s="116">
        <v>0.4</v>
      </c>
      <c r="CJ97" s="115">
        <f>AS97/D97</f>
        <v>1.192026335040234</v>
      </c>
      <c r="CK97" s="117">
        <v>0.97</v>
      </c>
      <c r="CL97" s="116">
        <v>1.0900000000000001</v>
      </c>
      <c r="CM97" s="116">
        <v>23.8</v>
      </c>
      <c r="CN97" s="116">
        <v>3.2</v>
      </c>
      <c r="CO97" s="66">
        <v>0.70699999999999996</v>
      </c>
      <c r="CP97" s="71">
        <v>0.11826966014574683</v>
      </c>
      <c r="CQ97" s="66">
        <v>0.33963572792657554</v>
      </c>
      <c r="CR97" s="66">
        <v>7.6198800961511048E-2</v>
      </c>
      <c r="CS97" s="66">
        <v>0.318</v>
      </c>
      <c r="CT97" s="113">
        <v>7.0726168872504769E-2</v>
      </c>
      <c r="CU97" s="40"/>
      <c r="CV97" s="96">
        <v>1971</v>
      </c>
      <c r="CW97" s="134">
        <v>0.48805842038226888</v>
      </c>
      <c r="CX97" s="134">
        <v>0.73623839201535035</v>
      </c>
      <c r="CY97" s="40"/>
      <c r="DG97" s="40"/>
      <c r="DH97" s="96">
        <v>1971</v>
      </c>
      <c r="DI97" s="70">
        <v>0.27558674985145576</v>
      </c>
      <c r="DJ97" s="40"/>
      <c r="DR97" s="40"/>
      <c r="DS97" s="96">
        <v>1971</v>
      </c>
      <c r="DT97" s="98">
        <v>6.0042363106348175E-2</v>
      </c>
      <c r="DU97" s="40"/>
    </row>
    <row r="98" spans="1:125" x14ac:dyDescent="0.2">
      <c r="A98" s="40"/>
      <c r="B98" s="96">
        <v>1932</v>
      </c>
      <c r="C98" s="142">
        <v>34</v>
      </c>
      <c r="D98" s="111">
        <v>3049</v>
      </c>
      <c r="E98" s="112">
        <v>14791</v>
      </c>
      <c r="F98" s="138">
        <f>((((4/6)+((J98+K98+R98+T98+V98+W98+I98-(1-M98)-P98-Q98)/20))*(X98+(AD98+AS98)*5/6+(AH98+AM98+AP98)*1/6+AK98*18/6+AO98*8/6-AE98*9/6-AF98*7/6-AG98*3/6-AI98*2/6-AQ98*4/6-AR98)-(((2/6)-((J98+K98+L98+M98+S98+U98+V98+W98+I98)/20))*(AE98*17/6+AF98*12/6+AI98*3/6+AL98*2/6+AQ98*5/6+AR98*8/6-AD98*1/6-AG98*9/6-AK98*2/6))))/2</f>
        <v>14640.397539300775</v>
      </c>
      <c r="G98" s="300">
        <f t="shared" si="58"/>
        <v>0.98981796628360319</v>
      </c>
      <c r="H98" s="138">
        <f t="shared" si="65"/>
        <v>150.60246069922505</v>
      </c>
      <c r="I98" s="70">
        <f>(Z98-AG98)/(AB98-AG98-AI98+AF98)</f>
        <v>0.28328319693289383</v>
      </c>
      <c r="J98" s="66">
        <f>X98/AB98</f>
        <v>0.39076421722832333</v>
      </c>
      <c r="K98" s="66">
        <f>J98+V98</f>
        <v>0.72205759474643971</v>
      </c>
      <c r="L98" s="66">
        <f>AN98/X98</f>
        <v>9.7592132854491545E-2</v>
      </c>
      <c r="M98" s="66">
        <f>AG98/X98</f>
        <v>3.5382872568632651E-2</v>
      </c>
      <c r="N98" s="134">
        <f>(I98*0.7635+AU98*0.7562+K98*0.7021+1-P98*0.5276+R98*0.4621+W98*0.2713)/3.9552</f>
        <v>0.51406932544279926</v>
      </c>
      <c r="O98" s="134">
        <f>(1-I98*0.7635+1-AU98*0.7562+1-K98*0.7021+P98*0.5276+1-R98*0.4621+1-W98*0.2713)/5.5276</f>
        <v>0.717626637963789</v>
      </c>
      <c r="P98" s="113">
        <f>AI98/AA98</f>
        <v>6.6913550885895318E-2</v>
      </c>
      <c r="Q98" s="66">
        <f>AT98/X98</f>
        <v>2.2921738292077418E-2</v>
      </c>
      <c r="R98" s="71">
        <f>E98/AA98</f>
        <v>0.1256306589430411</v>
      </c>
      <c r="S98" s="66">
        <f>AC98/X98</f>
        <v>0.22786762756393261</v>
      </c>
      <c r="T98" s="66">
        <f>AC98/AA98</f>
        <v>8.0299658552329831E-2</v>
      </c>
      <c r="U98" s="67">
        <f>E98/X98</f>
        <v>0.35650413362578032</v>
      </c>
      <c r="V98" s="66">
        <f>(Z98+AD98+AK98)/(AB98+AD98+AF98+AK98)</f>
        <v>0.33129337751811638</v>
      </c>
      <c r="W98" s="67">
        <f>AD98/AA98</f>
        <v>7.6562420371345571E-2</v>
      </c>
      <c r="X98" s="69">
        <v>41489</v>
      </c>
      <c r="Y98" s="69"/>
      <c r="Z98" s="888">
        <v>29163</v>
      </c>
      <c r="AA98" s="888">
        <v>117734</v>
      </c>
      <c r="AB98" s="887">
        <v>106174</v>
      </c>
      <c r="AC98" s="888">
        <f t="shared" si="54"/>
        <v>9454</v>
      </c>
      <c r="AD98" s="68">
        <v>9014</v>
      </c>
      <c r="AE98" s="119">
        <v>2533</v>
      </c>
      <c r="AF98" s="72">
        <v>936.3584224326213</v>
      </c>
      <c r="AG98" s="68">
        <v>1468</v>
      </c>
      <c r="AH98" s="69">
        <v>411</v>
      </c>
      <c r="AI98" s="68">
        <v>7878</v>
      </c>
      <c r="AJ98" s="888">
        <f t="shared" si="55"/>
        <v>768</v>
      </c>
      <c r="AK98" s="68">
        <v>440</v>
      </c>
      <c r="AL98" s="114">
        <v>180</v>
      </c>
      <c r="AM98" s="69">
        <v>41</v>
      </c>
      <c r="AN98" s="888">
        <f t="shared" si="56"/>
        <v>4049</v>
      </c>
      <c r="AO98" s="68">
        <v>1165</v>
      </c>
      <c r="AP98" s="69">
        <v>177</v>
      </c>
      <c r="AQ98" s="69">
        <v>2042</v>
      </c>
      <c r="AR98" s="68">
        <v>771</v>
      </c>
      <c r="AS98" s="220">
        <v>3420</v>
      </c>
      <c r="AT98" s="894">
        <f t="shared" si="57"/>
        <v>951</v>
      </c>
      <c r="AU98" s="349">
        <f>X98/AA98</f>
        <v>0.35239607929739925</v>
      </c>
      <c r="AV98" s="349">
        <f>BH98/AA98</f>
        <v>0.47698201029439247</v>
      </c>
      <c r="AW98" s="353">
        <f>AG98/AA98</f>
        <v>1.2468785567465644E-2</v>
      </c>
      <c r="AX98" s="365">
        <f>AN98/AA98</f>
        <v>3.4391084988193724E-2</v>
      </c>
      <c r="AY98" s="365">
        <f>BH98/X98</f>
        <v>1.3535394923955748</v>
      </c>
      <c r="AZ98" s="365">
        <f>AR98/X98</f>
        <v>1.8583238930800935E-2</v>
      </c>
      <c r="BA98" s="365">
        <f>AR98/AA98</f>
        <v>6.5486605398610426E-3</v>
      </c>
      <c r="BB98" s="365">
        <f>AT98/AA98</f>
        <v>8.0775307048091462E-3</v>
      </c>
      <c r="BC98" s="365">
        <f>AI98/X98</f>
        <v>0.18988165537853408</v>
      </c>
      <c r="BD98" s="380">
        <f>AD98/X98</f>
        <v>0.21726240690303453</v>
      </c>
      <c r="BE98" s="365">
        <v>0.27500000000000002</v>
      </c>
      <c r="BF98" s="907">
        <v>13510</v>
      </c>
      <c r="BG98" s="907">
        <v>5266</v>
      </c>
      <c r="BH98" s="910">
        <f>X98+AC98+AN98+AO98</f>
        <v>56157</v>
      </c>
      <c r="BI98" s="909">
        <v>21101</v>
      </c>
      <c r="BJ98" s="909">
        <v>1817.9660790605208</v>
      </c>
      <c r="BK98" s="907">
        <v>355</v>
      </c>
      <c r="BL98" s="907">
        <v>1328</v>
      </c>
      <c r="BM98" s="53"/>
      <c r="BN98" s="134">
        <f>(I98*0.7635+AU98*0.7562+K98*0.7021+1-P98*0.5276+R98*0.4621+W98*0.2713)/3.9552</f>
        <v>0.51406932544279926</v>
      </c>
      <c r="BO98" s="222">
        <v>4.8499999999999996</v>
      </c>
      <c r="BP98" s="116">
        <v>9.6999999999999993</v>
      </c>
      <c r="BQ98" s="116">
        <v>3</v>
      </c>
      <c r="BR98" s="116">
        <v>0.5</v>
      </c>
      <c r="BS98" s="115">
        <f>AS98/D98</f>
        <v>1.1216792390947852</v>
      </c>
      <c r="BT98" s="117">
        <v>0.96899999999999997</v>
      </c>
      <c r="BU98" s="116">
        <v>1.1200000000000001</v>
      </c>
      <c r="BV98" s="116">
        <v>3.4</v>
      </c>
      <c r="BW98" s="116">
        <v>23.6</v>
      </c>
      <c r="BX98" s="66">
        <v>0.72499999999999998</v>
      </c>
      <c r="BY98" s="71">
        <v>0.1256306589430411</v>
      </c>
      <c r="BZ98" s="66">
        <v>0.35239607929739925</v>
      </c>
      <c r="CA98" s="227">
        <v>7.6562420371345571E-2</v>
      </c>
      <c r="CB98" s="66">
        <v>0.32400000000000001</v>
      </c>
      <c r="CC98" s="113">
        <v>6.6913550885895318E-2</v>
      </c>
      <c r="CD98" s="53"/>
      <c r="CE98" s="134">
        <f>(1-I98*0.7635+1-AU98*0.7562+1-K98*0.7021+P98*0.5276+1-R98*0.4621+1-W98*0.2713)/5.5276</f>
        <v>0.717626637963789</v>
      </c>
      <c r="CF98" s="115">
        <v>4.8499999999999996</v>
      </c>
      <c r="CG98" s="116">
        <v>9.6999999999999993</v>
      </c>
      <c r="CH98" s="116">
        <v>3</v>
      </c>
      <c r="CI98" s="116">
        <v>0.5</v>
      </c>
      <c r="CJ98" s="115">
        <f>AS98/D98</f>
        <v>1.1216792390947852</v>
      </c>
      <c r="CK98" s="117">
        <v>0.96899999999999997</v>
      </c>
      <c r="CL98" s="116">
        <v>1.1200000000000001</v>
      </c>
      <c r="CM98" s="116">
        <v>23.6</v>
      </c>
      <c r="CN98" s="116">
        <v>3.4</v>
      </c>
      <c r="CO98" s="66">
        <v>0.72499999999999998</v>
      </c>
      <c r="CP98" s="71">
        <v>0.1256306589430411</v>
      </c>
      <c r="CQ98" s="66">
        <v>0.35239607929739925</v>
      </c>
      <c r="CR98" s="66">
        <v>7.6562420371345571E-2</v>
      </c>
      <c r="CS98" s="66">
        <v>0.32400000000000001</v>
      </c>
      <c r="CT98" s="113">
        <v>6.6913550885895318E-2</v>
      </c>
      <c r="CU98" s="40"/>
      <c r="CV98" s="96">
        <v>1972</v>
      </c>
      <c r="CW98" s="134">
        <v>0.48113465042878695</v>
      </c>
      <c r="CX98" s="134">
        <v>0.74119260268906262</v>
      </c>
      <c r="CY98" s="40"/>
      <c r="DG98" s="40"/>
      <c r="DH98" s="96">
        <v>1972</v>
      </c>
      <c r="DI98" s="70">
        <v>0.27230404356864696</v>
      </c>
      <c r="DJ98" s="40"/>
      <c r="DR98" s="40"/>
      <c r="DS98" s="96">
        <v>1972</v>
      </c>
      <c r="DT98" s="98">
        <v>5.7356269805341781E-2</v>
      </c>
      <c r="DU98" s="40"/>
    </row>
    <row r="99" spans="1:125" x14ac:dyDescent="0.2">
      <c r="A99" s="40"/>
      <c r="B99" s="96">
        <v>1931</v>
      </c>
      <c r="C99" s="142">
        <v>22</v>
      </c>
      <c r="D99" s="111">
        <v>2678</v>
      </c>
      <c r="E99" s="112">
        <v>12930</v>
      </c>
      <c r="F99" s="138">
        <f>((((4/6)+((J99+K99+R99+T99+V99+W99+I99-(1-M99)-P99-Q99)/20))*(X99+(AD99+AS99)*5/6+(AH99+AM99+AP99)*1/6+AK99*18/6+AO99*8/6-AE99*9/6-AF99*7/6-AG99*3/6-AI99*2/6-AQ99*4/6-AR99)-(((2/6)-((J99+K99+L99+M99+S99+U99+V99+W99+I99)/20))*(AE99*17/6+AF99*12/6+AI99*3/6+AL99*2/6+AQ99*5/6+AR99*8/6-AD99*1/6-AG99*9/6-AK99*2/6))))/2</f>
        <v>12848.31623504752</v>
      </c>
      <c r="G99" s="300">
        <f t="shared" si="58"/>
        <v>0.99368261678635106</v>
      </c>
      <c r="H99" s="138">
        <f t="shared" si="65"/>
        <v>81.683764952480487</v>
      </c>
      <c r="I99" s="70">
        <f>(Z99-AG99)/(AB99-AG99-AI99+AF99)</f>
        <v>0.29022180974475537</v>
      </c>
      <c r="J99" s="66">
        <f>X99/AB99</f>
        <v>0.38900473730925111</v>
      </c>
      <c r="K99" s="66">
        <f>J99+V99</f>
        <v>0.72517843413068062</v>
      </c>
      <c r="L99" s="66">
        <f>AN99/X99</f>
        <v>0.10743051928416307</v>
      </c>
      <c r="M99" s="66">
        <f>AG99/X99</f>
        <v>3.1173543722681916E-2</v>
      </c>
      <c r="N99" s="134">
        <f>(I99*0.7635+AU99*0.7562+K99*0.7021+1-P99*0.5276+R99*0.4621+W99*0.2713)/3.9552</f>
        <v>0.51442415955659426</v>
      </c>
      <c r="O99" s="134">
        <f>(1-I99*0.7635+1-AU99*0.7562+1-K99*0.7021+P99*0.5276+1-R99*0.4621+1-W99*0.2713)/5.5276</f>
        <v>0.71737274117551186</v>
      </c>
      <c r="P99" s="113">
        <f>AI99/AA99</f>
        <v>7.597470717881101E-2</v>
      </c>
      <c r="Q99" s="66">
        <f>AT99/X99</f>
        <v>2.7874756027160018E-2</v>
      </c>
      <c r="R99" s="71">
        <f>E99/AA99</f>
        <v>0.12444299009653234</v>
      </c>
      <c r="S99" s="66">
        <f>AC99/X99</f>
        <v>0.24097644115787448</v>
      </c>
      <c r="T99" s="66">
        <f>AC99/AA99</f>
        <v>8.4367150130410087E-2</v>
      </c>
      <c r="U99" s="67">
        <f>E99/X99</f>
        <v>0.35544437419248426</v>
      </c>
      <c r="V99" s="66">
        <f>(Z99+AD99+AK99)/(AB99+AD99+AF99+AK99)</f>
        <v>0.33617369682142956</v>
      </c>
      <c r="W99" s="67">
        <f>AD99/AA99</f>
        <v>8.0161304293427521E-2</v>
      </c>
      <c r="X99" s="69">
        <v>36377</v>
      </c>
      <c r="Y99" s="69"/>
      <c r="Z99" s="888">
        <v>25880</v>
      </c>
      <c r="AA99" s="888">
        <v>103903</v>
      </c>
      <c r="AB99" s="887">
        <v>93513</v>
      </c>
      <c r="AC99" s="888">
        <f t="shared" si="54"/>
        <v>8766</v>
      </c>
      <c r="AD99" s="68">
        <v>8329</v>
      </c>
      <c r="AE99" s="119">
        <v>2521</v>
      </c>
      <c r="AF99" s="72">
        <v>780.81796786271616</v>
      </c>
      <c r="AG99" s="68">
        <v>1134</v>
      </c>
      <c r="AH99" s="69">
        <v>364</v>
      </c>
      <c r="AI99" s="68">
        <v>7894</v>
      </c>
      <c r="AJ99" s="888">
        <f t="shared" si="55"/>
        <v>673</v>
      </c>
      <c r="AK99" s="68">
        <v>437</v>
      </c>
      <c r="AL99" s="114">
        <v>168</v>
      </c>
      <c r="AM99" s="69">
        <v>42</v>
      </c>
      <c r="AN99" s="888">
        <f t="shared" si="56"/>
        <v>3908</v>
      </c>
      <c r="AO99" s="68">
        <v>1238</v>
      </c>
      <c r="AP99" s="69">
        <v>141</v>
      </c>
      <c r="AQ99" s="69">
        <v>1568</v>
      </c>
      <c r="AR99" s="68">
        <v>846</v>
      </c>
      <c r="AS99" s="220">
        <v>3361</v>
      </c>
      <c r="AT99" s="894">
        <f t="shared" si="57"/>
        <v>1014</v>
      </c>
      <c r="AU99" s="349">
        <f>X99/AA99</f>
        <v>0.35010538675495412</v>
      </c>
      <c r="AV99" s="349">
        <f>BH99/AA99</f>
        <v>0.48399949953321847</v>
      </c>
      <c r="AW99" s="353">
        <f>AG99/AA99</f>
        <v>1.0914025581552024E-2</v>
      </c>
      <c r="AX99" s="365">
        <f>AN99/AA99</f>
        <v>3.7612003503267467E-2</v>
      </c>
      <c r="AY99" s="365">
        <f>BH99/X99</f>
        <v>1.3824394535008384</v>
      </c>
      <c r="AZ99" s="365">
        <f>AR99/X99</f>
        <v>2.3256453253429364E-2</v>
      </c>
      <c r="BA99" s="365">
        <f>AR99/AA99</f>
        <v>8.1422095608403994E-3</v>
      </c>
      <c r="BB99" s="365">
        <f>AT99/AA99</f>
        <v>9.7591022395888474E-3</v>
      </c>
      <c r="BC99" s="365">
        <f>AI99/X99</f>
        <v>0.21700525057041536</v>
      </c>
      <c r="BD99" s="380">
        <f>AD99/X99</f>
        <v>0.22896335596668224</v>
      </c>
      <c r="BE99" s="365">
        <v>0.27700000000000002</v>
      </c>
      <c r="BF99" s="907">
        <v>11947</v>
      </c>
      <c r="BG99" s="907">
        <v>4797</v>
      </c>
      <c r="BH99" s="910">
        <f>X99+AC99+AN99+AO99</f>
        <v>50289</v>
      </c>
      <c r="BI99" s="909">
        <v>18800</v>
      </c>
      <c r="BJ99" s="909">
        <v>1786.2376641431886</v>
      </c>
      <c r="BK99" s="907">
        <v>377</v>
      </c>
      <c r="BL99" s="907">
        <v>1149</v>
      </c>
      <c r="BM99" s="53"/>
      <c r="BN99" s="134">
        <f>(I99*0.7635+AU99*0.7562+K99*0.7021+1-P99*0.5276+R99*0.4621+W99*0.2713)/3.9552</f>
        <v>0.51442415955659426</v>
      </c>
      <c r="BO99" s="222">
        <v>4.83</v>
      </c>
      <c r="BP99" s="116">
        <v>9.8000000000000007</v>
      </c>
      <c r="BQ99" s="116">
        <v>3.2</v>
      </c>
      <c r="BR99" s="116">
        <v>0.4</v>
      </c>
      <c r="BS99" s="115">
        <f>AS99/D99</f>
        <v>1.255041075429425</v>
      </c>
      <c r="BT99" s="117">
        <v>0.96899999999999997</v>
      </c>
      <c r="BU99" s="116">
        <v>1.06</v>
      </c>
      <c r="BV99" s="116">
        <v>3.3</v>
      </c>
      <c r="BW99" s="116">
        <v>23.7</v>
      </c>
      <c r="BX99" s="66">
        <v>0.72799999999999998</v>
      </c>
      <c r="BY99" s="71">
        <v>0.12444299009653234</v>
      </c>
      <c r="BZ99" s="66">
        <v>0.35010538675495412</v>
      </c>
      <c r="CA99" s="227">
        <v>8.0161304293427521E-2</v>
      </c>
      <c r="CB99" s="66">
        <v>0.31900000000000001</v>
      </c>
      <c r="CC99" s="113">
        <v>7.597470717881101E-2</v>
      </c>
      <c r="CD99" s="53"/>
      <c r="CE99" s="134">
        <f>(1-I99*0.7635+1-AU99*0.7562+1-K99*0.7021+P99*0.5276+1-R99*0.4621+1-W99*0.2713)/5.5276</f>
        <v>0.71737274117551186</v>
      </c>
      <c r="CF99" s="115">
        <v>4.83</v>
      </c>
      <c r="CG99" s="116">
        <v>9.8000000000000007</v>
      </c>
      <c r="CH99" s="116">
        <v>3.2</v>
      </c>
      <c r="CI99" s="116">
        <v>0.4</v>
      </c>
      <c r="CJ99" s="115">
        <f>AS99/D99</f>
        <v>1.255041075429425</v>
      </c>
      <c r="CK99" s="117">
        <v>0.96899999999999997</v>
      </c>
      <c r="CL99" s="116">
        <v>1.06</v>
      </c>
      <c r="CM99" s="116">
        <v>23.7</v>
      </c>
      <c r="CN99" s="116">
        <v>3.3</v>
      </c>
      <c r="CO99" s="66">
        <v>0.72799999999999998</v>
      </c>
      <c r="CP99" s="71">
        <v>0.12444299009653234</v>
      </c>
      <c r="CQ99" s="66">
        <v>0.35010538675495412</v>
      </c>
      <c r="CR99" s="66">
        <v>8.0161304293427521E-2</v>
      </c>
      <c r="CS99" s="66">
        <v>0.31900000000000001</v>
      </c>
      <c r="CT99" s="113">
        <v>7.597470717881101E-2</v>
      </c>
      <c r="CU99" s="40"/>
      <c r="CV99" s="96">
        <v>1973</v>
      </c>
      <c r="CW99" s="134">
        <v>0.49709002292795729</v>
      </c>
      <c r="CX99" s="134">
        <v>0.72977595001724849</v>
      </c>
      <c r="CY99" s="40"/>
      <c r="DG99" s="40"/>
      <c r="DH99" s="96">
        <v>1973</v>
      </c>
      <c r="DI99" s="70">
        <v>0.28120678360870516</v>
      </c>
      <c r="DJ99" s="40"/>
      <c r="DR99" s="40"/>
      <c r="DS99" s="96">
        <v>1973</v>
      </c>
      <c r="DT99" s="98">
        <v>6.189146049481245E-2</v>
      </c>
      <c r="DU99" s="40"/>
    </row>
    <row r="100" spans="1:125" x14ac:dyDescent="0.2">
      <c r="A100" s="40"/>
      <c r="B100" s="96">
        <v>1930</v>
      </c>
      <c r="C100" s="142">
        <v>25</v>
      </c>
      <c r="D100" s="111">
        <v>3043</v>
      </c>
      <c r="E100" s="112">
        <v>16711</v>
      </c>
      <c r="F100" s="138">
        <f>((((4/6)+((J100+K100+R100+T100+V100+W100+I100-(1-M100)-P100-Q100)/20))*(X100+(AD100+AS100)*5/6+(AH100+AM100+AP100)*1/6+AK100*18/6+AO100*8/6-AE100*9/6-AF100*7/6-AG100*3/6-AI100*2/6-AQ100*4/6-AR100)-(((2/6)-((J100+K100+L100+M100+S100+U100+V100+W100+I100)/20))*(AE100*17/6+AF100*12/6+AI100*3/6+AL100*2/6+AQ100*5/6+AR100*8/6-AD100*1/6-AG100*9/6-AK100*2/6))))/2</f>
        <v>15734.708105014808</v>
      </c>
      <c r="G100" s="304">
        <f t="shared" si="58"/>
        <v>0.94157788911584039</v>
      </c>
      <c r="H100" s="138">
        <f>E100-F100</f>
        <v>976.2918949851919</v>
      </c>
      <c r="I100" s="70">
        <f>(Z100-AG100)/(AB100-AG100-AI100+AF100)</f>
        <v>0.30046004190925563</v>
      </c>
      <c r="J100" s="66">
        <f>X100/AB100</f>
        <v>0.42582030400196741</v>
      </c>
      <c r="K100" s="66">
        <f>J100+V100</f>
        <v>0.77512892952460954</v>
      </c>
      <c r="L100" s="66">
        <f>AN100/X100</f>
        <v>8.1854328172549368E-2</v>
      </c>
      <c r="M100" s="66">
        <f>AG100/X100</f>
        <v>3.9672138430440478E-2</v>
      </c>
      <c r="N100" s="134">
        <f>(I100*0.7635+AU100*0.7562+K100*0.7021+1-P100*0.5276+R100*0.4621+W100*0.2713)/3.9552</f>
        <v>0.53385773813702453</v>
      </c>
      <c r="O100" s="134">
        <f>(1-I100*0.7635+1-AU100*0.7562+1-K100*0.7021+P100*0.5276+1-R100*0.4621+1-W100*0.2713)/5.5276</f>
        <v>0.70346730481953124</v>
      </c>
      <c r="P100" s="113">
        <f>AI100/AA100</f>
        <v>6.6843590715699897E-2</v>
      </c>
      <c r="Q100" s="66">
        <f>AT100/X100</f>
        <v>2.1946289344498989E-2</v>
      </c>
      <c r="R100" s="71">
        <f>E100/AA100</f>
        <v>0.14078941825687688</v>
      </c>
      <c r="S100" s="66">
        <f>AC100/X100</f>
        <v>0.21648637242053356</v>
      </c>
      <c r="T100" s="66">
        <f>AC100/AA100</f>
        <v>8.2109608660853442E-2</v>
      </c>
      <c r="U100" s="67">
        <f>E100/X100</f>
        <v>0.37119882716186497</v>
      </c>
      <c r="V100" s="66">
        <f>(Z100+AD100+AK100)/(AB100+AD100+AF100+AK100)</f>
        <v>0.34930862552264214</v>
      </c>
      <c r="W100" s="67">
        <f>AD100/AA100</f>
        <v>7.8470028223598304E-2</v>
      </c>
      <c r="X100" s="69">
        <v>45019</v>
      </c>
      <c r="Y100" s="69"/>
      <c r="Z100" s="888">
        <v>30894</v>
      </c>
      <c r="AA100" s="888">
        <v>118695</v>
      </c>
      <c r="AB100" s="887">
        <v>105723</v>
      </c>
      <c r="AC100" s="888">
        <f t="shared" si="54"/>
        <v>9746</v>
      </c>
      <c r="AD100" s="68">
        <v>9314</v>
      </c>
      <c r="AE100" s="119">
        <v>2482</v>
      </c>
      <c r="AF100" s="72">
        <v>875.10670275796338</v>
      </c>
      <c r="AG100" s="68">
        <v>1786</v>
      </c>
      <c r="AH100" s="69">
        <v>433</v>
      </c>
      <c r="AI100" s="68">
        <v>7934</v>
      </c>
      <c r="AJ100" s="888">
        <f t="shared" si="55"/>
        <v>792</v>
      </c>
      <c r="AK100" s="68">
        <v>432</v>
      </c>
      <c r="AL100" s="114">
        <v>185</v>
      </c>
      <c r="AM100" s="69">
        <v>36</v>
      </c>
      <c r="AN100" s="888">
        <f t="shared" si="56"/>
        <v>3685</v>
      </c>
      <c r="AO100" s="68">
        <v>1079</v>
      </c>
      <c r="AP100" s="69">
        <v>174</v>
      </c>
      <c r="AQ100" s="69">
        <v>3139</v>
      </c>
      <c r="AR100" s="68">
        <v>803</v>
      </c>
      <c r="AS100" s="220">
        <v>3042</v>
      </c>
      <c r="AT100" s="894">
        <f t="shared" si="57"/>
        <v>988</v>
      </c>
      <c r="AU100" s="349">
        <f>X100/AA100</f>
        <v>0.3792830363536796</v>
      </c>
      <c r="AV100" s="349">
        <f>BH100/AA100</f>
        <v>0.50152912928093007</v>
      </c>
      <c r="AW100" s="353">
        <f>AG100/AA100</f>
        <v>1.5046969122540966E-2</v>
      </c>
      <c r="AX100" s="365">
        <f>AN100/AA100</f>
        <v>3.1045958127975063E-2</v>
      </c>
      <c r="AY100" s="365">
        <f>BH100/X100</f>
        <v>1.3223083586929962</v>
      </c>
      <c r="AZ100" s="365">
        <f>AR100/X100</f>
        <v>1.7836913303271952E-2</v>
      </c>
      <c r="BA100" s="365">
        <f>AR100/AA100</f>
        <v>6.7652386368423269E-3</v>
      </c>
      <c r="BB100" s="365">
        <f>AT100/AA100</f>
        <v>8.3238552592779808E-3</v>
      </c>
      <c r="BC100" s="365">
        <f>AI100/X100</f>
        <v>0.17623670005997469</v>
      </c>
      <c r="BD100" s="380">
        <f>AD100/X100</f>
        <v>0.20689042404318178</v>
      </c>
      <c r="BE100" s="365">
        <v>0.29199999999999998</v>
      </c>
      <c r="BF100" s="907">
        <v>15455</v>
      </c>
      <c r="BG100" s="907">
        <v>5541</v>
      </c>
      <c r="BH100" s="910">
        <f>X100+AC100+AN100+AO100</f>
        <v>59529</v>
      </c>
      <c r="BI100" s="909">
        <v>21954</v>
      </c>
      <c r="BJ100" s="909">
        <v>1791.7556558268325</v>
      </c>
      <c r="BK100" s="907">
        <v>275</v>
      </c>
      <c r="BL100" s="907">
        <v>1613</v>
      </c>
      <c r="BM100" s="53"/>
      <c r="BN100" s="134">
        <f>(I100*0.7635+AU100*0.7562+K100*0.7021+1-P100*0.5276+R100*0.4621+W100*0.2713)/3.9552</f>
        <v>0.53385773813702453</v>
      </c>
      <c r="BO100" s="222">
        <v>5.49</v>
      </c>
      <c r="BP100" s="116">
        <v>10.4</v>
      </c>
      <c r="BQ100" s="116">
        <v>3.1</v>
      </c>
      <c r="BR100" s="116">
        <v>0.5</v>
      </c>
      <c r="BS100" s="115">
        <f>AS100/D100</f>
        <v>0.99967137693066055</v>
      </c>
      <c r="BT100" s="117">
        <v>0.96899999999999997</v>
      </c>
      <c r="BU100" s="116">
        <v>1.1100000000000001</v>
      </c>
      <c r="BV100" s="116">
        <v>3.5</v>
      </c>
      <c r="BW100" s="116">
        <v>23.5</v>
      </c>
      <c r="BX100" s="66">
        <v>0.77800000000000002</v>
      </c>
      <c r="BY100" s="71">
        <v>0.14078941825687688</v>
      </c>
      <c r="BZ100" s="66">
        <v>0.3792830363536796</v>
      </c>
      <c r="CA100" s="227">
        <v>7.8470028223598304E-2</v>
      </c>
      <c r="CB100" s="66">
        <v>0.30599999999999999</v>
      </c>
      <c r="CC100" s="113">
        <v>6.6843590715699897E-2</v>
      </c>
      <c r="CD100" s="53"/>
      <c r="CE100" s="134">
        <f>(1-I100*0.7635+1-AU100*0.7562+1-K100*0.7021+P100*0.5276+1-R100*0.4621+1-W100*0.2713)/5.5276</f>
        <v>0.70346730481953124</v>
      </c>
      <c r="CF100" s="115">
        <v>5.49</v>
      </c>
      <c r="CG100" s="116">
        <v>10.4</v>
      </c>
      <c r="CH100" s="116">
        <v>3.1</v>
      </c>
      <c r="CI100" s="116">
        <v>0.5</v>
      </c>
      <c r="CJ100" s="115">
        <f>AS100/D100</f>
        <v>0.99967137693066055</v>
      </c>
      <c r="CK100" s="117">
        <v>0.96899999999999997</v>
      </c>
      <c r="CL100" s="116">
        <v>1.1100000000000001</v>
      </c>
      <c r="CM100" s="116">
        <v>23.5</v>
      </c>
      <c r="CN100" s="116">
        <v>3.5</v>
      </c>
      <c r="CO100" s="66">
        <v>0.77800000000000002</v>
      </c>
      <c r="CP100" s="71">
        <v>0.14078941825687688</v>
      </c>
      <c r="CQ100" s="66">
        <v>0.3792830363536796</v>
      </c>
      <c r="CR100" s="66">
        <v>7.8470028223598304E-2</v>
      </c>
      <c r="CS100" s="66">
        <v>0.30599999999999999</v>
      </c>
      <c r="CT100" s="113">
        <v>6.6843590715699897E-2</v>
      </c>
      <c r="CU100" s="40"/>
      <c r="CV100" s="96">
        <v>1974</v>
      </c>
      <c r="CW100" s="134">
        <v>0.49408164694303425</v>
      </c>
      <c r="CX100" s="134">
        <v>0.73192855308106808</v>
      </c>
      <c r="CY100" s="40"/>
      <c r="DG100" s="40"/>
      <c r="DH100" s="96">
        <v>1974</v>
      </c>
      <c r="DI100" s="70">
        <v>0.28161415623651276</v>
      </c>
      <c r="DJ100" s="40"/>
      <c r="DR100" s="40"/>
      <c r="DS100" s="96">
        <v>1974</v>
      </c>
      <c r="DT100" s="98">
        <v>5.4264995083579154E-2</v>
      </c>
      <c r="DU100" s="40"/>
    </row>
    <row r="101" spans="1:125" x14ac:dyDescent="0.2">
      <c r="A101" s="40"/>
      <c r="B101" s="96">
        <v>1929</v>
      </c>
      <c r="C101" s="142">
        <v>29</v>
      </c>
      <c r="D101" s="111">
        <v>3391</v>
      </c>
      <c r="E101" s="112">
        <v>18079</v>
      </c>
      <c r="F101" s="138">
        <f>((((4/6)+((J101+K101+R101+T101+V101+W101+I101-(1-M101)-P101-Q101)/20))*(X101+(AD101+AS101)*5/6+(AH101+AM101+AP101)*1/6+AK101*18/6+AO101*8/6-AE101*9/6-AF101*7/6-AG101*3/6-AI101*2/6-AQ101*4/6-AR101)-(((2/6)-((J101+K101+L101+M101+S101+U101+V101+W101+I101)/20))*(AE101*17/6+AF101*12/6+AI101*3/6+AL101*2/6+AQ101*5/6+AR101*8/6-AD101*1/6-AG101*9/6-AK101*2/6))))/2</f>
        <v>17571.589632428564</v>
      </c>
      <c r="G101" s="301">
        <f t="shared" si="58"/>
        <v>0.97193371494156555</v>
      </c>
      <c r="H101" s="138">
        <f>E101-F101</f>
        <v>507.41036757143593</v>
      </c>
      <c r="I101" s="70">
        <f>(Z101-AG101)/(AB101-AG101-AI101+AF101)</f>
        <v>0.29315400124387891</v>
      </c>
      <c r="J101" s="66">
        <f>X101/AB101</f>
        <v>0.41557357295324659</v>
      </c>
      <c r="K101" s="66">
        <f>J101+V101</f>
        <v>0.76625432545098504</v>
      </c>
      <c r="L101" s="66">
        <f>AN101/X101</f>
        <v>9.1730008491601595E-2</v>
      </c>
      <c r="M101" s="66">
        <f>AG101/X101</f>
        <v>3.8108651078019182E-2</v>
      </c>
      <c r="N101" s="134">
        <f>(I101*0.7635+AU101*0.7562+K101*0.7021+1-P101*0.5276+R101*0.4621+W101*0.2713)/3.9552</f>
        <v>0.53026088845616937</v>
      </c>
      <c r="O101" s="134">
        <f>(1-I101*0.7635+1-AU101*0.7562+1-K101*0.7021+P101*0.5276+1-R101*0.4621+1-W101*0.2713)/5.5276</f>
        <v>0.70604098233919954</v>
      </c>
      <c r="P101" s="113">
        <f>AI101/AA101</f>
        <v>5.3034158494808241E-2</v>
      </c>
      <c r="Q101" s="66">
        <f>AT101/X101</f>
        <v>2.5723339477662945E-2</v>
      </c>
      <c r="R101" s="71">
        <f>E101/AA101</f>
        <v>0.13732520072008569</v>
      </c>
      <c r="S101" s="66">
        <f>AC101/X101</f>
        <v>0.23894538450386266</v>
      </c>
      <c r="T101" s="66">
        <f>AC101/AA101</f>
        <v>8.7633212053079737E-2</v>
      </c>
      <c r="U101" s="67">
        <f>E101/X101</f>
        <v>0.37443820806495037</v>
      </c>
      <c r="V101" s="66">
        <f>(Z101+AD101+AK101)/(AB101+AD101+AF101+AK101)</f>
        <v>0.35068075249773845</v>
      </c>
      <c r="W101" s="67">
        <f>AD101/AA101</f>
        <v>8.3539054014021924E-2</v>
      </c>
      <c r="X101" s="69">
        <v>48283</v>
      </c>
      <c r="Y101" s="69"/>
      <c r="Z101" s="888">
        <v>33626</v>
      </c>
      <c r="AA101" s="888">
        <v>131651</v>
      </c>
      <c r="AB101" s="887">
        <v>116184</v>
      </c>
      <c r="AC101" s="888">
        <f t="shared" si="54"/>
        <v>11537</v>
      </c>
      <c r="AD101" s="68">
        <v>10998</v>
      </c>
      <c r="AE101" s="119">
        <v>2720</v>
      </c>
      <c r="AF101" s="72">
        <v>1065.6519001246154</v>
      </c>
      <c r="AG101" s="68">
        <v>1840</v>
      </c>
      <c r="AH101" s="69">
        <v>447</v>
      </c>
      <c r="AI101" s="68">
        <v>6982</v>
      </c>
      <c r="AJ101" s="888">
        <f t="shared" si="55"/>
        <v>867</v>
      </c>
      <c r="AK101" s="68">
        <v>539</v>
      </c>
      <c r="AL101" s="114">
        <v>242</v>
      </c>
      <c r="AM101" s="69">
        <v>44</v>
      </c>
      <c r="AN101" s="888">
        <f t="shared" si="56"/>
        <v>4429</v>
      </c>
      <c r="AO101" s="68">
        <v>1648</v>
      </c>
      <c r="AP101" s="69">
        <v>178</v>
      </c>
      <c r="AQ101" s="69">
        <v>3832</v>
      </c>
      <c r="AR101" s="68">
        <v>1000</v>
      </c>
      <c r="AS101" s="220">
        <v>3760</v>
      </c>
      <c r="AT101" s="894">
        <f t="shared" si="57"/>
        <v>1242</v>
      </c>
      <c r="AU101" s="349">
        <f>X101/AA101</f>
        <v>0.36674996771767782</v>
      </c>
      <c r="AV101" s="349">
        <f>BH101/AA101</f>
        <v>0.50054310259701784</v>
      </c>
      <c r="AW101" s="353">
        <f>AG101/AA101</f>
        <v>1.3976346552627781E-2</v>
      </c>
      <c r="AX101" s="365">
        <f>AN101/AA101</f>
        <v>3.3641977653037197E-2</v>
      </c>
      <c r="AY101" s="365">
        <f>BH101/X101</f>
        <v>1.3648074891783857</v>
      </c>
      <c r="AZ101" s="365">
        <f>AR101/X101</f>
        <v>2.0711223411966944E-2</v>
      </c>
      <c r="BA101" s="365">
        <f>AR101/AA101</f>
        <v>7.5958405177324901E-3</v>
      </c>
      <c r="BB101" s="365">
        <f>AT101/AA101</f>
        <v>9.4340339230237526E-3</v>
      </c>
      <c r="BC101" s="365">
        <f>AI101/X101</f>
        <v>0.14460576186235322</v>
      </c>
      <c r="BD101" s="380">
        <f>AD101/X101</f>
        <v>0.22778203508481246</v>
      </c>
      <c r="BE101" s="365">
        <v>0.28899999999999998</v>
      </c>
      <c r="BF101" s="907">
        <v>16608</v>
      </c>
      <c r="BG101" s="907">
        <v>5919</v>
      </c>
      <c r="BH101" s="910">
        <f>X101+AC101+AN101+AO101</f>
        <v>65897</v>
      </c>
      <c r="BI101" s="909">
        <v>24258</v>
      </c>
      <c r="BJ101" s="909">
        <v>1772.3260036101012</v>
      </c>
      <c r="BK101" s="907">
        <v>333</v>
      </c>
      <c r="BL101" s="907">
        <v>1609</v>
      </c>
      <c r="BM101" s="53"/>
      <c r="BN101" s="134">
        <f>(I101*0.7635+AU101*0.7562+K101*0.7021+1-P101*0.5276+R101*0.4621+W101*0.2713)/3.9552</f>
        <v>0.53026088845616937</v>
      </c>
      <c r="BO101" s="222">
        <v>5.33</v>
      </c>
      <c r="BP101" s="116">
        <v>10.199999999999999</v>
      </c>
      <c r="BQ101" s="116">
        <v>3.3</v>
      </c>
      <c r="BR101" s="116">
        <v>0.5</v>
      </c>
      <c r="BS101" s="115">
        <f>AS101/D101</f>
        <v>1.108817457976998</v>
      </c>
      <c r="BT101" s="117">
        <v>0.96699999999999997</v>
      </c>
      <c r="BU101" s="116">
        <v>0.96</v>
      </c>
      <c r="BV101" s="116">
        <v>3.2</v>
      </c>
      <c r="BW101" s="116">
        <v>23.8</v>
      </c>
      <c r="BX101" s="66">
        <v>0.76900000000000002</v>
      </c>
      <c r="BY101" s="71">
        <v>0.13732520072008569</v>
      </c>
      <c r="BZ101" s="66">
        <v>0.36674996771767782</v>
      </c>
      <c r="CA101" s="227">
        <v>8.3539054014021924E-2</v>
      </c>
      <c r="CB101" s="66">
        <v>0.34899999999999998</v>
      </c>
      <c r="CC101" s="113">
        <v>5.3034158494808241E-2</v>
      </c>
      <c r="CD101" s="53"/>
      <c r="CE101" s="134">
        <f>(1-I101*0.7635+1-AU101*0.7562+1-K101*0.7021+P101*0.5276+1-R101*0.4621+1-W101*0.2713)/5.5276</f>
        <v>0.70604098233919954</v>
      </c>
      <c r="CF101" s="115">
        <v>5.33</v>
      </c>
      <c r="CG101" s="116">
        <v>10.199999999999999</v>
      </c>
      <c r="CH101" s="116">
        <v>3.3</v>
      </c>
      <c r="CI101" s="116">
        <v>0.5</v>
      </c>
      <c r="CJ101" s="115">
        <f>AS101/D101</f>
        <v>1.108817457976998</v>
      </c>
      <c r="CK101" s="117">
        <v>0.96699999999999997</v>
      </c>
      <c r="CL101" s="116">
        <v>0.96</v>
      </c>
      <c r="CM101" s="116">
        <v>23.8</v>
      </c>
      <c r="CN101" s="116">
        <v>3.2</v>
      </c>
      <c r="CO101" s="66">
        <v>0.76900000000000002</v>
      </c>
      <c r="CP101" s="71">
        <v>0.13732520072008569</v>
      </c>
      <c r="CQ101" s="66">
        <v>0.36674996771767782</v>
      </c>
      <c r="CR101" s="66">
        <v>8.3539054014021924E-2</v>
      </c>
      <c r="CS101" s="66">
        <v>0.34899999999999998</v>
      </c>
      <c r="CT101" s="113">
        <v>5.3034158494808241E-2</v>
      </c>
      <c r="CU101" s="40"/>
      <c r="CV101" s="96">
        <v>1975</v>
      </c>
      <c r="CW101" s="134">
        <v>0.4966821005652618</v>
      </c>
      <c r="CX101" s="134">
        <v>0.73006783338958614</v>
      </c>
      <c r="CY101" s="40"/>
      <c r="DG101" s="40"/>
      <c r="DH101" s="96">
        <v>1975</v>
      </c>
      <c r="DI101" s="70">
        <v>0.28182706046191969</v>
      </c>
      <c r="DJ101" s="40"/>
      <c r="DR101" s="40"/>
      <c r="DS101" s="96">
        <v>1975</v>
      </c>
      <c r="DT101" s="98">
        <v>5.4866392809208117E-2</v>
      </c>
      <c r="DU101" s="40"/>
    </row>
    <row r="102" spans="1:125" x14ac:dyDescent="0.2">
      <c r="A102" s="40"/>
      <c r="B102" s="96">
        <v>1928</v>
      </c>
      <c r="C102" s="142">
        <v>29</v>
      </c>
      <c r="D102" s="111">
        <v>3235</v>
      </c>
      <c r="E102" s="112">
        <v>15656</v>
      </c>
      <c r="F102" s="138">
        <f>((((4/6)+((J102+K102+R102+T102+V102+W102+I102-(1-M102)-P102-Q102)/20))*(X102+(AD102+AS102)*5/6+(AH102+AM102+AP102)*1/6+AK102*18/6+AO102*8/6-AE102*9/6-AF102*7/6-AG102*3/6-AI102*2/6-AQ102*4/6-AR102)-(((2/6)-((J102+K102+L102+M102+S102+U102+V102+W102+I102)/20))*(AE102*17/6+AF102*12/6+AI102*3/6+AL102*2/6+AQ102*5/6+AR102*8/6-AD102*1/6-AG102*9/6-AK102*2/6))))/2</f>
        <v>15828.812892833841</v>
      </c>
      <c r="G102" s="300">
        <f t="shared" si="58"/>
        <v>1.0110381255003731</v>
      </c>
      <c r="H102" s="138">
        <f t="shared" ref="H102" si="66">F102-E102</f>
        <v>172.81289283384103</v>
      </c>
      <c r="I102" s="70">
        <f>(Z102-AG102)/(AB102-AG102-AI102+AF102)</f>
        <v>0.28794262823622691</v>
      </c>
      <c r="J102" s="66">
        <f>X102/AB102</f>
        <v>0.3954695483112538</v>
      </c>
      <c r="K102" s="66">
        <f>J102+V102</f>
        <v>0.73551673319992306</v>
      </c>
      <c r="L102" s="66">
        <f>AN102/X102</f>
        <v>0.1142158095717193</v>
      </c>
      <c r="M102" s="66">
        <f>AG102/X102</f>
        <v>3.2927080236892052E-2</v>
      </c>
      <c r="N102" s="134">
        <f>(I102*0.7635+AU102*0.7562+K102*0.7021+1-P102*0.5276+R102*0.4621+W102*0.2713)/3.9552</f>
        <v>0.51821669110505475</v>
      </c>
      <c r="O102" s="134">
        <f>(1-I102*0.7635+1-AU102*0.7562+1-K102*0.7021+P102*0.5276+1-R102*0.4621+1-W102*0.2713)/5.5276</f>
        <v>0.71465904612151532</v>
      </c>
      <c r="P102" s="113">
        <f>AI102/AA102</f>
        <v>5.6799270306599245E-2</v>
      </c>
      <c r="Q102" s="66">
        <f>AT102/X102</f>
        <v>2.6730386664532504E-2</v>
      </c>
      <c r="R102" s="71">
        <f>E102/AA102</f>
        <v>0.12526403379632592</v>
      </c>
      <c r="S102" s="66">
        <f>AC102/X102</f>
        <v>0.23650332700706561</v>
      </c>
      <c r="T102" s="66">
        <f>AC102/AA102</f>
        <v>8.2754592587851242E-2</v>
      </c>
      <c r="U102" s="67">
        <f>E102/X102</f>
        <v>0.35799053346443188</v>
      </c>
      <c r="V102" s="66">
        <f>(Z102+AD102+AK102)/(AB102+AD102+AF102+AK102)</f>
        <v>0.3400471848886692</v>
      </c>
      <c r="W102" s="67">
        <f>AD102/AA102</f>
        <v>7.696985214107406E-2</v>
      </c>
      <c r="X102" s="69">
        <v>43733</v>
      </c>
      <c r="Y102" s="69"/>
      <c r="Z102" s="888">
        <v>31073</v>
      </c>
      <c r="AA102" s="888">
        <v>124984</v>
      </c>
      <c r="AB102" s="887">
        <v>110585</v>
      </c>
      <c r="AC102" s="888">
        <f t="shared" si="54"/>
        <v>10343</v>
      </c>
      <c r="AD102" s="68">
        <v>9620</v>
      </c>
      <c r="AE102" s="119">
        <v>2890</v>
      </c>
      <c r="AF102" s="72">
        <v>866.86212644142927</v>
      </c>
      <c r="AG102" s="68">
        <v>1440</v>
      </c>
      <c r="AH102" s="69">
        <v>372</v>
      </c>
      <c r="AI102" s="68">
        <v>7099</v>
      </c>
      <c r="AJ102" s="888">
        <f t="shared" si="55"/>
        <v>822</v>
      </c>
      <c r="AK102" s="68">
        <v>723</v>
      </c>
      <c r="AL102" s="114">
        <v>222</v>
      </c>
      <c r="AM102" s="69">
        <v>26</v>
      </c>
      <c r="AN102" s="888">
        <f t="shared" si="56"/>
        <v>4995</v>
      </c>
      <c r="AO102" s="68">
        <v>1907</v>
      </c>
      <c r="AP102" s="69">
        <v>228</v>
      </c>
      <c r="AQ102" s="69">
        <v>3924</v>
      </c>
      <c r="AR102" s="68">
        <v>947</v>
      </c>
      <c r="AS102" s="220">
        <v>4369</v>
      </c>
      <c r="AT102" s="894">
        <f t="shared" si="57"/>
        <v>1169</v>
      </c>
      <c r="AU102" s="349">
        <f>X102/AA102</f>
        <v>0.34990878832490557</v>
      </c>
      <c r="AV102" s="349">
        <f>BH102/AA102</f>
        <v>0.48788644946553161</v>
      </c>
      <c r="AW102" s="353">
        <f>AG102/AA102</f>
        <v>1.1521474748767841E-2</v>
      </c>
      <c r="AX102" s="365">
        <f>AN102/AA102</f>
        <v>3.9965115534788452E-2</v>
      </c>
      <c r="AY102" s="365">
        <f>BH102/X102</f>
        <v>1.3943246518647245</v>
      </c>
      <c r="AZ102" s="365">
        <f>AR102/X102</f>
        <v>2.1654128461344981E-2</v>
      </c>
      <c r="BA102" s="365">
        <f>AR102/AA102</f>
        <v>7.5769698521410741E-3</v>
      </c>
      <c r="BB102" s="365">
        <f>AT102/AA102</f>
        <v>9.3531972092427834E-3</v>
      </c>
      <c r="BC102" s="365">
        <f>AI102/X102</f>
        <v>0.16232593236228934</v>
      </c>
      <c r="BD102" s="380">
        <f>AD102/X102</f>
        <v>0.21997118880479272</v>
      </c>
      <c r="BE102" s="365">
        <v>0.28100000000000003</v>
      </c>
      <c r="BF102" s="907">
        <v>14288</v>
      </c>
      <c r="BG102" s="907">
        <v>5346</v>
      </c>
      <c r="BH102" s="910">
        <f>X102+AC102+AN102+AO102</f>
        <v>60978</v>
      </c>
      <c r="BI102" s="909">
        <v>22790</v>
      </c>
      <c r="BJ102" s="909">
        <v>2166.2293535546055</v>
      </c>
      <c r="BK102" s="907">
        <v>308</v>
      </c>
      <c r="BL102" s="907">
        <v>1497</v>
      </c>
      <c r="BM102" s="53"/>
      <c r="BN102" s="134">
        <f>(I102*0.7635+AU102*0.7562+K102*0.7021+1-P102*0.5276+R102*0.4621+W102*0.2713)/3.9552</f>
        <v>0.51821669110505475</v>
      </c>
      <c r="BO102" s="222">
        <v>4.84</v>
      </c>
      <c r="BP102" s="116">
        <v>9.6999999999999993</v>
      </c>
      <c r="BQ102" s="116">
        <v>3</v>
      </c>
      <c r="BR102" s="116">
        <v>0.5</v>
      </c>
      <c r="BS102" s="115">
        <f>AS102/D102</f>
        <v>1.3505409582689336</v>
      </c>
      <c r="BT102" s="117">
        <v>0.96699999999999997</v>
      </c>
      <c r="BU102" s="116">
        <v>1.03</v>
      </c>
      <c r="BV102" s="116">
        <v>3.1</v>
      </c>
      <c r="BW102" s="116">
        <v>23.9</v>
      </c>
      <c r="BX102" s="66">
        <v>0.73799999999999999</v>
      </c>
      <c r="BY102" s="71">
        <v>0.12526403379632592</v>
      </c>
      <c r="BZ102" s="66">
        <v>0.34990878832490557</v>
      </c>
      <c r="CA102" s="227">
        <v>7.696985214107406E-2</v>
      </c>
      <c r="CB102" s="66">
        <v>0.38100000000000001</v>
      </c>
      <c r="CC102" s="113">
        <v>5.6799270306599245E-2</v>
      </c>
      <c r="CD102" s="53"/>
      <c r="CE102" s="134">
        <f>(1-I102*0.7635+1-AU102*0.7562+1-K102*0.7021+P102*0.5276+1-R102*0.4621+1-W102*0.2713)/5.5276</f>
        <v>0.71465904612151532</v>
      </c>
      <c r="CF102" s="115">
        <v>4.84</v>
      </c>
      <c r="CG102" s="116">
        <v>9.6999999999999993</v>
      </c>
      <c r="CH102" s="116">
        <v>3</v>
      </c>
      <c r="CI102" s="116">
        <v>0.5</v>
      </c>
      <c r="CJ102" s="115">
        <f>AS102/D102</f>
        <v>1.3505409582689336</v>
      </c>
      <c r="CK102" s="117">
        <v>0.96699999999999997</v>
      </c>
      <c r="CL102" s="116">
        <v>1.03</v>
      </c>
      <c r="CM102" s="116">
        <v>23.9</v>
      </c>
      <c r="CN102" s="116">
        <v>3.1</v>
      </c>
      <c r="CO102" s="66">
        <v>0.73799999999999999</v>
      </c>
      <c r="CP102" s="71">
        <v>0.12526403379632592</v>
      </c>
      <c r="CQ102" s="66">
        <v>0.34990878832490557</v>
      </c>
      <c r="CR102" s="66">
        <v>7.696985214107406E-2</v>
      </c>
      <c r="CS102" s="66">
        <v>0.38100000000000001</v>
      </c>
      <c r="CT102" s="113">
        <v>5.6799270306599245E-2</v>
      </c>
      <c r="CU102" s="40"/>
      <c r="CV102" s="96">
        <v>1976</v>
      </c>
      <c r="CW102" s="134">
        <v>0.49050019856495747</v>
      </c>
      <c r="CX102" s="134">
        <v>0.73449121040521737</v>
      </c>
      <c r="CY102" s="40"/>
      <c r="DG102" s="40"/>
      <c r="DH102" s="96">
        <v>1976</v>
      </c>
      <c r="DI102" s="70">
        <v>0.28070850637261924</v>
      </c>
      <c r="DJ102" s="40"/>
      <c r="DR102" s="40"/>
      <c r="DS102" s="96">
        <v>1976</v>
      </c>
      <c r="DT102" s="98">
        <v>4.7077409162717222E-2</v>
      </c>
      <c r="DU102" s="40"/>
    </row>
    <row r="103" spans="1:125" x14ac:dyDescent="0.2">
      <c r="A103" s="40"/>
      <c r="B103" s="96">
        <v>1927</v>
      </c>
      <c r="C103" s="142">
        <v>31</v>
      </c>
      <c r="D103" s="111">
        <v>3552</v>
      </c>
      <c r="E103" s="112">
        <v>17184</v>
      </c>
      <c r="F103" s="138">
        <f>((((4/6)+((J103+K103+R103+T103+V103+W103+I103-(1-M103)-P103-Q103)/20))*(X103+(AD103+AS103)*5/6+(AH103+AM103+AP103)*1/6+AK103*18/6+AO103*8/6-AE103*9/6-AF103*7/6-AG103*3/6-AI103*2/6-AQ103*4/6-AR103)-(((2/6)-((J103+K103+L103+M103+S103+U103+V103+W103+I103)/20))*(AE103*17/6+AF103*12/6+AI103*3/6+AL103*2/6+AQ103*5/6+AR103*8/6-AD103*1/6-AG103*9/6-AK103*2/6))))/2</f>
        <v>17154.904760291301</v>
      </c>
      <c r="G103" s="300">
        <f t="shared" si="58"/>
        <v>0.9983068412646241</v>
      </c>
      <c r="H103" s="138">
        <f>E103-F103</f>
        <v>29.0952397086985</v>
      </c>
      <c r="I103" s="70">
        <f>(Z103-AG103)/(AB103-AG103-AI103+AF103)</f>
        <v>0.28781181326067445</v>
      </c>
      <c r="J103" s="66">
        <f>X103/AB103</f>
        <v>0.39227579788780964</v>
      </c>
      <c r="K103" s="66">
        <f>J103+V103</f>
        <v>0.73357214575178775</v>
      </c>
      <c r="L103" s="66">
        <f>AN103/X103</f>
        <v>9.9533997034526589E-2</v>
      </c>
      <c r="M103" s="66">
        <f>AG103/X103</f>
        <v>3.0014827367083247E-2</v>
      </c>
      <c r="N103" s="134">
        <f>(I103*0.7635+AU103*0.7562+K103*0.7021+1-P103*0.5276+R103*0.4621+W103*0.2713)/3.9552</f>
        <v>0.51825750903710377</v>
      </c>
      <c r="O103" s="134">
        <f>(1-I103*0.7635+1-AU103*0.7562+1-K103*0.7021+P103*0.5276+1-R103*0.4621+1-W103*0.2713)/5.5276</f>
        <v>0.7146298393980115</v>
      </c>
      <c r="P103" s="113">
        <f>AI103/AA103</f>
        <v>5.0574459494181989E-2</v>
      </c>
      <c r="Q103" s="66">
        <f>AT103/X103</f>
        <v>2.6074984113535267E-2</v>
      </c>
      <c r="R103" s="71">
        <f>E103/AA103</f>
        <v>0.12615350732298206</v>
      </c>
      <c r="S103" s="66">
        <f>AC103/X103</f>
        <v>0.23994916331285746</v>
      </c>
      <c r="T103" s="66">
        <f>AC103/AA103</f>
        <v>8.3162647285541236E-2</v>
      </c>
      <c r="U103" s="67">
        <f>E103/X103</f>
        <v>0.36399067994069051</v>
      </c>
      <c r="V103" s="66">
        <f>(Z103+AD103+AK103)/(AB103+AD103+AF103+AK103)</f>
        <v>0.34129634786397811</v>
      </c>
      <c r="W103" s="67">
        <f>AD103/AA103</f>
        <v>7.8611019344418748E-2</v>
      </c>
      <c r="X103" s="69">
        <v>47210</v>
      </c>
      <c r="Y103" s="69"/>
      <c r="Z103" s="888">
        <v>33941</v>
      </c>
      <c r="AA103" s="888">
        <v>136215</v>
      </c>
      <c r="AB103" s="887">
        <v>120349</v>
      </c>
      <c r="AC103" s="888">
        <f t="shared" si="54"/>
        <v>11328</v>
      </c>
      <c r="AD103" s="68">
        <v>10708</v>
      </c>
      <c r="AE103" s="119">
        <v>2649</v>
      </c>
      <c r="AF103" s="72">
        <v>961.39558588458283</v>
      </c>
      <c r="AG103" s="68">
        <v>1417</v>
      </c>
      <c r="AH103" s="69">
        <v>456</v>
      </c>
      <c r="AI103" s="68">
        <v>6889</v>
      </c>
      <c r="AJ103" s="888">
        <f t="shared" si="55"/>
        <v>956</v>
      </c>
      <c r="AK103" s="68">
        <v>620</v>
      </c>
      <c r="AL103" s="114">
        <v>307</v>
      </c>
      <c r="AM103" s="69">
        <v>43</v>
      </c>
      <c r="AN103" s="888">
        <f t="shared" si="56"/>
        <v>4699</v>
      </c>
      <c r="AO103" s="68">
        <v>1789</v>
      </c>
      <c r="AP103" s="69">
        <v>193</v>
      </c>
      <c r="AQ103" s="69">
        <v>4459</v>
      </c>
      <c r="AR103" s="68">
        <v>924</v>
      </c>
      <c r="AS103" s="220">
        <v>4007</v>
      </c>
      <c r="AT103" s="894">
        <f t="shared" si="57"/>
        <v>1231</v>
      </c>
      <c r="AU103" s="349">
        <f>X103/AA103</f>
        <v>0.34658444371031089</v>
      </c>
      <c r="AV103" s="349">
        <f>BH103/AA103</f>
        <v>0.47737767499908235</v>
      </c>
      <c r="AW103" s="353">
        <f>AG103/AA103</f>
        <v>1.0402672246081563E-2</v>
      </c>
      <c r="AX103" s="365">
        <f>AN103/AA103</f>
        <v>3.449693499247513E-2</v>
      </c>
      <c r="AY103" s="365">
        <f>BH103/X103</f>
        <v>1.3773776742215633</v>
      </c>
      <c r="AZ103" s="365">
        <f>AR103/X103</f>
        <v>1.95721245498835E-2</v>
      </c>
      <c r="BA103" s="365">
        <f>AR103/AA103</f>
        <v>6.7833938993502917E-3</v>
      </c>
      <c r="BB103" s="365">
        <f>AT103/AA103</f>
        <v>9.037183863744816E-3</v>
      </c>
      <c r="BC103" s="365">
        <f>AI103/X103</f>
        <v>0.14592247405210759</v>
      </c>
      <c r="BD103" s="380">
        <f>AD103/X103</f>
        <v>0.22681635246769752</v>
      </c>
      <c r="BE103" s="365">
        <v>0.28199999999999997</v>
      </c>
      <c r="BF103" s="907">
        <v>15663</v>
      </c>
      <c r="BG103" s="907">
        <v>5654</v>
      </c>
      <c r="BH103" s="910">
        <f>X103+AC103+AN103+AO103</f>
        <v>65026</v>
      </c>
      <c r="BI103" s="909">
        <v>25188</v>
      </c>
      <c r="BJ103" s="909">
        <v>1728.4085572837091</v>
      </c>
      <c r="BK103" s="272">
        <v>308.39939550304643</v>
      </c>
      <c r="BL103" s="907">
        <v>1682</v>
      </c>
      <c r="BM103" s="53"/>
      <c r="BN103" s="134">
        <f>(I103*0.7635+AU103*0.7562+K103*0.7021+1-P103*0.5276+R103*0.4621+W103*0.2713)/3.9552</f>
        <v>0.51825750903710377</v>
      </c>
      <c r="BO103" s="222">
        <v>4.84</v>
      </c>
      <c r="BP103" s="116">
        <v>9.8000000000000007</v>
      </c>
      <c r="BQ103" s="116">
        <v>3</v>
      </c>
      <c r="BR103" s="116">
        <v>0.3</v>
      </c>
      <c r="BS103" s="115">
        <f>AS103/D103</f>
        <v>1.1280968468468469</v>
      </c>
      <c r="BT103" s="117">
        <v>0.96599999999999997</v>
      </c>
      <c r="BU103" s="116">
        <v>1.02</v>
      </c>
      <c r="BV103" s="116">
        <v>3.1</v>
      </c>
      <c r="BW103" s="116">
        <v>23.9</v>
      </c>
      <c r="BX103" s="66">
        <v>0.73599999999999999</v>
      </c>
      <c r="BY103" s="71">
        <v>0.12615350732298206</v>
      </c>
      <c r="BZ103" s="66">
        <v>0.34658444371031089</v>
      </c>
      <c r="CA103" s="227">
        <v>7.8611019344418748E-2</v>
      </c>
      <c r="CB103" s="66">
        <v>0.34499999999999997</v>
      </c>
      <c r="CC103" s="113">
        <v>5.0574459494181989E-2</v>
      </c>
      <c r="CD103" s="53"/>
      <c r="CE103" s="134">
        <f>(1-I103*0.7635+1-AU103*0.7562+1-K103*0.7021+P103*0.5276+1-R103*0.4621+1-W103*0.2713)/5.5276</f>
        <v>0.7146298393980115</v>
      </c>
      <c r="CF103" s="115">
        <v>4.84</v>
      </c>
      <c r="CG103" s="116">
        <v>9.8000000000000007</v>
      </c>
      <c r="CH103" s="116">
        <v>3</v>
      </c>
      <c r="CI103" s="116">
        <v>0.3</v>
      </c>
      <c r="CJ103" s="115">
        <f>AS103/D103</f>
        <v>1.1280968468468469</v>
      </c>
      <c r="CK103" s="117">
        <v>0.96599999999999997</v>
      </c>
      <c r="CL103" s="116">
        <v>1.02</v>
      </c>
      <c r="CM103" s="116">
        <v>23.9</v>
      </c>
      <c r="CN103" s="116">
        <v>3.1</v>
      </c>
      <c r="CO103" s="66">
        <v>0.73599999999999999</v>
      </c>
      <c r="CP103" s="71">
        <v>0.12615350732298206</v>
      </c>
      <c r="CQ103" s="66">
        <v>0.34658444371031089</v>
      </c>
      <c r="CR103" s="66">
        <v>7.8611019344418748E-2</v>
      </c>
      <c r="CS103" s="66">
        <v>0.34499999999999997</v>
      </c>
      <c r="CT103" s="113">
        <v>5.0574459494181989E-2</v>
      </c>
      <c r="CU103" s="40"/>
      <c r="CV103" s="96">
        <v>1977</v>
      </c>
      <c r="CW103" s="134">
        <v>0.50771548667119137</v>
      </c>
      <c r="CX103" s="134">
        <v>0.72217304202874744</v>
      </c>
      <c r="CY103" s="40"/>
      <c r="DG103" s="40"/>
      <c r="DH103" s="96">
        <v>1977</v>
      </c>
      <c r="DI103" s="70">
        <v>0.28699098798397865</v>
      </c>
      <c r="DJ103" s="40"/>
      <c r="DR103" s="40"/>
      <c r="DS103" s="96">
        <v>1977</v>
      </c>
      <c r="DT103" s="98">
        <v>6.30995670995671E-2</v>
      </c>
      <c r="DU103" s="40"/>
    </row>
    <row r="104" spans="1:125" x14ac:dyDescent="0.2">
      <c r="A104" s="40"/>
      <c r="B104" s="96">
        <v>1926</v>
      </c>
      <c r="C104" s="142">
        <v>32</v>
      </c>
      <c r="D104" s="111">
        <v>3419</v>
      </c>
      <c r="E104" s="112">
        <v>16527</v>
      </c>
      <c r="F104" s="138">
        <f>((((4/6)+((J104+K104+R104+T104+V104+W104+I104-(1-M104)-P104-Q104)/20))*(X104+(AD104+AS104)*5/6+(AH104+AM104+AP104)*1/6+AK104*18/6+AO104*8/6-AE104*9/6-AF104*7/6-AG104*3/6-AI104*2/6-AQ104*4/6-AR104)-(((2/6)-((J104+K104+L104+M104+S104+U104+V104+W104+I104)/20))*(AE104*17/6+AF104*12/6+AI104*3/6+AL104*2/6+AQ104*5/6+AR104*8/6-AD104*1/6-AG104*9/6-AK104*2/6))))/2</f>
        <v>16849.11856851757</v>
      </c>
      <c r="G104" s="301">
        <f t="shared" si="58"/>
        <v>1.0194904440320427</v>
      </c>
      <c r="H104" s="138">
        <f t="shared" ref="H104" si="67">F104-E104</f>
        <v>322.11856851756966</v>
      </c>
      <c r="I104" s="70">
        <f>(Z104-AG104)/(AB104-AG104-AI104+AF104)</f>
        <v>0.28633172481109331</v>
      </c>
      <c r="J104" s="66">
        <f>X104/AB104</f>
        <v>0.39006636880232509</v>
      </c>
      <c r="K104" s="66">
        <f>J104+V104</f>
        <v>0.73320858276979939</v>
      </c>
      <c r="L104" s="66">
        <f>AN104/X104</f>
        <v>0.1251306688018505</v>
      </c>
      <c r="M104" s="66">
        <f>AG104/X104</f>
        <v>2.9581192589132804E-2</v>
      </c>
      <c r="N104" s="134">
        <f>(I104*0.7635+AU104*0.7562+K104*0.7021+1-P104*0.5276+R104*0.4621+W104*0.2713)/3.9552</f>
        <v>0.51697727054090559</v>
      </c>
      <c r="O104" s="134">
        <f>(1-I104*0.7635+1-AU104*0.7562+1-K104*0.7021+P104*0.5276+1-R104*0.4621+1-W104*0.2713)/5.5276</f>
        <v>0.71554589687325609</v>
      </c>
      <c r="P104" s="113">
        <f>AI104/AA104</f>
        <v>5.2945744697050448E-2</v>
      </c>
      <c r="Q104" s="66">
        <f>AT104/X104</f>
        <v>2.6845488312092703E-2</v>
      </c>
      <c r="R104" s="71">
        <f>E104/AA104</f>
        <v>0.12583179790166132</v>
      </c>
      <c r="S104" s="66">
        <f>AC104/X104</f>
        <v>0.25880207290763108</v>
      </c>
      <c r="T104" s="66">
        <f>AC104/AA104</f>
        <v>8.8593138523853754E-2</v>
      </c>
      <c r="U104" s="67">
        <f>E104/X104</f>
        <v>0.36758524054180292</v>
      </c>
      <c r="V104" s="66">
        <f>(Z104+AD104+AK104)/(AB104+AD104+AF104+AK104)</f>
        <v>0.34314221396747435</v>
      </c>
      <c r="W104" s="67">
        <f>AD104/AA104</f>
        <v>8.2098643236740723E-2</v>
      </c>
      <c r="X104" s="69">
        <v>44961</v>
      </c>
      <c r="Y104" s="69"/>
      <c r="Z104" s="888">
        <v>32229</v>
      </c>
      <c r="AA104" s="888">
        <v>131342</v>
      </c>
      <c r="AB104" s="887">
        <v>115265</v>
      </c>
      <c r="AC104" s="888">
        <f t="shared" si="54"/>
        <v>11636</v>
      </c>
      <c r="AD104" s="68">
        <v>10783</v>
      </c>
      <c r="AE104" s="119">
        <v>3079</v>
      </c>
      <c r="AF104" s="72">
        <v>932.29539325598739</v>
      </c>
      <c r="AG104" s="68">
        <v>1330</v>
      </c>
      <c r="AH104" s="69">
        <v>411</v>
      </c>
      <c r="AI104" s="68">
        <v>6954</v>
      </c>
      <c r="AJ104" s="888">
        <f t="shared" si="55"/>
        <v>875</v>
      </c>
      <c r="AK104" s="68">
        <v>853</v>
      </c>
      <c r="AL104" s="114">
        <v>236</v>
      </c>
      <c r="AM104" s="69">
        <v>53</v>
      </c>
      <c r="AN104" s="888">
        <f t="shared" si="56"/>
        <v>5626</v>
      </c>
      <c r="AO104" s="68">
        <v>2320</v>
      </c>
      <c r="AP104" s="69">
        <v>228</v>
      </c>
      <c r="AQ104" s="69">
        <v>4357</v>
      </c>
      <c r="AR104" s="68">
        <v>971</v>
      </c>
      <c r="AS104" s="220">
        <v>4934</v>
      </c>
      <c r="AT104" s="894">
        <f t="shared" si="57"/>
        <v>1207</v>
      </c>
      <c r="AU104" s="349">
        <f>X104/AA104</f>
        <v>0.34232004994594267</v>
      </c>
      <c r="AV104" s="349">
        <f>BH104/AA104</f>
        <v>0.49141173425103929</v>
      </c>
      <c r="AW104" s="353">
        <f>AG104/AA104</f>
        <v>1.0126235324572489E-2</v>
      </c>
      <c r="AX104" s="365">
        <f>AN104/AA104</f>
        <v>4.2834736794018669E-2</v>
      </c>
      <c r="AY104" s="365">
        <f>BH104/X104</f>
        <v>1.435533017504059</v>
      </c>
      <c r="AZ104" s="365">
        <f>AR104/X104</f>
        <v>2.1596494739885678E-2</v>
      </c>
      <c r="BA104" s="365">
        <f>AR104/AA104</f>
        <v>7.3929131580149536E-3</v>
      </c>
      <c r="BB104" s="365">
        <f>AT104/AA104</f>
        <v>9.1897488998187934E-3</v>
      </c>
      <c r="BC104" s="365">
        <f>AI104/X104</f>
        <v>0.15466737839460867</v>
      </c>
      <c r="BD104" s="380">
        <f>AD104/X104</f>
        <v>0.23983007495384889</v>
      </c>
      <c r="BE104" s="365">
        <v>0.28000000000000003</v>
      </c>
      <c r="BF104" s="907">
        <v>14953</v>
      </c>
      <c r="BG104" s="907">
        <v>5516</v>
      </c>
      <c r="BH104" s="910">
        <f>X104+AC104+AN104+AO104</f>
        <v>64543</v>
      </c>
      <c r="BI104" s="909">
        <v>23770</v>
      </c>
      <c r="BJ104" s="909">
        <v>2337.8315990666974</v>
      </c>
      <c r="BK104" s="272">
        <v>266.50715939162814</v>
      </c>
      <c r="BL104" s="907">
        <v>1613</v>
      </c>
      <c r="BM104" s="53"/>
      <c r="BN104" s="134">
        <f>(I104*0.7635+AU104*0.7562+K104*0.7021+1-P104*0.5276+R104*0.4621+W104*0.2713)/3.9552</f>
        <v>0.51697727054090559</v>
      </c>
      <c r="BO104" s="222">
        <v>4.83</v>
      </c>
      <c r="BP104" s="116">
        <v>9.6</v>
      </c>
      <c r="BQ104" s="116">
        <v>3.2</v>
      </c>
      <c r="BR104" s="116">
        <v>0.4</v>
      </c>
      <c r="BS104" s="115">
        <f>AS104/D104</f>
        <v>1.4431120210587891</v>
      </c>
      <c r="BT104" s="117">
        <v>0.96399999999999997</v>
      </c>
      <c r="BU104" s="116">
        <v>0.97</v>
      </c>
      <c r="BV104" s="116">
        <v>3.1</v>
      </c>
      <c r="BW104" s="116">
        <v>23.9</v>
      </c>
      <c r="BX104" s="66">
        <v>0.73599999999999999</v>
      </c>
      <c r="BY104" s="71">
        <v>0.12583179790166132</v>
      </c>
      <c r="BZ104" s="66">
        <v>0.34232004994594267</v>
      </c>
      <c r="CA104" s="227">
        <v>8.2098643236740723E-2</v>
      </c>
      <c r="CB104" s="66">
        <v>0.4</v>
      </c>
      <c r="CC104" s="113">
        <v>5.2945744697050448E-2</v>
      </c>
      <c r="CD104" s="53"/>
      <c r="CE104" s="134">
        <f>(1-I104*0.7635+1-AU104*0.7562+1-K104*0.7021+P104*0.5276+1-R104*0.4621+1-W104*0.2713)/5.5276</f>
        <v>0.71554589687325609</v>
      </c>
      <c r="CF104" s="115">
        <v>4.83</v>
      </c>
      <c r="CG104" s="116">
        <v>9.6</v>
      </c>
      <c r="CH104" s="116">
        <v>3.2</v>
      </c>
      <c r="CI104" s="116">
        <v>0.4</v>
      </c>
      <c r="CJ104" s="115">
        <f>AS104/D104</f>
        <v>1.4431120210587891</v>
      </c>
      <c r="CK104" s="117">
        <v>0.96399999999999997</v>
      </c>
      <c r="CL104" s="116">
        <v>0.97</v>
      </c>
      <c r="CM104" s="116">
        <v>23.9</v>
      </c>
      <c r="CN104" s="116">
        <v>3.1</v>
      </c>
      <c r="CO104" s="66">
        <v>0.73599999999999999</v>
      </c>
      <c r="CP104" s="71">
        <v>0.12583179790166132</v>
      </c>
      <c r="CQ104" s="66">
        <v>0.34232004994594267</v>
      </c>
      <c r="CR104" s="66">
        <v>8.2098643236740723E-2</v>
      </c>
      <c r="CS104" s="66">
        <v>0.4</v>
      </c>
      <c r="CT104" s="113">
        <v>5.2945744697050448E-2</v>
      </c>
      <c r="CU104" s="40"/>
      <c r="CV104" s="96">
        <v>1978</v>
      </c>
      <c r="CW104" s="134">
        <v>0.49759437451465427</v>
      </c>
      <c r="CX104" s="134">
        <v>0.72941506800775024</v>
      </c>
      <c r="CY104" s="40"/>
      <c r="DG104" s="40"/>
      <c r="DH104" s="96">
        <v>1978</v>
      </c>
      <c r="DI104" s="70">
        <v>0.28000367196040959</v>
      </c>
      <c r="DJ104" s="40"/>
      <c r="DR104" s="40"/>
      <c r="DS104" s="96">
        <v>1978</v>
      </c>
      <c r="DT104" s="98">
        <v>5.5147196000149251E-2</v>
      </c>
      <c r="DU104" s="40"/>
    </row>
    <row r="105" spans="1:125" x14ac:dyDescent="0.2">
      <c r="A105" s="40"/>
      <c r="B105" s="96">
        <v>1925</v>
      </c>
      <c r="C105" s="142">
        <v>32</v>
      </c>
      <c r="D105" s="111">
        <v>3502</v>
      </c>
      <c r="E105" s="112">
        <v>18335</v>
      </c>
      <c r="F105" s="138">
        <f>((((4/6)+((J105+K105+R105+T105+V105+W105+I105-(1-M105)-P105-Q105)/20))*(X105+(AD105+AS105)*5/6+(AH105+AM105+AP105)*1/6+AK105*18/6+AO105*8/6-AE105*9/6-AF105*7/6-AG105*3/6-AI105*2/6-AQ105*4/6-AR105)-(((2/6)-((J105+K105+L105+M105+S105+U105+V105+W105+I105)/20))*(AE105*17/6+AF105*12/6+AI105*3/6+AL105*2/6+AQ105*5/6+AR105*8/6-AD105*1/6-AG105*9/6-AK105*2/6))))/2</f>
        <v>17638.797714576289</v>
      </c>
      <c r="G105" s="301">
        <f t="shared" si="58"/>
        <v>0.96202878181490536</v>
      </c>
      <c r="H105" s="138">
        <f>E105-F105</f>
        <v>696.20228542371115</v>
      </c>
      <c r="I105" s="70">
        <f>(Z105-AG105)/(AB105-AG105-AI105+AF105)</f>
        <v>0.29105181256420687</v>
      </c>
      <c r="J105" s="66">
        <f>X105/AB105</f>
        <v>0.40717992864770008</v>
      </c>
      <c r="K105" s="66">
        <f>J105+V105</f>
        <v>0.7536934857237545</v>
      </c>
      <c r="L105" s="66">
        <f>AN105/X105</f>
        <v>7.9933321135980159E-2</v>
      </c>
      <c r="M105" s="66">
        <f>AG105/X105</f>
        <v>3.5291008517818301E-2</v>
      </c>
      <c r="N105" s="134">
        <f>(I105*0.7635+AU105*0.7562+K105*0.7021+1-P105*0.5276+R105*0.4621+W105*0.2713)/3.9552</f>
        <v>0.52654411571415638</v>
      </c>
      <c r="O105" s="134">
        <f>(1-I105*0.7635+1-AU105*0.7562+1-K105*0.7021+P105*0.5276+1-R105*0.4621+1-W105*0.2713)/5.5276</f>
        <v>0.70870046919592034</v>
      </c>
      <c r="P105" s="113">
        <f>AI105/AA105</f>
        <v>4.892030357745776E-2</v>
      </c>
      <c r="Q105" s="66">
        <f>AT105/X105</f>
        <v>2.8623122115834197E-2</v>
      </c>
      <c r="R105" s="71">
        <f>E105/AA105</f>
        <v>0.134576709091176</v>
      </c>
      <c r="S105" s="66">
        <f>AC105/X105</f>
        <v>0.23254253826919558</v>
      </c>
      <c r="T105" s="66">
        <f>AC105/AA105</f>
        <v>8.3960893116660065E-2</v>
      </c>
      <c r="U105" s="67">
        <f>E105/X105</f>
        <v>0.37273078408651988</v>
      </c>
      <c r="V105" s="66">
        <f>(Z105+AD105+AK105)/(AB105+AD105+AF105+AK105)</f>
        <v>0.34651355707605447</v>
      </c>
      <c r="W105" s="67">
        <f>AD105/AA105</f>
        <v>8.0327652265821115E-2</v>
      </c>
      <c r="X105" s="69">
        <v>49191</v>
      </c>
      <c r="Y105" s="69"/>
      <c r="Z105" s="888">
        <v>34798</v>
      </c>
      <c r="AA105" s="888">
        <v>136242</v>
      </c>
      <c r="AB105" s="887">
        <v>120809</v>
      </c>
      <c r="AC105" s="888">
        <f t="shared" ref="AC105:AC136" si="68">AD105+AK105</f>
        <v>11439</v>
      </c>
      <c r="AD105" s="68">
        <v>10944</v>
      </c>
      <c r="AE105" s="119">
        <v>2429</v>
      </c>
      <c r="AF105" s="72">
        <v>1186.8946983672422</v>
      </c>
      <c r="AG105" s="68">
        <v>1736</v>
      </c>
      <c r="AH105" s="69">
        <v>439</v>
      </c>
      <c r="AI105" s="68">
        <v>6665</v>
      </c>
      <c r="AJ105" s="888">
        <f t="shared" ref="AJ105:AJ136" si="69">AH105+AL105+AP105</f>
        <v>901</v>
      </c>
      <c r="AK105" s="68">
        <v>495</v>
      </c>
      <c r="AL105" s="114">
        <v>295</v>
      </c>
      <c r="AM105" s="69">
        <v>35</v>
      </c>
      <c r="AN105" s="888">
        <f t="shared" ref="AN105:AN136" si="70">AH105+AM105+AP105+AS105</f>
        <v>3932</v>
      </c>
      <c r="AO105" s="68">
        <v>1386</v>
      </c>
      <c r="AP105" s="69">
        <v>167</v>
      </c>
      <c r="AQ105" s="69">
        <v>3900</v>
      </c>
      <c r="AR105" s="68">
        <v>1113</v>
      </c>
      <c r="AS105" s="220">
        <v>3291</v>
      </c>
      <c r="AT105" s="894">
        <f t="shared" ref="AT105:AT136" si="71">AL105+AR105</f>
        <v>1408</v>
      </c>
      <c r="AU105" s="349">
        <f>X105/AA105</f>
        <v>0.3610560620073105</v>
      </c>
      <c r="AV105" s="349">
        <f>BH105/AA105</f>
        <v>0.48405043965884237</v>
      </c>
      <c r="AW105" s="353">
        <f>AG105/AA105</f>
        <v>1.2742032559709928E-2</v>
      </c>
      <c r="AX105" s="365">
        <f>AN105/AA105</f>
        <v>2.8860410152522716E-2</v>
      </c>
      <c r="AY105" s="365">
        <f>BH105/X105</f>
        <v>1.3406517452379501</v>
      </c>
      <c r="AZ105" s="365">
        <f>AR105/X105</f>
        <v>2.2626090138439959E-2</v>
      </c>
      <c r="BA105" s="365">
        <f>AR105/AA105</f>
        <v>8.1692870040075746E-3</v>
      </c>
      <c r="BB105" s="365">
        <f>AT105/AA105</f>
        <v>1.0334551753497453E-2</v>
      </c>
      <c r="BC105" s="365">
        <f>AI105/X105</f>
        <v>0.13549226484519525</v>
      </c>
      <c r="BD105" s="380">
        <f>AD105/X105</f>
        <v>0.22247972190034762</v>
      </c>
      <c r="BE105" s="365">
        <v>0.28799999999999998</v>
      </c>
      <c r="BF105" s="907">
        <v>16658</v>
      </c>
      <c r="BG105" s="907">
        <v>5823</v>
      </c>
      <c r="BH105" s="910">
        <f>X105+AC105+AN105+AO105</f>
        <v>65948</v>
      </c>
      <c r="BI105" s="909">
        <v>25558</v>
      </c>
      <c r="BJ105" s="909">
        <v>1549.211461676477</v>
      </c>
      <c r="BK105" s="272">
        <v>289.94068237093444</v>
      </c>
      <c r="BL105" s="907">
        <v>1681</v>
      </c>
      <c r="BM105" s="53"/>
      <c r="BN105" s="134">
        <f>(I105*0.7635+AU105*0.7562+K105*0.7021+1-P105*0.5276+R105*0.4621+W105*0.2713)/3.9552</f>
        <v>0.52654411571415638</v>
      </c>
      <c r="BO105" s="222">
        <v>5.24</v>
      </c>
      <c r="BP105" s="116">
        <v>10.1</v>
      </c>
      <c r="BQ105" s="116">
        <v>3.2</v>
      </c>
      <c r="BR105" s="116">
        <v>0.3</v>
      </c>
      <c r="BS105" s="115">
        <f>AS105/D105</f>
        <v>0.93974871501998858</v>
      </c>
      <c r="BT105" s="117">
        <v>0.96699999999999997</v>
      </c>
      <c r="BU105" s="116">
        <v>0.96</v>
      </c>
      <c r="BV105" s="116">
        <v>3</v>
      </c>
      <c r="BW105" s="116">
        <v>24</v>
      </c>
      <c r="BX105" s="66">
        <v>0.75700000000000001</v>
      </c>
      <c r="BY105" s="71">
        <v>0.134576709091176</v>
      </c>
      <c r="BZ105" s="66">
        <v>0.3610560620073105</v>
      </c>
      <c r="CA105" s="227">
        <v>8.0327652265821115E-2</v>
      </c>
      <c r="CB105" s="66">
        <v>0.30299999999999999</v>
      </c>
      <c r="CC105" s="113">
        <v>4.892030357745776E-2</v>
      </c>
      <c r="CD105" s="53"/>
      <c r="CE105" s="134">
        <f>(1-I105*0.7635+1-AU105*0.7562+1-K105*0.7021+P105*0.5276+1-R105*0.4621+1-W105*0.2713)/5.5276</f>
        <v>0.70870046919592034</v>
      </c>
      <c r="CF105" s="115">
        <v>5.24</v>
      </c>
      <c r="CG105" s="116">
        <v>10.1</v>
      </c>
      <c r="CH105" s="116">
        <v>3.2</v>
      </c>
      <c r="CI105" s="116">
        <v>0.3</v>
      </c>
      <c r="CJ105" s="115">
        <f>AS105/D105</f>
        <v>0.93974871501998858</v>
      </c>
      <c r="CK105" s="117">
        <v>0.96699999999999997</v>
      </c>
      <c r="CL105" s="116">
        <v>0.96</v>
      </c>
      <c r="CM105" s="116">
        <v>24</v>
      </c>
      <c r="CN105" s="116">
        <v>3</v>
      </c>
      <c r="CO105" s="66">
        <v>0.75700000000000001</v>
      </c>
      <c r="CP105" s="71">
        <v>0.134576709091176</v>
      </c>
      <c r="CQ105" s="66">
        <v>0.3610560620073105</v>
      </c>
      <c r="CR105" s="66">
        <v>8.0327652265821115E-2</v>
      </c>
      <c r="CS105" s="66">
        <v>0.30299999999999999</v>
      </c>
      <c r="CT105" s="113">
        <v>4.892030357745776E-2</v>
      </c>
      <c r="CU105" s="40"/>
      <c r="CV105" s="96">
        <v>1979</v>
      </c>
      <c r="CW105" s="134">
        <v>0.50755613483654871</v>
      </c>
      <c r="CX105" s="134">
        <v>0.72228706409553578</v>
      </c>
      <c r="CY105" s="40"/>
      <c r="DG105" s="40"/>
      <c r="DH105" s="96">
        <v>1979</v>
      </c>
      <c r="DI105" s="70">
        <v>0.28579717833518459</v>
      </c>
      <c r="DJ105" s="40"/>
      <c r="DR105" s="40"/>
      <c r="DS105" s="96">
        <v>1979</v>
      </c>
      <c r="DT105" s="98">
        <v>6.0485931250770827E-2</v>
      </c>
      <c r="DU105" s="40"/>
    </row>
    <row r="106" spans="1:125" x14ac:dyDescent="0.2">
      <c r="A106" s="40"/>
      <c r="B106" s="96">
        <v>1924</v>
      </c>
      <c r="C106" s="142">
        <v>33</v>
      </c>
      <c r="D106" s="111">
        <v>3426</v>
      </c>
      <c r="E106" s="112">
        <v>16835</v>
      </c>
      <c r="F106" s="138">
        <f>((((4/6)+((J106+K106+R106+T106+V106+W106+I106-(1-M106)-P106-Q106)/20))*(X106+(AD106+AS106)*5/6+(AH106+AM106+AP106)*1/6+AK106*18/6+AO106*8/6-AE106*9/6-AF106*7/6-AG106*3/6-AI106*2/6-AQ106*4/6-AR106)-(((2/6)-((J106+K106+L106+M106+S106+U106+V106+W106+I106)/20))*(AE106*17/6+AF106*12/6+AI106*3/6+AL106*2/6+AQ106*5/6+AR106*8/6-AD106*1/6-AG106*9/6-AK106*2/6))))/2</f>
        <v>16581.952204982492</v>
      </c>
      <c r="G106" s="300">
        <f t="shared" si="58"/>
        <v>0.98496894594490592</v>
      </c>
      <c r="H106" s="138">
        <f>E106-F106</f>
        <v>253.04779501750818</v>
      </c>
      <c r="I106" s="70">
        <f>(Z106-AG106)/(AB106-AG106-AI106+AF106)</f>
        <v>0.28930084539622064</v>
      </c>
      <c r="J106" s="66">
        <f>X106/AB106</f>
        <v>0.38803379533910204</v>
      </c>
      <c r="K106" s="66">
        <f>J106+V106</f>
        <v>0.72871506221254045</v>
      </c>
      <c r="L106" s="66">
        <f>AN106/X106</f>
        <v>0.10606060606060606</v>
      </c>
      <c r="M106" s="66">
        <f>AG106/X106</f>
        <v>2.7101697145112486E-2</v>
      </c>
      <c r="N106" s="134">
        <f>(I106*0.7635+AU106*0.7562+K106*0.7021+1-P106*0.5276+R106*0.4621+W106*0.2713)/3.9552</f>
        <v>0.51729641436758367</v>
      </c>
      <c r="O106" s="134">
        <f>(1-I106*0.7635+1-AU106*0.7562+1-K106*0.7021+P106*0.5276+1-R106*0.4621+1-W106*0.2713)/5.5276</f>
        <v>0.71531753779096408</v>
      </c>
      <c r="P106" s="113">
        <f>AI106/AA106</f>
        <v>5.0191533248207444E-2</v>
      </c>
      <c r="Q106" s="66">
        <f>AT106/X106</f>
        <v>3.4666491251151163E-2</v>
      </c>
      <c r="R106" s="71">
        <f>E106/AA106</f>
        <v>0.12719772124545722</v>
      </c>
      <c r="S106" s="66">
        <f>AC106/X106</f>
        <v>0.23733719247467439</v>
      </c>
      <c r="T106" s="66">
        <f>AC106/AA106</f>
        <v>8.1781296986090227E-2</v>
      </c>
      <c r="U106" s="67">
        <f>E106/X106</f>
        <v>0.36914002543524976</v>
      </c>
      <c r="V106" s="66">
        <f>(Z106+AD106+AK106)/(AB106+AD106+AF106+AK106)</f>
        <v>0.34068126687343836</v>
      </c>
      <c r="W106" s="67">
        <f>AD106/AA106</f>
        <v>7.6046632868163169E-2</v>
      </c>
      <c r="X106" s="69">
        <v>45606</v>
      </c>
      <c r="Y106" s="69"/>
      <c r="Z106" s="888">
        <v>33264</v>
      </c>
      <c r="AA106" s="888">
        <v>132353</v>
      </c>
      <c r="AB106" s="887">
        <v>117531</v>
      </c>
      <c r="AC106" s="888">
        <f t="shared" si="68"/>
        <v>10824</v>
      </c>
      <c r="AD106" s="68">
        <v>10065</v>
      </c>
      <c r="AE106" s="119">
        <v>2700</v>
      </c>
      <c r="AF106" s="72">
        <v>1056.2834691861763</v>
      </c>
      <c r="AG106" s="68">
        <v>1236</v>
      </c>
      <c r="AH106" s="69">
        <v>431</v>
      </c>
      <c r="AI106" s="68">
        <v>6643</v>
      </c>
      <c r="AJ106" s="888">
        <f t="shared" si="69"/>
        <v>973</v>
      </c>
      <c r="AK106" s="68">
        <v>759</v>
      </c>
      <c r="AL106" s="114">
        <v>324</v>
      </c>
      <c r="AM106" s="69">
        <v>65</v>
      </c>
      <c r="AN106" s="888">
        <f t="shared" si="70"/>
        <v>4837</v>
      </c>
      <c r="AO106" s="68">
        <v>1906</v>
      </c>
      <c r="AP106" s="69">
        <v>218</v>
      </c>
      <c r="AQ106" s="69">
        <v>3816</v>
      </c>
      <c r="AR106" s="68">
        <v>1257</v>
      </c>
      <c r="AS106" s="220">
        <v>4123</v>
      </c>
      <c r="AT106" s="894">
        <f t="shared" si="71"/>
        <v>1581</v>
      </c>
      <c r="AU106" s="349">
        <f>X106/AA106</f>
        <v>0.34457851352066066</v>
      </c>
      <c r="AV106" s="349">
        <f>BH106/AA106</f>
        <v>0.47730689897471157</v>
      </c>
      <c r="AW106" s="353">
        <f>AG106/AA106</f>
        <v>9.3386625161499936E-3</v>
      </c>
      <c r="AX106" s="365">
        <f>AN106/AA106</f>
        <v>3.6546205979464008E-2</v>
      </c>
      <c r="AY106" s="365">
        <f>BH106/X106</f>
        <v>1.3851905451037145</v>
      </c>
      <c r="AZ106" s="365">
        <f>AR106/X106</f>
        <v>2.7562162873306144E-2</v>
      </c>
      <c r="BA106" s="365">
        <f>AR106/AA106</f>
        <v>9.497329112298173E-3</v>
      </c>
      <c r="BB106" s="365">
        <f>AT106/AA106</f>
        <v>1.1945328024298657E-2</v>
      </c>
      <c r="BC106" s="365">
        <f>AI106/X106</f>
        <v>0.14566065868526071</v>
      </c>
      <c r="BD106" s="380">
        <f>AD106/X106</f>
        <v>0.22069464544138928</v>
      </c>
      <c r="BE106" s="365">
        <v>0.28299999999999997</v>
      </c>
      <c r="BF106" s="907">
        <v>15002</v>
      </c>
      <c r="BG106" s="907">
        <v>5366</v>
      </c>
      <c r="BH106" s="910">
        <f>X106+AC106+AN106+AO106</f>
        <v>63173</v>
      </c>
      <c r="BI106" s="909">
        <v>25028</v>
      </c>
      <c r="BJ106" s="909">
        <v>1896.9287685992547</v>
      </c>
      <c r="BK106" s="272">
        <v>271.89559331534923</v>
      </c>
      <c r="BL106" s="907">
        <v>1634</v>
      </c>
      <c r="BM106" s="53"/>
      <c r="BN106" s="134">
        <f>(I106*0.7635+AU106*0.7562+K106*0.7021+1-P106*0.5276+R106*0.4621+W106*0.2713)/3.9552</f>
        <v>0.51729641436758367</v>
      </c>
      <c r="BO106" s="222">
        <v>4.91</v>
      </c>
      <c r="BP106" s="116">
        <v>9.9</v>
      </c>
      <c r="BQ106" s="116">
        <v>3</v>
      </c>
      <c r="BR106" s="116">
        <v>0.3</v>
      </c>
      <c r="BS106" s="115">
        <f>AS106/D106</f>
        <v>1.2034442498540572</v>
      </c>
      <c r="BT106" s="117">
        <v>0.96599999999999997</v>
      </c>
      <c r="BU106" s="116">
        <v>1.05</v>
      </c>
      <c r="BV106" s="116">
        <v>3.1</v>
      </c>
      <c r="BW106" s="116">
        <v>23.9</v>
      </c>
      <c r="BX106" s="66">
        <v>0.73199999999999998</v>
      </c>
      <c r="BY106" s="71">
        <v>0.12719772124545722</v>
      </c>
      <c r="BZ106" s="66">
        <v>0.34457851352066066</v>
      </c>
      <c r="CA106" s="227">
        <v>7.6046632868163169E-2</v>
      </c>
      <c r="CB106" s="66">
        <v>0.35899999999999999</v>
      </c>
      <c r="CC106" s="113">
        <v>5.0191533248207444E-2</v>
      </c>
      <c r="CD106" s="53"/>
      <c r="CE106" s="134">
        <f>(1-I106*0.7635+1-AU106*0.7562+1-K106*0.7021+P106*0.5276+1-R106*0.4621+1-W106*0.2713)/5.5276</f>
        <v>0.71531753779096408</v>
      </c>
      <c r="CF106" s="115">
        <v>4.91</v>
      </c>
      <c r="CG106" s="116">
        <v>9.9</v>
      </c>
      <c r="CH106" s="116">
        <v>3</v>
      </c>
      <c r="CI106" s="116">
        <v>0.3</v>
      </c>
      <c r="CJ106" s="115">
        <f>AS106/D106</f>
        <v>1.2034442498540572</v>
      </c>
      <c r="CK106" s="117">
        <v>0.96599999999999997</v>
      </c>
      <c r="CL106" s="116">
        <v>1.05</v>
      </c>
      <c r="CM106" s="116">
        <v>23.9</v>
      </c>
      <c r="CN106" s="116">
        <v>3.1</v>
      </c>
      <c r="CO106" s="66">
        <v>0.73199999999999998</v>
      </c>
      <c r="CP106" s="71">
        <v>0.12719772124545722</v>
      </c>
      <c r="CQ106" s="66">
        <v>0.34457851352066066</v>
      </c>
      <c r="CR106" s="66">
        <v>7.6046632868163169E-2</v>
      </c>
      <c r="CS106" s="66">
        <v>0.35899999999999999</v>
      </c>
      <c r="CT106" s="113">
        <v>5.0191533248207444E-2</v>
      </c>
      <c r="CU106" s="40"/>
      <c r="CV106" s="96">
        <v>1980</v>
      </c>
      <c r="CW106" s="134">
        <v>0.5032695536324755</v>
      </c>
      <c r="CX106" s="134">
        <v>0.72535426975049422</v>
      </c>
      <c r="CY106" s="40"/>
      <c r="DG106" s="40"/>
      <c r="DH106" s="96">
        <v>1980</v>
      </c>
      <c r="DI106" s="70">
        <v>0.28698314464173152</v>
      </c>
      <c r="DJ106" s="40"/>
      <c r="DR106" s="40"/>
      <c r="DS106" s="96">
        <v>1980</v>
      </c>
      <c r="DT106" s="98">
        <v>5.5221637866265966E-2</v>
      </c>
      <c r="DU106" s="40"/>
    </row>
    <row r="107" spans="1:125" x14ac:dyDescent="0.2">
      <c r="A107" s="40"/>
      <c r="B107" s="96">
        <v>1923</v>
      </c>
      <c r="C107" s="142">
        <v>30</v>
      </c>
      <c r="D107" s="111">
        <v>3299</v>
      </c>
      <c r="E107" s="112">
        <v>16559</v>
      </c>
      <c r="F107" s="138">
        <f>((((4/6)+((J107+K107+R107+T107+V107+W107+I107-(1-M107)-P107-Q107)/20))*(X107+(AD107+AS107)*5/6+(AH107+AM107+AP107)*1/6+AK107*18/6+AO107*8/6-AE107*9/6-AF107*7/6-AG107*3/6-AI107*2/6-AQ107*4/6-AR107)-(((2/6)-((J107+K107+L107+M107+S107+U107+V107+W107+I107)/20))*(AE107*17/6+AF107*12/6+AI107*3/6+AL107*2/6+AQ107*5/6+AR107*8/6-AD107*1/6-AG107*9/6-AK107*2/6))))/2</f>
        <v>15484.88230584528</v>
      </c>
      <c r="G107" s="304">
        <f t="shared" si="58"/>
        <v>0.93513390336646418</v>
      </c>
      <c r="H107" s="138">
        <f>E107-F107</f>
        <v>1074.1176941547201</v>
      </c>
      <c r="I107" s="70">
        <f>(Z107-AG107)/(AB107-AG107-AI107+AF107)</f>
        <v>0.29040813191093012</v>
      </c>
      <c r="J107" s="66">
        <f>X107/AB107</f>
        <v>0.39157364252297339</v>
      </c>
      <c r="K107" s="66">
        <f>J107+V107</f>
        <v>0.73418393435607276</v>
      </c>
      <c r="L107" s="66">
        <f>AN107/X107</f>
        <v>0.11936369363693637</v>
      </c>
      <c r="M107" s="66">
        <f>AG107/X107</f>
        <v>3.0510305103051031E-2</v>
      </c>
      <c r="N107" s="134">
        <f>(I107*0.7635+AU107*0.7562+K107*0.7021+1-P107*0.5276+R107*0.4621+W107*0.2713)/3.9552</f>
        <v>0.51857654981284551</v>
      </c>
      <c r="O107" s="134">
        <f>(1-I107*0.7635+1-AU107*0.7562+1-K107*0.7021+P107*0.5276+1-R107*0.4621+1-W107*0.2713)/5.5276</f>
        <v>0.714401554052434</v>
      </c>
      <c r="P107" s="113">
        <f>AI107/AA107</f>
        <v>5.4754458889313483E-2</v>
      </c>
      <c r="Q107" s="66">
        <f>AT107/X107</f>
        <v>3.4402844028440287E-2</v>
      </c>
      <c r="R107" s="71">
        <f>E107/AA107</f>
        <v>0.12913816902836375</v>
      </c>
      <c r="S107" s="66">
        <f>AC107/X107</f>
        <v>0.2415849158491585</v>
      </c>
      <c r="T107" s="66">
        <f>AC107/AA107</f>
        <v>8.3734314925873646E-2</v>
      </c>
      <c r="U107" s="67">
        <f>E107/X107</f>
        <v>0.37258122581225811</v>
      </c>
      <c r="V107" s="66">
        <f>(Z107+AD107+AK107)/(AB107+AD107+AF107+AK107)</f>
        <v>0.34261029183309943</v>
      </c>
      <c r="W107" s="67">
        <f>AD107/AA107</f>
        <v>7.7362801905994844E-2</v>
      </c>
      <c r="X107" s="69">
        <v>44444</v>
      </c>
      <c r="Y107" s="69"/>
      <c r="Z107" s="888">
        <v>32200</v>
      </c>
      <c r="AA107" s="888">
        <v>128227</v>
      </c>
      <c r="AB107" s="887">
        <v>113501</v>
      </c>
      <c r="AC107" s="888">
        <f t="shared" si="68"/>
        <v>10737</v>
      </c>
      <c r="AD107" s="68">
        <v>9920</v>
      </c>
      <c r="AE107" s="119">
        <v>3443</v>
      </c>
      <c r="AF107" s="72">
        <v>1085.1470959912233</v>
      </c>
      <c r="AG107" s="68">
        <v>1356</v>
      </c>
      <c r="AH107" s="69">
        <v>466</v>
      </c>
      <c r="AI107" s="68">
        <v>7021</v>
      </c>
      <c r="AJ107" s="888">
        <f t="shared" si="69"/>
        <v>967</v>
      </c>
      <c r="AK107" s="68">
        <v>817</v>
      </c>
      <c r="AL107" s="114">
        <v>261</v>
      </c>
      <c r="AM107" s="69">
        <v>44</v>
      </c>
      <c r="AN107" s="888">
        <f t="shared" si="70"/>
        <v>5305</v>
      </c>
      <c r="AO107" s="68">
        <v>1567</v>
      </c>
      <c r="AP107" s="69">
        <v>240</v>
      </c>
      <c r="AQ107" s="69">
        <v>3819</v>
      </c>
      <c r="AR107" s="68">
        <v>1268</v>
      </c>
      <c r="AS107" s="220">
        <v>4555</v>
      </c>
      <c r="AT107" s="894">
        <f t="shared" si="71"/>
        <v>1529</v>
      </c>
      <c r="AU107" s="349">
        <f>X107/AA107</f>
        <v>0.34660406934576959</v>
      </c>
      <c r="AV107" s="349">
        <f>BH107/AA107</f>
        <v>0.48393084139845743</v>
      </c>
      <c r="AW107" s="353">
        <f>AG107/AA107</f>
        <v>1.0574995905698489E-2</v>
      </c>
      <c r="AX107" s="365">
        <f>AN107/AA107</f>
        <v>4.1371941946703891E-2</v>
      </c>
      <c r="AY107" s="365">
        <f>BH107/X107</f>
        <v>1.3962064620646206</v>
      </c>
      <c r="AZ107" s="365">
        <f>AR107/X107</f>
        <v>2.853028530285303E-2</v>
      </c>
      <c r="BA107" s="365">
        <f>AR107/AA107</f>
        <v>9.888712985564662E-3</v>
      </c>
      <c r="BB107" s="365">
        <f>AT107/AA107</f>
        <v>1.1924165737325212E-2</v>
      </c>
      <c r="BC107" s="365">
        <f>AI107/X107</f>
        <v>0.15797407974079741</v>
      </c>
      <c r="BD107" s="380">
        <f>AD107/X107</f>
        <v>0.22320223202232023</v>
      </c>
      <c r="BE107" s="365">
        <v>0.28399999999999997</v>
      </c>
      <c r="BF107" s="907">
        <v>14795</v>
      </c>
      <c r="BG107" s="907">
        <v>5098</v>
      </c>
      <c r="BH107" s="910">
        <f>X107+AC107+AN107+AO107</f>
        <v>62053</v>
      </c>
      <c r="BI107" s="909">
        <v>24207</v>
      </c>
      <c r="BJ107" s="909">
        <v>2553.1777648688462</v>
      </c>
      <c r="BK107" s="272">
        <v>290.91409461637778</v>
      </c>
      <c r="BL107" s="907">
        <v>1539</v>
      </c>
      <c r="BM107" s="53"/>
      <c r="BN107" s="134">
        <f>(I107*0.7635+AU107*0.7562+K107*0.7021+1-P107*0.5276+R107*0.4621+W107*0.2713)/3.9552</f>
        <v>0.51857654981284551</v>
      </c>
      <c r="BO107" s="222">
        <v>5.0199999999999996</v>
      </c>
      <c r="BP107" s="116">
        <v>9.9</v>
      </c>
      <c r="BQ107" s="116">
        <v>3.1</v>
      </c>
      <c r="BR107" s="116">
        <v>0.4</v>
      </c>
      <c r="BS107" s="115">
        <f>AS107/D107</f>
        <v>1.3807214307365869</v>
      </c>
      <c r="BT107" s="117">
        <v>0.96399999999999997</v>
      </c>
      <c r="BU107" s="116">
        <v>1.01</v>
      </c>
      <c r="BV107" s="116">
        <v>3.1</v>
      </c>
      <c r="BW107" s="116">
        <v>23.9</v>
      </c>
      <c r="BX107" s="66">
        <v>0.73699999999999999</v>
      </c>
      <c r="BY107" s="71">
        <v>0.12913816902836375</v>
      </c>
      <c r="BZ107" s="66">
        <v>0.34660406934576959</v>
      </c>
      <c r="CA107" s="227">
        <v>7.7362801905994844E-2</v>
      </c>
      <c r="CB107" s="66">
        <v>0.39400000000000002</v>
      </c>
      <c r="CC107" s="113">
        <v>5.4754458889313483E-2</v>
      </c>
      <c r="CD107" s="53"/>
      <c r="CE107" s="134">
        <f>(1-I107*0.7635+1-AU107*0.7562+1-K107*0.7021+P107*0.5276+1-R107*0.4621+1-W107*0.2713)/5.5276</f>
        <v>0.714401554052434</v>
      </c>
      <c r="CF107" s="115">
        <v>5.0199999999999996</v>
      </c>
      <c r="CG107" s="116">
        <v>9.9</v>
      </c>
      <c r="CH107" s="116">
        <v>3.1</v>
      </c>
      <c r="CI107" s="116">
        <v>0.4</v>
      </c>
      <c r="CJ107" s="115">
        <f>AS107/D107</f>
        <v>1.3807214307365869</v>
      </c>
      <c r="CK107" s="117">
        <v>0.96399999999999997</v>
      </c>
      <c r="CL107" s="116">
        <v>1.01</v>
      </c>
      <c r="CM107" s="116">
        <v>23.9</v>
      </c>
      <c r="CN107" s="116">
        <v>3.1</v>
      </c>
      <c r="CO107" s="66">
        <v>0.73699999999999999</v>
      </c>
      <c r="CP107" s="71">
        <v>0.12913816902836375</v>
      </c>
      <c r="CQ107" s="66">
        <v>0.34660406934576959</v>
      </c>
      <c r="CR107" s="66">
        <v>7.7362801905994844E-2</v>
      </c>
      <c r="CS107" s="66">
        <v>0.39400000000000002</v>
      </c>
      <c r="CT107" s="113">
        <v>5.4754458889313483E-2</v>
      </c>
      <c r="CU107" s="40"/>
      <c r="CV107" s="96">
        <v>1981</v>
      </c>
      <c r="CW107" s="134">
        <v>0.49311491610210267</v>
      </c>
      <c r="CX107" s="134">
        <v>0.73262028436083693</v>
      </c>
      <c r="CY107" s="40"/>
      <c r="DG107" s="40"/>
      <c r="DH107" s="96">
        <v>1981</v>
      </c>
      <c r="DI107" s="70">
        <v>0.27873140835596305</v>
      </c>
      <c r="DJ107" s="40"/>
      <c r="DR107" s="40"/>
      <c r="DS107" s="96">
        <v>1981</v>
      </c>
      <c r="DT107" s="98">
        <v>5.1151703142052959E-2</v>
      </c>
      <c r="DU107" s="40"/>
    </row>
    <row r="108" spans="1:125" x14ac:dyDescent="0.2">
      <c r="A108" s="40"/>
      <c r="B108" s="96">
        <v>1922</v>
      </c>
      <c r="C108" s="142">
        <v>24</v>
      </c>
      <c r="D108" s="111">
        <v>3037</v>
      </c>
      <c r="E108" s="112">
        <v>15198</v>
      </c>
      <c r="F108" s="138">
        <f>((((4/6)+((J108+K108+R108+T108+V108+W108+I108-(1-M108)-P108-Q108)/20))*(X108+(AD108+AS108)*5/6+(AH108+AM108+AP108)*1/6+AK108*18/6+AO108*8/6-AE108*9/6-AF108*7/6-AG108*3/6-AI108*2/6-AQ108*4/6-AR108)-(((2/6)-((J108+K108+L108+M108+S108+U108+V108+W108+I108)/20))*(AE108*17/6+AF108*12/6+AI108*3/6+AL108*2/6+AQ108*5/6+AR108*8/6-AD108*1/6-AG108*9/6-AK108*2/6))))/2</f>
        <v>15118.909135615611</v>
      </c>
      <c r="G108" s="300">
        <f t="shared" si="58"/>
        <v>0.99479596891798994</v>
      </c>
      <c r="H108" s="138">
        <f>E108-F108</f>
        <v>79.090864384388624</v>
      </c>
      <c r="I108" s="70">
        <f>(Z108-AG108)/(AB108-AG108-AI108+AF108)</f>
        <v>0.29431172983191772</v>
      </c>
      <c r="J108" s="66">
        <f>X108/AB108</f>
        <v>0.39867628324856563</v>
      </c>
      <c r="K108" s="66">
        <f>J108+V108</f>
        <v>0.74268066744813799</v>
      </c>
      <c r="L108" s="66">
        <f>AN108/X108</f>
        <v>0.12118299978377339</v>
      </c>
      <c r="M108" s="66">
        <f>AG108/X108</f>
        <v>3.1208706724647432E-2</v>
      </c>
      <c r="N108" s="134">
        <f>(I108*0.7635+AU108*0.7562+K108*0.7021+1-P108*0.5276+R108*0.4621+W108*0.2713)/3.9552</f>
        <v>0.52135546155012125</v>
      </c>
      <c r="O108" s="134">
        <f>(1-I108*0.7635+1-AU108*0.7562+1-K108*0.7021+P108*0.5276+1-R108*0.4621+1-W108*0.2713)/5.5276</f>
        <v>0.71241314105162468</v>
      </c>
      <c r="P108" s="113">
        <f>AI108/AA108</f>
        <v>5.8933765231622415E-2</v>
      </c>
      <c r="Q108" s="66">
        <f>AT108/X108</f>
        <v>3.4620282055594261E-2</v>
      </c>
      <c r="R108" s="71">
        <f>E108/AA108</f>
        <v>0.12887415309211475</v>
      </c>
      <c r="S108" s="66">
        <f>AC108/X108</f>
        <v>0.23316435624534512</v>
      </c>
      <c r="T108" s="66">
        <f>AC108/AA108</f>
        <v>8.2295279363006554E-2</v>
      </c>
      <c r="U108" s="67">
        <f>E108/X108</f>
        <v>0.36513466112485887</v>
      </c>
      <c r="V108" s="66">
        <f>(Z108+AD108+AK108)/(AB108+AD108+AF108+AK108)</f>
        <v>0.34400438419957236</v>
      </c>
      <c r="W108" s="67">
        <f>AD108/AA108</f>
        <v>7.5791365991401599E-2</v>
      </c>
      <c r="X108" s="69">
        <v>41623</v>
      </c>
      <c r="Y108" s="69"/>
      <c r="Z108" s="888">
        <v>29892</v>
      </c>
      <c r="AA108" s="888">
        <v>117929</v>
      </c>
      <c r="AB108" s="887">
        <v>104403</v>
      </c>
      <c r="AC108" s="888">
        <f t="shared" si="68"/>
        <v>9705</v>
      </c>
      <c r="AD108" s="68">
        <v>8938</v>
      </c>
      <c r="AE108" s="119">
        <v>2601</v>
      </c>
      <c r="AF108" s="72">
        <v>998.09113931526497</v>
      </c>
      <c r="AG108" s="68">
        <v>1299</v>
      </c>
      <c r="AH108" s="69">
        <v>448</v>
      </c>
      <c r="AI108" s="68">
        <v>6950</v>
      </c>
      <c r="AJ108" s="888">
        <f t="shared" si="69"/>
        <v>957</v>
      </c>
      <c r="AK108" s="68">
        <v>767</v>
      </c>
      <c r="AL108" s="114">
        <v>271</v>
      </c>
      <c r="AM108" s="69">
        <v>55</v>
      </c>
      <c r="AN108" s="888">
        <f t="shared" si="70"/>
        <v>5044</v>
      </c>
      <c r="AO108" s="68">
        <v>2020</v>
      </c>
      <c r="AP108" s="69">
        <v>238</v>
      </c>
      <c r="AQ108" s="69">
        <v>3695</v>
      </c>
      <c r="AR108" s="68">
        <v>1170</v>
      </c>
      <c r="AS108" s="220">
        <v>4303</v>
      </c>
      <c r="AT108" s="894">
        <f t="shared" si="71"/>
        <v>1441</v>
      </c>
      <c r="AU108" s="349">
        <f>X108/AA108</f>
        <v>0.35294965614903884</v>
      </c>
      <c r="AV108" s="349">
        <f>BH108/AA108</f>
        <v>0.4951453840870354</v>
      </c>
      <c r="AW108" s="353">
        <f>AG108/AA108</f>
        <v>1.1015102307320506E-2</v>
      </c>
      <c r="AX108" s="365">
        <f>AN108/AA108</f>
        <v>4.2771498104791868E-2</v>
      </c>
      <c r="AY108" s="365">
        <f>BH108/X108</f>
        <v>1.4028782163707565</v>
      </c>
      <c r="AZ108" s="365">
        <f>AR108/X108</f>
        <v>2.8109458712730941E-2</v>
      </c>
      <c r="BA108" s="365">
        <f>AR108/AA108</f>
        <v>9.9212237871939904E-3</v>
      </c>
      <c r="BB108" s="365">
        <f>AT108/AA108</f>
        <v>1.2219216647304734E-2</v>
      </c>
      <c r="BC108" s="365">
        <f>AI108/X108</f>
        <v>0.16697498978929917</v>
      </c>
      <c r="BD108" s="380">
        <f>AD108/X108</f>
        <v>0.21473704442255484</v>
      </c>
      <c r="BE108" s="365">
        <v>0.28599999999999998</v>
      </c>
      <c r="BF108" s="907">
        <v>13546</v>
      </c>
      <c r="BG108" s="907">
        <v>4772</v>
      </c>
      <c r="BH108" s="910">
        <f>X108+AC108+AN108+AO108</f>
        <v>58392</v>
      </c>
      <c r="BI108" s="909">
        <v>22290</v>
      </c>
      <c r="BJ108" s="909">
        <v>1785.8865506597958</v>
      </c>
      <c r="BK108" s="272">
        <v>246.02745175592983</v>
      </c>
      <c r="BL108" s="907">
        <v>1531</v>
      </c>
      <c r="BM108" s="53"/>
      <c r="BN108" s="134">
        <f>(I108*0.7635+AU108*0.7562+K108*0.7021+1-P108*0.5276+R108*0.4621+W108*0.2713)/3.9552</f>
        <v>0.52135546155012125</v>
      </c>
      <c r="BO108" s="222">
        <v>5</v>
      </c>
      <c r="BP108" s="116">
        <v>10</v>
      </c>
      <c r="BQ108" s="116">
        <v>2.9</v>
      </c>
      <c r="BR108" s="116">
        <v>0.4</v>
      </c>
      <c r="BS108" s="115">
        <f>AS108/D108</f>
        <v>1.4168587421797827</v>
      </c>
      <c r="BT108" s="117">
        <v>0.96599999999999997</v>
      </c>
      <c r="BU108" s="116">
        <v>1.06</v>
      </c>
      <c r="BV108" s="116">
        <v>3.1</v>
      </c>
      <c r="BW108" s="116">
        <v>23.9</v>
      </c>
      <c r="BX108" s="66">
        <v>0.746</v>
      </c>
      <c r="BY108" s="71">
        <v>0.12887415309211475</v>
      </c>
      <c r="BZ108" s="66">
        <v>0.35294965614903884</v>
      </c>
      <c r="CA108" s="227">
        <v>7.5791365991401599E-2</v>
      </c>
      <c r="CB108" s="66">
        <v>0.36599999999999999</v>
      </c>
      <c r="CC108" s="113">
        <v>5.8933765231622415E-2</v>
      </c>
      <c r="CD108" s="53"/>
      <c r="CE108" s="134">
        <f>(1-I108*0.7635+1-AU108*0.7562+1-K108*0.7021+P108*0.5276+1-R108*0.4621+1-W108*0.2713)/5.5276</f>
        <v>0.71241314105162468</v>
      </c>
      <c r="CF108" s="115">
        <v>5</v>
      </c>
      <c r="CG108" s="116">
        <v>10</v>
      </c>
      <c r="CH108" s="116">
        <v>2.9</v>
      </c>
      <c r="CI108" s="116">
        <v>0.4</v>
      </c>
      <c r="CJ108" s="115">
        <f>AS108/D108</f>
        <v>1.4168587421797827</v>
      </c>
      <c r="CK108" s="117">
        <v>0.96599999999999997</v>
      </c>
      <c r="CL108" s="116">
        <v>1.06</v>
      </c>
      <c r="CM108" s="116">
        <v>23.9</v>
      </c>
      <c r="CN108" s="116">
        <v>3.1</v>
      </c>
      <c r="CO108" s="66">
        <v>0.746</v>
      </c>
      <c r="CP108" s="71">
        <v>0.12887415309211475</v>
      </c>
      <c r="CQ108" s="66">
        <v>0.35294965614903884</v>
      </c>
      <c r="CR108" s="66">
        <v>7.5791365991401599E-2</v>
      </c>
      <c r="CS108" s="66">
        <v>0.36599999999999999</v>
      </c>
      <c r="CT108" s="113">
        <v>5.8933765231622415E-2</v>
      </c>
      <c r="CU108" s="40"/>
      <c r="CV108" s="96">
        <v>1982</v>
      </c>
      <c r="CW108" s="134">
        <v>0.50185028784907326</v>
      </c>
      <c r="CX108" s="134">
        <v>0.72636980633536186</v>
      </c>
      <c r="CY108" s="40"/>
      <c r="DG108" s="40"/>
      <c r="DH108" s="96">
        <v>1982</v>
      </c>
      <c r="DI108" s="70">
        <v>0.2837790842096547</v>
      </c>
      <c r="DJ108" s="40"/>
      <c r="DR108" s="40"/>
      <c r="DS108" s="96">
        <v>1982</v>
      </c>
      <c r="DT108" s="98">
        <v>6.0304825813820677E-2</v>
      </c>
      <c r="DU108" s="40"/>
    </row>
    <row r="109" spans="1:125" x14ac:dyDescent="0.2">
      <c r="A109" s="40"/>
      <c r="B109" s="96">
        <v>1921</v>
      </c>
      <c r="C109" s="142">
        <v>24</v>
      </c>
      <c r="D109" s="111">
        <v>3131</v>
      </c>
      <c r="E109" s="112">
        <v>15296</v>
      </c>
      <c r="F109" s="138">
        <f>((((4/6)+((J109+K109+R109+T109+V109+W109+I109-(1-M109)-P109-Q109)/20))*(X109+(AD109+AS109)*5/6+(AH109+AM109+AP109)*1/6+AK109*18/6+AO109*8/6-AE109*9/6-AF109*7/6-AG109*3/6-AI109*2/6-AQ109*4/6-AR109)-(((2/6)-((J109+K109+L109+M109+S109+U109+V109+W109+I109)/20))*(AE109*17/6+AF109*12/6+AI109*3/6+AL109*2/6+AQ109*5/6+AR109*8/6-AD109*1/6-AG109*9/6-AK109*2/6))))/2</f>
        <v>15498.265750103361</v>
      </c>
      <c r="G109" s="300">
        <f t="shared" si="58"/>
        <v>1.0132234407755858</v>
      </c>
      <c r="H109" s="138">
        <f t="shared" ref="H109:H112" si="72">F109-E109</f>
        <v>202.26575010336092</v>
      </c>
      <c r="I109" s="70">
        <f>(Z109-AG109)/(AB109-AG109-AI109+AF109)</f>
        <v>0.29491621822379066</v>
      </c>
      <c r="J109" s="66">
        <f>X109/AB109</f>
        <v>0.39357896204060772</v>
      </c>
      <c r="K109" s="66">
        <f>J109+V109</f>
        <v>0.73461656578064261</v>
      </c>
      <c r="L109" s="66">
        <f>AN109/X109</f>
        <v>0.13207413528509032</v>
      </c>
      <c r="M109" s="66">
        <f>AG109/X109</f>
        <v>2.6679258647149096E-2</v>
      </c>
      <c r="N109" s="134">
        <f>(I109*0.7635+AU109*0.7562+K109*0.7021+1-P109*0.5276+R109*0.4621+W109*0.2713)/3.9552</f>
        <v>0.51899963518545589</v>
      </c>
      <c r="O109" s="134">
        <f>(1-I109*0.7635+1-AU109*0.7562+1-K109*0.7021+P109*0.5276+1-R109*0.4621+1-W109*0.2713)/5.5276</f>
        <v>0.7140988209918383</v>
      </c>
      <c r="P109" s="113">
        <f>AI109/AA109</f>
        <v>5.7435973621875025E-2</v>
      </c>
      <c r="Q109" s="66">
        <f>AT109/X109</f>
        <v>3.8484240349427455E-2</v>
      </c>
      <c r="R109" s="71">
        <f>E109/AA109</f>
        <v>0.12624524393162817</v>
      </c>
      <c r="S109" s="66">
        <f>AC109/X109</f>
        <v>0.22436548223350253</v>
      </c>
      <c r="T109" s="66">
        <f>AC109/AA109</f>
        <v>7.8432829045650007E-2</v>
      </c>
      <c r="U109" s="67">
        <f>E109/X109</f>
        <v>0.36113800023609965</v>
      </c>
      <c r="V109" s="66">
        <f>(Z109+AD109+AK109)/(AB109+AD109+AF109+AK109)</f>
        <v>0.34103760374003489</v>
      </c>
      <c r="W109" s="67">
        <f>AD109/AA109</f>
        <v>7.158243989402531E-2</v>
      </c>
      <c r="X109" s="69">
        <v>42355</v>
      </c>
      <c r="Y109" s="69"/>
      <c r="Z109" s="888">
        <v>30758</v>
      </c>
      <c r="AA109" s="888">
        <v>121161</v>
      </c>
      <c r="AB109" s="887">
        <v>107615</v>
      </c>
      <c r="AC109" s="888">
        <f t="shared" si="68"/>
        <v>9503</v>
      </c>
      <c r="AD109" s="68">
        <v>8673</v>
      </c>
      <c r="AE109" s="119">
        <v>2593</v>
      </c>
      <c r="AF109" s="72">
        <v>936.4302401621178</v>
      </c>
      <c r="AG109" s="68">
        <v>1130</v>
      </c>
      <c r="AH109" s="69">
        <v>407</v>
      </c>
      <c r="AI109" s="68">
        <v>6959</v>
      </c>
      <c r="AJ109" s="888">
        <f t="shared" si="69"/>
        <v>965</v>
      </c>
      <c r="AK109" s="68">
        <v>830</v>
      </c>
      <c r="AL109" s="114">
        <v>306</v>
      </c>
      <c r="AM109" s="69">
        <v>50</v>
      </c>
      <c r="AN109" s="888">
        <f t="shared" si="70"/>
        <v>5594</v>
      </c>
      <c r="AO109" s="68">
        <v>2208</v>
      </c>
      <c r="AP109" s="69">
        <v>252</v>
      </c>
      <c r="AQ109" s="69">
        <v>3859</v>
      </c>
      <c r="AR109" s="68">
        <v>1324</v>
      </c>
      <c r="AS109" s="220">
        <v>4885</v>
      </c>
      <c r="AT109" s="894">
        <f t="shared" si="71"/>
        <v>1630</v>
      </c>
      <c r="AU109" s="349">
        <f>X109/AA109</f>
        <v>0.34957618375549887</v>
      </c>
      <c r="AV109" s="349">
        <f>BH109/AA109</f>
        <v>0.49240267082642103</v>
      </c>
      <c r="AW109" s="353">
        <f>AG109/AA109</f>
        <v>9.3264334232962751E-3</v>
      </c>
      <c r="AX109" s="365">
        <f>AN109/AA109</f>
        <v>4.6169972185769348E-2</v>
      </c>
      <c r="AY109" s="365">
        <f>BH109/X109</f>
        <v>1.4085704167158541</v>
      </c>
      <c r="AZ109" s="365">
        <f>AR109/X109</f>
        <v>3.1259591547633102E-2</v>
      </c>
      <c r="BA109" s="365">
        <f>AR109/AA109</f>
        <v>1.0927608718977229E-2</v>
      </c>
      <c r="BB109" s="365">
        <f>AT109/AA109</f>
        <v>1.3453173876082237E-2</v>
      </c>
      <c r="BC109" s="365">
        <f>AI109/X109</f>
        <v>0.16430173533231024</v>
      </c>
      <c r="BD109" s="380">
        <f>AD109/X109</f>
        <v>0.20476921260772046</v>
      </c>
      <c r="BE109" s="365">
        <v>0.28599999999999998</v>
      </c>
      <c r="BF109" s="907">
        <v>13521</v>
      </c>
      <c r="BG109" s="907">
        <v>4785</v>
      </c>
      <c r="BH109" s="910">
        <f>X109+AC109+AN109+AO109</f>
        <v>59660</v>
      </c>
      <c r="BI109" s="909">
        <v>23132</v>
      </c>
      <c r="BJ109" s="909">
        <v>1888.9134248111427</v>
      </c>
      <c r="BK109" s="272">
        <v>276.15752516403796</v>
      </c>
      <c r="BL109" s="907">
        <v>1711</v>
      </c>
      <c r="BM109" s="53"/>
      <c r="BN109" s="134">
        <f>(I109*0.7635+AU109*0.7562+K109*0.7021+1-P109*0.5276+R109*0.4621+W109*0.2713)/3.9552</f>
        <v>0.51899963518545589</v>
      </c>
      <c r="BO109" s="222">
        <v>4.8899999999999997</v>
      </c>
      <c r="BP109" s="116">
        <v>9.9</v>
      </c>
      <c r="BQ109" s="116">
        <v>2.8</v>
      </c>
      <c r="BR109" s="116">
        <v>0.4</v>
      </c>
      <c r="BS109" s="115">
        <f>AS109/D109</f>
        <v>1.5602044075375279</v>
      </c>
      <c r="BT109" s="117">
        <v>0.96299999999999997</v>
      </c>
      <c r="BU109" s="116">
        <v>1.1200000000000001</v>
      </c>
      <c r="BV109" s="116">
        <v>3.1</v>
      </c>
      <c r="BW109" s="116">
        <v>23.9</v>
      </c>
      <c r="BX109" s="66">
        <v>0.73699999999999999</v>
      </c>
      <c r="BY109" s="71">
        <v>0.12624524393162817</v>
      </c>
      <c r="BZ109" s="66">
        <v>0.34957618375549887</v>
      </c>
      <c r="CA109" s="227">
        <v>7.158243989402531E-2</v>
      </c>
      <c r="CB109" s="66">
        <v>0.378</v>
      </c>
      <c r="CC109" s="113">
        <v>5.7435973621875025E-2</v>
      </c>
      <c r="CD109" s="53"/>
      <c r="CE109" s="134">
        <f>(1-I109*0.7635+1-AU109*0.7562+1-K109*0.7021+P109*0.5276+1-R109*0.4621+1-W109*0.2713)/5.5276</f>
        <v>0.7140988209918383</v>
      </c>
      <c r="CF109" s="115">
        <v>4.8899999999999997</v>
      </c>
      <c r="CG109" s="116">
        <v>9.9</v>
      </c>
      <c r="CH109" s="116">
        <v>2.8</v>
      </c>
      <c r="CI109" s="116">
        <v>0.4</v>
      </c>
      <c r="CJ109" s="115">
        <f>AS109/D109</f>
        <v>1.5602044075375279</v>
      </c>
      <c r="CK109" s="117">
        <v>0.96299999999999997</v>
      </c>
      <c r="CL109" s="116">
        <v>1.1200000000000001</v>
      </c>
      <c r="CM109" s="116">
        <v>23.9</v>
      </c>
      <c r="CN109" s="116">
        <v>3.1</v>
      </c>
      <c r="CO109" s="66">
        <v>0.73699999999999999</v>
      </c>
      <c r="CP109" s="71">
        <v>0.12624524393162817</v>
      </c>
      <c r="CQ109" s="66">
        <v>0.34957618375549887</v>
      </c>
      <c r="CR109" s="66">
        <v>7.158243989402531E-2</v>
      </c>
      <c r="CS109" s="66">
        <v>0.378</v>
      </c>
      <c r="CT109" s="113">
        <v>5.7435973621875025E-2</v>
      </c>
      <c r="CU109" s="40"/>
      <c r="CV109" s="96">
        <v>1983</v>
      </c>
      <c r="CW109" s="134">
        <v>0.5021078697908582</v>
      </c>
      <c r="CX109" s="134">
        <v>0.72618549703364887</v>
      </c>
      <c r="CY109" s="40"/>
      <c r="DG109" s="40"/>
      <c r="DH109" s="96">
        <v>1983</v>
      </c>
      <c r="DI109" s="70">
        <v>0.28504637785217529</v>
      </c>
      <c r="DJ109" s="40"/>
      <c r="DR109" s="40"/>
      <c r="DS109" s="96">
        <v>1983</v>
      </c>
      <c r="DT109" s="98">
        <v>5.9078299776286355E-2</v>
      </c>
      <c r="DU109" s="40"/>
    </row>
    <row r="110" spans="1:125" x14ac:dyDescent="0.2">
      <c r="A110" s="40"/>
      <c r="B110" s="96">
        <v>1920</v>
      </c>
      <c r="C110" s="142">
        <v>24</v>
      </c>
      <c r="D110" s="111">
        <v>2982</v>
      </c>
      <c r="E110" s="112">
        <v>13084</v>
      </c>
      <c r="F110" s="138">
        <f>((((4/6)+((J110+K110+R110+T110+V110+W110+I110-(1-M110)-P110-Q110)/20))*(X110+(AD110+AS110)*5/6+(AH110+AM110+AP110)*1/6+AK110*18/6+AO110*8/6-AE110*9/6-AF110*7/6-AG110*3/6-AI110*2/6-AQ110*4/6-AR110)-(((2/6)-((J110+K110+L110+M110+S110+U110+V110+W110+I110)/20))*(AE110*17/6+AF110*12/6+AI110*3/6+AL110*2/6+AQ110*5/6+AR110*8/6-AD110*1/6-AG110*9/6-AK110*2/6))))/2</f>
        <v>13272.49252030951</v>
      </c>
      <c r="G110" s="300">
        <f t="shared" si="58"/>
        <v>1.01440633753512</v>
      </c>
      <c r="H110" s="138">
        <f t="shared" si="72"/>
        <v>188.49252030950993</v>
      </c>
      <c r="I110" s="70">
        <f>(Z110-AG110)/(AB110-AG110-AI110+AF110)</f>
        <v>0.28554819466858727</v>
      </c>
      <c r="J110" s="66">
        <f>X110/AB110</f>
        <v>0.36451785078875576</v>
      </c>
      <c r="K110" s="66">
        <f>J110+V110</f>
        <v>0.69454926891820956</v>
      </c>
      <c r="L110" s="66">
        <f>AN110/X110</f>
        <v>0.14279129043629166</v>
      </c>
      <c r="M110" s="66">
        <f>AG110/X110</f>
        <v>1.9550421649177037E-2</v>
      </c>
      <c r="N110" s="134">
        <f>(I110*0.7635+AU110*0.7562+K110*0.7021+1-P110*0.5276+R110*0.4621+W110*0.2713)/3.9552</f>
        <v>0.50296232575682487</v>
      </c>
      <c r="O110" s="134">
        <f>(1-I110*0.7635+1-AU110*0.7562+1-K110*0.7021+P110*0.5276+1-R110*0.4621+1-W110*0.2713)/5.5276</f>
        <v>0.72557410253393984</v>
      </c>
      <c r="P110" s="113">
        <f>AI110/AA110</f>
        <v>6.3479967064347151E-2</v>
      </c>
      <c r="Q110" s="66">
        <f>AT110/X110</f>
        <v>5.0191165704059224E-2</v>
      </c>
      <c r="R110" s="71">
        <f>E110/AA110</f>
        <v>0.11460906431211787</v>
      </c>
      <c r="S110" s="66">
        <f>AC110/X110</f>
        <v>0.24667154749315329</v>
      </c>
      <c r="T110" s="66">
        <f>AC110/AA110</f>
        <v>7.9685009022266606E-2</v>
      </c>
      <c r="U110" s="67">
        <f>E110/X110</f>
        <v>0.35478185417175084</v>
      </c>
      <c r="V110" s="66">
        <f>(Z110+AD110+AK110)/(AB110+AD110+AF110+AK110)</f>
        <v>0.3300314181294538</v>
      </c>
      <c r="W110" s="67">
        <f>AD110/AA110</f>
        <v>7.3369422399747725E-2</v>
      </c>
      <c r="X110" s="69">
        <v>36879</v>
      </c>
      <c r="Y110" s="69"/>
      <c r="Z110" s="888">
        <v>27592</v>
      </c>
      <c r="AA110" s="888">
        <v>114162</v>
      </c>
      <c r="AB110" s="887">
        <v>101172</v>
      </c>
      <c r="AC110" s="888">
        <f t="shared" si="68"/>
        <v>9097</v>
      </c>
      <c r="AD110" s="68">
        <v>8376</v>
      </c>
      <c r="AE110" s="119">
        <v>2265</v>
      </c>
      <c r="AF110" s="72">
        <v>899.20394841576945</v>
      </c>
      <c r="AG110" s="68">
        <v>721</v>
      </c>
      <c r="AH110" s="69">
        <v>469</v>
      </c>
      <c r="AI110" s="68">
        <v>7247</v>
      </c>
      <c r="AJ110" s="888">
        <f t="shared" si="69"/>
        <v>1006</v>
      </c>
      <c r="AK110" s="68">
        <v>721</v>
      </c>
      <c r="AL110" s="114">
        <v>317</v>
      </c>
      <c r="AM110" s="69">
        <v>50</v>
      </c>
      <c r="AN110" s="888">
        <f t="shared" si="70"/>
        <v>5266</v>
      </c>
      <c r="AO110" s="68">
        <v>2234</v>
      </c>
      <c r="AP110" s="69">
        <v>220</v>
      </c>
      <c r="AQ110" s="69">
        <v>3734</v>
      </c>
      <c r="AR110" s="68">
        <v>1534</v>
      </c>
      <c r="AS110" s="220">
        <v>4527</v>
      </c>
      <c r="AT110" s="894">
        <f t="shared" si="71"/>
        <v>1851</v>
      </c>
      <c r="AU110" s="349">
        <f>X110/AA110</f>
        <v>0.32304094181951964</v>
      </c>
      <c r="AV110" s="349">
        <f>BH110/AA110</f>
        <v>0.46842206688740562</v>
      </c>
      <c r="AW110" s="353">
        <f>AG110/AA110</f>
        <v>6.3155866225188765E-3</v>
      </c>
      <c r="AX110" s="365">
        <f>AN110/AA110</f>
        <v>4.6127432946164219E-2</v>
      </c>
      <c r="AY110" s="365">
        <f>BH110/X110</f>
        <v>1.4500393177689199</v>
      </c>
      <c r="AZ110" s="365">
        <f>AR110/X110</f>
        <v>4.1595487947070145E-2</v>
      </c>
      <c r="BA110" s="365">
        <f>AR110/AA110</f>
        <v>1.3437045601864019E-2</v>
      </c>
      <c r="BB110" s="365">
        <f>AT110/AA110</f>
        <v>1.6213801440058864E-2</v>
      </c>
      <c r="BC110" s="365">
        <f>AI110/X110</f>
        <v>0.19650749749179749</v>
      </c>
      <c r="BD110" s="380">
        <f>AD110/X110</f>
        <v>0.22712112584397626</v>
      </c>
      <c r="BE110" s="365">
        <v>0.27300000000000002</v>
      </c>
      <c r="BF110" s="907">
        <v>11277</v>
      </c>
      <c r="BG110" s="907">
        <v>4204</v>
      </c>
      <c r="BH110" s="910">
        <f>X110+AC110+AN110+AO110</f>
        <v>53476</v>
      </c>
      <c r="BI110" s="909">
        <v>21207</v>
      </c>
      <c r="BJ110" s="909">
        <v>1587.9059149418383</v>
      </c>
      <c r="BK110" s="272">
        <v>255.01547784360201</v>
      </c>
      <c r="BL110" s="907">
        <v>1460</v>
      </c>
      <c r="BM110" s="53"/>
      <c r="BN110" s="134">
        <f>(I110*0.7635+AU110*0.7562+K110*0.7021+1-P110*0.5276+R110*0.4621+W110*0.2713)/3.9552</f>
        <v>0.50296232575682487</v>
      </c>
      <c r="BO110" s="222">
        <v>4.3899999999999997</v>
      </c>
      <c r="BP110" s="116">
        <v>9.3000000000000007</v>
      </c>
      <c r="BQ110" s="116">
        <v>2.8</v>
      </c>
      <c r="BR110" s="116">
        <v>0.2</v>
      </c>
      <c r="BS110" s="115">
        <f>AS110/D110</f>
        <v>1.5181086519114688</v>
      </c>
      <c r="BT110" s="117">
        <v>0.96399999999999997</v>
      </c>
      <c r="BU110" s="116">
        <v>1.1200000000000001</v>
      </c>
      <c r="BV110" s="116">
        <v>3.2</v>
      </c>
      <c r="BW110" s="116">
        <v>23.8</v>
      </c>
      <c r="BX110" s="66">
        <v>0.69699999999999995</v>
      </c>
      <c r="BY110" s="71">
        <v>0.11460906431211787</v>
      </c>
      <c r="BZ110" s="66">
        <v>0.32304094181951964</v>
      </c>
      <c r="CA110" s="227">
        <v>7.3369422399747725E-2</v>
      </c>
      <c r="CB110" s="66">
        <v>0.34799999999999998</v>
      </c>
      <c r="CC110" s="113">
        <v>6.3479967064347151E-2</v>
      </c>
      <c r="CD110" s="53"/>
      <c r="CE110" s="134">
        <f>(1-I110*0.7635+1-AU110*0.7562+1-K110*0.7021+P110*0.5276+1-R110*0.4621+1-W110*0.2713)/5.5276</f>
        <v>0.72557410253393984</v>
      </c>
      <c r="CF110" s="115">
        <v>4.3899999999999997</v>
      </c>
      <c r="CG110" s="116">
        <v>9.3000000000000007</v>
      </c>
      <c r="CH110" s="116">
        <v>2.8</v>
      </c>
      <c r="CI110" s="116">
        <v>0.2</v>
      </c>
      <c r="CJ110" s="115">
        <f>AS110/D110</f>
        <v>1.5181086519114688</v>
      </c>
      <c r="CK110" s="117">
        <v>0.96399999999999997</v>
      </c>
      <c r="CL110" s="116">
        <v>1.1200000000000001</v>
      </c>
      <c r="CM110" s="116">
        <v>23.8</v>
      </c>
      <c r="CN110" s="116">
        <v>3.2</v>
      </c>
      <c r="CO110" s="66">
        <v>0.69699999999999995</v>
      </c>
      <c r="CP110" s="71">
        <v>0.11460906431211787</v>
      </c>
      <c r="CQ110" s="66">
        <v>0.32304094181951964</v>
      </c>
      <c r="CR110" s="66">
        <v>7.3369422399747725E-2</v>
      </c>
      <c r="CS110" s="66">
        <v>0.34799999999999998</v>
      </c>
      <c r="CT110" s="113">
        <v>6.3479967064347151E-2</v>
      </c>
      <c r="CU110" s="40"/>
      <c r="CV110" s="96">
        <v>1984</v>
      </c>
      <c r="CW110" s="134">
        <v>0.49956068189503655</v>
      </c>
      <c r="CX110" s="134">
        <v>0.72800810314942299</v>
      </c>
      <c r="CY110" s="40"/>
      <c r="DG110" s="40"/>
      <c r="DH110" s="96">
        <v>1984</v>
      </c>
      <c r="DI110" s="70">
        <v>0.28589022847424111</v>
      </c>
      <c r="DJ110" s="40"/>
      <c r="DR110" s="40"/>
      <c r="DS110" s="96">
        <v>1984</v>
      </c>
      <c r="DT110" s="98">
        <v>5.8874552748563375E-2</v>
      </c>
      <c r="DU110" s="40"/>
    </row>
    <row r="111" spans="1:125" x14ac:dyDescent="0.2">
      <c r="A111" s="40"/>
      <c r="B111" s="96">
        <v>1919</v>
      </c>
      <c r="C111" s="142">
        <v>16</v>
      </c>
      <c r="D111" s="111">
        <v>2236</v>
      </c>
      <c r="E111" s="112">
        <v>8665</v>
      </c>
      <c r="F111" s="138">
        <f>((((4/6)+((J111+K111+R111+T111+V111+W111+I111-(1-M111)-P111-Q111)/20))*(X111+(AD111+AS111)*5/6+(AH111+AM111+AP111)*1/6+AK111*18/6+AO111*8/6-AE111*9/6-AF111*7/6-AG111*3/6-AI111*2/6-AQ111*4/6-AR111)-(((2/6)-((J111+K111+L111+M111+S111+U111+V111+W111+I111)/20))*(AE111*17/6+AF111*12/6+AI111*3/6+AL111*2/6+AQ111*5/6+AR111*8/6-AD111*1/6-AG111*9/6-AK111*2/6))))/2</f>
        <v>8879.2824104921456</v>
      </c>
      <c r="G111" s="301">
        <f t="shared" si="58"/>
        <v>1.0247296492200977</v>
      </c>
      <c r="H111" s="138">
        <f t="shared" si="72"/>
        <v>214.28241049214557</v>
      </c>
      <c r="I111" s="70">
        <f>(Z111-AG111)/(AB111-AG111-AI111+AF111)</f>
        <v>0.28166049415062822</v>
      </c>
      <c r="J111" s="66">
        <f>X111/AB111</f>
        <v>0.34796175273194774</v>
      </c>
      <c r="K111" s="66">
        <f>J111+V111</f>
        <v>0.66711621347570604</v>
      </c>
      <c r="L111" s="66">
        <f>AN111/X111</f>
        <v>0.14617249740214755</v>
      </c>
      <c r="M111" s="66">
        <f>AG111/X111</f>
        <v>1.7203556171342799E-2</v>
      </c>
      <c r="N111" s="134">
        <f>(I111*0.7635+AU111*0.7562+K111*0.7021+1-P111*0.5276+R111*0.4621+W111*0.2713)/3.9552</f>
        <v>0.49076011226365784</v>
      </c>
      <c r="O111" s="134">
        <f>(1-I111*0.7635+1-AU111*0.7562+1-K111*0.7021+P111*0.5276+1-R111*0.4621+1-W111*0.2713)/5.5276</f>
        <v>0.73430523264613579</v>
      </c>
      <c r="P111" s="113">
        <f>AI111/AA111</f>
        <v>8.1455228762056534E-2</v>
      </c>
      <c r="Q111" s="66">
        <f>AT111/X111</f>
        <v>7.4125389677866291E-2</v>
      </c>
      <c r="R111" s="71">
        <f>E111/AA111</f>
        <v>0.10305293578963642</v>
      </c>
      <c r="S111" s="66">
        <f>AC111/X111</f>
        <v>0.25066389562406188</v>
      </c>
      <c r="T111" s="66">
        <f>AC111/AA111</f>
        <v>7.7459177241535143E-2</v>
      </c>
      <c r="U111" s="67">
        <f>E111/X111</f>
        <v>0.33348728014471002</v>
      </c>
      <c r="V111" s="66">
        <f>(Z111+AD111+AK111)/(AB111+AD111+AF111+AK111)</f>
        <v>0.31915446074375825</v>
      </c>
      <c r="W111" s="67">
        <f>AD111/AA111</f>
        <v>7.1143988677854028E-2</v>
      </c>
      <c r="X111" s="69">
        <v>25983</v>
      </c>
      <c r="Y111" s="69"/>
      <c r="Z111" s="888">
        <v>19624</v>
      </c>
      <c r="AA111" s="888">
        <v>84083</v>
      </c>
      <c r="AB111" s="887">
        <v>74672</v>
      </c>
      <c r="AC111" s="888">
        <f t="shared" si="68"/>
        <v>6513</v>
      </c>
      <c r="AD111" s="68">
        <v>5982</v>
      </c>
      <c r="AE111" s="119">
        <v>1594</v>
      </c>
      <c r="AF111" s="72">
        <v>709.51571220492917</v>
      </c>
      <c r="AG111" s="68">
        <v>447</v>
      </c>
      <c r="AH111" s="69">
        <v>374</v>
      </c>
      <c r="AI111" s="68">
        <v>6849</v>
      </c>
      <c r="AJ111" s="888">
        <f t="shared" si="69"/>
        <v>833</v>
      </c>
      <c r="AK111" s="68">
        <v>531</v>
      </c>
      <c r="AL111" s="114">
        <v>264</v>
      </c>
      <c r="AM111" s="69">
        <v>43</v>
      </c>
      <c r="AN111" s="888">
        <f t="shared" si="70"/>
        <v>3798</v>
      </c>
      <c r="AO111" s="68">
        <v>2081</v>
      </c>
      <c r="AP111" s="69">
        <v>195</v>
      </c>
      <c r="AQ111" s="69">
        <v>2718</v>
      </c>
      <c r="AR111" s="68">
        <v>1662</v>
      </c>
      <c r="AS111" s="220">
        <v>3186</v>
      </c>
      <c r="AT111" s="894">
        <f t="shared" si="71"/>
        <v>1926</v>
      </c>
      <c r="AU111" s="349">
        <f>X111/AA111</f>
        <v>0.30901609124317636</v>
      </c>
      <c r="AV111" s="349">
        <f>BH111/AA111</f>
        <v>0.45639427708335811</v>
      </c>
      <c r="AW111" s="353">
        <f>AG111/AA111</f>
        <v>5.316175683550777E-3</v>
      </c>
      <c r="AX111" s="365">
        <f>AN111/AA111</f>
        <v>4.5169653794464991E-2</v>
      </c>
      <c r="AY111" s="365">
        <f>BH111/X111</f>
        <v>1.4769272216449216</v>
      </c>
      <c r="AZ111" s="365">
        <f>AR111/X111</f>
        <v>6.3964900127006119E-2</v>
      </c>
      <c r="BA111" s="365">
        <f>AR111/AA111</f>
        <v>1.9766183414007588E-2</v>
      </c>
      <c r="BB111" s="365">
        <f>AT111/AA111</f>
        <v>2.2905938180131535E-2</v>
      </c>
      <c r="BC111" s="365">
        <f>AI111/X111</f>
        <v>0.26359542777970213</v>
      </c>
      <c r="BD111" s="380">
        <f>AD111/X111</f>
        <v>0.23022745641380904</v>
      </c>
      <c r="BE111" s="365">
        <v>0.26300000000000001</v>
      </c>
      <c r="BF111" s="907">
        <v>7423</v>
      </c>
      <c r="BG111" s="907">
        <v>2922</v>
      </c>
      <c r="BH111" s="910">
        <f>X111+AC111+AN111+AO111</f>
        <v>38375</v>
      </c>
      <c r="BI111" s="909">
        <v>15207</v>
      </c>
      <c r="BJ111" s="909">
        <v>993.38641622826367</v>
      </c>
      <c r="BK111" s="272">
        <v>207.15113490934084</v>
      </c>
      <c r="BL111" s="907">
        <v>1048</v>
      </c>
      <c r="BM111" s="53"/>
      <c r="BN111" s="134">
        <f>(I111*0.7635+AU111*0.7562+K111*0.7021+1-P111*0.5276+R111*0.4621+W111*0.2713)/3.9552</f>
        <v>0.49076011226365784</v>
      </c>
      <c r="BO111" s="222">
        <v>3.88</v>
      </c>
      <c r="BP111" s="116">
        <v>8.8000000000000007</v>
      </c>
      <c r="BQ111" s="116">
        <v>2.7</v>
      </c>
      <c r="BR111" s="116">
        <v>0.2</v>
      </c>
      <c r="BS111" s="115">
        <f>AS111/D111</f>
        <v>1.424865831842576</v>
      </c>
      <c r="BT111" s="117">
        <v>0.96599999999999997</v>
      </c>
      <c r="BU111" s="116">
        <v>1.1499999999999999</v>
      </c>
      <c r="BV111" s="116">
        <v>3.1</v>
      </c>
      <c r="BW111" s="116">
        <v>23.9</v>
      </c>
      <c r="BX111" s="66">
        <v>0.67</v>
      </c>
      <c r="BY111" s="71">
        <v>0.10305293578963642</v>
      </c>
      <c r="BZ111" s="66">
        <v>0.30901609124317636</v>
      </c>
      <c r="CA111" s="227">
        <v>7.1143988677854028E-2</v>
      </c>
      <c r="CB111" s="66">
        <v>0.28199999999999997</v>
      </c>
      <c r="CC111" s="113">
        <v>8.1455228762056534E-2</v>
      </c>
      <c r="CD111" s="53"/>
      <c r="CE111" s="134">
        <f>(1-I111*0.7635+1-AU111*0.7562+1-K111*0.7021+P111*0.5276+1-R111*0.4621+1-W111*0.2713)/5.5276</f>
        <v>0.73430523264613579</v>
      </c>
      <c r="CF111" s="115">
        <v>3.88</v>
      </c>
      <c r="CG111" s="116">
        <v>8.8000000000000007</v>
      </c>
      <c r="CH111" s="116">
        <v>2.7</v>
      </c>
      <c r="CI111" s="116">
        <v>0.2</v>
      </c>
      <c r="CJ111" s="115">
        <f>AS111/D111</f>
        <v>1.424865831842576</v>
      </c>
      <c r="CK111" s="117">
        <v>0.96599999999999997</v>
      </c>
      <c r="CL111" s="116">
        <v>1.1499999999999999</v>
      </c>
      <c r="CM111" s="116">
        <v>23.9</v>
      </c>
      <c r="CN111" s="116">
        <v>3.1</v>
      </c>
      <c r="CO111" s="66">
        <v>0.67</v>
      </c>
      <c r="CP111" s="71">
        <v>0.10305293578963642</v>
      </c>
      <c r="CQ111" s="66">
        <v>0.30901609124317636</v>
      </c>
      <c r="CR111" s="66">
        <v>7.1143988677854028E-2</v>
      </c>
      <c r="CS111" s="66">
        <v>0.28199999999999997</v>
      </c>
      <c r="CT111" s="113">
        <v>8.1455228762056534E-2</v>
      </c>
      <c r="CU111" s="40"/>
      <c r="CV111" s="96">
        <v>1985</v>
      </c>
      <c r="CW111" s="134">
        <v>0.50103077825508813</v>
      </c>
      <c r="CX111" s="134">
        <v>0.72695619542757717</v>
      </c>
      <c r="CY111" s="40"/>
      <c r="DG111" s="40"/>
      <c r="DH111" s="96">
        <v>1985</v>
      </c>
      <c r="DI111" s="70">
        <v>0.28075757832202158</v>
      </c>
      <c r="DJ111" s="40"/>
      <c r="DR111" s="40"/>
      <c r="DS111" s="96">
        <v>1985</v>
      </c>
      <c r="DT111" s="98">
        <v>6.439387167706527E-2</v>
      </c>
      <c r="DU111" s="40"/>
    </row>
    <row r="112" spans="1:125" x14ac:dyDescent="0.2">
      <c r="A112" s="40"/>
      <c r="B112" s="96">
        <v>1918</v>
      </c>
      <c r="C112" s="142">
        <v>16</v>
      </c>
      <c r="D112" s="111">
        <v>2032</v>
      </c>
      <c r="E112" s="112">
        <v>7385</v>
      </c>
      <c r="F112" s="138">
        <f>((((4/6)+((J112+K112+R112+T112+V112+W112+I112-(1-M112)-P112-Q112)/20))*(X112+(AD112+AS112)*5/6+(AH112+AM112+AP112)*1/6+AK112*18/6+AO112*8/6-AE112*9/6-AF112*7/6-AG112*3/6-AI112*2/6-AQ112*4/6-AR112)-(((2/6)-((J112+K112+L112+M112+S112+U112+V112+W112+I112)/20))*(AE112*17/6+AF112*12/6+AI112*3/6+AL112*2/6+AQ112*5/6+AR112*8/6-AD112*1/6-AG112*9/6-AK112*2/6))))/2</f>
        <v>7485.3539731229976</v>
      </c>
      <c r="G112" s="300">
        <f t="shared" si="58"/>
        <v>1.0135888927722407</v>
      </c>
      <c r="H112" s="138">
        <f t="shared" si="72"/>
        <v>100.35397312299756</v>
      </c>
      <c r="I112" s="70">
        <f>(Z112-AG112)/(AB112-AG112-AI112+AF112)</f>
        <v>0.27262211291491817</v>
      </c>
      <c r="J112" s="66">
        <f>X112/AB112</f>
        <v>0.32508356235608704</v>
      </c>
      <c r="K112" s="66">
        <f>J112+V112</f>
        <v>0.63912899537788026</v>
      </c>
      <c r="L112" s="66">
        <f>AN112/X112</f>
        <v>0.16341452268884521</v>
      </c>
      <c r="M112" s="66">
        <f>AG112/X112</f>
        <v>1.0738929762829594E-2</v>
      </c>
      <c r="N112" s="134">
        <f>(I112*0.7635+AU112*0.7562+K112*0.7021+1-P112*0.5276+R112*0.4621+W112*0.2713)/3.9552</f>
        <v>0.48000942767198529</v>
      </c>
      <c r="O112" s="134">
        <f>(1-I112*0.7635+1-AU112*0.7562+1-K112*0.7021+P112*0.5276+1-R112*0.4621+1-W112*0.2713)/5.5276</f>
        <v>0.74199774073228253</v>
      </c>
      <c r="P112" s="113">
        <f>AI112/AA112</f>
        <v>7.783966998607425E-2</v>
      </c>
      <c r="Q112" s="66">
        <f>AT112/X112</f>
        <v>8.4494813325412421E-2</v>
      </c>
      <c r="R112" s="71">
        <f>E112/AA112</f>
        <v>9.7020415670406479E-2</v>
      </c>
      <c r="S112" s="66">
        <f>AC112/X112</f>
        <v>0.28378193117945438</v>
      </c>
      <c r="T112" s="66">
        <f>AC112/AA112</f>
        <v>8.1583856643632255E-2</v>
      </c>
      <c r="U112" s="67">
        <f>E112/X112</f>
        <v>0.33747657999360237</v>
      </c>
      <c r="V112" s="66">
        <f>(Z112+AD112+AK112)/(AB112+AD112+AF112+AK112)</f>
        <v>0.31404543302179322</v>
      </c>
      <c r="W112" s="67">
        <f>AD112/AA112</f>
        <v>7.5527470506319139E-2</v>
      </c>
      <c r="X112" s="69">
        <v>21883</v>
      </c>
      <c r="Y112" s="69"/>
      <c r="Z112" s="888">
        <v>17085</v>
      </c>
      <c r="AA112" s="888">
        <v>76118</v>
      </c>
      <c r="AB112" s="887">
        <v>67315</v>
      </c>
      <c r="AC112" s="888">
        <f t="shared" si="68"/>
        <v>6210</v>
      </c>
      <c r="AD112" s="68">
        <v>5749</v>
      </c>
      <c r="AE112" s="119">
        <v>1597</v>
      </c>
      <c r="AF112" s="72">
        <v>652.16530965580864</v>
      </c>
      <c r="AG112" s="68">
        <v>235</v>
      </c>
      <c r="AH112" s="69">
        <v>299</v>
      </c>
      <c r="AI112" s="68">
        <v>5925</v>
      </c>
      <c r="AJ112" s="888">
        <f t="shared" si="69"/>
        <v>759</v>
      </c>
      <c r="AK112" s="68">
        <v>461</v>
      </c>
      <c r="AL112" s="114">
        <v>270</v>
      </c>
      <c r="AM112" s="69">
        <v>23</v>
      </c>
      <c r="AN112" s="888">
        <f t="shared" si="70"/>
        <v>3576</v>
      </c>
      <c r="AO112" s="68">
        <v>2009</v>
      </c>
      <c r="AP112" s="69">
        <v>190</v>
      </c>
      <c r="AQ112" s="69">
        <v>2446</v>
      </c>
      <c r="AR112" s="68">
        <v>1579</v>
      </c>
      <c r="AS112" s="220">
        <v>3064</v>
      </c>
      <c r="AT112" s="894">
        <f t="shared" si="71"/>
        <v>1849</v>
      </c>
      <c r="AU112" s="349">
        <f>X112/AA112</f>
        <v>0.28748784781523423</v>
      </c>
      <c r="AV112" s="349">
        <f>BH112/AA112</f>
        <v>0.44244462544995927</v>
      </c>
      <c r="AW112" s="353">
        <f>AG112/AA112</f>
        <v>3.0873118053548437E-3</v>
      </c>
      <c r="AX112" s="365">
        <f>AN112/AA112</f>
        <v>4.6979689429569878E-2</v>
      </c>
      <c r="AY112" s="365">
        <f>BH112/X112</f>
        <v>1.539002878947128</v>
      </c>
      <c r="AZ112" s="365">
        <f>AR112/X112</f>
        <v>7.2156468491523101E-2</v>
      </c>
      <c r="BA112" s="365">
        <f>AR112/AA112</f>
        <v>2.0744107832575739E-2</v>
      </c>
      <c r="BB112" s="365">
        <f>AT112/AA112</f>
        <v>2.4291232034472792E-2</v>
      </c>
      <c r="BC112" s="365">
        <f>AI112/X112</f>
        <v>0.27075812274368233</v>
      </c>
      <c r="BD112" s="380">
        <f>AD112/X112</f>
        <v>0.26271534981492484</v>
      </c>
      <c r="BE112" s="365">
        <v>0.254</v>
      </c>
      <c r="BF112" s="907">
        <v>6216</v>
      </c>
      <c r="BG112" s="907">
        <v>2323</v>
      </c>
      <c r="BH112" s="910">
        <f>X112+AC112+AN112+AO112</f>
        <v>33678</v>
      </c>
      <c r="BI112" s="909">
        <v>13642</v>
      </c>
      <c r="BJ112" s="909">
        <v>1073.6061186871088</v>
      </c>
      <c r="BK112" s="272">
        <v>185.07286094104163</v>
      </c>
      <c r="BL112" s="907">
        <v>885</v>
      </c>
      <c r="BM112" s="53"/>
      <c r="BN112" s="134">
        <f>(I112*0.7635+AU112*0.7562+K112*0.7021+1-P112*0.5276+R112*0.4621+W112*0.2713)/3.9552</f>
        <v>0.48000942767198529</v>
      </c>
      <c r="BO112" s="222">
        <v>3.63</v>
      </c>
      <c r="BP112" s="116">
        <v>8.3000000000000007</v>
      </c>
      <c r="BQ112" s="116">
        <v>2.8</v>
      </c>
      <c r="BR112" s="116">
        <v>0.1</v>
      </c>
      <c r="BS112" s="115">
        <f>AS112/D112</f>
        <v>1.5078740157480315</v>
      </c>
      <c r="BT112" s="117">
        <v>0.96399999999999997</v>
      </c>
      <c r="BU112" s="116">
        <v>1.03</v>
      </c>
      <c r="BV112" s="116">
        <v>2.9</v>
      </c>
      <c r="BW112" s="116">
        <v>24.1</v>
      </c>
      <c r="BX112" s="66">
        <v>0.64200000000000002</v>
      </c>
      <c r="BY112" s="71">
        <v>9.7020415670406479E-2</v>
      </c>
      <c r="BZ112" s="66">
        <v>0.28748784781523423</v>
      </c>
      <c r="CA112" s="227">
        <v>7.5527470506319139E-2</v>
      </c>
      <c r="CB112" s="66">
        <v>0.27300000000000002</v>
      </c>
      <c r="CC112" s="113">
        <v>7.783966998607425E-2</v>
      </c>
      <c r="CD112" s="53"/>
      <c r="CE112" s="134">
        <f>(1-I112*0.7635+1-AU112*0.7562+1-K112*0.7021+P112*0.5276+1-R112*0.4621+1-W112*0.2713)/5.5276</f>
        <v>0.74199774073228253</v>
      </c>
      <c r="CF112" s="115">
        <v>3.63</v>
      </c>
      <c r="CG112" s="116">
        <v>8.3000000000000007</v>
      </c>
      <c r="CH112" s="116">
        <v>2.8</v>
      </c>
      <c r="CI112" s="116">
        <v>0.1</v>
      </c>
      <c r="CJ112" s="115">
        <f>AS112/D112</f>
        <v>1.5078740157480315</v>
      </c>
      <c r="CK112" s="117">
        <v>0.96399999999999997</v>
      </c>
      <c r="CL112" s="116">
        <v>1.03</v>
      </c>
      <c r="CM112" s="116">
        <v>24.1</v>
      </c>
      <c r="CN112" s="116">
        <v>2.9</v>
      </c>
      <c r="CO112" s="66">
        <v>0.64200000000000002</v>
      </c>
      <c r="CP112" s="71">
        <v>9.7020415670406479E-2</v>
      </c>
      <c r="CQ112" s="66">
        <v>0.28748784781523423</v>
      </c>
      <c r="CR112" s="66">
        <v>7.5527470506319139E-2</v>
      </c>
      <c r="CS112" s="66">
        <v>0.27300000000000002</v>
      </c>
      <c r="CT112" s="113">
        <v>7.783966998607425E-2</v>
      </c>
      <c r="CU112" s="40"/>
      <c r="CV112" s="96">
        <v>1986</v>
      </c>
      <c r="CW112" s="134">
        <v>0.50220401920002544</v>
      </c>
      <c r="CX112" s="134">
        <v>0.72611669861423755</v>
      </c>
      <c r="CY112" s="40"/>
      <c r="DG112" s="40"/>
      <c r="DH112" s="96">
        <v>1986</v>
      </c>
      <c r="DI112" s="70">
        <v>0.28564641246695804</v>
      </c>
      <c r="DJ112" s="40"/>
      <c r="DR112" s="40"/>
      <c r="DS112" s="96">
        <v>1986</v>
      </c>
      <c r="DT112" s="98">
        <v>6.7438981252210831E-2</v>
      </c>
      <c r="DU112" s="40"/>
    </row>
    <row r="113" spans="1:125" x14ac:dyDescent="0.2">
      <c r="A113" s="40"/>
      <c r="B113" s="96">
        <v>1917</v>
      </c>
      <c r="C113" s="142">
        <v>16</v>
      </c>
      <c r="D113" s="111">
        <v>2494</v>
      </c>
      <c r="E113" s="112">
        <v>8949</v>
      </c>
      <c r="F113" s="138">
        <f>((((4/6)+((J113+K113+R113+T113+V113+W113+I113-(1-M113)-P113-Q113)/20))*(X113+(AD113+AS113)*5/6+(AH113+AM113+AP113)*1/6+AK113*18/6+AO113*8/6-AE113*9/6-AF113*7/6-AG113*3/6-AI113*2/6-AQ113*4/6-AR113)-(((2/6)-((J113+K113+L113+M113+S113+U113+V113+W113+I113)/20))*(AE113*17/6+AF113*12/6+AI113*3/6+AL113*2/6+AQ113*5/6+AR113*8/6-AD113*1/6-AG113*9/6-AK113*2/6))))/2</f>
        <v>8792.4032475350105</v>
      </c>
      <c r="G113" s="300">
        <f t="shared" si="58"/>
        <v>0.98250120097608784</v>
      </c>
      <c r="H113" s="138">
        <f>E113-F113</f>
        <v>156.59675246498955</v>
      </c>
      <c r="I113" s="70">
        <f>(Z113-AG113)/(AB113-AG113-AI113+AF113)</f>
        <v>0.2716515196481068</v>
      </c>
      <c r="J113" s="66">
        <f>X113/AB113</f>
        <v>0.32394125891170555</v>
      </c>
      <c r="K113" s="66">
        <f>J113+V113</f>
        <v>0.63257406616593814</v>
      </c>
      <c r="L113" s="66">
        <f>AN113/X113</f>
        <v>0.16827809337496707</v>
      </c>
      <c r="M113" s="66">
        <f>AG113/X113</f>
        <v>1.2602987096046047E-2</v>
      </c>
      <c r="N113" s="134">
        <f>(I113*0.7635+AU113*0.7562+K113*0.7021+1-P113*0.5276+R113*0.4621+W113*0.2713)/3.9552</f>
        <v>0.47622276365894073</v>
      </c>
      <c r="O113" s="134">
        <f>(1-I113*0.7635+1-AU113*0.7562+1-K113*0.7021+P113*0.5276+1-R113*0.4621+1-W113*0.2713)/5.5276</f>
        <v>0.74470723735005395</v>
      </c>
      <c r="P113" s="113">
        <f>AI113/AA113</f>
        <v>9.3536498631436024E-2</v>
      </c>
      <c r="Q113" s="66">
        <f>AT113/X113</f>
        <v>8.1938226552800877E-2</v>
      </c>
      <c r="R113" s="71">
        <f>E113/AA113</f>
        <v>9.6435268001465554E-2</v>
      </c>
      <c r="S113" s="66">
        <f>AC113/X113</f>
        <v>0.28174259809638463</v>
      </c>
      <c r="T113" s="66">
        <f>AC113/AA113</f>
        <v>8.0702170305394519E-2</v>
      </c>
      <c r="U113" s="67">
        <f>E113/X113</f>
        <v>0.33666904932094355</v>
      </c>
      <c r="V113" s="66">
        <f>(Z113+AD113+AK113)/(AB113+AD113+AF113+AK113)</f>
        <v>0.30863280725423259</v>
      </c>
      <c r="W113" s="67">
        <f>AD113/AA113</f>
        <v>7.4462811698527989E-2</v>
      </c>
      <c r="X113" s="69">
        <v>26581</v>
      </c>
      <c r="Y113" s="69"/>
      <c r="Z113" s="888">
        <v>20391</v>
      </c>
      <c r="AA113" s="888">
        <v>92798</v>
      </c>
      <c r="AB113" s="887">
        <v>82055</v>
      </c>
      <c r="AC113" s="888">
        <f t="shared" si="68"/>
        <v>7489</v>
      </c>
      <c r="AD113" s="68">
        <v>6910</v>
      </c>
      <c r="AE113" s="119">
        <v>1936</v>
      </c>
      <c r="AF113" s="72">
        <v>789.88332250168969</v>
      </c>
      <c r="AG113" s="68">
        <v>335</v>
      </c>
      <c r="AH113" s="69">
        <v>415</v>
      </c>
      <c r="AI113" s="68">
        <v>8680</v>
      </c>
      <c r="AJ113" s="888">
        <f t="shared" si="69"/>
        <v>956</v>
      </c>
      <c r="AK113" s="68">
        <v>579</v>
      </c>
      <c r="AL113" s="114">
        <v>267</v>
      </c>
      <c r="AM113" s="69">
        <v>38</v>
      </c>
      <c r="AN113" s="888">
        <f t="shared" si="70"/>
        <v>4473</v>
      </c>
      <c r="AO113" s="68">
        <v>2420</v>
      </c>
      <c r="AP113" s="69">
        <v>274</v>
      </c>
      <c r="AQ113" s="69">
        <v>3079</v>
      </c>
      <c r="AR113" s="68">
        <v>1911</v>
      </c>
      <c r="AS113" s="220">
        <v>3746</v>
      </c>
      <c r="AT113" s="894">
        <f t="shared" si="71"/>
        <v>2178</v>
      </c>
      <c r="AU113" s="349">
        <f>X113/AA113</f>
        <v>0.28643936291730426</v>
      </c>
      <c r="AV113" s="349">
        <f>BH113/AA113</f>
        <v>0.44142115131791632</v>
      </c>
      <c r="AW113" s="353">
        <f>AG113/AA113</f>
        <v>3.6099915946464362E-3</v>
      </c>
      <c r="AX113" s="365">
        <f>AN113/AA113</f>
        <v>4.8201469859264205E-2</v>
      </c>
      <c r="AY113" s="365">
        <f>BH113/X113</f>
        <v>1.5410631654189082</v>
      </c>
      <c r="AZ113" s="365">
        <f>AR113/X113</f>
        <v>7.1893457732967153E-2</v>
      </c>
      <c r="BA113" s="365">
        <f>AR113/AA113</f>
        <v>2.0593116230953255E-2</v>
      </c>
      <c r="BB113" s="365">
        <f>AT113/AA113</f>
        <v>2.3470333412358026E-2</v>
      </c>
      <c r="BC113" s="365">
        <f>AI113/X113</f>
        <v>0.32654903878710356</v>
      </c>
      <c r="BD113" s="380">
        <f>AD113/X113</f>
        <v>0.25996012189157669</v>
      </c>
      <c r="BE113" s="365">
        <v>0.249</v>
      </c>
      <c r="BF113" s="907">
        <v>7587</v>
      </c>
      <c r="BG113" s="907">
        <v>2909</v>
      </c>
      <c r="BH113" s="910">
        <f>X113+AC113+AN113+AO113</f>
        <v>40963</v>
      </c>
      <c r="BI113" s="909">
        <v>16009</v>
      </c>
      <c r="BJ113" s="909">
        <v>1367.5967127374033</v>
      </c>
      <c r="BK113" s="272">
        <v>212.6460521647615</v>
      </c>
      <c r="BL113" s="907">
        <v>1138</v>
      </c>
      <c r="BM113" s="53"/>
      <c r="BN113" s="134">
        <f>(I113*0.7635+AU113*0.7562+K113*0.7021+1-P113*0.5276+R113*0.4621+W113*0.2713)/3.9552</f>
        <v>0.47622276365894073</v>
      </c>
      <c r="BO113" s="222">
        <v>3.59</v>
      </c>
      <c r="BP113" s="116">
        <v>8.1</v>
      </c>
      <c r="BQ113" s="116">
        <v>2.8</v>
      </c>
      <c r="BR113" s="116">
        <v>0.1</v>
      </c>
      <c r="BS113" s="115">
        <f>AS113/D113</f>
        <v>1.5020048115477145</v>
      </c>
      <c r="BT113" s="117">
        <v>0.96399999999999997</v>
      </c>
      <c r="BU113" s="116">
        <v>1.25</v>
      </c>
      <c r="BV113" s="116">
        <v>3.5</v>
      </c>
      <c r="BW113" s="116">
        <v>23.5</v>
      </c>
      <c r="BX113" s="66">
        <v>0.63500000000000001</v>
      </c>
      <c r="BY113" s="71">
        <v>9.6435268001465554E-2</v>
      </c>
      <c r="BZ113" s="66">
        <v>0.28643936291730426</v>
      </c>
      <c r="CA113" s="227">
        <v>7.4462811698527989E-2</v>
      </c>
      <c r="CB113" s="66">
        <v>0.27200000000000002</v>
      </c>
      <c r="CC113" s="113">
        <v>9.3536498631436024E-2</v>
      </c>
      <c r="CD113" s="53"/>
      <c r="CE113" s="134">
        <f>(1-I113*0.7635+1-AU113*0.7562+1-K113*0.7021+P113*0.5276+1-R113*0.4621+1-W113*0.2713)/5.5276</f>
        <v>0.74470723735005395</v>
      </c>
      <c r="CF113" s="115">
        <v>3.59</v>
      </c>
      <c r="CG113" s="116">
        <v>8.1</v>
      </c>
      <c r="CH113" s="116">
        <v>2.8</v>
      </c>
      <c r="CI113" s="116">
        <v>0.1</v>
      </c>
      <c r="CJ113" s="115">
        <f>AS113/D113</f>
        <v>1.5020048115477145</v>
      </c>
      <c r="CK113" s="117">
        <v>0.96399999999999997</v>
      </c>
      <c r="CL113" s="116">
        <v>1.25</v>
      </c>
      <c r="CM113" s="116">
        <v>23.5</v>
      </c>
      <c r="CN113" s="116">
        <v>3.5</v>
      </c>
      <c r="CO113" s="66">
        <v>0.63500000000000001</v>
      </c>
      <c r="CP113" s="71">
        <v>9.6435268001465554E-2</v>
      </c>
      <c r="CQ113" s="66">
        <v>0.28643936291730426</v>
      </c>
      <c r="CR113" s="66">
        <v>7.4462811698527989E-2</v>
      </c>
      <c r="CS113" s="66">
        <v>0.27200000000000002</v>
      </c>
      <c r="CT113" s="113">
        <v>9.3536498631436024E-2</v>
      </c>
      <c r="CU113" s="40"/>
      <c r="CV113" s="96">
        <v>1987</v>
      </c>
      <c r="CW113" s="134">
        <v>0.51159826171656642</v>
      </c>
      <c r="CX113" s="134">
        <v>0.71939477445159494</v>
      </c>
      <c r="CY113" s="40"/>
      <c r="DG113" s="40"/>
      <c r="DH113" s="96">
        <v>1987</v>
      </c>
      <c r="DI113" s="70">
        <v>0.28912735196458217</v>
      </c>
      <c r="DJ113" s="40"/>
      <c r="DR113" s="40"/>
      <c r="DS113" s="96">
        <v>1987</v>
      </c>
      <c r="DT113" s="98">
        <v>7.4481237678350659E-2</v>
      </c>
      <c r="DU113" s="40"/>
    </row>
    <row r="114" spans="1:125" x14ac:dyDescent="0.2">
      <c r="A114" s="40"/>
      <c r="B114" s="96">
        <v>1916</v>
      </c>
      <c r="C114" s="142">
        <v>16</v>
      </c>
      <c r="D114" s="111">
        <v>2494</v>
      </c>
      <c r="E114" s="112">
        <v>8889</v>
      </c>
      <c r="F114" s="138">
        <f>((((4/6)+((J114+K114+R114+T114+V114+W114+I114-(1-M114)-P114-Q114)/20))*(X114+(AD114+AS114)*5/6+(AH114+AM114+AP114)*1/6+AK114*18/6+AO114*8/6-AE114*9/6-AF114*7/6-AG114*3/6-AI114*2/6-AQ114*4/6-AR114)-(((2/6)-((J114+K114+L114+M114+S114+U114+V114+W114+I114)/20))*(AE114*17/6+AF114*12/6+AI114*3/6+AL114*2/6+AQ114*5/6+AR114*8/6-AD114*1/6-AG114*9/6-AK114*2/6))))/2</f>
        <v>9083.9762770723901</v>
      </c>
      <c r="G114" s="301">
        <f t="shared" si="58"/>
        <v>1.0219345569886815</v>
      </c>
      <c r="H114" s="138">
        <f t="shared" ref="H114" si="73">F114-E114</f>
        <v>194.97627707239008</v>
      </c>
      <c r="I114" s="70">
        <f>(Z114-AG114)/(AB114-AG114-AI114+AF114)</f>
        <v>0.27361770051026174</v>
      </c>
      <c r="J114" s="66">
        <f>X114/AB114</f>
        <v>0.32604609149943853</v>
      </c>
      <c r="K114" s="66">
        <f>J114+V114</f>
        <v>0.63589613008382551</v>
      </c>
      <c r="L114" s="66">
        <f>AN114/X114</f>
        <v>0.1732993897645165</v>
      </c>
      <c r="M114" s="66">
        <f>AG114/X114</f>
        <v>1.4338661974467449E-2</v>
      </c>
      <c r="N114" s="134">
        <f>(I114*0.7635+AU114*0.7562+K114*0.7021+1-P114*0.5276+R114*0.4621+W114*0.2713)/3.9552</f>
        <v>0.47636667820745016</v>
      </c>
      <c r="O114" s="134">
        <f>(1-I114*0.7635+1-AU114*0.7562+1-K114*0.7021+P114*0.5276+1-R114*0.4621+1-W114*0.2713)/5.5276</f>
        <v>0.74460426122619106</v>
      </c>
      <c r="P114" s="113">
        <f>AI114/AA114</f>
        <v>0.10289451531438192</v>
      </c>
      <c r="Q114" s="66">
        <f>AT114/X114</f>
        <v>9.0037812137321704E-2</v>
      </c>
      <c r="R114" s="71">
        <f>E114/AA114</f>
        <v>9.5933432623194981E-2</v>
      </c>
      <c r="S114" s="66">
        <f>AC114/X114</f>
        <v>0.28886975403391862</v>
      </c>
      <c r="T114" s="66">
        <f>AC114/AA114</f>
        <v>8.3273975263873604E-2</v>
      </c>
      <c r="U114" s="67">
        <f>E114/X114</f>
        <v>0.33278424619070796</v>
      </c>
      <c r="V114" s="66">
        <f>(Z114+AD114+AK114)/(AB114+AD114+AF114+AK114)</f>
        <v>0.30985003858438692</v>
      </c>
      <c r="W114" s="67">
        <f>AD114/AA114</f>
        <v>7.6366854454013686E-2</v>
      </c>
      <c r="X114" s="69">
        <v>26711</v>
      </c>
      <c r="Y114" s="69"/>
      <c r="Z114" s="888">
        <v>20285</v>
      </c>
      <c r="AA114" s="888">
        <v>92658</v>
      </c>
      <c r="AB114" s="887">
        <v>81924</v>
      </c>
      <c r="AC114" s="888">
        <f t="shared" si="68"/>
        <v>7716</v>
      </c>
      <c r="AD114" s="68">
        <v>7076</v>
      </c>
      <c r="AE114" s="119">
        <v>1858</v>
      </c>
      <c r="AF114" s="72">
        <v>729.5223919553938</v>
      </c>
      <c r="AG114" s="68">
        <v>383</v>
      </c>
      <c r="AH114" s="69">
        <v>500</v>
      </c>
      <c r="AI114" s="68">
        <v>9534</v>
      </c>
      <c r="AJ114" s="888">
        <f t="shared" si="69"/>
        <v>1118</v>
      </c>
      <c r="AK114" s="68">
        <v>640</v>
      </c>
      <c r="AL114" s="114">
        <v>322</v>
      </c>
      <c r="AM114" s="69">
        <v>50</v>
      </c>
      <c r="AN114" s="888">
        <f t="shared" si="70"/>
        <v>4629</v>
      </c>
      <c r="AO114" s="68">
        <v>2755</v>
      </c>
      <c r="AP114" s="69">
        <v>296</v>
      </c>
      <c r="AQ114" s="69">
        <v>2829</v>
      </c>
      <c r="AR114" s="68">
        <v>2083</v>
      </c>
      <c r="AS114" s="220">
        <v>3783</v>
      </c>
      <c r="AT114" s="894">
        <f t="shared" si="71"/>
        <v>2405</v>
      </c>
      <c r="AU114" s="349">
        <f>X114/AA114</f>
        <v>0.2882751624252628</v>
      </c>
      <c r="AV114" s="349">
        <f>BH114/AA114</f>
        <v>0.45124004403289514</v>
      </c>
      <c r="AW114" s="353">
        <f>AG114/AA114</f>
        <v>4.1334801096505431E-3</v>
      </c>
      <c r="AX114" s="365">
        <f>AN114/AA114</f>
        <v>4.9957909732564913E-2</v>
      </c>
      <c r="AY114" s="365">
        <f>BH114/X114</f>
        <v>1.5653101718393172</v>
      </c>
      <c r="AZ114" s="365">
        <f>AR114/X114</f>
        <v>7.7982853506046196E-2</v>
      </c>
      <c r="BA114" s="365">
        <f>AR114/AA114</f>
        <v>2.2480519760840943E-2</v>
      </c>
      <c r="BB114" s="365">
        <f>AT114/AA114</f>
        <v>2.5955664918301712E-2</v>
      </c>
      <c r="BC114" s="365">
        <f>AI114/X114</f>
        <v>0.3569316012129834</v>
      </c>
      <c r="BD114" s="380">
        <f>AD114/X114</f>
        <v>0.26490958781026541</v>
      </c>
      <c r="BE114" s="365">
        <v>0.248</v>
      </c>
      <c r="BF114" s="907">
        <v>7533</v>
      </c>
      <c r="BG114" s="907">
        <v>2995</v>
      </c>
      <c r="BH114" s="910">
        <f>X114+AC114+AN114+AO114</f>
        <v>41811</v>
      </c>
      <c r="BI114" s="909">
        <v>15766</v>
      </c>
      <c r="BJ114" s="909">
        <v>1340.0933196567073</v>
      </c>
      <c r="BK114" s="272">
        <v>207.91703849925017</v>
      </c>
      <c r="BL114" s="907">
        <v>1141</v>
      </c>
      <c r="BM114" s="53"/>
      <c r="BN114" s="134">
        <f>(I114*0.7635+AU114*0.7562+K114*0.7021+1-P114*0.5276+R114*0.4621+W114*0.2713)/3.9552</f>
        <v>0.47636667820745016</v>
      </c>
      <c r="BO114" s="222">
        <v>3.56</v>
      </c>
      <c r="BP114" s="116">
        <v>8.1</v>
      </c>
      <c r="BQ114" s="116">
        <v>2.8</v>
      </c>
      <c r="BR114" s="116">
        <v>0.2</v>
      </c>
      <c r="BS114" s="115">
        <f>AS114/D114</f>
        <v>1.5168404170008019</v>
      </c>
      <c r="BT114" s="117">
        <v>0.96399999999999997</v>
      </c>
      <c r="BU114" s="116">
        <v>1.34</v>
      </c>
      <c r="BV114" s="116">
        <v>3.8</v>
      </c>
      <c r="BW114" s="116">
        <v>23.2</v>
      </c>
      <c r="BX114" s="66">
        <v>0.63800000000000001</v>
      </c>
      <c r="BY114" s="71">
        <v>9.5933432623194981E-2</v>
      </c>
      <c r="BZ114" s="66">
        <v>0.2882751624252628</v>
      </c>
      <c r="CA114" s="227">
        <v>7.6366854454013686E-2</v>
      </c>
      <c r="CB114" s="66">
        <v>0.27400000000000002</v>
      </c>
      <c r="CC114" s="113">
        <v>0.10289451531438192</v>
      </c>
      <c r="CD114" s="53"/>
      <c r="CE114" s="134">
        <f>(1-I114*0.7635+1-AU114*0.7562+1-K114*0.7021+P114*0.5276+1-R114*0.4621+1-W114*0.2713)/5.5276</f>
        <v>0.74460426122619106</v>
      </c>
      <c r="CF114" s="115">
        <v>3.56</v>
      </c>
      <c r="CG114" s="116">
        <v>8.1</v>
      </c>
      <c r="CH114" s="116">
        <v>2.8</v>
      </c>
      <c r="CI114" s="116">
        <v>0.2</v>
      </c>
      <c r="CJ114" s="115">
        <f>AS114/D114</f>
        <v>1.5168404170008019</v>
      </c>
      <c r="CK114" s="117">
        <v>0.96399999999999997</v>
      </c>
      <c r="CL114" s="116">
        <v>1.34</v>
      </c>
      <c r="CM114" s="116">
        <v>23.2</v>
      </c>
      <c r="CN114" s="116">
        <v>3.8</v>
      </c>
      <c r="CO114" s="66">
        <v>0.63800000000000001</v>
      </c>
      <c r="CP114" s="71">
        <v>9.5933432623194981E-2</v>
      </c>
      <c r="CQ114" s="66">
        <v>0.2882751624252628</v>
      </c>
      <c r="CR114" s="66">
        <v>7.6366854454013686E-2</v>
      </c>
      <c r="CS114" s="66">
        <v>0.27400000000000002</v>
      </c>
      <c r="CT114" s="113">
        <v>0.10289451531438192</v>
      </c>
      <c r="CU114" s="40"/>
      <c r="CV114" s="96">
        <v>1988</v>
      </c>
      <c r="CW114" s="134">
        <v>0.494107531217572</v>
      </c>
      <c r="CX114" s="134">
        <v>0.73191003193578763</v>
      </c>
      <c r="CY114" s="40"/>
      <c r="DG114" s="40"/>
      <c r="DH114" s="96">
        <v>1988</v>
      </c>
      <c r="DI114" s="70">
        <v>0.28188033896571124</v>
      </c>
      <c r="DJ114" s="40"/>
      <c r="DR114" s="40"/>
      <c r="DS114" s="96">
        <v>1988</v>
      </c>
      <c r="DT114" s="98">
        <v>5.9052924791086349E-2</v>
      </c>
      <c r="DU114" s="40"/>
    </row>
    <row r="115" spans="1:125" x14ac:dyDescent="0.2">
      <c r="A115" s="40"/>
      <c r="B115" s="96">
        <v>1915</v>
      </c>
      <c r="C115" s="142">
        <v>24</v>
      </c>
      <c r="D115" s="111">
        <v>3728</v>
      </c>
      <c r="E115" s="112">
        <v>14213</v>
      </c>
      <c r="F115" s="138">
        <f>((((4/6)+((J115+K115+R115+T115+V115+W115+I115-(1-M115)-P115-Q115)/20))*(X115+(AD115+AS115)*5/6+(AH115+AM115+AP115)*1/6+AK115*18/6+AO115*8/6-AE115*9/6-AF115*7/6-AG115*3/6-AI115*2/6-AQ115*4/6-AR115)-(((2/6)-((J115+K115+L115+M115+S115+U115+V115+W115+I115)/20))*(AE115*17/6+AF115*12/6+AI115*3/6+AL115*2/6+AQ115*5/6+AR115*8/6-AD115*1/6-AG115*9/6-AK115*2/6))))/2</f>
        <v>14071.587247942882</v>
      </c>
      <c r="G115" s="300">
        <f t="shared" si="58"/>
        <v>0.99005046421887577</v>
      </c>
      <c r="H115" s="138">
        <f>E115-F115</f>
        <v>141.41275205711827</v>
      </c>
      <c r="I115" s="70">
        <f>(Z115-AG115)/(AB115-AG115-AI115+AF115)</f>
        <v>0.27549488952049839</v>
      </c>
      <c r="J115" s="66">
        <f>X115/AB115</f>
        <v>0.3322405179780451</v>
      </c>
      <c r="K115" s="66">
        <f>J115+V115</f>
        <v>0.64764287159351674</v>
      </c>
      <c r="L115" s="66">
        <f>AN115/X115</f>
        <v>0.17551626066526524</v>
      </c>
      <c r="M115" s="66">
        <f>AG115/X115</f>
        <v>1.5704216643996537E-2</v>
      </c>
      <c r="N115" s="134">
        <f>(I115*0.7635+AU115*0.7562+K115*0.7021+1-P115*0.5276+R115*0.4621+W115*0.2713)/3.9552</f>
        <v>0.48079334959461006</v>
      </c>
      <c r="O115" s="134">
        <f>(1-I115*0.7635+1-AU115*0.7562+1-K115*0.7021+P115*0.5276+1-R115*0.4621+1-W115*0.2713)/5.5276</f>
        <v>0.74143681592072497</v>
      </c>
      <c r="P115" s="113">
        <f>AI115/AA115</f>
        <v>0.10123401520676434</v>
      </c>
      <c r="Q115" s="66">
        <f>AT115/X115</f>
        <v>9.3503645278442515E-2</v>
      </c>
      <c r="R115" s="71">
        <f>E115/AA115</f>
        <v>0.10262760757016702</v>
      </c>
      <c r="S115" s="66">
        <f>AC115/X115</f>
        <v>0.30011128972424878</v>
      </c>
      <c r="T115" s="66">
        <f>AC115/AA115</f>
        <v>8.762302243467085E-2</v>
      </c>
      <c r="U115" s="67">
        <f>E115/X115</f>
        <v>0.35150241127735871</v>
      </c>
      <c r="V115" s="66">
        <f>(Z115+AD115+AK115)/(AB115+AD115+AF115+AK115)</f>
        <v>0.31540235361547159</v>
      </c>
      <c r="W115" s="67">
        <f>AD115/AA115</f>
        <v>8.0294026326620499E-2</v>
      </c>
      <c r="X115" s="69">
        <v>40435</v>
      </c>
      <c r="Y115" s="69"/>
      <c r="Z115" s="888">
        <v>30460</v>
      </c>
      <c r="AA115" s="888">
        <v>138491</v>
      </c>
      <c r="AB115" s="887">
        <v>121704</v>
      </c>
      <c r="AC115" s="888">
        <f t="shared" si="68"/>
        <v>12135</v>
      </c>
      <c r="AD115" s="68">
        <v>11120</v>
      </c>
      <c r="AE115" s="119">
        <v>2626</v>
      </c>
      <c r="AF115" s="72">
        <v>1210.7214485927821</v>
      </c>
      <c r="AG115" s="68">
        <v>635</v>
      </c>
      <c r="AH115" s="69">
        <v>734</v>
      </c>
      <c r="AI115" s="68">
        <v>14020</v>
      </c>
      <c r="AJ115" s="888">
        <f t="shared" si="69"/>
        <v>1675.8198968338227</v>
      </c>
      <c r="AK115" s="68">
        <v>1015</v>
      </c>
      <c r="AL115" s="120">
        <v>523.81989683382267</v>
      </c>
      <c r="AM115" s="69">
        <v>69</v>
      </c>
      <c r="AN115" s="888">
        <f t="shared" si="70"/>
        <v>7097</v>
      </c>
      <c r="AO115" s="68">
        <v>4105</v>
      </c>
      <c r="AP115" s="69">
        <v>418</v>
      </c>
      <c r="AQ115" s="69">
        <v>4441</v>
      </c>
      <c r="AR115" s="68">
        <v>3257</v>
      </c>
      <c r="AS115" s="220">
        <v>5876</v>
      </c>
      <c r="AT115" s="894">
        <f t="shared" si="71"/>
        <v>3780.8198968338229</v>
      </c>
      <c r="AU115" s="349">
        <f>X115/AA115</f>
        <v>0.29196843116159171</v>
      </c>
      <c r="AV115" s="349">
        <f>BH115/AA115</f>
        <v>0.4604775761601837</v>
      </c>
      <c r="AW115" s="353">
        <f>AG115/AA115</f>
        <v>4.5851354961694265E-3</v>
      </c>
      <c r="AX115" s="365">
        <f>AN115/AA115</f>
        <v>5.1245207269786486E-2</v>
      </c>
      <c r="AY115" s="365">
        <f>BH115/X115</f>
        <v>1.5771485099542475</v>
      </c>
      <c r="AZ115" s="365">
        <f>AR115/X115</f>
        <v>8.0549029306294054E-2</v>
      </c>
      <c r="BA115" s="365">
        <f>AR115/AA115</f>
        <v>2.3517773718147748E-2</v>
      </c>
      <c r="BB115" s="365">
        <f>AT115/AA115</f>
        <v>2.7300112619836833E-2</v>
      </c>
      <c r="BC115" s="365">
        <f>AI115/X115</f>
        <v>0.34672931865957712</v>
      </c>
      <c r="BD115" s="380">
        <f>AD115/X115</f>
        <v>0.27500927414368742</v>
      </c>
      <c r="BE115" s="365">
        <v>0.25</v>
      </c>
      <c r="BF115" s="907">
        <v>11980</v>
      </c>
      <c r="BG115" s="907">
        <v>4532</v>
      </c>
      <c r="BH115" s="910">
        <f>X115+AC115+AN115+AO115</f>
        <v>63772</v>
      </c>
      <c r="BI115" s="909">
        <v>23524</v>
      </c>
      <c r="BJ115" s="909">
        <v>1644.3280579962475</v>
      </c>
      <c r="BK115" s="272">
        <v>331.55810193942864</v>
      </c>
      <c r="BL115" s="907">
        <v>1769</v>
      </c>
      <c r="BM115" s="53"/>
      <c r="BN115" s="134">
        <f>(I115*0.7635+AU115*0.7562+K115*0.7021+1-P115*0.5276+R115*0.4621+W115*0.2713)/3.9552</f>
        <v>0.48079334959461006</v>
      </c>
      <c r="BO115" s="222">
        <v>3.81</v>
      </c>
      <c r="BP115" s="116">
        <v>8.1999999999999993</v>
      </c>
      <c r="BQ115" s="116">
        <v>3</v>
      </c>
      <c r="BR115" s="116">
        <v>0.2</v>
      </c>
      <c r="BS115" s="115">
        <f>AS115/D115</f>
        <v>1.5761802575107295</v>
      </c>
      <c r="BT115" s="117">
        <v>0.96199999999999997</v>
      </c>
      <c r="BU115" s="116">
        <v>1.27</v>
      </c>
      <c r="BV115" s="116">
        <v>3.8</v>
      </c>
      <c r="BW115" s="116">
        <v>23.2</v>
      </c>
      <c r="BX115" s="66">
        <v>0.65</v>
      </c>
      <c r="BY115" s="71">
        <v>0.10262760757016702</v>
      </c>
      <c r="BZ115" s="66">
        <v>0.29196843116159171</v>
      </c>
      <c r="CA115" s="227">
        <v>8.0294026326620499E-2</v>
      </c>
      <c r="CB115" s="66">
        <v>0.27700000000000002</v>
      </c>
      <c r="CC115" s="113">
        <v>0.10123401520676434</v>
      </c>
      <c r="CD115" s="53"/>
      <c r="CE115" s="134">
        <f>(1-I115*0.7635+1-AU115*0.7562+1-K115*0.7021+P115*0.5276+1-R115*0.4621+1-W115*0.2713)/5.5276</f>
        <v>0.74143681592072497</v>
      </c>
      <c r="CF115" s="115">
        <v>3.81</v>
      </c>
      <c r="CG115" s="116">
        <v>8.1999999999999993</v>
      </c>
      <c r="CH115" s="116">
        <v>3</v>
      </c>
      <c r="CI115" s="116">
        <v>0.2</v>
      </c>
      <c r="CJ115" s="115">
        <f>AS115/D115</f>
        <v>1.5761802575107295</v>
      </c>
      <c r="CK115" s="117">
        <v>0.96199999999999997</v>
      </c>
      <c r="CL115" s="116">
        <v>1.27</v>
      </c>
      <c r="CM115" s="116">
        <v>23.2</v>
      </c>
      <c r="CN115" s="116">
        <v>3.8</v>
      </c>
      <c r="CO115" s="66">
        <v>0.65</v>
      </c>
      <c r="CP115" s="71">
        <v>0.10262760757016702</v>
      </c>
      <c r="CQ115" s="66">
        <v>0.29196843116159171</v>
      </c>
      <c r="CR115" s="66">
        <v>8.0294026326620499E-2</v>
      </c>
      <c r="CS115" s="66">
        <v>0.27700000000000002</v>
      </c>
      <c r="CT115" s="113">
        <v>0.10123401520676434</v>
      </c>
      <c r="CU115" s="40"/>
      <c r="CV115" s="96">
        <v>1989</v>
      </c>
      <c r="CW115" s="134">
        <v>0.49361609613527646</v>
      </c>
      <c r="CX115" s="134">
        <v>0.73226167171390011</v>
      </c>
      <c r="CY115" s="40"/>
      <c r="DG115" s="40"/>
      <c r="DH115" s="96">
        <v>1989</v>
      </c>
      <c r="DI115" s="70">
        <v>0.2830526387563071</v>
      </c>
      <c r="DJ115" s="40"/>
      <c r="DR115" s="40"/>
      <c r="DS115" s="96">
        <v>1989</v>
      </c>
      <c r="DT115" s="98">
        <v>5.7534757861341795E-2</v>
      </c>
      <c r="DU115" s="40"/>
    </row>
    <row r="116" spans="1:125" x14ac:dyDescent="0.2">
      <c r="A116" s="40"/>
      <c r="B116" s="96">
        <v>1914</v>
      </c>
      <c r="C116" s="142">
        <v>24</v>
      </c>
      <c r="D116" s="111">
        <v>3758</v>
      </c>
      <c r="E116" s="112">
        <v>14531</v>
      </c>
      <c r="F116" s="138">
        <f>((((4/6)+((J116+K116+R116+T116+V116+W116+I116-(1-M116)-P116-Q116)/20))*(X116+(AD116+AS116)*5/6+(AH116+AM116+AP116)*1/6+AK116*18/6+AO116*8/6-AE116*9/6-AF116*7/6-AG116*3/6-AI116*2/6-AQ116*4/6-AR116)-(((2/6)-((J116+K116+L116+M116+S116+U116+V116+W116+I116)/20))*(AE116*17/6+AF116*12/6+AI116*3/6+AL116*2/6+AQ116*5/6+AR116*8/6-AD116*1/6-AG116*9/6-AK116*2/6))))/2</f>
        <v>14655.129264004499</v>
      </c>
      <c r="G116" s="300">
        <f t="shared" si="58"/>
        <v>1.0085423758863463</v>
      </c>
      <c r="H116" s="138">
        <f t="shared" ref="H116" si="74">F116-E116</f>
        <v>124.12926400449942</v>
      </c>
      <c r="I116" s="70">
        <f>(Z116-AG116)/(AB116-AG116-AI116+AF116)</f>
        <v>0.2811833547747275</v>
      </c>
      <c r="J116" s="66">
        <f>X116/AB116</f>
        <v>0.3374093500942188</v>
      </c>
      <c r="K116" s="66">
        <f>J116+V116</f>
        <v>0.65601141738059521</v>
      </c>
      <c r="L116" s="66">
        <f>AN116/X116</f>
        <v>0.18814370678400463</v>
      </c>
      <c r="M116" s="66">
        <f>AG116/X116</f>
        <v>1.7165514240123785E-2</v>
      </c>
      <c r="N116" s="134">
        <f>(I116*0.7635+AU116*0.7562+K116*0.7021+1-P116*0.5276+R116*0.4621+W116*0.2713)/3.9552</f>
        <v>0.48388956461768978</v>
      </c>
      <c r="O116" s="134">
        <f>(1-I116*0.7635+1-AU116*0.7562+1-K116*0.7021+P116*0.5276+1-R116*0.4621+1-W116*0.2713)/5.5276</f>
        <v>0.73922136081194612</v>
      </c>
      <c r="P116" s="113">
        <f>AI116/AA116</f>
        <v>0.10602589605670418</v>
      </c>
      <c r="Q116" s="66">
        <f>AT116/X116</f>
        <v>0.10151092902701447</v>
      </c>
      <c r="R116" s="71">
        <f>E116/AA116</f>
        <v>0.10435263448929616</v>
      </c>
      <c r="S116" s="66">
        <f>AC116/X116</f>
        <v>0.29336105604177748</v>
      </c>
      <c r="T116" s="66">
        <f>AC116/AA116</f>
        <v>8.7138866347334629E-2</v>
      </c>
      <c r="U116" s="67">
        <f>E116/X116</f>
        <v>0.35131279918766017</v>
      </c>
      <c r="V116" s="66">
        <f>(Z116+AD116+AK116)/(AB116+AD116+AF116+AK116)</f>
        <v>0.31860206728637641</v>
      </c>
      <c r="W116" s="67">
        <f>AD116/AA116</f>
        <v>8.0022118650762308E-2</v>
      </c>
      <c r="X116" s="69">
        <v>41362</v>
      </c>
      <c r="Y116" s="69"/>
      <c r="Z116" s="888">
        <v>31129</v>
      </c>
      <c r="AA116" s="888">
        <v>139249</v>
      </c>
      <c r="AB116" s="887">
        <v>122587</v>
      </c>
      <c r="AC116" s="888">
        <f t="shared" si="68"/>
        <v>12134</v>
      </c>
      <c r="AD116" s="68">
        <v>11143</v>
      </c>
      <c r="AE116" s="119">
        <v>2590</v>
      </c>
      <c r="AF116" s="72">
        <v>1069.0793566192517</v>
      </c>
      <c r="AG116" s="68">
        <v>710</v>
      </c>
      <c r="AH116" s="69">
        <v>799</v>
      </c>
      <c r="AI116" s="68">
        <v>14764</v>
      </c>
      <c r="AJ116" s="888">
        <f t="shared" si="69"/>
        <v>1765.6950464153724</v>
      </c>
      <c r="AK116" s="68">
        <v>991</v>
      </c>
      <c r="AL116" s="120">
        <v>471.6950464153723</v>
      </c>
      <c r="AM116" s="69">
        <v>50</v>
      </c>
      <c r="AN116" s="888">
        <f t="shared" si="70"/>
        <v>7782</v>
      </c>
      <c r="AO116" s="68">
        <v>4605</v>
      </c>
      <c r="AP116" s="69">
        <v>495</v>
      </c>
      <c r="AQ116" s="69">
        <v>4188</v>
      </c>
      <c r="AR116" s="68">
        <v>3727</v>
      </c>
      <c r="AS116" s="220">
        <v>6438</v>
      </c>
      <c r="AT116" s="894">
        <f t="shared" si="71"/>
        <v>4198.6950464153724</v>
      </c>
      <c r="AU116" s="349">
        <f>X116/AA116</f>
        <v>0.29703624442545368</v>
      </c>
      <c r="AV116" s="349">
        <f>BH116/AA116</f>
        <v>0.4731308662898836</v>
      </c>
      <c r="AW116" s="353">
        <f>AG116/AA116</f>
        <v>5.0987798835180143E-3</v>
      </c>
      <c r="AX116" s="365">
        <f>AN116/AA116</f>
        <v>5.5885500075404493E-2</v>
      </c>
      <c r="AY116" s="365">
        <f>BH116/X116</f>
        <v>1.5928388375803877</v>
      </c>
      <c r="AZ116" s="365">
        <f>AR116/X116</f>
        <v>9.0106861370339922E-2</v>
      </c>
      <c r="BA116" s="365">
        <f>AR116/AA116</f>
        <v>2.6765003698410762E-2</v>
      </c>
      <c r="BB116" s="365">
        <f>AT116/AA116</f>
        <v>3.015242512632315E-2</v>
      </c>
      <c r="BC116" s="365">
        <f>AI116/X116</f>
        <v>0.35694598907209518</v>
      </c>
      <c r="BD116" s="380">
        <f>AD116/X116</f>
        <v>0.26940186644746383</v>
      </c>
      <c r="BE116" s="365">
        <v>0.254</v>
      </c>
      <c r="BF116" s="907">
        <v>12222</v>
      </c>
      <c r="BG116" s="907">
        <v>4625</v>
      </c>
      <c r="BH116" s="910">
        <f>X116+AC116+AN116+AO116</f>
        <v>65883</v>
      </c>
      <c r="BI116" s="909">
        <v>24055</v>
      </c>
      <c r="BJ116" s="909">
        <v>1728.4093041173742</v>
      </c>
      <c r="BK116" s="272">
        <v>289.70147742553178</v>
      </c>
      <c r="BL116" s="907">
        <v>1739</v>
      </c>
      <c r="BM116" s="53"/>
      <c r="BN116" s="134">
        <f>(I116*0.7635+AU116*0.7562+K116*0.7021+1-P116*0.5276+R116*0.4621+W116*0.2713)/3.9552</f>
        <v>0.48388956461768978</v>
      </c>
      <c r="BO116" s="222">
        <v>3.87</v>
      </c>
      <c r="BP116" s="116">
        <v>8.4</v>
      </c>
      <c r="BQ116" s="116">
        <v>3</v>
      </c>
      <c r="BR116" s="116">
        <v>0.2</v>
      </c>
      <c r="BS116" s="115">
        <f>AS116/D116</f>
        <v>1.7131452900478978</v>
      </c>
      <c r="BT116" s="117">
        <v>0.95899999999999996</v>
      </c>
      <c r="BU116" s="116">
        <v>1.34</v>
      </c>
      <c r="BV116" s="116">
        <v>4</v>
      </c>
      <c r="BW116" s="116">
        <v>23</v>
      </c>
      <c r="BX116" s="66">
        <v>0.65900000000000003</v>
      </c>
      <c r="BY116" s="71">
        <v>0.10435263448929616</v>
      </c>
      <c r="BZ116" s="66">
        <v>0.29703624442545368</v>
      </c>
      <c r="CA116" s="227">
        <v>8.0022118650762308E-2</v>
      </c>
      <c r="CB116" s="66">
        <v>0.27900000000000003</v>
      </c>
      <c r="CC116" s="113">
        <v>0.10602589605670418</v>
      </c>
      <c r="CD116" s="53"/>
      <c r="CE116" s="134">
        <f>(1-I116*0.7635+1-AU116*0.7562+1-K116*0.7021+P116*0.5276+1-R116*0.4621+1-W116*0.2713)/5.5276</f>
        <v>0.73922136081194612</v>
      </c>
      <c r="CF116" s="115">
        <v>3.87</v>
      </c>
      <c r="CG116" s="116">
        <v>8.4</v>
      </c>
      <c r="CH116" s="116">
        <v>3</v>
      </c>
      <c r="CI116" s="116">
        <v>0.2</v>
      </c>
      <c r="CJ116" s="115">
        <f>AS116/D116</f>
        <v>1.7131452900478978</v>
      </c>
      <c r="CK116" s="117">
        <v>0.95899999999999996</v>
      </c>
      <c r="CL116" s="116">
        <v>1.34</v>
      </c>
      <c r="CM116" s="116">
        <v>23</v>
      </c>
      <c r="CN116" s="116">
        <v>4</v>
      </c>
      <c r="CO116" s="66">
        <v>0.65900000000000003</v>
      </c>
      <c r="CP116" s="71">
        <v>0.10435263448929616</v>
      </c>
      <c r="CQ116" s="66">
        <v>0.29703624442545368</v>
      </c>
      <c r="CR116" s="66">
        <v>8.0022118650762308E-2</v>
      </c>
      <c r="CS116" s="66">
        <v>0.27900000000000003</v>
      </c>
      <c r="CT116" s="113">
        <v>0.10602589605670418</v>
      </c>
      <c r="CU116" s="40"/>
      <c r="CV116" s="96">
        <v>1990</v>
      </c>
      <c r="CW116" s="134">
        <v>0.49896749620266445</v>
      </c>
      <c r="CX116" s="134">
        <v>0.72843254921109013</v>
      </c>
      <c r="CY116" s="40"/>
      <c r="DG116" s="40"/>
      <c r="DH116" s="96">
        <v>1990</v>
      </c>
      <c r="DI116" s="70">
        <v>0.28667026074157748</v>
      </c>
      <c r="DJ116" s="40"/>
      <c r="DR116" s="40"/>
      <c r="DS116" s="96">
        <v>1990</v>
      </c>
      <c r="DT116" s="98">
        <v>6.0282785693515556E-2</v>
      </c>
      <c r="DU116" s="40"/>
    </row>
    <row r="117" spans="1:125" x14ac:dyDescent="0.2">
      <c r="A117" s="40"/>
      <c r="B117" s="96">
        <v>1913</v>
      </c>
      <c r="C117" s="142">
        <v>16</v>
      </c>
      <c r="D117" s="111">
        <v>2468</v>
      </c>
      <c r="E117" s="112">
        <v>9961</v>
      </c>
      <c r="F117" s="138">
        <f>((((4/6)+((J117+K117+R117+T117+V117+W117+I117-(1-M117)-P117-Q117)/20))*(X117+(AD117+AS117)*5/6+(AH117+AM117+AP117)*1/6+AK117*18/6+AO117*8/6-AE117*9/6-AF117*7/6-AG117*3/6-AI117*2/6-AQ117*4/6-AR117)-(((2/6)-((J117+K117+L117+M117+S117+U117+V117+W117+I117)/20))*(AE117*17/6+AF117*12/6+AI117*3/6+AL117*2/6+AQ117*5/6+AR117*8/6-AD117*1/6-AG117*9/6-AK117*2/6))))/2</f>
        <v>10153.376066933009</v>
      </c>
      <c r="G117" s="301">
        <f t="shared" si="58"/>
        <v>1.0193129271090262</v>
      </c>
      <c r="H117" s="138">
        <f t="shared" ref="H117" si="75">F117-E117</f>
        <v>192.3760669330095</v>
      </c>
      <c r="I117" s="70">
        <f>(Z117-AG117)/(AB117-AG117-AI117+AF117)</f>
        <v>0.28505751960362541</v>
      </c>
      <c r="J117" s="66">
        <f>X117/AB117</f>
        <v>0.34513710183828511</v>
      </c>
      <c r="K117" s="66">
        <f>J117+V117</f>
        <v>0.66790730380074281</v>
      </c>
      <c r="L117" s="66">
        <f>AN117/X117</f>
        <v>0.17409296849916164</v>
      </c>
      <c r="M117" s="66">
        <f>AG117/X117</f>
        <v>1.6767150654632371E-2</v>
      </c>
      <c r="N117" s="134">
        <f>(I117*0.7635+AU117*0.7562+K117*0.7021+1-P117*0.5276+R117*0.4621+W117*0.2713)/3.9552</f>
        <v>0.48927851686602314</v>
      </c>
      <c r="O117" s="134">
        <f>(1-I117*0.7635+1-AU117*0.7562+1-K117*0.7021+P117*0.5276+1-R117*0.4621+1-W117*0.2713)/5.5276</f>
        <v>0.7353653683500081</v>
      </c>
      <c r="P117" s="113">
        <f>AI117/AA117</f>
        <v>0.10089669039726101</v>
      </c>
      <c r="Q117" s="66">
        <f>AT117/X117</f>
        <v>0.10479342109700915</v>
      </c>
      <c r="R117" s="71">
        <f>E117/AA117</f>
        <v>0.10826585511656975</v>
      </c>
      <c r="S117" s="66">
        <f>AC117/X117</f>
        <v>0.28429239056758587</v>
      </c>
      <c r="T117" s="66">
        <f>AC117/AA117</f>
        <v>8.6614857888158259E-2</v>
      </c>
      <c r="U117" s="67">
        <f>E117/X117</f>
        <v>0.35535656951232564</v>
      </c>
      <c r="V117" s="66">
        <f>(Z117+AD117+AK117)/(AB117+AD117+AF117+AK117)</f>
        <v>0.32277020196245776</v>
      </c>
      <c r="W117" s="67">
        <f>AD117/AA117</f>
        <v>7.89848377805554E-2</v>
      </c>
      <c r="X117" s="69">
        <v>28031</v>
      </c>
      <c r="Y117" s="69"/>
      <c r="Z117" s="888">
        <v>21021</v>
      </c>
      <c r="AA117" s="888">
        <v>92005</v>
      </c>
      <c r="AB117" s="887">
        <v>81217</v>
      </c>
      <c r="AC117" s="888">
        <f t="shared" si="68"/>
        <v>7969</v>
      </c>
      <c r="AD117" s="68">
        <v>7267</v>
      </c>
      <c r="AE117" s="119">
        <v>1709</v>
      </c>
      <c r="AF117" s="72">
        <v>630.22164542903658</v>
      </c>
      <c r="AG117" s="68">
        <v>470</v>
      </c>
      <c r="AH117" s="69">
        <v>516</v>
      </c>
      <c r="AI117" s="68">
        <v>9283</v>
      </c>
      <c r="AJ117" s="888">
        <f t="shared" si="69"/>
        <v>1129.4643867702637</v>
      </c>
      <c r="AK117" s="68">
        <v>702</v>
      </c>
      <c r="AL117" s="120">
        <v>344.46438677026362</v>
      </c>
      <c r="AM117" s="69">
        <v>50</v>
      </c>
      <c r="AN117" s="888">
        <f t="shared" si="70"/>
        <v>4880</v>
      </c>
      <c r="AO117" s="68">
        <v>3262</v>
      </c>
      <c r="AP117" s="69">
        <v>269</v>
      </c>
      <c r="AQ117" s="69">
        <v>2541</v>
      </c>
      <c r="AR117" s="68">
        <v>2593</v>
      </c>
      <c r="AS117" s="220">
        <v>4045</v>
      </c>
      <c r="AT117" s="894">
        <f t="shared" si="71"/>
        <v>2937.4643867702634</v>
      </c>
      <c r="AU117" s="349">
        <f>X117/AA117</f>
        <v>0.3046682245530134</v>
      </c>
      <c r="AV117" s="349">
        <f>BH117/AA117</f>
        <v>0.47977827291995001</v>
      </c>
      <c r="AW117" s="353">
        <f>AG117/AA117</f>
        <v>5.1084180207597411E-3</v>
      </c>
      <c r="AX117" s="365">
        <f>AN117/AA117</f>
        <v>5.3040595619803274E-2</v>
      </c>
      <c r="AY117" s="365">
        <f>BH117/X117</f>
        <v>1.5747565195676216</v>
      </c>
      <c r="AZ117" s="365">
        <f>AR117/X117</f>
        <v>9.250472690949306E-2</v>
      </c>
      <c r="BA117" s="365">
        <f>AR117/AA117</f>
        <v>2.8183250910276614E-2</v>
      </c>
      <c r="BB117" s="365">
        <f>AT117/AA117</f>
        <v>3.1927225550462075E-2</v>
      </c>
      <c r="BC117" s="365">
        <f>AI117/X117</f>
        <v>0.33116906282330277</v>
      </c>
      <c r="BD117" s="380">
        <f>AD117/X117</f>
        <v>0.25924868895151798</v>
      </c>
      <c r="BE117" s="365">
        <v>0.25900000000000001</v>
      </c>
      <c r="BF117" s="907">
        <v>8350</v>
      </c>
      <c r="BG117" s="907">
        <v>3070</v>
      </c>
      <c r="BH117" s="910">
        <f>X117+AC117+AN117+AO117</f>
        <v>44142</v>
      </c>
      <c r="BI117" s="909">
        <v>16216</v>
      </c>
      <c r="BJ117" s="909">
        <v>1059.829004735398</v>
      </c>
      <c r="BK117" s="272">
        <v>204.31530804794571</v>
      </c>
      <c r="BL117" s="907">
        <v>1265</v>
      </c>
      <c r="BM117" s="53"/>
      <c r="BN117" s="134">
        <f>(I117*0.7635+AU117*0.7562+K117*0.7021+1-P117*0.5276+R117*0.4621+W117*0.2713)/3.9552</f>
        <v>0.48927851686602314</v>
      </c>
      <c r="BO117" s="222">
        <v>4.04</v>
      </c>
      <c r="BP117" s="116">
        <v>8.6</v>
      </c>
      <c r="BQ117" s="116">
        <v>3</v>
      </c>
      <c r="BR117" s="116">
        <v>0.2</v>
      </c>
      <c r="BS117" s="115">
        <f>AS117/D117</f>
        <v>1.6389789303079416</v>
      </c>
      <c r="BT117" s="117">
        <v>0.96</v>
      </c>
      <c r="BU117" s="116">
        <v>1.29</v>
      </c>
      <c r="BV117" s="116">
        <v>3.9</v>
      </c>
      <c r="BW117" s="116">
        <v>23.1</v>
      </c>
      <c r="BX117" s="66">
        <v>0.67</v>
      </c>
      <c r="BY117" s="71">
        <v>0.10826585511656975</v>
      </c>
      <c r="BZ117" s="66">
        <v>0.3046682245530134</v>
      </c>
      <c r="CA117" s="227">
        <v>7.89848377805554E-2</v>
      </c>
      <c r="CB117" s="66">
        <v>0.28399999999999997</v>
      </c>
      <c r="CC117" s="113">
        <v>0.10089669039726101</v>
      </c>
      <c r="CD117" s="53"/>
      <c r="CE117" s="134">
        <f>(1-I117*0.7635+1-AU117*0.7562+1-K117*0.7021+P117*0.5276+1-R117*0.4621+1-W117*0.2713)/5.5276</f>
        <v>0.7353653683500081</v>
      </c>
      <c r="CF117" s="115">
        <v>4.04</v>
      </c>
      <c r="CG117" s="116">
        <v>8.6</v>
      </c>
      <c r="CH117" s="116">
        <v>3</v>
      </c>
      <c r="CI117" s="116">
        <v>0.2</v>
      </c>
      <c r="CJ117" s="115">
        <f>AS117/D117</f>
        <v>1.6389789303079416</v>
      </c>
      <c r="CK117" s="117">
        <v>0.96</v>
      </c>
      <c r="CL117" s="116">
        <v>1.29</v>
      </c>
      <c r="CM117" s="116">
        <v>23.1</v>
      </c>
      <c r="CN117" s="116">
        <v>3.9</v>
      </c>
      <c r="CO117" s="66">
        <v>0.67</v>
      </c>
      <c r="CP117" s="71">
        <v>0.10826585511656975</v>
      </c>
      <c r="CQ117" s="66">
        <v>0.3046682245530134</v>
      </c>
      <c r="CR117" s="66">
        <v>7.89848377805554E-2</v>
      </c>
      <c r="CS117" s="66">
        <v>0.28399999999999997</v>
      </c>
      <c r="CT117" s="113">
        <v>0.10089669039726101</v>
      </c>
      <c r="CU117" s="40"/>
      <c r="CV117" s="96">
        <v>1991</v>
      </c>
      <c r="CW117" s="134">
        <v>0.4978215201151362</v>
      </c>
      <c r="CX117" s="134">
        <v>0.72925253702160331</v>
      </c>
      <c r="CY117" s="40"/>
      <c r="DG117" s="40"/>
      <c r="DH117" s="96">
        <v>1991</v>
      </c>
      <c r="DI117" s="70">
        <v>0.28490089656830753</v>
      </c>
      <c r="DJ117" s="40"/>
      <c r="DR117" s="40"/>
      <c r="DS117" s="96">
        <v>1991</v>
      </c>
      <c r="DT117" s="98">
        <v>6.1515801723824419E-2</v>
      </c>
      <c r="DU117" s="40"/>
    </row>
    <row r="118" spans="1:125" x14ac:dyDescent="0.2">
      <c r="A118" s="40"/>
      <c r="B118" s="96">
        <v>1912</v>
      </c>
      <c r="C118" s="142">
        <v>16</v>
      </c>
      <c r="D118" s="111">
        <v>2464</v>
      </c>
      <c r="E118" s="112">
        <v>11164</v>
      </c>
      <c r="F118" s="138">
        <f>((((4/6)+((J118+K118+R118+T118+V118+W118+I118-(1-M118)-P118-Q118)/20))*(X118+(AD118+AS118)*5/6+(AH118+AM118+AP118)*1/6+AK118*18/6+AO118*8/6-AE118*9/6-AF118*7/6-AG118*3/6-AI118*2/6-AQ118*4/6-AR118)-(((2/6)-((J118+K118+L118+M118+S118+U118+V118+W118+I118)/20))*(AE118*17/6+AF118*12/6+AI118*3/6+AL118*2/6+AQ118*5/6+AR118*8/6-AD118*1/6-AG118*9/6-AK118*2/6))))/2</f>
        <v>10839.569947605589</v>
      </c>
      <c r="G118" s="301">
        <f t="shared" si="58"/>
        <v>0.97093962268054357</v>
      </c>
      <c r="H118" s="138">
        <f>E118-F118</f>
        <v>324.43005239441118</v>
      </c>
      <c r="I118" s="70">
        <f>(Z118-AG118)/(AB118-AG118-AI118+AF118)</f>
        <v>0.29714942366411601</v>
      </c>
      <c r="J118" s="66">
        <f>X118/AB118</f>
        <v>0.35870744402052684</v>
      </c>
      <c r="K118" s="66">
        <f>J118+V118</f>
        <v>0.69244423724327531</v>
      </c>
      <c r="L118" s="66">
        <f>AN118/X118</f>
        <v>0.18251325268451815</v>
      </c>
      <c r="M118" s="66">
        <f>AG118/X118</f>
        <v>1.5019709120565447E-2</v>
      </c>
      <c r="N118" s="134">
        <f>(I118*0.7635+AU118*0.7562+K118*0.7021+1-P118*0.5276+R118*0.4621+W118*0.2713)/3.9552</f>
        <v>0.49909007797183869</v>
      </c>
      <c r="O118" s="134">
        <f>(1-I118*0.7635+1-AU118*0.7562+1-K118*0.7021+P118*0.5276+1-R118*0.4621+1-W118*0.2713)/5.5276</f>
        <v>0.72834483747119627</v>
      </c>
      <c r="P118" s="113">
        <f>AI118/AA118</f>
        <v>0.10362539057484056</v>
      </c>
      <c r="Q118" s="66">
        <f>AT118/X118</f>
        <v>0.10026543049208907</v>
      </c>
      <c r="R118" s="71">
        <f>E118/AA118</f>
        <v>0.11946239780850063</v>
      </c>
      <c r="S118" s="66">
        <f>AC118/X118</f>
        <v>0.28544243577545197</v>
      </c>
      <c r="T118" s="66">
        <f>AC118/AA118</f>
        <v>8.9885716731584131E-2</v>
      </c>
      <c r="U118" s="67">
        <f>E118/X118</f>
        <v>0.37936658964251735</v>
      </c>
      <c r="V118" s="66">
        <f>(Z118+AD118+AK118)/(AB118+AD118+AF118+AK118)</f>
        <v>0.33373679322274852</v>
      </c>
      <c r="W118" s="67">
        <f>AD118/AA118</f>
        <v>8.221332876770962E-2</v>
      </c>
      <c r="X118" s="69">
        <v>29428</v>
      </c>
      <c r="Y118" s="69"/>
      <c r="Z118" s="888">
        <v>22039</v>
      </c>
      <c r="AA118" s="888">
        <v>93452</v>
      </c>
      <c r="AB118" s="887">
        <v>82039</v>
      </c>
      <c r="AC118" s="888">
        <f t="shared" si="68"/>
        <v>8400</v>
      </c>
      <c r="AD118" s="68">
        <v>7683</v>
      </c>
      <c r="AE118" s="119">
        <v>1727</v>
      </c>
      <c r="AF118" s="72">
        <v>767.60537923927075</v>
      </c>
      <c r="AG118" s="68">
        <v>442</v>
      </c>
      <c r="AH118" s="69">
        <v>560</v>
      </c>
      <c r="AI118" s="68">
        <v>9684</v>
      </c>
      <c r="AJ118" s="888">
        <f t="shared" si="69"/>
        <v>1212.611088521197</v>
      </c>
      <c r="AK118" s="68">
        <v>717</v>
      </c>
      <c r="AL118" s="120">
        <v>356.6110885211969</v>
      </c>
      <c r="AM118" s="69">
        <v>45</v>
      </c>
      <c r="AN118" s="888">
        <f t="shared" si="70"/>
        <v>5371</v>
      </c>
      <c r="AO118" s="68">
        <v>3383</v>
      </c>
      <c r="AP118" s="69">
        <v>296</v>
      </c>
      <c r="AQ118" s="69">
        <v>2765</v>
      </c>
      <c r="AR118" s="68">
        <v>2594</v>
      </c>
      <c r="AS118" s="220">
        <v>4470</v>
      </c>
      <c r="AT118" s="894">
        <f t="shared" si="71"/>
        <v>2950.611088521197</v>
      </c>
      <c r="AU118" s="349">
        <f>X118/AA118</f>
        <v>0.3148996276163164</v>
      </c>
      <c r="AV118" s="349">
        <f>BH118/AA118</f>
        <v>0.49845910199888716</v>
      </c>
      <c r="AW118" s="353">
        <f>AG118/AA118</f>
        <v>4.7297008089714505E-3</v>
      </c>
      <c r="AX118" s="365">
        <f>AN118/AA118</f>
        <v>5.7473355305397426E-2</v>
      </c>
      <c r="AY118" s="365">
        <f>BH118/X118</f>
        <v>1.5829142313442979</v>
      </c>
      <c r="AZ118" s="365">
        <f>AR118/X118</f>
        <v>8.81473426668479E-2</v>
      </c>
      <c r="BA118" s="365">
        <f>AR118/AA118</f>
        <v>2.7757565381158242E-2</v>
      </c>
      <c r="BB118" s="365">
        <f>AT118/AA118</f>
        <v>3.1573546724748498E-2</v>
      </c>
      <c r="BC118" s="365">
        <f>AI118/X118</f>
        <v>0.32907435095827103</v>
      </c>
      <c r="BD118" s="380">
        <f>AD118/X118</f>
        <v>0.26107788500747586</v>
      </c>
      <c r="BE118" s="365">
        <v>0.26900000000000002</v>
      </c>
      <c r="BF118" s="907">
        <v>9389</v>
      </c>
      <c r="BG118" s="907">
        <v>3353</v>
      </c>
      <c r="BH118" s="910">
        <f>X118+AC118+AN118+AO118</f>
        <v>46582</v>
      </c>
      <c r="BI118" s="909">
        <v>16889</v>
      </c>
      <c r="BJ118" s="909">
        <v>1098.164854163465</v>
      </c>
      <c r="BK118" s="272">
        <v>224.16476468828367</v>
      </c>
      <c r="BL118" s="907">
        <v>1355</v>
      </c>
      <c r="BM118" s="53"/>
      <c r="BN118" s="134">
        <f>(I118*0.7635+AU118*0.7562+K118*0.7021+1-P118*0.5276+R118*0.4621+W118*0.2713)/3.9552</f>
        <v>0.49909007797183869</v>
      </c>
      <c r="BO118" s="222">
        <v>4.53</v>
      </c>
      <c r="BP118" s="116">
        <v>9</v>
      </c>
      <c r="BQ118" s="116">
        <v>3.2</v>
      </c>
      <c r="BR118" s="116">
        <v>0.2</v>
      </c>
      <c r="BS118" s="115">
        <f>AS118/D118</f>
        <v>1.8141233766233766</v>
      </c>
      <c r="BT118" s="117">
        <v>0.95599999999999996</v>
      </c>
      <c r="BU118" s="116">
        <v>1.28</v>
      </c>
      <c r="BV118" s="116">
        <v>4</v>
      </c>
      <c r="BW118" s="116">
        <v>23</v>
      </c>
      <c r="BX118" s="66">
        <v>0.69499999999999995</v>
      </c>
      <c r="BY118" s="71">
        <v>0.11946239780850063</v>
      </c>
      <c r="BZ118" s="66">
        <v>0.3148996276163164</v>
      </c>
      <c r="CA118" s="227">
        <v>8.221332876770962E-2</v>
      </c>
      <c r="CB118" s="66">
        <v>0.3</v>
      </c>
      <c r="CC118" s="113">
        <v>0.10362539057484056</v>
      </c>
      <c r="CD118" s="53"/>
      <c r="CE118" s="134">
        <f>(1-I118*0.7635+1-AU118*0.7562+1-K118*0.7021+P118*0.5276+1-R118*0.4621+1-W118*0.2713)/5.5276</f>
        <v>0.72834483747119627</v>
      </c>
      <c r="CF118" s="115">
        <v>4.53</v>
      </c>
      <c r="CG118" s="116">
        <v>9</v>
      </c>
      <c r="CH118" s="116">
        <v>3.2</v>
      </c>
      <c r="CI118" s="116">
        <v>0.2</v>
      </c>
      <c r="CJ118" s="115">
        <f>AS118/D118</f>
        <v>1.8141233766233766</v>
      </c>
      <c r="CK118" s="117">
        <v>0.95599999999999996</v>
      </c>
      <c r="CL118" s="116">
        <v>1.28</v>
      </c>
      <c r="CM118" s="116">
        <v>23</v>
      </c>
      <c r="CN118" s="116">
        <v>4</v>
      </c>
      <c r="CO118" s="66">
        <v>0.69499999999999995</v>
      </c>
      <c r="CP118" s="71">
        <v>0.11946239780850063</v>
      </c>
      <c r="CQ118" s="66">
        <v>0.3148996276163164</v>
      </c>
      <c r="CR118" s="66">
        <v>8.221332876770962E-2</v>
      </c>
      <c r="CS118" s="66">
        <v>0.3</v>
      </c>
      <c r="CT118" s="113">
        <v>0.10362539057484056</v>
      </c>
      <c r="CU118" s="40"/>
      <c r="CV118" s="96">
        <v>1992</v>
      </c>
      <c r="CW118" s="134">
        <v>0.49512816723670278</v>
      </c>
      <c r="CX118" s="134">
        <v>0.73117972952916166</v>
      </c>
      <c r="CY118" s="40"/>
      <c r="DG118" s="40"/>
      <c r="DH118" s="96">
        <v>1992</v>
      </c>
      <c r="DI118" s="70">
        <v>0.28488347376565515</v>
      </c>
      <c r="DJ118" s="40"/>
      <c r="DR118" s="40"/>
      <c r="DS118" s="96">
        <v>1992</v>
      </c>
      <c r="DT118" s="98">
        <v>5.6352135927732742E-2</v>
      </c>
      <c r="DU118" s="40"/>
    </row>
    <row r="119" spans="1:125" x14ac:dyDescent="0.2">
      <c r="A119" s="40"/>
      <c r="B119" s="96">
        <v>1911</v>
      </c>
      <c r="C119" s="142">
        <v>16</v>
      </c>
      <c r="D119" s="111">
        <v>2474</v>
      </c>
      <c r="E119" s="112">
        <v>11161</v>
      </c>
      <c r="F119" s="138">
        <f>((((4/6)+((J119+K119+R119+T119+V119+W119+I119-(1-M119)-P119-Q119)/20))*(X119+(AD119+AS119)*5/6+(AH119+AM119+AP119)*1/6+AK119*18/6+AO119*8/6-AE119*9/6-AF119*7/6-AG119*3/6-AI119*2/6-AQ119*4/6-AR119)-(((2/6)-((J119+K119+L119+M119+S119+U119+V119+W119+I119)/20))*(AE119*17/6+AF119*12/6+AI119*3/6+AL119*2/6+AQ119*5/6+AR119*8/6-AD119*1/6-AG119*9/6-AK119*2/6))))/2</f>
        <v>10982.742123321847</v>
      </c>
      <c r="G119" s="300">
        <f t="shared" si="58"/>
        <v>0.9840285031199576</v>
      </c>
      <c r="H119" s="138">
        <f>E119-F119</f>
        <v>178.25787667815348</v>
      </c>
      <c r="I119" s="70">
        <f>(Z119-AG119)/(AB119-AG119-AI119+AF119)</f>
        <v>0.29476132552244499</v>
      </c>
      <c r="J119" s="66">
        <f>X119/AB119</f>
        <v>0.35700652816105227</v>
      </c>
      <c r="K119" s="66">
        <f>J119+V119</f>
        <v>0.69077581107722197</v>
      </c>
      <c r="L119" s="66">
        <f>AN119/X119</f>
        <v>0.1854121973643886</v>
      </c>
      <c r="M119" s="66">
        <f>AG119/X119</f>
        <v>1.7502639016583239E-2</v>
      </c>
      <c r="N119" s="134">
        <f>(I119*0.7635+AU119*0.7562+K119*0.7021+1-P119*0.5276+R119*0.4621+W119*0.2713)/3.9552</f>
        <v>0.49750809511779714</v>
      </c>
      <c r="O119" s="134">
        <f>(1-I119*0.7635+1-AU119*0.7562+1-K119*0.7021+P119*0.5276+1-R119*0.4621+1-W119*0.2713)/5.5276</f>
        <v>0.72947680407230797</v>
      </c>
      <c r="P119" s="113">
        <f>AI119/AA119</f>
        <v>0.10475321284927465</v>
      </c>
      <c r="Q119" s="66">
        <f>AT119/X119</f>
        <v>0.10698954866670567</v>
      </c>
      <c r="R119" s="71">
        <f>E119/AA119</f>
        <v>0.11844297524169328</v>
      </c>
      <c r="S119" s="66">
        <f>AC119/X119</f>
        <v>0.29563796097660638</v>
      </c>
      <c r="T119" s="66">
        <f>AC119/AA119</f>
        <v>9.2135284566650044E-2</v>
      </c>
      <c r="U119" s="67">
        <f>E119/X119</f>
        <v>0.38005243981339598</v>
      </c>
      <c r="V119" s="66">
        <f>(Z119+AD119+AK119)/(AB119+AD119+AF119+AK119)</f>
        <v>0.33376928291616964</v>
      </c>
      <c r="W119" s="67">
        <f>AD119/AA119</f>
        <v>8.3178571807579246E-2</v>
      </c>
      <c r="X119" s="69">
        <v>29367</v>
      </c>
      <c r="Y119" s="69"/>
      <c r="Z119" s="888">
        <v>21914</v>
      </c>
      <c r="AA119" s="888">
        <v>94231</v>
      </c>
      <c r="AB119" s="887">
        <v>82259</v>
      </c>
      <c r="AC119" s="888">
        <f t="shared" si="68"/>
        <v>8682</v>
      </c>
      <c r="AD119" s="68">
        <v>7838</v>
      </c>
      <c r="AE119" s="119">
        <v>1650</v>
      </c>
      <c r="AF119" s="72">
        <v>727.11197447600352</v>
      </c>
      <c r="AG119" s="68">
        <v>514</v>
      </c>
      <c r="AH119" s="69">
        <v>539</v>
      </c>
      <c r="AI119" s="68">
        <v>9871</v>
      </c>
      <c r="AJ119" s="888">
        <f t="shared" si="69"/>
        <v>1254.9620756951454</v>
      </c>
      <c r="AK119" s="68">
        <v>844</v>
      </c>
      <c r="AL119" s="120">
        <v>393.96207569514547</v>
      </c>
      <c r="AM119" s="69">
        <v>49</v>
      </c>
      <c r="AN119" s="888">
        <f t="shared" si="70"/>
        <v>5445</v>
      </c>
      <c r="AO119" s="68">
        <v>3429</v>
      </c>
      <c r="AP119" s="69">
        <v>322</v>
      </c>
      <c r="AQ119" s="69">
        <v>2884</v>
      </c>
      <c r="AR119" s="68">
        <v>2748</v>
      </c>
      <c r="AS119" s="220">
        <v>4535</v>
      </c>
      <c r="AT119" s="894">
        <f t="shared" si="71"/>
        <v>3141.9620756951454</v>
      </c>
      <c r="AU119" s="349">
        <f>X119/AA119</f>
        <v>0.31164903269624644</v>
      </c>
      <c r="AV119" s="349">
        <f>BH119/AA119</f>
        <v>0.49795714786004608</v>
      </c>
      <c r="AW119" s="353">
        <f>AG119/AA119</f>
        <v>5.4546805191497492E-3</v>
      </c>
      <c r="AX119" s="365">
        <f>AN119/AA119</f>
        <v>5.7783531958697246E-2</v>
      </c>
      <c r="AY119" s="365">
        <f>BH119/X119</f>
        <v>1.5978138727142712</v>
      </c>
      <c r="AZ119" s="365">
        <f>AR119/X119</f>
        <v>9.3574420267647354E-2</v>
      </c>
      <c r="BA119" s="365">
        <f>AR119/AA119</f>
        <v>2.9162377561524341E-2</v>
      </c>
      <c r="BB119" s="365">
        <f>AT119/AA119</f>
        <v>3.3343189350586805E-2</v>
      </c>
      <c r="BC119" s="365">
        <f>AI119/X119</f>
        <v>0.33612558313753532</v>
      </c>
      <c r="BD119" s="380">
        <f>AD119/X119</f>
        <v>0.26689821908945416</v>
      </c>
      <c r="BE119" s="365">
        <v>0.26600000000000001</v>
      </c>
      <c r="BF119" s="907">
        <v>9318</v>
      </c>
      <c r="BG119" s="907">
        <v>3265</v>
      </c>
      <c r="BH119" s="910">
        <f>X119+AC119+AN119+AO119</f>
        <v>46923</v>
      </c>
      <c r="BI119" s="909">
        <v>16812</v>
      </c>
      <c r="BJ119" s="909">
        <v>1113.027948718264</v>
      </c>
      <c r="BK119" s="272">
        <v>234.40596148631732</v>
      </c>
      <c r="BL119" s="907">
        <v>1323</v>
      </c>
      <c r="BM119" s="53"/>
      <c r="BN119" s="134">
        <f>(I119*0.7635+AU119*0.7562+K119*0.7021+1-P119*0.5276+R119*0.4621+W119*0.2713)/3.9552</f>
        <v>0.49750809511779714</v>
      </c>
      <c r="BO119" s="222">
        <v>4.51</v>
      </c>
      <c r="BP119" s="116">
        <v>8.9</v>
      </c>
      <c r="BQ119" s="116">
        <v>3.2</v>
      </c>
      <c r="BR119" s="116">
        <v>0.2</v>
      </c>
      <c r="BS119" s="115">
        <f>AS119/D119</f>
        <v>1.8330638641875505</v>
      </c>
      <c r="BT119" s="117">
        <v>0.95599999999999996</v>
      </c>
      <c r="BU119" s="116">
        <v>1.25</v>
      </c>
      <c r="BV119" s="116">
        <v>4</v>
      </c>
      <c r="BW119" s="116">
        <v>23</v>
      </c>
      <c r="BX119" s="66">
        <v>0.69299999999999995</v>
      </c>
      <c r="BY119" s="71">
        <v>0.11844297524169328</v>
      </c>
      <c r="BZ119" s="66">
        <v>0.31164903269624644</v>
      </c>
      <c r="CA119" s="227">
        <v>8.3178571807579246E-2</v>
      </c>
      <c r="CB119" s="66">
        <v>0.29699999999999999</v>
      </c>
      <c r="CC119" s="113">
        <v>0.10475321284927465</v>
      </c>
      <c r="CD119" s="53"/>
      <c r="CE119" s="134">
        <f>(1-I119*0.7635+1-AU119*0.7562+1-K119*0.7021+P119*0.5276+1-R119*0.4621+1-W119*0.2713)/5.5276</f>
        <v>0.72947680407230797</v>
      </c>
      <c r="CF119" s="115">
        <v>4.51</v>
      </c>
      <c r="CG119" s="116">
        <v>8.9</v>
      </c>
      <c r="CH119" s="116">
        <v>3.2</v>
      </c>
      <c r="CI119" s="116">
        <v>0.2</v>
      </c>
      <c r="CJ119" s="115">
        <f>AS119/D119</f>
        <v>1.8330638641875505</v>
      </c>
      <c r="CK119" s="117">
        <v>0.95599999999999996</v>
      </c>
      <c r="CL119" s="116">
        <v>1.25</v>
      </c>
      <c r="CM119" s="116">
        <v>23</v>
      </c>
      <c r="CN119" s="116">
        <v>4</v>
      </c>
      <c r="CO119" s="66">
        <v>0.69299999999999995</v>
      </c>
      <c r="CP119" s="71">
        <v>0.11844297524169328</v>
      </c>
      <c r="CQ119" s="66">
        <v>0.31164903269624644</v>
      </c>
      <c r="CR119" s="66">
        <v>8.3178571807579246E-2</v>
      </c>
      <c r="CS119" s="66">
        <v>0.29699999999999999</v>
      </c>
      <c r="CT119" s="113">
        <v>0.10475321284927465</v>
      </c>
      <c r="CU119" s="40"/>
      <c r="CV119" s="96">
        <v>1993</v>
      </c>
      <c r="CW119" s="134">
        <v>0.50839896295502185</v>
      </c>
      <c r="CX119" s="134">
        <v>0.72168398974605574</v>
      </c>
      <c r="CY119" s="40"/>
      <c r="DG119" s="40"/>
      <c r="DH119" s="96">
        <v>1993</v>
      </c>
      <c r="DI119" s="70">
        <v>0.29391283657849865</v>
      </c>
      <c r="DJ119" s="40"/>
      <c r="DR119" s="40"/>
      <c r="DS119" s="96">
        <v>1993</v>
      </c>
      <c r="DT119" s="98">
        <v>6.4472779048746542E-2</v>
      </c>
      <c r="DU119" s="40"/>
    </row>
    <row r="120" spans="1:125" x14ac:dyDescent="0.2">
      <c r="A120" s="40"/>
      <c r="B120" s="96">
        <v>1910</v>
      </c>
      <c r="C120" s="142">
        <v>16</v>
      </c>
      <c r="D120" s="111">
        <v>2498</v>
      </c>
      <c r="E120" s="112">
        <v>9577</v>
      </c>
      <c r="F120" s="138">
        <f>((((4/6)+((J120+K120+R120+T120+V120+W120+I120-(1-M120)-P120-Q120)/20))*(X120+(AD120+AS120)*5/6+(AH120+AM120+AP120)*1/6+AK120*18/6+AO120*8/6-AE120*9/6-AF120*7/6-AG120*3/6-AI120*2/6-AQ120*4/6-AR120)-(((2/6)-((J120+K120+L120+M120+S120+U120+V120+W120+I120)/20))*(AE120*17/6+AF120*12/6+AI120*3/6+AL120*2/6+AQ120*5/6+AR120*8/6-AD120*1/6-AG120*9/6-AK120*2/6))))/2</f>
        <v>9550.0980218558525</v>
      </c>
      <c r="G120" s="300">
        <f t="shared" si="58"/>
        <v>0.99719098066783463</v>
      </c>
      <c r="H120" s="138">
        <f>E120-F120</f>
        <v>26.901978144147506</v>
      </c>
      <c r="I120" s="70">
        <f>(Z120-AG120)/(AB120-AG120-AI120+AF120)</f>
        <v>0.27655864081092119</v>
      </c>
      <c r="J120" s="66">
        <f>X120/AB120</f>
        <v>0.32556314453532148</v>
      </c>
      <c r="K120" s="66">
        <f>J120+V120</f>
        <v>0.64108195728222317</v>
      </c>
      <c r="L120" s="66">
        <f>AN120/X120</f>
        <v>0.19992467043314502</v>
      </c>
      <c r="M120" s="66">
        <f>AG120/X120</f>
        <v>1.3596986817325801E-2</v>
      </c>
      <c r="N120" s="134">
        <f>(I120*0.7635+AU120*0.7562+K120*0.7021+1-P120*0.5276+R120*0.4621+W120*0.2713)/3.9552</f>
        <v>0.47809605698328461</v>
      </c>
      <c r="O120" s="134">
        <f>(1-I120*0.7635+1-AU120*0.7562+1-K120*0.7021+P120*0.5276+1-R120*0.4621+1-W120*0.2713)/5.5276</f>
        <v>0.74336682745128324</v>
      </c>
      <c r="P120" s="113">
        <f>AI120/AA120</f>
        <v>0.10382601605081326</v>
      </c>
      <c r="Q120" s="66">
        <f>AT120/X120</f>
        <v>0.11237095505554101</v>
      </c>
      <c r="R120" s="71">
        <f>E120/AA120</f>
        <v>0.10275310072529076</v>
      </c>
      <c r="S120" s="66">
        <f>AC120/X120</f>
        <v>0.30922787193973633</v>
      </c>
      <c r="T120" s="66">
        <f>AC120/AA120</f>
        <v>8.8086348225398056E-2</v>
      </c>
      <c r="U120" s="67">
        <f>E120/X120</f>
        <v>0.36071563088512243</v>
      </c>
      <c r="V120" s="66">
        <f>(Z120+AD120+AK120)/(AB120+AD120+AF120+AK120)</f>
        <v>0.31551881274690169</v>
      </c>
      <c r="W120" s="67">
        <f>AD120/AA120</f>
        <v>7.9599588000515004E-2</v>
      </c>
      <c r="X120" s="69">
        <v>26550</v>
      </c>
      <c r="Y120" s="69"/>
      <c r="Z120" s="888">
        <v>20332</v>
      </c>
      <c r="AA120" s="888">
        <v>93204</v>
      </c>
      <c r="AB120" s="887">
        <v>81551</v>
      </c>
      <c r="AC120" s="888">
        <f t="shared" si="68"/>
        <v>8210</v>
      </c>
      <c r="AD120" s="68">
        <v>7419</v>
      </c>
      <c r="AE120" s="119">
        <v>1730</v>
      </c>
      <c r="AF120" s="72">
        <v>699.53308680332384</v>
      </c>
      <c r="AG120" s="68">
        <v>361</v>
      </c>
      <c r="AH120" s="69">
        <v>540</v>
      </c>
      <c r="AI120" s="68">
        <v>9677</v>
      </c>
      <c r="AJ120" s="888">
        <f t="shared" si="69"/>
        <v>1203.4488567246137</v>
      </c>
      <c r="AK120" s="68">
        <v>791</v>
      </c>
      <c r="AL120" s="120">
        <v>369.44885672461379</v>
      </c>
      <c r="AM120" s="69">
        <v>34</v>
      </c>
      <c r="AN120" s="888">
        <f t="shared" si="70"/>
        <v>5308</v>
      </c>
      <c r="AO120" s="68">
        <v>3284</v>
      </c>
      <c r="AP120" s="69">
        <v>294</v>
      </c>
      <c r="AQ120" s="69">
        <v>3020</v>
      </c>
      <c r="AR120" s="68">
        <v>2614</v>
      </c>
      <c r="AS120" s="220">
        <v>4440</v>
      </c>
      <c r="AT120" s="894">
        <f t="shared" si="71"/>
        <v>2983.448856724614</v>
      </c>
      <c r="AU120" s="349">
        <f>X120/AA120</f>
        <v>0.28485901892622634</v>
      </c>
      <c r="AV120" s="349">
        <f>BH120/AA120</f>
        <v>0.46513025192051843</v>
      </c>
      <c r="AW120" s="353">
        <f>AG120/AA120</f>
        <v>3.8732243251362601E-3</v>
      </c>
      <c r="AX120" s="365">
        <f>AN120/AA120</f>
        <v>5.6950345478734815E-2</v>
      </c>
      <c r="AY120" s="365">
        <f>BH120/X120</f>
        <v>1.6328436911487758</v>
      </c>
      <c r="AZ120" s="365">
        <f>AR120/X120</f>
        <v>9.8455743879472687E-2</v>
      </c>
      <c r="BA120" s="365">
        <f>AR120/AA120</f>
        <v>2.8046006609158406E-2</v>
      </c>
      <c r="BB120" s="365">
        <f>AT120/AA120</f>
        <v>3.2009880012924485E-2</v>
      </c>
      <c r="BC120" s="365">
        <f>AI120/X120</f>
        <v>0.36448210922787194</v>
      </c>
      <c r="BD120" s="380">
        <f>AD120/X120</f>
        <v>0.27943502824858757</v>
      </c>
      <c r="BE120" s="365">
        <v>0.249</v>
      </c>
      <c r="BF120" s="907">
        <v>7858</v>
      </c>
      <c r="BG120" s="907">
        <v>2815</v>
      </c>
      <c r="BH120" s="910">
        <f>X120+AC120+AN120+AO120</f>
        <v>43352</v>
      </c>
      <c r="BI120" s="909">
        <v>15996</v>
      </c>
      <c r="BJ120" s="909">
        <v>1155.936785738724</v>
      </c>
      <c r="BK120" s="272">
        <v>187.12448221680762</v>
      </c>
      <c r="BL120" s="907">
        <v>1160</v>
      </c>
      <c r="BM120" s="53"/>
      <c r="BN120" s="134">
        <f>(I120*0.7635+AU120*0.7562+K120*0.7021+1-P120*0.5276+R120*0.4621+W120*0.2713)/3.9552</f>
        <v>0.47809605698328461</v>
      </c>
      <c r="BO120" s="222">
        <v>3.83</v>
      </c>
      <c r="BP120" s="116">
        <v>8.1999999999999993</v>
      </c>
      <c r="BQ120" s="116">
        <v>3</v>
      </c>
      <c r="BR120" s="116">
        <v>0.1</v>
      </c>
      <c r="BS120" s="115">
        <f>AS120/D120</f>
        <v>1.77742193755004</v>
      </c>
      <c r="BT120" s="117">
        <v>0.95799999999999996</v>
      </c>
      <c r="BU120" s="116">
        <v>1.3</v>
      </c>
      <c r="BV120" s="116">
        <v>3.9</v>
      </c>
      <c r="BW120" s="116">
        <v>23.1</v>
      </c>
      <c r="BX120" s="66">
        <v>0.64400000000000002</v>
      </c>
      <c r="BY120" s="71">
        <v>0.10275310072529076</v>
      </c>
      <c r="BZ120" s="66">
        <v>0.28485901892622634</v>
      </c>
      <c r="CA120" s="227">
        <v>7.9599588000515004E-2</v>
      </c>
      <c r="CB120" s="66">
        <v>0.27900000000000003</v>
      </c>
      <c r="CC120" s="113">
        <v>0.10382601605081326</v>
      </c>
      <c r="CD120" s="53"/>
      <c r="CE120" s="134">
        <f>(1-I120*0.7635+1-AU120*0.7562+1-K120*0.7021+P120*0.5276+1-R120*0.4621+1-W120*0.2713)/5.5276</f>
        <v>0.74336682745128324</v>
      </c>
      <c r="CF120" s="115">
        <v>3.83</v>
      </c>
      <c r="CG120" s="116">
        <v>8.1999999999999993</v>
      </c>
      <c r="CH120" s="116">
        <v>3</v>
      </c>
      <c r="CI120" s="116">
        <v>0.1</v>
      </c>
      <c r="CJ120" s="115">
        <f>AS120/D120</f>
        <v>1.77742193755004</v>
      </c>
      <c r="CK120" s="117">
        <v>0.95799999999999996</v>
      </c>
      <c r="CL120" s="116">
        <v>1.3</v>
      </c>
      <c r="CM120" s="116">
        <v>23.1</v>
      </c>
      <c r="CN120" s="116">
        <v>3.9</v>
      </c>
      <c r="CO120" s="66">
        <v>0.64400000000000002</v>
      </c>
      <c r="CP120" s="71">
        <v>0.10275310072529076</v>
      </c>
      <c r="CQ120" s="66">
        <v>0.28485901892622634</v>
      </c>
      <c r="CR120" s="66">
        <v>7.9599588000515004E-2</v>
      </c>
      <c r="CS120" s="66">
        <v>0.27900000000000003</v>
      </c>
      <c r="CT120" s="113">
        <v>0.10382601605081326</v>
      </c>
      <c r="CU120" s="40"/>
      <c r="CV120" s="96">
        <v>1994</v>
      </c>
      <c r="CW120" s="134">
        <v>0.51774531443247651</v>
      </c>
      <c r="CX120" s="134">
        <v>0.71499633337373703</v>
      </c>
      <c r="CY120" s="40"/>
      <c r="DG120" s="40"/>
      <c r="DH120" s="96">
        <v>1994</v>
      </c>
      <c r="DI120" s="70">
        <v>0.2997868142335518</v>
      </c>
      <c r="DJ120" s="40"/>
      <c r="DR120" s="40"/>
      <c r="DS120" s="96">
        <v>1994</v>
      </c>
      <c r="DT120" s="98">
        <v>7.0659143370094893E-2</v>
      </c>
      <c r="DU120" s="40"/>
    </row>
    <row r="121" spans="1:125" x14ac:dyDescent="0.2">
      <c r="A121" s="40"/>
      <c r="B121" s="96">
        <v>1909</v>
      </c>
      <c r="C121" s="142">
        <v>16</v>
      </c>
      <c r="D121" s="111">
        <v>2482</v>
      </c>
      <c r="E121" s="112">
        <v>8797</v>
      </c>
      <c r="F121" s="138">
        <f>((((4/6)+((J121+K121+R121+T121+V121+W121+I121-(1-M121)-P121-Q121)/20))*(X121+(AD121+AS121)*5/6+(AH121+AM121+AP121)*1/6+AK121*18/6+AO121*8/6-AE121*9/6-AF121*7/6-AG121*3/6-AI121*2/6-AQ121*4/6-AR121)-(((2/6)-((J121+K121+L121+M121+S121+U121+V121+W121+I121)/20))*(AE121*17/6+AF121*12/6+AI121*3/6+AL121*2/6+AQ121*5/6+AR121*8/6-AD121*1/6-AG121*9/6-AK121*2/6))))/2</f>
        <v>8744.4687477824591</v>
      </c>
      <c r="G121" s="300">
        <f t="shared" si="58"/>
        <v>0.99402850378338736</v>
      </c>
      <c r="H121" s="138">
        <f>E121-F121</f>
        <v>52.531252217540896</v>
      </c>
      <c r="I121" s="70">
        <f>(Z121-AG121)/(AB121-AG121-AI121+AF121)</f>
        <v>0.27071388310971767</v>
      </c>
      <c r="J121" s="66">
        <f>X121/AB121</f>
        <v>0.3113517670847134</v>
      </c>
      <c r="K121" s="66">
        <f>J121+V121</f>
        <v>0.61539426595318236</v>
      </c>
      <c r="L121" s="66">
        <f>AN121/X121</f>
        <v>0.21295669150165344</v>
      </c>
      <c r="M121" s="66">
        <f>AG121/X121</f>
        <v>1.0319136220566556E-2</v>
      </c>
      <c r="N121" s="134">
        <f>(I121*0.7635+AU121*0.7562+K121*0.7021+1-P121*0.5276+R121*0.4621+W121*0.2713)/3.9552</f>
        <v>0.46917124428951512</v>
      </c>
      <c r="O121" s="134">
        <f>(1-I121*0.7635+1-AU121*0.7562+1-K121*0.7021+P121*0.5276+1-R121*0.4621+1-W121*0.2713)/5.5276</f>
        <v>0.74975285740395647</v>
      </c>
      <c r="P121" s="113">
        <f>AI121/AA121</f>
        <v>0.10240141529523539</v>
      </c>
      <c r="Q121" s="66">
        <f>AT121/X121</f>
        <v>0.11727858344308009</v>
      </c>
      <c r="R121" s="71">
        <f>E121/AA121</f>
        <v>9.606753229734305E-2</v>
      </c>
      <c r="S121" s="66">
        <f>AC121/X121</f>
        <v>0.28961313199729072</v>
      </c>
      <c r="T121" s="66">
        <f>AC121/AA121</f>
        <v>7.9381026744274941E-2</v>
      </c>
      <c r="U121" s="67">
        <f>E121/X121</f>
        <v>0.35049205147615442</v>
      </c>
      <c r="V121" s="66">
        <f>(Z121+AD121+AK121)/(AB121+AD121+AF121+AK121)</f>
        <v>0.30404249886846901</v>
      </c>
      <c r="W121" s="67">
        <f>AD121/AA121</f>
        <v>7.1037773967740872E-2</v>
      </c>
      <c r="X121" s="69">
        <v>25099</v>
      </c>
      <c r="Y121" s="69"/>
      <c r="Z121" s="888">
        <v>19657</v>
      </c>
      <c r="AA121" s="888">
        <v>91571</v>
      </c>
      <c r="AB121" s="887">
        <v>80613</v>
      </c>
      <c r="AC121" s="888">
        <f t="shared" si="68"/>
        <v>7269</v>
      </c>
      <c r="AD121" s="68">
        <v>6505</v>
      </c>
      <c r="AE121" s="119">
        <v>1574</v>
      </c>
      <c r="AF121" s="72">
        <v>677.98783133401912</v>
      </c>
      <c r="AG121" s="68">
        <v>259</v>
      </c>
      <c r="AH121" s="69">
        <v>565</v>
      </c>
      <c r="AI121" s="68">
        <v>9377</v>
      </c>
      <c r="AJ121" s="888">
        <f t="shared" si="69"/>
        <v>1223.5751658378674</v>
      </c>
      <c r="AK121" s="68">
        <v>764</v>
      </c>
      <c r="AL121" s="120">
        <v>405.57516583786736</v>
      </c>
      <c r="AM121" s="69">
        <v>38</v>
      </c>
      <c r="AN121" s="888">
        <f t="shared" si="70"/>
        <v>5345</v>
      </c>
      <c r="AO121" s="68">
        <v>3063</v>
      </c>
      <c r="AP121" s="69">
        <v>253</v>
      </c>
      <c r="AQ121" s="69">
        <v>3116</v>
      </c>
      <c r="AR121" s="68">
        <v>2538</v>
      </c>
      <c r="AS121" s="220">
        <v>4489</v>
      </c>
      <c r="AT121" s="894">
        <f t="shared" si="71"/>
        <v>2943.5751658378672</v>
      </c>
      <c r="AU121" s="349">
        <f>X121/AA121</f>
        <v>0.27409332648982754</v>
      </c>
      <c r="AV121" s="349">
        <f>BH121/AA121</f>
        <v>0.44529381572768673</v>
      </c>
      <c r="AW121" s="353">
        <f>AG121/AA121</f>
        <v>2.8284063731967546E-3</v>
      </c>
      <c r="AX121" s="365">
        <f>AN121/AA121</f>
        <v>5.8370007971956184E-2</v>
      </c>
      <c r="AY121" s="365">
        <f>BH121/X121</f>
        <v>1.6246065580302005</v>
      </c>
      <c r="AZ121" s="365">
        <f>AR121/X121</f>
        <v>0.10111956651659429</v>
      </c>
      <c r="BA121" s="365">
        <f>AR121/AA121</f>
        <v>2.7716198359742712E-2</v>
      </c>
      <c r="BB121" s="365">
        <f>AT121/AA121</f>
        <v>3.2145277061928636E-2</v>
      </c>
      <c r="BC121" s="365">
        <f>AI121/X121</f>
        <v>0.37360054185425712</v>
      </c>
      <c r="BD121" s="380">
        <f>AD121/X121</f>
        <v>0.25917367225785887</v>
      </c>
      <c r="BE121" s="365">
        <v>0.24399999999999999</v>
      </c>
      <c r="BF121" s="907">
        <v>7125</v>
      </c>
      <c r="BG121" s="907">
        <v>2659</v>
      </c>
      <c r="BH121" s="910">
        <f>X121+AC121+AN121+AO121</f>
        <v>40776</v>
      </c>
      <c r="BI121" s="909">
        <v>15736</v>
      </c>
      <c r="BJ121" s="909">
        <v>1001.2175078544665</v>
      </c>
      <c r="BK121" s="272">
        <v>214.12029008045639</v>
      </c>
      <c r="BL121" s="907">
        <v>1003</v>
      </c>
      <c r="BM121" s="53"/>
      <c r="BN121" s="134">
        <f>(I121*0.7635+AU121*0.7562+K121*0.7021+1-P121*0.5276+R121*0.4621+W121*0.2713)/3.9552</f>
        <v>0.46917124428951512</v>
      </c>
      <c r="BO121" s="222">
        <v>3.54</v>
      </c>
      <c r="BP121" s="116">
        <v>8</v>
      </c>
      <c r="BQ121" s="116">
        <v>2.7</v>
      </c>
      <c r="BR121" s="116">
        <v>0.1</v>
      </c>
      <c r="BS121" s="115">
        <f>AS121/D121</f>
        <v>1.8086220789685736</v>
      </c>
      <c r="BT121" s="117">
        <v>0.95699999999999996</v>
      </c>
      <c r="BU121" s="116">
        <v>1.4</v>
      </c>
      <c r="BV121" s="116">
        <v>3.8</v>
      </c>
      <c r="BW121" s="116">
        <v>23.2</v>
      </c>
      <c r="BX121" s="66">
        <v>0.61799999999999999</v>
      </c>
      <c r="BY121" s="71">
        <v>9.606753229734305E-2</v>
      </c>
      <c r="BZ121" s="66">
        <v>0.27409332648982754</v>
      </c>
      <c r="CA121" s="227">
        <v>7.1037773967740872E-2</v>
      </c>
      <c r="CB121" s="66">
        <v>0.27200000000000002</v>
      </c>
      <c r="CC121" s="113">
        <v>0.10240141529523539</v>
      </c>
      <c r="CD121" s="53"/>
      <c r="CE121" s="134">
        <f>(1-I121*0.7635+1-AU121*0.7562+1-K121*0.7021+P121*0.5276+1-R121*0.4621+1-W121*0.2713)/5.5276</f>
        <v>0.74975285740395647</v>
      </c>
      <c r="CF121" s="115">
        <v>3.54</v>
      </c>
      <c r="CG121" s="116">
        <v>8</v>
      </c>
      <c r="CH121" s="116">
        <v>2.7</v>
      </c>
      <c r="CI121" s="116">
        <v>0.1</v>
      </c>
      <c r="CJ121" s="115">
        <f>AS121/D121</f>
        <v>1.8086220789685736</v>
      </c>
      <c r="CK121" s="117">
        <v>0.95699999999999996</v>
      </c>
      <c r="CL121" s="116">
        <v>1.4</v>
      </c>
      <c r="CM121" s="116">
        <v>23.2</v>
      </c>
      <c r="CN121" s="116">
        <v>3.8</v>
      </c>
      <c r="CO121" s="66">
        <v>0.61799999999999999</v>
      </c>
      <c r="CP121" s="71">
        <v>9.606753229734305E-2</v>
      </c>
      <c r="CQ121" s="66">
        <v>0.27409332648982754</v>
      </c>
      <c r="CR121" s="66">
        <v>7.1037773967740872E-2</v>
      </c>
      <c r="CS121" s="66">
        <v>0.27200000000000002</v>
      </c>
      <c r="CT121" s="113">
        <v>0.10240141529523539</v>
      </c>
      <c r="CU121" s="40"/>
      <c r="CV121" s="96">
        <v>1995</v>
      </c>
      <c r="CW121" s="134">
        <v>0.51419648990370825</v>
      </c>
      <c r="CX121" s="134">
        <v>0.71753564714032358</v>
      </c>
      <c r="CY121" s="40"/>
      <c r="DG121" s="40"/>
      <c r="DH121" s="96">
        <v>1995</v>
      </c>
      <c r="DI121" s="70">
        <v>0.29839075454924802</v>
      </c>
      <c r="DJ121" s="40"/>
      <c r="DR121" s="40"/>
      <c r="DS121" s="96">
        <v>1995</v>
      </c>
      <c r="DT121" s="98">
        <v>7.05762313226342E-2</v>
      </c>
      <c r="DU121" s="40"/>
    </row>
    <row r="122" spans="1:125" x14ac:dyDescent="0.2">
      <c r="A122" s="40"/>
      <c r="B122" s="96">
        <v>1908</v>
      </c>
      <c r="C122" s="142">
        <v>16</v>
      </c>
      <c r="D122" s="111">
        <v>2488</v>
      </c>
      <c r="E122" s="112">
        <v>8417</v>
      </c>
      <c r="F122" s="138">
        <f>((((4/6)+((J122+K122+R122+T122+V122+W122+I122-(1-M122)-P122-Q122)/20))*(X122+(AD122+AS122)*5/6+(AH122+AM122+AP122)*1/6+AK122*18/6+AO122*8/6-AE122*9/6-AF122*7/6-AG122*3/6-AI122*2/6-AQ122*4/6-AR122)-(((2/6)-((J122+K122+L122+M122+S122+U122+V122+W122+I122)/20))*(AE122*17/6+AF122*12/6+AI122*3/6+AL122*2/6+AQ122*5/6+AR122*8/6-AD122*1/6-AG122*9/6-AK122*2/6))))/2</f>
        <v>8419.8866973923668</v>
      </c>
      <c r="G122" s="300">
        <f t="shared" si="58"/>
        <v>1.0003429603650191</v>
      </c>
      <c r="H122" s="341">
        <f t="shared" ref="H122" si="76">F122-E122</f>
        <v>2.8866973923668411</v>
      </c>
      <c r="I122" s="70">
        <f>(Z122-AG122)/(AB122-AG122-AI122+AF122)</f>
        <v>0.26370275934171439</v>
      </c>
      <c r="J122" s="66">
        <f>X122/AB122</f>
        <v>0.30497403289579694</v>
      </c>
      <c r="K122" s="66">
        <f>J122+V122</f>
        <v>0.59916406163073466</v>
      </c>
      <c r="L122" s="66">
        <f>AN122/X122</f>
        <v>0.2032513716724243</v>
      </c>
      <c r="M122" s="66">
        <f>AG122/X122</f>
        <v>1.0851452956716115E-2</v>
      </c>
      <c r="N122" s="134">
        <f>(I122*0.7635+AU122*0.7562+K122*0.7021+1-P122*0.5276+R122*0.4621+W122*0.2713)/3.9552</f>
        <v>0.46367954077353862</v>
      </c>
      <c r="O122" s="134">
        <f>(1-I122*0.7635+1-AU122*0.7562+1-K122*0.7021+P122*0.5276+1-R122*0.4621+1-W122*0.2713)/5.5276</f>
        <v>0.75368237215654188</v>
      </c>
      <c r="P122" s="113">
        <f>AI122/AA122</f>
        <v>9.9706744868035185E-2</v>
      </c>
      <c r="Q122" s="66">
        <f>AT122/X122</f>
        <v>0.10802636698391935</v>
      </c>
      <c r="R122" s="71">
        <f>E122/AA122</f>
        <v>9.2446758267707888E-2</v>
      </c>
      <c r="S122" s="66">
        <f>AC122/X122</f>
        <v>0.26949806949806948</v>
      </c>
      <c r="T122" s="66">
        <f>AC122/AA122</f>
        <v>7.2830516107065577E-2</v>
      </c>
      <c r="U122" s="67">
        <f>E122/X122</f>
        <v>0.34208494208494211</v>
      </c>
      <c r="V122" s="66">
        <f>(Z122+AD122+AK122)/(AB122+AD122+AF122+AK122)</f>
        <v>0.29419002873493771</v>
      </c>
      <c r="W122" s="67">
        <f>AD122/AA122</f>
        <v>6.4362362296396372E-2</v>
      </c>
      <c r="X122" s="69">
        <v>24605</v>
      </c>
      <c r="Y122" s="69"/>
      <c r="Z122" s="888">
        <v>19279</v>
      </c>
      <c r="AA122" s="888">
        <v>91047</v>
      </c>
      <c r="AB122" s="887">
        <v>80679</v>
      </c>
      <c r="AC122" s="888">
        <f t="shared" si="68"/>
        <v>6631</v>
      </c>
      <c r="AD122" s="68">
        <v>5860</v>
      </c>
      <c r="AE122" s="119">
        <v>1275</v>
      </c>
      <c r="AF122" s="72">
        <v>762.3256033420912</v>
      </c>
      <c r="AG122" s="68">
        <v>267</v>
      </c>
      <c r="AH122" s="69">
        <v>471</v>
      </c>
      <c r="AI122" s="68">
        <v>9078</v>
      </c>
      <c r="AJ122" s="888">
        <f t="shared" si="69"/>
        <v>1104.9887596393355</v>
      </c>
      <c r="AK122" s="68">
        <v>771</v>
      </c>
      <c r="AL122" s="120">
        <v>367.98875963933563</v>
      </c>
      <c r="AM122" s="69">
        <v>30</v>
      </c>
      <c r="AN122" s="888">
        <f t="shared" si="70"/>
        <v>5001</v>
      </c>
      <c r="AO122" s="68">
        <v>2733</v>
      </c>
      <c r="AP122" s="69">
        <v>266</v>
      </c>
      <c r="AQ122" s="69">
        <v>3231</v>
      </c>
      <c r="AR122" s="68">
        <v>2290</v>
      </c>
      <c r="AS122" s="220">
        <v>4234</v>
      </c>
      <c r="AT122" s="894">
        <f t="shared" si="71"/>
        <v>2657.9887596393355</v>
      </c>
      <c r="AU122" s="349">
        <f>X122/AA122</f>
        <v>0.27024503827693391</v>
      </c>
      <c r="AV122" s="349">
        <f>BH122/AA122</f>
        <v>0.42802069260931169</v>
      </c>
      <c r="AW122" s="353">
        <f>AG122/AA122</f>
        <v>2.9325513196480938E-3</v>
      </c>
      <c r="AX122" s="365">
        <f>AN122/AA122</f>
        <v>5.492767471745362E-2</v>
      </c>
      <c r="AY122" s="365">
        <f>BH122/X122</f>
        <v>1.5838244259296892</v>
      </c>
      <c r="AZ122" s="365">
        <f>AR122/X122</f>
        <v>9.3070514123145709E-2</v>
      </c>
      <c r="BA122" s="365">
        <f>AR122/AA122</f>
        <v>2.5151844651663428E-2</v>
      </c>
      <c r="BB122" s="365">
        <f>AT122/AA122</f>
        <v>2.9193589680487391E-2</v>
      </c>
      <c r="BC122" s="365">
        <f>AI122/X122</f>
        <v>0.3689494005283479</v>
      </c>
      <c r="BD122" s="380">
        <f>AD122/X122</f>
        <v>0.23816297500508027</v>
      </c>
      <c r="BE122" s="365">
        <v>0.23899999999999999</v>
      </c>
      <c r="BF122" s="907">
        <v>6822</v>
      </c>
      <c r="BG122" s="907">
        <v>2523</v>
      </c>
      <c r="BH122" s="910">
        <f>X122+AC122+AN122+AO122</f>
        <v>38970</v>
      </c>
      <c r="BI122" s="909">
        <v>15488</v>
      </c>
      <c r="BJ122" s="909">
        <v>641.44331673679437</v>
      </c>
      <c r="BK122" s="272">
        <v>218.18346993322123</v>
      </c>
      <c r="BL122" s="907">
        <v>1001</v>
      </c>
      <c r="BM122" s="53"/>
      <c r="BN122" s="134">
        <f>(I122*0.7635+AU122*0.7562+K122*0.7021+1-P122*0.5276+R122*0.4621+W122*0.2713)/3.9552</f>
        <v>0.46367954077353862</v>
      </c>
      <c r="BO122" s="222">
        <v>3.38</v>
      </c>
      <c r="BP122" s="116">
        <v>7.8</v>
      </c>
      <c r="BQ122" s="116">
        <v>2.5</v>
      </c>
      <c r="BR122" s="116">
        <v>0.1</v>
      </c>
      <c r="BS122" s="115">
        <f>AS122/D122</f>
        <v>1.7017684887459807</v>
      </c>
      <c r="BT122" s="117">
        <v>0.95899999999999996</v>
      </c>
      <c r="BU122" s="116">
        <v>1.49</v>
      </c>
      <c r="BV122" s="116">
        <v>3.7</v>
      </c>
      <c r="BW122" s="116">
        <v>23.3</v>
      </c>
      <c r="BX122" s="66">
        <v>0.60199999999999998</v>
      </c>
      <c r="BY122" s="71">
        <v>9.2446758267707888E-2</v>
      </c>
      <c r="BZ122" s="66">
        <v>0.27024503827693391</v>
      </c>
      <c r="CA122" s="227">
        <v>6.4362362296396372E-2</v>
      </c>
      <c r="CB122" s="66">
        <v>0.26700000000000002</v>
      </c>
      <c r="CC122" s="113">
        <v>9.9706744868035185E-2</v>
      </c>
      <c r="CD122" s="53"/>
      <c r="CE122" s="134">
        <f>(1-I122*0.7635+1-AU122*0.7562+1-K122*0.7021+P122*0.5276+1-R122*0.4621+1-W122*0.2713)/5.5276</f>
        <v>0.75368237215654188</v>
      </c>
      <c r="CF122" s="115">
        <v>3.38</v>
      </c>
      <c r="CG122" s="116">
        <v>7.8</v>
      </c>
      <c r="CH122" s="116">
        <v>2.5</v>
      </c>
      <c r="CI122" s="116">
        <v>0.1</v>
      </c>
      <c r="CJ122" s="115">
        <f>AS122/D122</f>
        <v>1.7017684887459807</v>
      </c>
      <c r="CK122" s="117">
        <v>0.95899999999999996</v>
      </c>
      <c r="CL122" s="116">
        <v>1.49</v>
      </c>
      <c r="CM122" s="116">
        <v>23.3</v>
      </c>
      <c r="CN122" s="116">
        <v>3.7</v>
      </c>
      <c r="CO122" s="66">
        <v>0.60199999999999998</v>
      </c>
      <c r="CP122" s="71">
        <v>9.2446758267707888E-2</v>
      </c>
      <c r="CQ122" s="66">
        <v>0.27024503827693391</v>
      </c>
      <c r="CR122" s="66">
        <v>6.4362362296396372E-2</v>
      </c>
      <c r="CS122" s="66">
        <v>0.26700000000000002</v>
      </c>
      <c r="CT122" s="113">
        <v>9.9706744868035185E-2</v>
      </c>
      <c r="CU122" s="40"/>
      <c r="CV122" s="96">
        <v>1996</v>
      </c>
      <c r="CW122" s="134">
        <v>0.51857663949672994</v>
      </c>
      <c r="CX122" s="134">
        <v>0.71440148988033403</v>
      </c>
      <c r="CY122" s="40"/>
      <c r="DG122" s="40"/>
      <c r="DH122" s="96">
        <v>1996</v>
      </c>
      <c r="DI122" s="70">
        <v>0.30144193139730979</v>
      </c>
      <c r="DJ122" s="40"/>
      <c r="DR122" s="40"/>
      <c r="DS122" s="96">
        <v>1996</v>
      </c>
      <c r="DT122" s="98">
        <v>7.4167077709519746E-2</v>
      </c>
      <c r="DU122" s="40"/>
    </row>
    <row r="123" spans="1:125" x14ac:dyDescent="0.2">
      <c r="A123" s="40"/>
      <c r="B123" s="96">
        <v>1907</v>
      </c>
      <c r="C123" s="142">
        <v>16</v>
      </c>
      <c r="D123" s="111">
        <v>2466</v>
      </c>
      <c r="E123" s="112">
        <v>8692</v>
      </c>
      <c r="F123" s="138">
        <f>((((4/6)+((J123+K123+R123+T123+V123+W123+I123-(1-M123)-P123-Q123)/20))*(X123+(AD123+AS123)*5/6+(AH123+AM123+AP123)*1/6+AK123*18/6+AO123*8/6-AE123*9/6-AF123*7/6-AG123*3/6-AI123*2/6-AQ123*4/6-AR123)-(((2/6)-((J123+K123+L123+M123+S123+U123+V123+W123+I123)/20))*(AE123*17/6+AF123*12/6+AI123*3/6+AL123*2/6+AQ123*5/6+AR123*8/6-AD123*1/6-AG123*9/6-AK123*2/6))))/2</f>
        <v>8656.1349323287031</v>
      </c>
      <c r="G123" s="300">
        <f t="shared" si="58"/>
        <v>0.99587378420716788</v>
      </c>
      <c r="H123" s="138">
        <f>E123-F123</f>
        <v>35.865067671296856</v>
      </c>
      <c r="I123" s="70">
        <f>(Z123-AG123)/(AB123-AG123-AI123+AF123)</f>
        <v>0.2702838211206538</v>
      </c>
      <c r="J123" s="66">
        <f>X123/AB123</f>
        <v>0.30911287108985852</v>
      </c>
      <c r="K123" s="66">
        <f>J123+V123</f>
        <v>0.61103322139834759</v>
      </c>
      <c r="L123" s="66">
        <f>AN123/X123</f>
        <v>0.20368206904886596</v>
      </c>
      <c r="M123" s="66">
        <f>AG123/X123</f>
        <v>9.8295935221367273E-3</v>
      </c>
      <c r="N123" s="134">
        <f>(I123*0.7635+AU123*0.7562+K123*0.7021+1-P123*0.5276+R123*0.4621+W123*0.2713)/3.9552</f>
        <v>0.46888567659520358</v>
      </c>
      <c r="O123" s="134">
        <f>(1-I123*0.7635+1-AU123*0.7562+1-K123*0.7021+P123*0.5276+1-R123*0.4621+1-W123*0.2713)/5.5276</f>
        <v>0.74995719153532281</v>
      </c>
      <c r="P123" s="113">
        <f>AI123/AA123</f>
        <v>9.7900393330009411E-2</v>
      </c>
      <c r="Q123" s="66">
        <f>AT123/X123</f>
        <v>0.10389749641887687</v>
      </c>
      <c r="R123" s="71">
        <f>E123/AA123</f>
        <v>9.6304913855188079E-2</v>
      </c>
      <c r="S123" s="66">
        <f>AC123/X123</f>
        <v>0.27555090037465252</v>
      </c>
      <c r="T123" s="66">
        <f>AC123/AA123</f>
        <v>7.5785275054013626E-2</v>
      </c>
      <c r="U123" s="67">
        <f>E123/X123</f>
        <v>0.35015912661644444</v>
      </c>
      <c r="V123" s="66">
        <f>(Z123+AD123+AK123)/(AB123+AD123+AF123+AK123)</f>
        <v>0.30192035030848913</v>
      </c>
      <c r="W123" s="67">
        <f>AD123/AA123</f>
        <v>6.7597363026979121E-2</v>
      </c>
      <c r="X123" s="69">
        <v>24823</v>
      </c>
      <c r="Y123" s="69"/>
      <c r="Z123" s="888">
        <v>19701</v>
      </c>
      <c r="AA123" s="888">
        <v>90255</v>
      </c>
      <c r="AB123" s="887">
        <v>80304</v>
      </c>
      <c r="AC123" s="888">
        <f t="shared" si="68"/>
        <v>6840</v>
      </c>
      <c r="AD123" s="68">
        <v>6101</v>
      </c>
      <c r="AE123" s="119">
        <v>1538</v>
      </c>
      <c r="AF123" s="72">
        <v>763.29069067904186</v>
      </c>
      <c r="AG123" s="68">
        <v>244</v>
      </c>
      <c r="AH123" s="69">
        <v>469</v>
      </c>
      <c r="AI123" s="68">
        <v>8836</v>
      </c>
      <c r="AJ123" s="888">
        <f t="shared" si="69"/>
        <v>1115.0475536057809</v>
      </c>
      <c r="AK123" s="68">
        <v>739</v>
      </c>
      <c r="AL123" s="120">
        <v>320.04755360578082</v>
      </c>
      <c r="AM123" s="69">
        <v>20</v>
      </c>
      <c r="AN123" s="888">
        <f t="shared" si="70"/>
        <v>5056</v>
      </c>
      <c r="AO123" s="68">
        <v>2787</v>
      </c>
      <c r="AP123" s="69">
        <v>326</v>
      </c>
      <c r="AQ123" s="69">
        <v>2602</v>
      </c>
      <c r="AR123" s="68">
        <v>2259</v>
      </c>
      <c r="AS123" s="220">
        <v>4241</v>
      </c>
      <c r="AT123" s="894">
        <f t="shared" si="71"/>
        <v>2579.0475536057806</v>
      </c>
      <c r="AU123" s="349">
        <f>X123/AA123</f>
        <v>0.27503185419090354</v>
      </c>
      <c r="AV123" s="349">
        <f>BH123/AA123</f>
        <v>0.43771536202980443</v>
      </c>
      <c r="AW123" s="353">
        <f>AG123/AA123</f>
        <v>2.7034513323361585E-3</v>
      </c>
      <c r="AX123" s="365">
        <f>AN123/AA123</f>
        <v>5.6019057115949254E-2</v>
      </c>
      <c r="AY123" s="365">
        <f>BH123/X123</f>
        <v>1.5915078757603836</v>
      </c>
      <c r="AZ123" s="365">
        <f>AR123/X123</f>
        <v>9.1004310518470771E-2</v>
      </c>
      <c r="BA123" s="365">
        <f>AR123/AA123</f>
        <v>2.5029084261259764E-2</v>
      </c>
      <c r="BB123" s="365">
        <f>AT123/AA123</f>
        <v>2.8575121085876468E-2</v>
      </c>
      <c r="BC123" s="365">
        <f>AI123/X123</f>
        <v>0.35596019820327923</v>
      </c>
      <c r="BD123" s="380">
        <f>AD123/X123</f>
        <v>0.24578012327277121</v>
      </c>
      <c r="BE123" s="365">
        <v>0.245</v>
      </c>
      <c r="BF123" s="907">
        <v>7075</v>
      </c>
      <c r="BG123" s="907">
        <v>2470</v>
      </c>
      <c r="BH123" s="910">
        <f>X123+AC123+AN123+AO123</f>
        <v>39506</v>
      </c>
      <c r="BI123" s="909">
        <v>16027</v>
      </c>
      <c r="BJ123" s="909">
        <v>942.00997789128758</v>
      </c>
      <c r="BK123" s="272">
        <v>209.24795632122152</v>
      </c>
      <c r="BL123" s="907">
        <v>960</v>
      </c>
      <c r="BM123" s="53"/>
      <c r="BN123" s="134">
        <f>(I123*0.7635+AU123*0.7562+K123*0.7021+1-P123*0.5276+R123*0.4621+W123*0.2713)/3.9552</f>
        <v>0.46888567659520358</v>
      </c>
      <c r="BO123" s="222">
        <v>3.52</v>
      </c>
      <c r="BP123" s="116">
        <v>8.1</v>
      </c>
      <c r="BQ123" s="116">
        <v>2.6</v>
      </c>
      <c r="BR123" s="116">
        <v>0.1</v>
      </c>
      <c r="BS123" s="115">
        <f>AS123/D123</f>
        <v>1.7197891321978913</v>
      </c>
      <c r="BT123" s="117">
        <v>0.95799999999999996</v>
      </c>
      <c r="BU123" s="116">
        <v>1.38</v>
      </c>
      <c r="BV123" s="116">
        <v>3.6</v>
      </c>
      <c r="BW123" s="116">
        <v>23.4</v>
      </c>
      <c r="BX123" s="66">
        <v>0.61399999999999999</v>
      </c>
      <c r="BY123" s="71">
        <v>9.6304913855188079E-2</v>
      </c>
      <c r="BZ123" s="66">
        <v>0.27503185419090354</v>
      </c>
      <c r="CA123" s="227">
        <v>6.7597363026979121E-2</v>
      </c>
      <c r="CB123" s="66">
        <v>0.32600000000000001</v>
      </c>
      <c r="CC123" s="113">
        <v>9.7900393330009411E-2</v>
      </c>
      <c r="CD123" s="53"/>
      <c r="CE123" s="134">
        <f>(1-I123*0.7635+1-AU123*0.7562+1-K123*0.7021+P123*0.5276+1-R123*0.4621+1-W123*0.2713)/5.5276</f>
        <v>0.74995719153532281</v>
      </c>
      <c r="CF123" s="115">
        <v>3.52</v>
      </c>
      <c r="CG123" s="116">
        <v>8.1</v>
      </c>
      <c r="CH123" s="116">
        <v>2.6</v>
      </c>
      <c r="CI123" s="116">
        <v>0.1</v>
      </c>
      <c r="CJ123" s="115">
        <f>AS123/D123</f>
        <v>1.7197891321978913</v>
      </c>
      <c r="CK123" s="117">
        <v>0.95799999999999996</v>
      </c>
      <c r="CL123" s="116">
        <v>1.38</v>
      </c>
      <c r="CM123" s="116">
        <v>23.4</v>
      </c>
      <c r="CN123" s="116">
        <v>3.6</v>
      </c>
      <c r="CO123" s="66">
        <v>0.61399999999999999</v>
      </c>
      <c r="CP123" s="71">
        <v>9.6304913855188079E-2</v>
      </c>
      <c r="CQ123" s="66">
        <v>0.27503185419090354</v>
      </c>
      <c r="CR123" s="66">
        <v>6.7597363026979121E-2</v>
      </c>
      <c r="CS123" s="66">
        <v>0.32600000000000001</v>
      </c>
      <c r="CT123" s="113">
        <v>9.7900393330009411E-2</v>
      </c>
      <c r="CU123" s="40"/>
      <c r="CV123" s="96">
        <v>1997</v>
      </c>
      <c r="CW123" s="134">
        <v>0.51391877895732563</v>
      </c>
      <c r="CX123" s="134">
        <v>0.71773435948114661</v>
      </c>
      <c r="CY123" s="40"/>
      <c r="DG123" s="40"/>
      <c r="DH123" s="96">
        <v>1997</v>
      </c>
      <c r="DI123" s="70">
        <v>0.30129086090114854</v>
      </c>
      <c r="DJ123" s="40"/>
      <c r="DR123" s="40"/>
      <c r="DS123" s="96">
        <v>1997</v>
      </c>
      <c r="DT123" s="98">
        <v>7.1208238056506196E-2</v>
      </c>
      <c r="DU123" s="40"/>
    </row>
    <row r="124" spans="1:125" x14ac:dyDescent="0.2">
      <c r="A124" s="40"/>
      <c r="B124" s="96">
        <v>1906</v>
      </c>
      <c r="C124" s="142">
        <v>16</v>
      </c>
      <c r="D124" s="111">
        <v>2454</v>
      </c>
      <c r="E124" s="112">
        <v>8874</v>
      </c>
      <c r="F124" s="138">
        <f>((((4/6)+((J124+K124+R124+T124+V124+W124+I124-(1-M124)-P124-Q124)/20))*(X124+(AD124+AS124)*5/6+(AH124+AM124+AP124)*1/6+AK124*18/6+AO124*8/6-AE124*9/6-AF124*7/6-AG124*3/6-AI124*2/6-AQ124*4/6-AR124)-(((2/6)-((J124+K124+L124+M124+S124+U124+V124+W124+I124)/20))*(AE124*17/6+AF124*12/6+AI124*3/6+AL124*2/6+AQ124*5/6+AR124*8/6-AD124*1/6-AG124*9/6-AK124*2/6))))/2</f>
        <v>8819.2985261746726</v>
      </c>
      <c r="G124" s="300">
        <f t="shared" si="58"/>
        <v>0.99383575909112831</v>
      </c>
      <c r="H124" s="138">
        <f t="shared" ref="H124" si="77">E124-F124</f>
        <v>54.701473825327412</v>
      </c>
      <c r="I124" s="70">
        <f>(Z124-AG124)/(AB124-AG124-AI124+AF124)</f>
        <v>0.27256399105937085</v>
      </c>
      <c r="J124" s="66">
        <f>X124/AB124</f>
        <v>0.31432282884300722</v>
      </c>
      <c r="K124" s="66">
        <f>J124+V124</f>
        <v>0.61793188590333425</v>
      </c>
      <c r="L124" s="66">
        <f>AN124/X124</f>
        <v>0.20135108285316908</v>
      </c>
      <c r="M124" s="66">
        <f>AG124/X124</f>
        <v>1.0371547784621498E-2</v>
      </c>
      <c r="N124" s="134">
        <f>(I124*0.7635+AU124*0.7562+K124*0.7021+1-P124*0.5276+R124*0.4621+W124*0.2713)/3.9552</f>
        <v>0.47130471264640916</v>
      </c>
      <c r="O124" s="134">
        <f>(1-I124*0.7635+1-AU124*0.7562+1-K124*0.7021+P124*0.5276+1-R124*0.4621+1-W124*0.2713)/5.5276</f>
        <v>0.74822628275217506</v>
      </c>
      <c r="P124" s="113">
        <f>AI124/AA124</f>
        <v>0.10120198182585705</v>
      </c>
      <c r="Q124" s="66">
        <f>AT124/X124</f>
        <v>0.11175621176628389</v>
      </c>
      <c r="R124" s="71">
        <f>E124/AA124</f>
        <v>9.8580283943211361E-2</v>
      </c>
      <c r="S124" s="66">
        <f>AC124/X124</f>
        <v>0.27407113053844623</v>
      </c>
      <c r="T124" s="66">
        <f>AC124/AA124</f>
        <v>7.6618009731387063E-2</v>
      </c>
      <c r="U124" s="67">
        <f>E124/X124</f>
        <v>0.35263262467713091</v>
      </c>
      <c r="V124" s="66">
        <f>(Z124+AD124+AK124)/(AB124+AD124+AF124+AK124)</f>
        <v>0.30360905706032709</v>
      </c>
      <c r="W124" s="67">
        <f>AD124/AA124</f>
        <v>6.853073829678509E-2</v>
      </c>
      <c r="X124" s="69">
        <v>25165</v>
      </c>
      <c r="Y124" s="69"/>
      <c r="Z124" s="888">
        <v>19742</v>
      </c>
      <c r="AA124" s="888">
        <v>90018</v>
      </c>
      <c r="AB124" s="887">
        <v>80061</v>
      </c>
      <c r="AC124" s="888">
        <f t="shared" si="68"/>
        <v>6897</v>
      </c>
      <c r="AD124" s="68">
        <v>6169</v>
      </c>
      <c r="AE124" s="119">
        <v>1414</v>
      </c>
      <c r="AF124" s="72">
        <v>783.12425344028509</v>
      </c>
      <c r="AG124" s="68">
        <v>261</v>
      </c>
      <c r="AH124" s="69">
        <v>462</v>
      </c>
      <c r="AI124" s="68">
        <v>9110</v>
      </c>
      <c r="AJ124" s="888">
        <f t="shared" si="69"/>
        <v>1170.3450690985339</v>
      </c>
      <c r="AK124" s="68">
        <v>728</v>
      </c>
      <c r="AL124" s="120">
        <v>374.345069098534</v>
      </c>
      <c r="AM124" s="69">
        <v>28</v>
      </c>
      <c r="AN124" s="888">
        <f t="shared" si="70"/>
        <v>5067</v>
      </c>
      <c r="AO124" s="68">
        <v>3001</v>
      </c>
      <c r="AP124" s="69">
        <v>334</v>
      </c>
      <c r="AQ124" s="69">
        <v>2699</v>
      </c>
      <c r="AR124" s="68">
        <v>2438</v>
      </c>
      <c r="AS124" s="220">
        <v>4243</v>
      </c>
      <c r="AT124" s="894">
        <f t="shared" si="71"/>
        <v>2812.3450690985342</v>
      </c>
      <c r="AU124" s="349">
        <f>X124/AA124</f>
        <v>0.27955520007109691</v>
      </c>
      <c r="AV124" s="349">
        <f>BH124/AA124</f>
        <v>0.44579972894310027</v>
      </c>
      <c r="AW124" s="353">
        <f>AG124/AA124</f>
        <v>2.8994201159768048E-3</v>
      </c>
      <c r="AX124" s="365">
        <f>AN124/AA124</f>
        <v>5.6288742251549694E-2</v>
      </c>
      <c r="AY124" s="365">
        <f>BH124/X124</f>
        <v>1.5946751440492748</v>
      </c>
      <c r="AZ124" s="365">
        <f>AR124/X124</f>
        <v>9.6880588118418431E-2</v>
      </c>
      <c r="BA124" s="365">
        <f>AR124/AA124</f>
        <v>2.7083472194449999E-2</v>
      </c>
      <c r="BB124" s="365">
        <f>AT124/AA124</f>
        <v>3.1242030139511365E-2</v>
      </c>
      <c r="BC124" s="365">
        <f>AI124/X124</f>
        <v>0.36201072918736338</v>
      </c>
      <c r="BD124" s="380">
        <f>AD124/X124</f>
        <v>0.24514206238823763</v>
      </c>
      <c r="BE124" s="365">
        <v>0.247</v>
      </c>
      <c r="BF124" s="907">
        <v>7279</v>
      </c>
      <c r="BG124" s="907">
        <v>2632</v>
      </c>
      <c r="BH124" s="910">
        <f>X124+AC124+AN124+AO124</f>
        <v>40130</v>
      </c>
      <c r="BI124" s="909">
        <v>15845</v>
      </c>
      <c r="BJ124" s="909">
        <v>774.4045412685698</v>
      </c>
      <c r="BK124" s="272">
        <v>192.72326910820252</v>
      </c>
      <c r="BL124" s="907">
        <v>1004</v>
      </c>
      <c r="BM124" s="53"/>
      <c r="BN124" s="134">
        <f>(I124*0.7635+AU124*0.7562+K124*0.7021+1-P124*0.5276+R124*0.4621+W124*0.2713)/3.9552</f>
        <v>0.47130471264640916</v>
      </c>
      <c r="BO124" s="222">
        <v>3.62</v>
      </c>
      <c r="BP124" s="116">
        <v>8.1999999999999993</v>
      </c>
      <c r="BQ124" s="116">
        <v>2.6</v>
      </c>
      <c r="BR124" s="116">
        <v>0.1</v>
      </c>
      <c r="BS124" s="115">
        <f>AS124/D124</f>
        <v>1.7290138549307252</v>
      </c>
      <c r="BT124" s="117">
        <v>0.95799999999999996</v>
      </c>
      <c r="BU124" s="116">
        <v>1.45</v>
      </c>
      <c r="BV124" s="116">
        <v>3.8</v>
      </c>
      <c r="BW124" s="116">
        <v>23.2</v>
      </c>
      <c r="BX124" s="66">
        <v>0.621</v>
      </c>
      <c r="BY124" s="71">
        <v>9.8580283943211361E-2</v>
      </c>
      <c r="BZ124" s="66">
        <v>0.27955520007109691</v>
      </c>
      <c r="CA124" s="227">
        <v>6.853073829678509E-2</v>
      </c>
      <c r="CB124" s="66">
        <v>0.316</v>
      </c>
      <c r="CC124" s="113">
        <v>0.10120198182585705</v>
      </c>
      <c r="CD124" s="53"/>
      <c r="CE124" s="134">
        <f>(1-I124*0.7635+1-AU124*0.7562+1-K124*0.7021+P124*0.5276+1-R124*0.4621+1-W124*0.2713)/5.5276</f>
        <v>0.74822628275217506</v>
      </c>
      <c r="CF124" s="115">
        <v>3.62</v>
      </c>
      <c r="CG124" s="116">
        <v>8.1999999999999993</v>
      </c>
      <c r="CH124" s="116">
        <v>2.6</v>
      </c>
      <c r="CI124" s="116">
        <v>0.1</v>
      </c>
      <c r="CJ124" s="115">
        <f>AS124/D124</f>
        <v>1.7290138549307252</v>
      </c>
      <c r="CK124" s="117">
        <v>0.95799999999999996</v>
      </c>
      <c r="CL124" s="116">
        <v>1.45</v>
      </c>
      <c r="CM124" s="116">
        <v>23.2</v>
      </c>
      <c r="CN124" s="116">
        <v>3.8</v>
      </c>
      <c r="CO124" s="66">
        <v>0.621</v>
      </c>
      <c r="CP124" s="71">
        <v>9.8580283943211361E-2</v>
      </c>
      <c r="CQ124" s="66">
        <v>0.27955520007109691</v>
      </c>
      <c r="CR124" s="66">
        <v>6.853073829678509E-2</v>
      </c>
      <c r="CS124" s="66">
        <v>0.316</v>
      </c>
      <c r="CT124" s="113">
        <v>0.10120198182585705</v>
      </c>
      <c r="CU124" s="40"/>
      <c r="CV124" s="96">
        <v>1998</v>
      </c>
      <c r="CW124" s="134">
        <v>0.5139200647635136</v>
      </c>
      <c r="CX124" s="134">
        <v>0.71773343943978418</v>
      </c>
      <c r="CY124" s="40"/>
      <c r="DG124" s="40"/>
      <c r="DH124" s="96">
        <v>1998</v>
      </c>
      <c r="DI124" s="70">
        <v>0.29967087510736462</v>
      </c>
      <c r="DJ124" s="40"/>
      <c r="DR124" s="40"/>
      <c r="DS124" s="96">
        <v>1998</v>
      </c>
      <c r="DT124" s="98">
        <v>7.2116206209057246E-2</v>
      </c>
      <c r="DU124" s="40"/>
    </row>
    <row r="125" spans="1:125" x14ac:dyDescent="0.2">
      <c r="A125" s="40"/>
      <c r="B125" s="96">
        <v>1905</v>
      </c>
      <c r="C125" s="142">
        <v>16</v>
      </c>
      <c r="D125" s="111">
        <v>2474</v>
      </c>
      <c r="E125" s="112">
        <v>9635</v>
      </c>
      <c r="F125" s="138">
        <f>((((4/6)+((J125+K125+R125+T125+V125+W125+I125-(1-M125)-P125-Q125)/20))*(X125+(AD125+AS125)*5/6+(AH125+AM125+AP125)*1/6+AK125*18/6+AO125*8/6-AE125*9/6-AF125*7/6-AG125*3/6-AI125*2/6-AQ125*4/6-AR125)-(((2/6)-((J125+K125+L125+M125+S125+U125+V125+W125+I125)/20))*(AE125*17/6+AF125*12/6+AI125*3/6+AL125*2/6+AQ125*5/6+AR125*8/6-AD125*1/6-AG125*9/6-AK125*2/6))))/2</f>
        <v>9510.8796710085844</v>
      </c>
      <c r="G125" s="300">
        <f t="shared" si="58"/>
        <v>0.98711776554318464</v>
      </c>
      <c r="H125" s="138">
        <f>E125-F125</f>
        <v>124.12032899141559</v>
      </c>
      <c r="I125" s="70">
        <f>(Z125-AG125)/(AB125-AG125-AI125+AF125)</f>
        <v>0.27464684559498842</v>
      </c>
      <c r="J125" s="66">
        <f>X125/AB125</f>
        <v>0.32269494880379268</v>
      </c>
      <c r="K125" s="66">
        <f>J125+V125</f>
        <v>0.62763173936693817</v>
      </c>
      <c r="L125" s="66">
        <f>AN125/X125</f>
        <v>0.20700492237788717</v>
      </c>
      <c r="M125" s="66">
        <f>AG125/X125</f>
        <v>1.2798182506626277E-2</v>
      </c>
      <c r="N125" s="134">
        <f>(I125*0.7635+AU125*0.7562+K125*0.7021+1-P125*0.5276+R125*0.4621+W125*0.2713)/3.9552</f>
        <v>0.47533486733551461</v>
      </c>
      <c r="O125" s="134">
        <f>(1-I125*0.7635+1-AU125*0.7562+1-K125*0.7021+P125*0.5276+1-R125*0.4621+1-W125*0.2713)/5.5276</f>
        <v>0.7453425596487756</v>
      </c>
      <c r="P125" s="113">
        <f>AI125/AA125</f>
        <v>0.10377255688257345</v>
      </c>
      <c r="Q125" s="66">
        <f>AT125/X125</f>
        <v>0.10232416475190331</v>
      </c>
      <c r="R125" s="71">
        <f>E125/AA125</f>
        <v>0.10499302589137825</v>
      </c>
      <c r="S125" s="66">
        <f>AC125/X125</f>
        <v>0.26531616811813707</v>
      </c>
      <c r="T125" s="66">
        <f>AC125/AA125</f>
        <v>7.6355592363351057E-2</v>
      </c>
      <c r="U125" s="67">
        <f>E125/X125</f>
        <v>0.36482393032942068</v>
      </c>
      <c r="V125" s="66">
        <f>(Z125+AD125+AK125)/(AB125+AD125+AF125+AK125)</f>
        <v>0.30493679056314543</v>
      </c>
      <c r="W125" s="67">
        <f>AD125/AA125</f>
        <v>6.7441809781187342E-2</v>
      </c>
      <c r="X125" s="69">
        <v>26410</v>
      </c>
      <c r="Y125" s="69"/>
      <c r="Z125" s="888">
        <v>20298</v>
      </c>
      <c r="AA125" s="888">
        <v>91768</v>
      </c>
      <c r="AB125" s="887">
        <v>81842</v>
      </c>
      <c r="AC125" s="888">
        <f t="shared" si="68"/>
        <v>7007</v>
      </c>
      <c r="AD125" s="68">
        <v>6189</v>
      </c>
      <c r="AE125" s="119">
        <v>1438</v>
      </c>
      <c r="AF125" s="72">
        <v>694.14744893255715</v>
      </c>
      <c r="AG125" s="68">
        <v>338</v>
      </c>
      <c r="AH125" s="69">
        <v>541</v>
      </c>
      <c r="AI125" s="68">
        <v>9523</v>
      </c>
      <c r="AJ125" s="888">
        <f t="shared" si="69"/>
        <v>1221.3811910977665</v>
      </c>
      <c r="AK125" s="68">
        <v>818</v>
      </c>
      <c r="AL125" s="120">
        <v>315.38119109776653</v>
      </c>
      <c r="AM125" s="69">
        <v>22</v>
      </c>
      <c r="AN125" s="888">
        <f t="shared" si="70"/>
        <v>5467</v>
      </c>
      <c r="AO125" s="68">
        <v>2940</v>
      </c>
      <c r="AP125" s="69">
        <v>365</v>
      </c>
      <c r="AQ125" s="69">
        <v>2504</v>
      </c>
      <c r="AR125" s="68">
        <v>2387</v>
      </c>
      <c r="AS125" s="220">
        <v>4539</v>
      </c>
      <c r="AT125" s="894">
        <f t="shared" si="71"/>
        <v>2702.3811910977665</v>
      </c>
      <c r="AU125" s="349">
        <f>X125/AA125</f>
        <v>0.28779095109406327</v>
      </c>
      <c r="AV125" s="349">
        <f>BH125/AA125</f>
        <v>0.45575799843082554</v>
      </c>
      <c r="AW125" s="353">
        <f>AG125/AA125</f>
        <v>3.6832011158573793E-3</v>
      </c>
      <c r="AX125" s="365">
        <f>AN125/AA125</f>
        <v>5.9574143492284889E-2</v>
      </c>
      <c r="AY125" s="365">
        <f>BH125/X125</f>
        <v>1.5836425596365014</v>
      </c>
      <c r="AZ125" s="365">
        <f>AR125/X125</f>
        <v>9.0382430897387359E-2</v>
      </c>
      <c r="BA125" s="365">
        <f>AR125/AA125</f>
        <v>2.6011245750152557E-2</v>
      </c>
      <c r="BB125" s="365">
        <f>AT125/AA125</f>
        <v>2.944796869385588E-2</v>
      </c>
      <c r="BC125" s="365">
        <f>AI125/X125</f>
        <v>0.36058311245740249</v>
      </c>
      <c r="BD125" s="380">
        <f>AD125/X125</f>
        <v>0.23434305187429005</v>
      </c>
      <c r="BE125" s="365">
        <v>0.248</v>
      </c>
      <c r="BF125" s="907">
        <v>7936</v>
      </c>
      <c r="BG125" s="907">
        <v>2858</v>
      </c>
      <c r="BH125" s="910">
        <f>X125+AC125+AN125+AO125</f>
        <v>41824</v>
      </c>
      <c r="BI125" s="909">
        <v>15982</v>
      </c>
      <c r="BJ125" s="909">
        <v>858.18829452874854</v>
      </c>
      <c r="BK125" s="272">
        <v>203.78671295674809</v>
      </c>
      <c r="BL125" s="907">
        <v>1120</v>
      </c>
      <c r="BM125" s="53"/>
      <c r="BN125" s="134">
        <f>(I125*0.7635+AU125*0.7562+K125*0.7021+1-P125*0.5276+R125*0.4621+W125*0.2713)/3.9552</f>
        <v>0.47533486733551461</v>
      </c>
      <c r="BO125" s="222">
        <v>3.89</v>
      </c>
      <c r="BP125" s="116">
        <v>8.3000000000000007</v>
      </c>
      <c r="BQ125" s="116">
        <v>2.6</v>
      </c>
      <c r="BR125" s="116">
        <v>0.1</v>
      </c>
      <c r="BS125" s="115">
        <f>AS125/D125</f>
        <v>1.8346806790622474</v>
      </c>
      <c r="BT125" s="117">
        <v>0.95599999999999996</v>
      </c>
      <c r="BU125" s="116">
        <v>1.53</v>
      </c>
      <c r="BV125" s="116">
        <v>3.9</v>
      </c>
      <c r="BW125" s="116">
        <v>23.1</v>
      </c>
      <c r="BX125" s="66">
        <v>0.63</v>
      </c>
      <c r="BY125" s="71">
        <v>0.10499302589137825</v>
      </c>
      <c r="BZ125" s="66">
        <v>0.28779095109406327</v>
      </c>
      <c r="CA125" s="227">
        <v>6.7441809781187342E-2</v>
      </c>
      <c r="CB125" s="66">
        <v>0.315</v>
      </c>
      <c r="CC125" s="113">
        <v>0.10377255688257345</v>
      </c>
      <c r="CD125" s="53"/>
      <c r="CE125" s="134">
        <f>(1-I125*0.7635+1-AU125*0.7562+1-K125*0.7021+P125*0.5276+1-R125*0.4621+1-W125*0.2713)/5.5276</f>
        <v>0.7453425596487756</v>
      </c>
      <c r="CF125" s="115">
        <v>3.89</v>
      </c>
      <c r="CG125" s="116">
        <v>8.3000000000000007</v>
      </c>
      <c r="CH125" s="116">
        <v>2.6</v>
      </c>
      <c r="CI125" s="116">
        <v>0.1</v>
      </c>
      <c r="CJ125" s="115">
        <f>AS125/D125</f>
        <v>1.8346806790622474</v>
      </c>
      <c r="CK125" s="117">
        <v>0.95599999999999996</v>
      </c>
      <c r="CL125" s="116">
        <v>1.53</v>
      </c>
      <c r="CM125" s="116">
        <v>23.1</v>
      </c>
      <c r="CN125" s="116">
        <v>3.9</v>
      </c>
      <c r="CO125" s="66">
        <v>0.63</v>
      </c>
      <c r="CP125" s="71">
        <v>0.10499302589137825</v>
      </c>
      <c r="CQ125" s="66">
        <v>0.28779095109406327</v>
      </c>
      <c r="CR125" s="66">
        <v>6.7441809781187342E-2</v>
      </c>
      <c r="CS125" s="66">
        <v>0.315</v>
      </c>
      <c r="CT125" s="113">
        <v>0.10377255688257345</v>
      </c>
      <c r="CU125" s="40"/>
      <c r="CV125" s="96">
        <v>1999</v>
      </c>
      <c r="CW125" s="134">
        <v>0.52210807287794903</v>
      </c>
      <c r="CX125" s="134">
        <v>0.71187462011598812</v>
      </c>
      <c r="CY125" s="40"/>
      <c r="DG125" s="40"/>
      <c r="DH125" s="96">
        <v>1999</v>
      </c>
      <c r="DI125" s="70">
        <v>0.3016126832077845</v>
      </c>
      <c r="DJ125" s="40"/>
      <c r="DR125" s="40"/>
      <c r="DS125" s="96">
        <v>1999</v>
      </c>
      <c r="DT125" s="98">
        <v>7.6234606208541916E-2</v>
      </c>
      <c r="DU125" s="40"/>
    </row>
    <row r="126" spans="1:125" x14ac:dyDescent="0.2">
      <c r="A126" s="40"/>
      <c r="B126" s="96">
        <v>1904</v>
      </c>
      <c r="C126" s="142">
        <v>16</v>
      </c>
      <c r="D126" s="111">
        <v>2496</v>
      </c>
      <c r="E126" s="112">
        <v>9302</v>
      </c>
      <c r="F126" s="138">
        <f>((((4/6)+((J126+K126+R126+T126+V126+W126+I126-(1-M126)-P126-Q126)/20))*(X126+(AD126+AS126)*5/6+(AH126+AM126+AP126)*1/6+AK126*18/6+AO126*8/6-AE126*9/6-AF126*7/6-AG126*3/6-AI126*2/6-AQ126*4/6-AR126)-(((2/6)-((J126+K126+L126+M126+S126+U126+V126+W126+I126)/20))*(AE126*17/6+AF126*12/6+AI126*3/6+AL126*2/6+AQ126*5/6+AR126*8/6-AD126*1/6-AG126*9/6-AK126*2/6))))/2</f>
        <v>9379.3798554629466</v>
      </c>
      <c r="G126" s="300">
        <f t="shared" si="58"/>
        <v>1.0083186256141632</v>
      </c>
      <c r="H126" s="138">
        <f t="shared" ref="H126" si="78">F126-E126</f>
        <v>77.37985546294658</v>
      </c>
      <c r="I126" s="70">
        <f>(Z126-AG126)/(AB126-AG126-AI126+AF126)</f>
        <v>0.27198857003893107</v>
      </c>
      <c r="J126" s="66">
        <f>X126/AB126</f>
        <v>0.3214406944040345</v>
      </c>
      <c r="K126" s="66">
        <f>J126+V126</f>
        <v>0.6195313731452079</v>
      </c>
      <c r="L126" s="66">
        <f>AN126/X126</f>
        <v>0.20991891382236469</v>
      </c>
      <c r="M126" s="66">
        <f>AG126/X126</f>
        <v>1.2483499905713747E-2</v>
      </c>
      <c r="N126" s="134">
        <f>(I126*0.7635+AU126*0.7562+K126*0.7021+1-P126*0.5276+R126*0.4621+W126*0.2713)/3.9552</f>
        <v>0.47323774423076287</v>
      </c>
      <c r="O126" s="134">
        <f>(1-I126*0.7635+1-AU126*0.7562+1-K126*0.7021+P126*0.5276+1-R126*0.4621+1-W126*0.2713)/5.5276</f>
        <v>0.74684312794313734</v>
      </c>
      <c r="P126" s="113">
        <f>AI126/AA126</f>
        <v>0.10166285845477703</v>
      </c>
      <c r="Q126" s="66">
        <f>AT126/X126</f>
        <v>0.10121934006869855</v>
      </c>
      <c r="R126" s="71">
        <f>E126/AA126</f>
        <v>0.10169565645191267</v>
      </c>
      <c r="S126" s="66">
        <f>AC126/X126</f>
        <v>0.23975108429191025</v>
      </c>
      <c r="T126" s="66">
        <f>AC126/AA126</f>
        <v>6.9498955930424516E-2</v>
      </c>
      <c r="U126" s="67">
        <f>E126/X126</f>
        <v>0.35082029040165946</v>
      </c>
      <c r="V126" s="66">
        <f>(Z126+AD126+AK126)/(AB126+AD126+AF126+AK126)</f>
        <v>0.2980906787411734</v>
      </c>
      <c r="W126" s="67">
        <f>AD126/AA126</f>
        <v>6.1004274672293343E-2</v>
      </c>
      <c r="X126" s="69">
        <v>26515</v>
      </c>
      <c r="Y126" s="69"/>
      <c r="Z126" s="888">
        <v>20363</v>
      </c>
      <c r="AA126" s="888">
        <v>91469</v>
      </c>
      <c r="AB126" s="887">
        <v>82488</v>
      </c>
      <c r="AC126" s="888">
        <f t="shared" si="68"/>
        <v>6357</v>
      </c>
      <c r="AD126" s="68">
        <v>5580</v>
      </c>
      <c r="AE126" s="119">
        <v>1398</v>
      </c>
      <c r="AF126" s="72">
        <v>792.15374408092646</v>
      </c>
      <c r="AG126" s="68">
        <v>331</v>
      </c>
      <c r="AH126" s="69">
        <v>508</v>
      </c>
      <c r="AI126" s="68">
        <v>9299</v>
      </c>
      <c r="AJ126" s="888">
        <f t="shared" si="69"/>
        <v>1192.8308019215419</v>
      </c>
      <c r="AK126" s="68">
        <v>777</v>
      </c>
      <c r="AL126" s="120">
        <v>377.83080192154193</v>
      </c>
      <c r="AM126" s="69">
        <v>47</v>
      </c>
      <c r="AN126" s="888">
        <f t="shared" si="70"/>
        <v>5566</v>
      </c>
      <c r="AO126" s="68">
        <v>2783</v>
      </c>
      <c r="AP126" s="69">
        <v>307</v>
      </c>
      <c r="AQ126" s="69">
        <v>2219</v>
      </c>
      <c r="AR126" s="68">
        <v>2306</v>
      </c>
      <c r="AS126" s="220">
        <v>4704</v>
      </c>
      <c r="AT126" s="894">
        <f t="shared" si="71"/>
        <v>2683.8308019215419</v>
      </c>
      <c r="AU126" s="349">
        <f>X126/AA126</f>
        <v>0.2898796313505122</v>
      </c>
      <c r="AV126" s="349">
        <f>BH126/AA126</f>
        <v>0.45065541330942721</v>
      </c>
      <c r="AW126" s="353">
        <f>AG126/AA126</f>
        <v>3.6187123506324546E-3</v>
      </c>
      <c r="AX126" s="365">
        <f>AN126/AA126</f>
        <v>6.0851217352327021E-2</v>
      </c>
      <c r="AY126" s="365">
        <f>BH126/X126</f>
        <v>1.5546294550254574</v>
      </c>
      <c r="AZ126" s="365">
        <f>AR126/X126</f>
        <v>8.696963982651329E-2</v>
      </c>
      <c r="BA126" s="365">
        <f>AR126/AA126</f>
        <v>2.5210727131596496E-2</v>
      </c>
      <c r="BB126" s="365">
        <f>AT126/AA126</f>
        <v>2.9341424984656462E-2</v>
      </c>
      <c r="BC126" s="365">
        <f>AI126/X126</f>
        <v>0.35070714689798227</v>
      </c>
      <c r="BD126" s="380">
        <f>AD126/X126</f>
        <v>0.21044691683952479</v>
      </c>
      <c r="BE126" s="365">
        <v>0.247</v>
      </c>
      <c r="BF126" s="907">
        <v>7591</v>
      </c>
      <c r="BG126" s="907">
        <v>2851</v>
      </c>
      <c r="BH126" s="910">
        <f>X126+AC126+AN126+AO126</f>
        <v>41221</v>
      </c>
      <c r="BI126" s="909">
        <v>16027</v>
      </c>
      <c r="BJ126" s="909">
        <v>746.23247550367876</v>
      </c>
      <c r="BK126" s="272">
        <v>183.72620562961646</v>
      </c>
      <c r="BL126" s="907">
        <v>1154</v>
      </c>
      <c r="BM126" s="53"/>
      <c r="BN126" s="134">
        <f>(I126*0.7635+AU126*0.7562+K126*0.7021+1-P126*0.5276+R126*0.4621+W126*0.2713)/3.9552</f>
        <v>0.47323774423076287</v>
      </c>
      <c r="BO126" s="222">
        <v>3.73</v>
      </c>
      <c r="BP126" s="116">
        <v>8.3000000000000007</v>
      </c>
      <c r="BQ126" s="116">
        <v>2.2999999999999998</v>
      </c>
      <c r="BR126" s="116">
        <v>0.1</v>
      </c>
      <c r="BS126" s="115">
        <f>AS126/D126</f>
        <v>1.8846153846153846</v>
      </c>
      <c r="BT126" s="117">
        <v>0.95499999999999996</v>
      </c>
      <c r="BU126" s="116">
        <v>1.62</v>
      </c>
      <c r="BV126" s="116">
        <v>3.8</v>
      </c>
      <c r="BW126" s="116">
        <v>23.2</v>
      </c>
      <c r="BX126" s="66">
        <v>0.622</v>
      </c>
      <c r="BY126" s="71">
        <v>0.10169565645191267</v>
      </c>
      <c r="BZ126" s="66">
        <v>0.2898796313505122</v>
      </c>
      <c r="CA126" s="227">
        <v>6.1004274672293343E-2</v>
      </c>
      <c r="CB126" s="66">
        <v>0.29699999999999999</v>
      </c>
      <c r="CC126" s="113">
        <v>0.10166285845477703</v>
      </c>
      <c r="CD126" s="53"/>
      <c r="CE126" s="134">
        <f>(1-I126*0.7635+1-AU126*0.7562+1-K126*0.7021+P126*0.5276+1-R126*0.4621+1-W126*0.2713)/5.5276</f>
        <v>0.74684312794313734</v>
      </c>
      <c r="CF126" s="115">
        <v>3.73</v>
      </c>
      <c r="CG126" s="116">
        <v>8.3000000000000007</v>
      </c>
      <c r="CH126" s="116">
        <v>2.2999999999999998</v>
      </c>
      <c r="CI126" s="116">
        <v>0.1</v>
      </c>
      <c r="CJ126" s="115">
        <f>AS126/D126</f>
        <v>1.8846153846153846</v>
      </c>
      <c r="CK126" s="117">
        <v>0.95499999999999996</v>
      </c>
      <c r="CL126" s="116">
        <v>1.62</v>
      </c>
      <c r="CM126" s="116">
        <v>23.2</v>
      </c>
      <c r="CN126" s="116">
        <v>3.8</v>
      </c>
      <c r="CO126" s="66">
        <v>0.622</v>
      </c>
      <c r="CP126" s="71">
        <v>0.10169565645191267</v>
      </c>
      <c r="CQ126" s="66">
        <v>0.2898796313505122</v>
      </c>
      <c r="CR126" s="66">
        <v>6.1004274672293343E-2</v>
      </c>
      <c r="CS126" s="66">
        <v>0.29699999999999999</v>
      </c>
      <c r="CT126" s="113">
        <v>0.10166285845477703</v>
      </c>
      <c r="CU126" s="40"/>
      <c r="CV126" s="96">
        <v>2000</v>
      </c>
      <c r="CW126" s="134">
        <v>0.52302012251810015</v>
      </c>
      <c r="CX126" s="134">
        <v>0.71122201523561956</v>
      </c>
      <c r="CY126" s="40"/>
      <c r="DG126" s="40"/>
      <c r="DH126" s="96">
        <v>2000</v>
      </c>
      <c r="DI126" s="70">
        <v>0.30020113088687339</v>
      </c>
      <c r="DJ126" s="40"/>
      <c r="DR126" s="40"/>
      <c r="DS126" s="96">
        <v>2000</v>
      </c>
      <c r="DT126" s="98">
        <v>7.7847668535484749E-2</v>
      </c>
      <c r="DU126" s="40"/>
    </row>
    <row r="127" spans="1:125" x14ac:dyDescent="0.2">
      <c r="A127" s="40"/>
      <c r="B127" s="96">
        <v>1903</v>
      </c>
      <c r="C127" s="142">
        <v>16</v>
      </c>
      <c r="D127" s="111">
        <v>2228</v>
      </c>
      <c r="E127" s="112">
        <v>9888</v>
      </c>
      <c r="F127" s="138">
        <f>((((4/6)+((J127+K127+R127+T127+V127+W127+I127-(1-M127)-P127-Q127)/20))*(X127+(AD127+AS127)*5/6+(AH127+AM127+AP127)*1/6+AK127*18/6+AO127*8/6-AE127*9/6-AF127*7/6-AG127*3/6-AI127*2/6-AQ127*4/6-AR127)-(((2/6)-((J127+K127+L127+M127+S127+U127+V127+W127+I127)/20))*(AE127*17/6+AF127*12/6+AI127*3/6+AL127*2/6+AQ127*5/6+AR127*8/6-AD127*1/6-AG127*9/6-AK127*2/6))))/2</f>
        <v>9635.7681749149378</v>
      </c>
      <c r="G127" s="301">
        <f t="shared" si="58"/>
        <v>0.97449111801324206</v>
      </c>
      <c r="H127" s="138">
        <f>E127-F127</f>
        <v>252.23182508506216</v>
      </c>
      <c r="I127" s="70">
        <f>(Z127-AG127)/(AB127-AG127-AI127+AF127)</f>
        <v>0.28627921820007596</v>
      </c>
      <c r="J127" s="66">
        <f>X127/AB127</f>
        <v>0.34646535611553708</v>
      </c>
      <c r="K127" s="66">
        <f>J127+V127</f>
        <v>0.66107642648680409</v>
      </c>
      <c r="L127" s="66">
        <f>AN127/X127</f>
        <v>0.20905230133527183</v>
      </c>
      <c r="M127" s="66">
        <f>AG127/X127</f>
        <v>1.2817079236331637E-2</v>
      </c>
      <c r="N127" s="134">
        <f>(I127*0.7635+AU127*0.7562+K127*0.7021+1-P127*0.5276+R127*0.4621+W127*0.2713)/3.9552</f>
        <v>0.49061748265342675</v>
      </c>
      <c r="O127" s="134">
        <f>(1-I127*0.7635+1-AU127*0.7562+1-K127*0.7021+P127*0.5276+1-R127*0.4621+1-W127*0.2713)/5.5276</f>
        <v>0.73440728934965749</v>
      </c>
      <c r="P127" s="113">
        <f>AI127/AA127</f>
        <v>9.4165752706117975E-2</v>
      </c>
      <c r="Q127" s="66">
        <f>AT127/X127</f>
        <v>9.5003275699690443E-2</v>
      </c>
      <c r="R127" s="71">
        <f>E127/AA127</f>
        <v>0.1178770683324591</v>
      </c>
      <c r="S127" s="66">
        <f>AC127/X127</f>
        <v>0.2333091020392547</v>
      </c>
      <c r="T127" s="66">
        <f>AC127/AA127</f>
        <v>7.2695627294835724E-2</v>
      </c>
      <c r="U127" s="67">
        <f>E127/X127</f>
        <v>0.37831426713088723</v>
      </c>
      <c r="V127" s="66">
        <f>(Z127+AD127+AK127)/(AB127+AD127+AF127+AK127)</f>
        <v>0.31461107037126701</v>
      </c>
      <c r="W127" s="67">
        <f>AD127/AA127</f>
        <v>6.4005054599208425E-2</v>
      </c>
      <c r="X127" s="69">
        <v>26137</v>
      </c>
      <c r="Y127" s="69"/>
      <c r="Z127" s="888">
        <v>19776</v>
      </c>
      <c r="AA127" s="888">
        <v>83884</v>
      </c>
      <c r="AB127" s="887">
        <v>75439</v>
      </c>
      <c r="AC127" s="888">
        <f t="shared" si="68"/>
        <v>6098</v>
      </c>
      <c r="AD127" s="68">
        <v>5369</v>
      </c>
      <c r="AE127" s="119">
        <v>1408</v>
      </c>
      <c r="AF127" s="72">
        <v>704.22555340010058</v>
      </c>
      <c r="AG127" s="68">
        <v>335</v>
      </c>
      <c r="AH127" s="69">
        <v>447</v>
      </c>
      <c r="AI127" s="68">
        <v>7899</v>
      </c>
      <c r="AJ127" s="888">
        <f t="shared" si="69"/>
        <v>1035.100616962809</v>
      </c>
      <c r="AK127" s="68">
        <v>729</v>
      </c>
      <c r="AL127" s="120">
        <v>262.10061696280894</v>
      </c>
      <c r="AM127" s="69">
        <v>12</v>
      </c>
      <c r="AN127" s="888">
        <f t="shared" si="70"/>
        <v>5464</v>
      </c>
      <c r="AO127" s="68">
        <v>2737</v>
      </c>
      <c r="AP127" s="69">
        <v>326</v>
      </c>
      <c r="AQ127" s="69">
        <v>2012</v>
      </c>
      <c r="AR127" s="68">
        <v>2221</v>
      </c>
      <c r="AS127" s="220">
        <v>4679</v>
      </c>
      <c r="AT127" s="894">
        <f t="shared" si="71"/>
        <v>2483.100616962809</v>
      </c>
      <c r="AU127" s="349">
        <f>X127/AA127</f>
        <v>0.31158504601592674</v>
      </c>
      <c r="AV127" s="349">
        <f>BH127/AA127</f>
        <v>0.4820466358304325</v>
      </c>
      <c r="AW127" s="353">
        <f>AG127/AA127</f>
        <v>3.9936102236421724E-3</v>
      </c>
      <c r="AX127" s="365">
        <f>AN127/AA127</f>
        <v>6.5137570931286068E-2</v>
      </c>
      <c r="AY127" s="365">
        <f>BH127/X127</f>
        <v>1.5470788537322571</v>
      </c>
      <c r="AZ127" s="365">
        <f>AR127/X127</f>
        <v>8.4975322339977816E-2</v>
      </c>
      <c r="BA127" s="365">
        <f>AR127/AA127</f>
        <v>2.6477039721520195E-2</v>
      </c>
      <c r="BB127" s="365">
        <f>AT127/AA127</f>
        <v>2.960160003055182E-2</v>
      </c>
      <c r="BC127" s="365">
        <f>AI127/X127</f>
        <v>0.30221525041129432</v>
      </c>
      <c r="BD127" s="380">
        <f>AD127/X127</f>
        <v>0.2054176072234763</v>
      </c>
      <c r="BE127" s="365">
        <v>0.26200000000000001</v>
      </c>
      <c r="BF127" s="907">
        <v>8144</v>
      </c>
      <c r="BG127" s="907">
        <v>3034</v>
      </c>
      <c r="BH127" s="910">
        <f>X127+AC127+AN127+AO127</f>
        <v>40436</v>
      </c>
      <c r="BI127" s="909">
        <v>15246</v>
      </c>
      <c r="BJ127" s="909">
        <v>832.44266220868519</v>
      </c>
      <c r="BK127" s="272">
        <v>197.82223798586185</v>
      </c>
      <c r="BL127" s="907">
        <v>1161</v>
      </c>
      <c r="BM127" s="53"/>
      <c r="BN127" s="134">
        <f>(I127*0.7635+AU127*0.7562+K127*0.7021+1-P127*0.5276+R127*0.4621+W127*0.2713)/3.9552</f>
        <v>0.49061748265342675</v>
      </c>
      <c r="BO127" s="222">
        <v>4.4400000000000004</v>
      </c>
      <c r="BP127" s="116">
        <v>9.1</v>
      </c>
      <c r="BQ127" s="116">
        <v>2.5</v>
      </c>
      <c r="BR127" s="116">
        <v>0.2</v>
      </c>
      <c r="BS127" s="115">
        <f>AS127/D127</f>
        <v>2.1000897666068221</v>
      </c>
      <c r="BT127" s="117">
        <v>0.94899999999999995</v>
      </c>
      <c r="BU127" s="116">
        <v>1.46</v>
      </c>
      <c r="BV127" s="116">
        <v>3.6</v>
      </c>
      <c r="BW127" s="116">
        <v>23.4</v>
      </c>
      <c r="BX127" s="66">
        <v>0.66400000000000003</v>
      </c>
      <c r="BY127" s="71">
        <v>0.1178770683324591</v>
      </c>
      <c r="BZ127" s="66">
        <v>0.31158504601592674</v>
      </c>
      <c r="CA127" s="227">
        <v>6.4005054599208425E-2</v>
      </c>
      <c r="CB127" s="66">
        <v>0.32</v>
      </c>
      <c r="CC127" s="113">
        <v>9.4165752706117975E-2</v>
      </c>
      <c r="CD127" s="53"/>
      <c r="CE127" s="134">
        <f>(1-I127*0.7635+1-AU127*0.7562+1-K127*0.7021+P127*0.5276+1-R127*0.4621+1-W127*0.2713)/5.5276</f>
        <v>0.73440728934965749</v>
      </c>
      <c r="CF127" s="115">
        <v>4.4400000000000004</v>
      </c>
      <c r="CG127" s="116">
        <v>9.1</v>
      </c>
      <c r="CH127" s="116">
        <v>2.5</v>
      </c>
      <c r="CI127" s="116">
        <v>0.2</v>
      </c>
      <c r="CJ127" s="115">
        <f>AS127/D127</f>
        <v>2.1000897666068221</v>
      </c>
      <c r="CK127" s="117">
        <v>0.94899999999999995</v>
      </c>
      <c r="CL127" s="116">
        <v>1.46</v>
      </c>
      <c r="CM127" s="116">
        <v>23.4</v>
      </c>
      <c r="CN127" s="116">
        <v>3.6</v>
      </c>
      <c r="CO127" s="66">
        <v>0.66400000000000003</v>
      </c>
      <c r="CP127" s="71">
        <v>0.1178770683324591</v>
      </c>
      <c r="CQ127" s="66">
        <v>0.31158504601592674</v>
      </c>
      <c r="CR127" s="66">
        <v>6.4005054599208425E-2</v>
      </c>
      <c r="CS127" s="66">
        <v>0.32</v>
      </c>
      <c r="CT127" s="113">
        <v>9.4165752706117975E-2</v>
      </c>
      <c r="CU127" s="40"/>
      <c r="CV127" s="96">
        <v>2001</v>
      </c>
      <c r="CW127" s="134">
        <v>0.5143747140635897</v>
      </c>
      <c r="CX127" s="134">
        <v>0.71740812123447617</v>
      </c>
      <c r="CY127" s="40"/>
      <c r="DG127" s="40"/>
      <c r="DH127" s="96">
        <v>2001</v>
      </c>
      <c r="DI127" s="70">
        <v>0.29601066288637556</v>
      </c>
      <c r="DJ127" s="40"/>
      <c r="DR127" s="40"/>
      <c r="DS127" s="96">
        <v>2001</v>
      </c>
      <c r="DT127" s="98">
        <v>7.6957784608443075E-2</v>
      </c>
      <c r="DU127" s="40"/>
    </row>
    <row r="128" spans="1:125" x14ac:dyDescent="0.2">
      <c r="A128" s="40"/>
      <c r="B128" s="96">
        <v>1902</v>
      </c>
      <c r="C128" s="142">
        <v>16</v>
      </c>
      <c r="D128" s="111">
        <v>2230</v>
      </c>
      <c r="E128" s="112">
        <v>9897</v>
      </c>
      <c r="F128" s="138">
        <f>((((4/6)+((J128+K128+R128+T128+V128+W128+I128-(1-M128)-P128-Q128)/20))*(X128+(AD128+AS128)*5/6+(AH128+AM128+AP128)*1/6+AK128*18/6+AO128*8/6-AE128*9/6-AF128*7/6-AG128*3/6-AI128*2/6-AQ128*4/6-AR128)-(((2/6)-((J128+K128+L128+M128+S128+U128+V128+W128+I128)/20))*(AE128*17/6+AF128*12/6+AI128*3/6+AL128*2/6+AQ128*5/6+AR128*8/6-AD128*1/6-AG128*9/6-AK128*2/6))))/2</f>
        <v>9828.8310826707748</v>
      </c>
      <c r="G128" s="300">
        <f t="shared" si="58"/>
        <v>0.99311216355165954</v>
      </c>
      <c r="H128" s="138">
        <f>E128-F128</f>
        <v>68.168917329225224</v>
      </c>
      <c r="I128" s="70">
        <f>(Z128-AG128)/(AB128-AG128-AI128+AF128)</f>
        <v>0.28558797462054458</v>
      </c>
      <c r="J128" s="66">
        <f>X128/AB128</f>
        <v>0.34360251704247508</v>
      </c>
      <c r="K128" s="66">
        <f>J128+V128</f>
        <v>0.66236554635475609</v>
      </c>
      <c r="L128" s="66">
        <f>AN128/X128</f>
        <v>0.21049217855780236</v>
      </c>
      <c r="M128" s="66">
        <f>AG128/X128</f>
        <v>1.3506295307134682E-2</v>
      </c>
      <c r="N128" s="134">
        <f>(I128*0.7635+AU128*0.7562+K128*0.7021+1-P128*0.5276+R128*0.4621+W128*0.2713)/3.9552</f>
        <v>0.49243596405638135</v>
      </c>
      <c r="O128" s="134">
        <f>(1-I128*0.7635+1-AU128*0.7562+1-K128*0.7021+P128*0.5276+1-R128*0.4621+1-W128*0.2713)/5.5276</f>
        <v>0.73310609938566496</v>
      </c>
      <c r="P128" s="113">
        <f>AI128/AA128</f>
        <v>7.8412356746655948E-2</v>
      </c>
      <c r="Q128" s="66">
        <f>AT128/X128</f>
        <v>9.1769460362135111E-2</v>
      </c>
      <c r="R128" s="71">
        <f>E128/AA128</f>
        <v>0.1170508438494199</v>
      </c>
      <c r="S128" s="66">
        <f>AC128/X128</f>
        <v>0.23494849294162534</v>
      </c>
      <c r="T128" s="66">
        <f>AC128/AA128</f>
        <v>7.2830059252776372E-2</v>
      </c>
      <c r="U128" s="67">
        <f>E128/X128</f>
        <v>0.37760396795116369</v>
      </c>
      <c r="V128" s="66">
        <f>(Z128+AD128+AK128)/(AB128+AD128+AF128+AK128)</f>
        <v>0.31876302931228101</v>
      </c>
      <c r="W128" s="67">
        <f>AD128/AA128</f>
        <v>6.436199780019633E-2</v>
      </c>
      <c r="X128" s="69">
        <v>26210</v>
      </c>
      <c r="Y128" s="69"/>
      <c r="Z128" s="888">
        <v>20350</v>
      </c>
      <c r="AA128" s="888">
        <v>84553</v>
      </c>
      <c r="AB128" s="887">
        <v>76280</v>
      </c>
      <c r="AC128" s="888">
        <f t="shared" si="68"/>
        <v>6158</v>
      </c>
      <c r="AD128" s="68">
        <v>5442</v>
      </c>
      <c r="AE128" s="119">
        <v>1591</v>
      </c>
      <c r="AF128" s="72">
        <v>720.95371301369084</v>
      </c>
      <c r="AG128" s="68">
        <v>354</v>
      </c>
      <c r="AH128" s="69">
        <v>412</v>
      </c>
      <c r="AI128" s="68">
        <v>6630</v>
      </c>
      <c r="AJ128" s="888">
        <f t="shared" si="69"/>
        <v>1012.2775560915611</v>
      </c>
      <c r="AK128" s="68">
        <v>716</v>
      </c>
      <c r="AL128" s="120">
        <v>260.27755609156105</v>
      </c>
      <c r="AM128" s="69">
        <v>16</v>
      </c>
      <c r="AN128" s="888">
        <f t="shared" si="70"/>
        <v>5517</v>
      </c>
      <c r="AO128" s="68">
        <v>2681</v>
      </c>
      <c r="AP128" s="69">
        <v>340</v>
      </c>
      <c r="AQ128" s="69">
        <v>1835</v>
      </c>
      <c r="AR128" s="68">
        <v>2145</v>
      </c>
      <c r="AS128" s="220">
        <v>4749</v>
      </c>
      <c r="AT128" s="894">
        <f t="shared" si="71"/>
        <v>2405.2775560915611</v>
      </c>
      <c r="AU128" s="349">
        <f>X128/AA128</f>
        <v>0.30998308753089776</v>
      </c>
      <c r="AV128" s="349">
        <f>BH128/AA128</f>
        <v>0.47977008503542157</v>
      </c>
      <c r="AW128" s="353">
        <f>AG128/AA128</f>
        <v>4.1867231204096838E-3</v>
      </c>
      <c r="AX128" s="365">
        <f>AN128/AA128</f>
        <v>6.524901541045261E-2</v>
      </c>
      <c r="AY128" s="365">
        <f>BH128/X128</f>
        <v>1.5477298740938572</v>
      </c>
      <c r="AZ128" s="365">
        <f>AR128/X128</f>
        <v>8.1838992750858444E-2</v>
      </c>
      <c r="BA128" s="365">
        <f>AR128/AA128</f>
        <v>2.5368703653329865E-2</v>
      </c>
      <c r="BB128" s="365">
        <f>AT128/AA128</f>
        <v>2.8446980664098981E-2</v>
      </c>
      <c r="BC128" s="365">
        <f>AI128/X128</f>
        <v>0.25295688668447158</v>
      </c>
      <c r="BD128" s="380">
        <f>AD128/X128</f>
        <v>0.20763067531476537</v>
      </c>
      <c r="BE128" s="365">
        <v>0.26700000000000002</v>
      </c>
      <c r="BF128" s="907">
        <v>8258</v>
      </c>
      <c r="BG128" s="907">
        <v>2832</v>
      </c>
      <c r="BH128" s="910">
        <f>X128+AC128+AN128+AO128</f>
        <v>40566</v>
      </c>
      <c r="BI128" s="909">
        <v>16181</v>
      </c>
      <c r="BJ128" s="909">
        <v>1026.3103938333518</v>
      </c>
      <c r="BK128" s="272">
        <v>178.38428893153539</v>
      </c>
      <c r="BL128" s="907">
        <v>983</v>
      </c>
      <c r="BM128" s="53"/>
      <c r="BN128" s="134">
        <f>(I128*0.7635+AU128*0.7562+K128*0.7021+1-P128*0.5276+R128*0.4621+W128*0.2713)/3.9552</f>
        <v>0.49243596405638135</v>
      </c>
      <c r="BO128" s="222">
        <v>4.4400000000000004</v>
      </c>
      <c r="BP128" s="116">
        <v>9.3000000000000007</v>
      </c>
      <c r="BQ128" s="116">
        <v>2.5</v>
      </c>
      <c r="BR128" s="116">
        <v>0.2</v>
      </c>
      <c r="BS128" s="115">
        <f>AS128/D128</f>
        <v>2.129596412556054</v>
      </c>
      <c r="BT128" s="117">
        <v>0.94899999999999995</v>
      </c>
      <c r="BU128" s="116">
        <v>1.22</v>
      </c>
      <c r="BV128" s="116">
        <v>3</v>
      </c>
      <c r="BW128" s="116">
        <v>24</v>
      </c>
      <c r="BX128" s="66">
        <v>0.66500000000000004</v>
      </c>
      <c r="BY128" s="71">
        <v>0.1170508438494199</v>
      </c>
      <c r="BZ128" s="66">
        <v>0.30998308753089776</v>
      </c>
      <c r="CA128" s="227">
        <v>6.436199780019633E-2</v>
      </c>
      <c r="CB128" s="66">
        <v>0.33900000000000002</v>
      </c>
      <c r="CC128" s="113">
        <v>7.8412356746655948E-2</v>
      </c>
      <c r="CD128" s="53"/>
      <c r="CE128" s="134">
        <f>(1-I128*0.7635+1-AU128*0.7562+1-K128*0.7021+P128*0.5276+1-R128*0.4621+1-W128*0.2713)/5.5276</f>
        <v>0.73310609938566496</v>
      </c>
      <c r="CF128" s="115">
        <v>4.4400000000000004</v>
      </c>
      <c r="CG128" s="116">
        <v>9.3000000000000007</v>
      </c>
      <c r="CH128" s="116">
        <v>2.5</v>
      </c>
      <c r="CI128" s="116">
        <v>0.2</v>
      </c>
      <c r="CJ128" s="115">
        <f>AS128/D128</f>
        <v>2.129596412556054</v>
      </c>
      <c r="CK128" s="117">
        <v>0.94899999999999995</v>
      </c>
      <c r="CL128" s="116">
        <v>1.22</v>
      </c>
      <c r="CM128" s="116">
        <v>24</v>
      </c>
      <c r="CN128" s="116">
        <v>3</v>
      </c>
      <c r="CO128" s="66">
        <v>0.66500000000000004</v>
      </c>
      <c r="CP128" s="71">
        <v>0.1170508438494199</v>
      </c>
      <c r="CQ128" s="66">
        <v>0.30998308753089776</v>
      </c>
      <c r="CR128" s="66">
        <v>6.436199780019633E-2</v>
      </c>
      <c r="CS128" s="66">
        <v>0.33900000000000002</v>
      </c>
      <c r="CT128" s="113">
        <v>7.8412356746655948E-2</v>
      </c>
      <c r="CU128" s="40"/>
      <c r="CV128" s="96">
        <v>2002</v>
      </c>
      <c r="CW128" s="134">
        <v>0.51034267790140064</v>
      </c>
      <c r="CX128" s="134">
        <v>0.72029319060069097</v>
      </c>
      <c r="CY128" s="40"/>
      <c r="DG128" s="40"/>
      <c r="DH128" s="96">
        <v>2002</v>
      </c>
      <c r="DI128" s="70">
        <v>0.29275710958568274</v>
      </c>
      <c r="DJ128" s="40"/>
      <c r="DR128" s="40"/>
      <c r="DS128" s="96">
        <v>2002</v>
      </c>
      <c r="DT128" s="98">
        <v>7.3328405154295492E-2</v>
      </c>
      <c r="DU128" s="40"/>
    </row>
    <row r="129" spans="1:125" x14ac:dyDescent="0.2">
      <c r="A129" s="40"/>
      <c r="B129" s="96">
        <v>1901</v>
      </c>
      <c r="C129" s="142">
        <v>16</v>
      </c>
      <c r="D129" s="111">
        <v>2218</v>
      </c>
      <c r="E129" s="112">
        <v>11073</v>
      </c>
      <c r="F129" s="138">
        <f>((((4/6)+((J129+K129+R129+T129+V129+W129+I129-(1-M129)-P129-Q129)/20))*(X129+(AD129+AS129)*5/6+(AH129+AM129+AP129)*1/6+AK129*18/6+AO129*8/6-AE129*9/6-AF129*7/6-AG129*3/6-AI129*2/6-AQ129*4/6-AR129)-(((2/6)-((J129+K129+L129+M129+S129+U129+V129+W129+I129)/20))*(AE129*17/6+AF129*12/6+AI129*3/6+AL129*2/6+AQ129*5/6+AR129*8/6-AD129*1/6-AG129*9/6-AK129*2/6))))/2</f>
        <v>10850.808292200865</v>
      </c>
      <c r="G129" s="300">
        <f t="shared" si="58"/>
        <v>0.97993391964245147</v>
      </c>
      <c r="H129" s="138">
        <f>E129-F129</f>
        <v>222.19170779913475</v>
      </c>
      <c r="I129" s="70">
        <f>(Z129-AG129)/(AB129-AG129-AI129+AF129)</f>
        <v>0.29157742694883942</v>
      </c>
      <c r="J129" s="66">
        <f>X129/AB129</f>
        <v>0.35962648336683745</v>
      </c>
      <c r="K129" s="66">
        <f>J129+V129</f>
        <v>0.68390031032223086</v>
      </c>
      <c r="L129" s="66">
        <f>AN129/X129</f>
        <v>0.22474665512640196</v>
      </c>
      <c r="M129" s="66">
        <f>AG129/X129</f>
        <v>1.6408813877168308E-2</v>
      </c>
      <c r="N129" s="134">
        <f>(I129*0.7635+AU129*0.7562+K129*0.7021+1-P129*0.5276+R129*0.4621+W129*0.2713)/3.9552</f>
        <v>0.50130609024344219</v>
      </c>
      <c r="O129" s="134">
        <f>(1-I129*0.7635+1-AU129*0.7562+1-K129*0.7021+P129*0.5276+1-R129*0.4621+1-W129*0.2713)/5.5276</f>
        <v>0.72675919962897784</v>
      </c>
      <c r="P129" s="113">
        <f>AI129/AA129</f>
        <v>8.1763733752153678E-2</v>
      </c>
      <c r="Q129" s="66">
        <f>AT129/X129</f>
        <v>9.4352473799426101E-2</v>
      </c>
      <c r="R129" s="71">
        <f>E129/AA129</f>
        <v>0.12978351832534371</v>
      </c>
      <c r="S129" s="66">
        <f>AC129/X129</f>
        <v>0.22701864474016373</v>
      </c>
      <c r="T129" s="66">
        <f>AC129/AA129</f>
        <v>7.3781924307598543E-2</v>
      </c>
      <c r="U129" s="67">
        <f>E129/X129</f>
        <v>0.39932922211403227</v>
      </c>
      <c r="V129" s="66">
        <f>(Z129+AD129+AK129)/(AB129+AD129+AF129+AK129)</f>
        <v>0.32427382695539342</v>
      </c>
      <c r="W129" s="67">
        <f>AD129/AA129</f>
        <v>6.4053727774587135E-2</v>
      </c>
      <c r="X129" s="69">
        <v>27729</v>
      </c>
      <c r="Y129" s="69"/>
      <c r="Z129" s="888">
        <v>20957</v>
      </c>
      <c r="AA129" s="888">
        <v>85319</v>
      </c>
      <c r="AB129" s="887">
        <v>77105</v>
      </c>
      <c r="AC129" s="888">
        <f t="shared" si="68"/>
        <v>6295</v>
      </c>
      <c r="AD129" s="68">
        <v>5465</v>
      </c>
      <c r="AE129" s="119">
        <v>1530</v>
      </c>
      <c r="AF129" s="72">
        <v>640.08505980577843</v>
      </c>
      <c r="AG129" s="68">
        <v>455</v>
      </c>
      <c r="AH129" s="69">
        <v>467</v>
      </c>
      <c r="AI129" s="68">
        <v>6976</v>
      </c>
      <c r="AJ129" s="888">
        <f t="shared" si="69"/>
        <v>1225.2997459842863</v>
      </c>
      <c r="AK129" s="68">
        <v>830</v>
      </c>
      <c r="AL129" s="120">
        <v>342.29974598428629</v>
      </c>
      <c r="AM129" s="69">
        <v>18</v>
      </c>
      <c r="AN129" s="888">
        <f t="shared" si="70"/>
        <v>6232</v>
      </c>
      <c r="AO129" s="68">
        <v>2851</v>
      </c>
      <c r="AP129" s="69">
        <v>416</v>
      </c>
      <c r="AQ129" s="69">
        <v>1672</v>
      </c>
      <c r="AR129" s="68">
        <v>2274</v>
      </c>
      <c r="AS129" s="220">
        <v>5331</v>
      </c>
      <c r="AT129" s="894">
        <f t="shared" si="71"/>
        <v>2616.2997459842863</v>
      </c>
      <c r="AU129" s="349">
        <f>X129/AA129</f>
        <v>0.32500380923358219</v>
      </c>
      <c r="AV129" s="349">
        <f>BH129/AA129</f>
        <v>0.50524502162472607</v>
      </c>
      <c r="AW129" s="353">
        <f>AG129/AA129</f>
        <v>5.332927015084565E-3</v>
      </c>
      <c r="AX129" s="365">
        <f>AN129/AA129</f>
        <v>7.3043519028586829E-2</v>
      </c>
      <c r="AY129" s="365">
        <f>BH129/X129</f>
        <v>1.5545818457210863</v>
      </c>
      <c r="AZ129" s="365">
        <f>AR129/X129</f>
        <v>8.2008006058638977E-2</v>
      </c>
      <c r="BA129" s="365">
        <f>AR129/AA129</f>
        <v>2.6652914356708354E-2</v>
      </c>
      <c r="BB129" s="365">
        <f>AT129/AA129</f>
        <v>3.0664913395425243E-2</v>
      </c>
      <c r="BC129" s="365">
        <f>AI129/X129</f>
        <v>0.25157777056511232</v>
      </c>
      <c r="BD129" s="380">
        <f>AD129/X129</f>
        <v>0.19708608316203252</v>
      </c>
      <c r="BE129" s="365">
        <v>0.27200000000000002</v>
      </c>
      <c r="BF129" s="907">
        <v>9136</v>
      </c>
      <c r="BG129" s="907">
        <v>2931</v>
      </c>
      <c r="BH129" s="910">
        <f>X129+AC129+AN129+AO129</f>
        <v>43107</v>
      </c>
      <c r="BI129" s="909">
        <v>16333</v>
      </c>
      <c r="BJ129" s="909">
        <v>1055.0639858767502</v>
      </c>
      <c r="BK129" s="272">
        <v>172.90239627344428</v>
      </c>
      <c r="BL129" s="907">
        <v>1238</v>
      </c>
      <c r="BM129" s="53"/>
      <c r="BN129" s="134">
        <f>(I129*0.7635+AU129*0.7562+K129*0.7021+1-P129*0.5276+R129*0.4621+W129*0.2713)/3.9552</f>
        <v>0.50130609024344219</v>
      </c>
      <c r="BO129" s="222">
        <v>4.99</v>
      </c>
      <c r="BP129" s="116">
        <v>9.6999999999999993</v>
      </c>
      <c r="BQ129" s="116">
        <v>2.5</v>
      </c>
      <c r="BR129" s="116">
        <v>0.2</v>
      </c>
      <c r="BS129" s="115">
        <f>AS129/D129</f>
        <v>2.4035166816952209</v>
      </c>
      <c r="BT129" s="117">
        <v>0.94299999999999995</v>
      </c>
      <c r="BU129" s="116">
        <v>1.28</v>
      </c>
      <c r="BV129" s="116">
        <v>3.2</v>
      </c>
      <c r="BW129" s="116">
        <v>23.8</v>
      </c>
      <c r="BX129" s="66">
        <v>0.68600000000000005</v>
      </c>
      <c r="BY129" s="71">
        <v>0.12978351832534371</v>
      </c>
      <c r="BZ129" s="66">
        <v>0.32500380923358219</v>
      </c>
      <c r="CA129" s="227">
        <v>6.4053727774587135E-2</v>
      </c>
      <c r="CB129" s="66">
        <v>0.35199999999999998</v>
      </c>
      <c r="CC129" s="113">
        <v>8.1763733752153678E-2</v>
      </c>
      <c r="CD129" s="53"/>
      <c r="CE129" s="134">
        <f>(1-I129*0.7635+1-AU129*0.7562+1-K129*0.7021+P129*0.5276+1-R129*0.4621+1-W129*0.2713)/5.5276</f>
        <v>0.72675919962897784</v>
      </c>
      <c r="CF129" s="115">
        <v>4.99</v>
      </c>
      <c r="CG129" s="116">
        <v>9.6999999999999993</v>
      </c>
      <c r="CH129" s="116">
        <v>2.5</v>
      </c>
      <c r="CI129" s="116">
        <v>0.2</v>
      </c>
      <c r="CJ129" s="115">
        <f>AS129/D129</f>
        <v>2.4035166816952209</v>
      </c>
      <c r="CK129" s="117">
        <v>0.94299999999999995</v>
      </c>
      <c r="CL129" s="116">
        <v>1.28</v>
      </c>
      <c r="CM129" s="116">
        <v>23.8</v>
      </c>
      <c r="CN129" s="116">
        <v>3.2</v>
      </c>
      <c r="CO129" s="66">
        <v>0.68600000000000005</v>
      </c>
      <c r="CP129" s="71">
        <v>0.12978351832534371</v>
      </c>
      <c r="CQ129" s="66">
        <v>0.32500380923358219</v>
      </c>
      <c r="CR129" s="66">
        <v>6.4053727774587135E-2</v>
      </c>
      <c r="CS129" s="66">
        <v>0.35199999999999998</v>
      </c>
      <c r="CT129" s="113">
        <v>8.1763733752153678E-2</v>
      </c>
      <c r="CU129" s="40"/>
      <c r="CV129" s="96">
        <v>2003</v>
      </c>
      <c r="CW129" s="134">
        <v>0.51356976234485685</v>
      </c>
      <c r="CX129" s="134">
        <v>0.71798409363442051</v>
      </c>
      <c r="CY129" s="40"/>
      <c r="DG129" s="40"/>
      <c r="DH129" s="96">
        <v>2003</v>
      </c>
      <c r="DI129" s="70">
        <v>0.2941733237420967</v>
      </c>
      <c r="DJ129" s="40"/>
      <c r="DR129" s="40"/>
      <c r="DS129" s="96">
        <v>2003</v>
      </c>
      <c r="DT129" s="98">
        <v>7.3991445582822959E-2</v>
      </c>
      <c r="DU129" s="40"/>
    </row>
    <row r="130" spans="1:125" ht="15.75" customHeight="1" x14ac:dyDescent="0.2">
      <c r="A130" s="40"/>
      <c r="B130" s="96">
        <v>1900</v>
      </c>
      <c r="C130" s="142">
        <v>8</v>
      </c>
      <c r="D130" s="111">
        <v>1136</v>
      </c>
      <c r="E130" s="112">
        <v>5932</v>
      </c>
      <c r="F130" s="138">
        <f>((((4/6)+((J130+K130+R130+T130+V130+W130+I130-(1-M130)-P130-Q130)/20))*(X130+(AD130+AS130)*5/6+(AH130+AM130+AP130)*1/6+AK130*18/6+AO130*8/6-AE130*9/6-AF130*7/6-AG130*3/6-AI130*2/6-AQ130*4/6-AR130)-(((2/6)-((J130+K130+L130+M130+S130+U130+V130+W130+I130)/20))*(AE130*17/6+AF130*12/6+AI130*3/6+AL130*2/6+AQ130*5/6+AR130*8/6-AD130*1/6-AG130*9/6-AK130*2/6))))/2</f>
        <v>5942.520203661481</v>
      </c>
      <c r="G130" s="300">
        <f t="shared" si="58"/>
        <v>1.0017734665646461</v>
      </c>
      <c r="H130" s="138">
        <f t="shared" ref="H130:H131" si="79">F130-E130</f>
        <v>10.520203661480991</v>
      </c>
      <c r="I130" s="70">
        <f>(Z130-AG130)/(AB130-AG130-AI130+AF130)</f>
        <v>0.29181944997749998</v>
      </c>
      <c r="J130" s="66">
        <f>X130/AB130</f>
        <v>0.36627312685270369</v>
      </c>
      <c r="K130" s="66">
        <f>J130+V130</f>
        <v>0.70244716168136123</v>
      </c>
      <c r="L130" s="66">
        <f>AN130/X130</f>
        <v>0.23205190818391125</v>
      </c>
      <c r="M130" s="66">
        <f>AG130/X130</f>
        <v>1.7721342356798994E-2</v>
      </c>
      <c r="N130" s="134">
        <f>(I130*0.7635+AU130*0.7562+K130*0.7021+1-P130*0.5276+R130*0.4621+W130*0.2713)/3.9552</f>
        <v>0.50937491781238453</v>
      </c>
      <c r="O130" s="134">
        <f>(1-I130*0.7635+1-AU130*0.7562+1-K130*0.7021+P130*0.5276+1-R130*0.4621+1-W130*0.2713)/5.5276</f>
        <v>0.72098565834511485</v>
      </c>
      <c r="P130" s="113">
        <f>AI130/AA130</f>
        <v>6.1653443716223985E-2</v>
      </c>
      <c r="Q130" s="66">
        <f>AT130/X130</f>
        <v>0.10773445979113291</v>
      </c>
      <c r="R130" s="71">
        <f>E130/AA130</f>
        <v>0.13641485569736692</v>
      </c>
      <c r="S130" s="66">
        <f>AC130/X130</f>
        <v>0.24747087141561433</v>
      </c>
      <c r="T130" s="66">
        <f>AC130/AA130</f>
        <v>8.156835690467977E-2</v>
      </c>
      <c r="U130" s="67">
        <f>E130/X130</f>
        <v>0.41387009000209307</v>
      </c>
      <c r="V130" s="66">
        <f>(Z130+AD130+AK130)/(AB130+AD130+AF130+AK130)</f>
        <v>0.33617403482865754</v>
      </c>
      <c r="W130" s="67">
        <f>AD130/AA130</f>
        <v>6.977118546625273E-2</v>
      </c>
      <c r="X130" s="69">
        <v>14333</v>
      </c>
      <c r="Y130" s="69"/>
      <c r="Z130" s="888">
        <v>10925</v>
      </c>
      <c r="AA130" s="888">
        <v>43485</v>
      </c>
      <c r="AB130" s="887">
        <v>39132</v>
      </c>
      <c r="AC130" s="888">
        <f t="shared" si="68"/>
        <v>3547</v>
      </c>
      <c r="AD130" s="68">
        <v>3034</v>
      </c>
      <c r="AE130" s="119">
        <v>834</v>
      </c>
      <c r="AF130" s="72">
        <v>370.13080921358255</v>
      </c>
      <c r="AG130" s="68">
        <v>254</v>
      </c>
      <c r="AH130" s="69">
        <v>220</v>
      </c>
      <c r="AI130" s="68">
        <v>2681</v>
      </c>
      <c r="AJ130" s="888">
        <f t="shared" si="69"/>
        <v>746.15801218630804</v>
      </c>
      <c r="AK130" s="68">
        <v>513</v>
      </c>
      <c r="AL130" s="120">
        <v>193.1580121863081</v>
      </c>
      <c r="AM130" s="69">
        <v>16</v>
      </c>
      <c r="AN130" s="888">
        <f t="shared" si="70"/>
        <v>3326</v>
      </c>
      <c r="AO130" s="68">
        <v>1685</v>
      </c>
      <c r="AP130" s="69">
        <v>333</v>
      </c>
      <c r="AQ130" s="69">
        <v>806</v>
      </c>
      <c r="AR130" s="68">
        <v>1351</v>
      </c>
      <c r="AS130" s="220">
        <v>2757</v>
      </c>
      <c r="AT130" s="894">
        <f t="shared" si="71"/>
        <v>1544.158012186308</v>
      </c>
      <c r="AU130" s="349">
        <f>X130/AA130</f>
        <v>0.32960791077383006</v>
      </c>
      <c r="AV130" s="349">
        <f>BH130/AA130</f>
        <v>0.52641140623203408</v>
      </c>
      <c r="AW130" s="353">
        <f>AG130/AA130</f>
        <v>5.8410946303322983E-3</v>
      </c>
      <c r="AX130" s="365">
        <f>AN130/AA130</f>
        <v>7.6486144647579621E-2</v>
      </c>
      <c r="AY130" s="365">
        <f>BH130/X130</f>
        <v>1.5970836531082118</v>
      </c>
      <c r="AZ130" s="365">
        <f>AR130/X130</f>
        <v>9.4258006000139533E-2</v>
      </c>
      <c r="BA130" s="365">
        <f>AR130/AA130</f>
        <v>3.106818443141313E-2</v>
      </c>
      <c r="BB130" s="365">
        <f>AT130/AA130</f>
        <v>3.551013021010252E-2</v>
      </c>
      <c r="BC130" s="365">
        <f>AI130/X130</f>
        <v>0.18705086164794529</v>
      </c>
      <c r="BD130" s="380">
        <f>AD130/X130</f>
        <v>0.21167934138003208</v>
      </c>
      <c r="BE130" s="365">
        <v>0.27900000000000003</v>
      </c>
      <c r="BF130" s="907">
        <v>4924</v>
      </c>
      <c r="BG130" s="907">
        <v>1432</v>
      </c>
      <c r="BH130" s="910">
        <f>X130+AC130+AN130+AO130</f>
        <v>22891</v>
      </c>
      <c r="BI130" s="909">
        <v>8632</v>
      </c>
      <c r="BJ130" s="909">
        <v>562.77227919401435</v>
      </c>
      <c r="BK130" s="272">
        <v>108.35981500718501</v>
      </c>
      <c r="BL130" s="907">
        <v>607</v>
      </c>
      <c r="BM130" s="53"/>
      <c r="BN130" s="134">
        <f>(I130*0.7635+AU130*0.7562+K130*0.7021+1-P130*0.5276+R130*0.4621+W130*0.2713)/3.9552</f>
        <v>0.50937491781238453</v>
      </c>
      <c r="BO130" s="222">
        <v>5.22</v>
      </c>
      <c r="BP130" s="116">
        <v>9.9</v>
      </c>
      <c r="BQ130" s="116">
        <v>2.8</v>
      </c>
      <c r="BR130" s="116">
        <v>0.2</v>
      </c>
      <c r="BS130" s="115">
        <f>AS130/D130</f>
        <v>2.42693661971831</v>
      </c>
      <c r="BT130" s="117">
        <v>0.94199999999999995</v>
      </c>
      <c r="BU130" s="116">
        <v>0.89</v>
      </c>
      <c r="BV130" s="116">
        <v>2.4</v>
      </c>
      <c r="BW130" s="116">
        <v>24.6</v>
      </c>
      <c r="BX130" s="66">
        <v>0.70499999999999996</v>
      </c>
      <c r="BY130" s="71">
        <v>0.13641485569736692</v>
      </c>
      <c r="BZ130" s="66">
        <v>0.32960791077383006</v>
      </c>
      <c r="CA130" s="227">
        <v>6.977118546625273E-2</v>
      </c>
      <c r="CB130" s="66">
        <v>0.29181944997749998</v>
      </c>
      <c r="CC130" s="113">
        <v>6.1653443716223985E-2</v>
      </c>
      <c r="CD130" s="53"/>
      <c r="CE130" s="134">
        <f>(1-I130*0.7635+1-AU130*0.7562+1-K130*0.7021+P130*0.5276+1-R130*0.4621+1-W130*0.2713)/5.5276</f>
        <v>0.72098565834511485</v>
      </c>
      <c r="CF130" s="115">
        <v>5.22</v>
      </c>
      <c r="CG130" s="116">
        <v>9.9</v>
      </c>
      <c r="CH130" s="116">
        <v>2.8</v>
      </c>
      <c r="CI130" s="116">
        <v>0.2</v>
      </c>
      <c r="CJ130" s="115">
        <f>AS130/D130</f>
        <v>2.42693661971831</v>
      </c>
      <c r="CK130" s="117">
        <v>0.94199999999999995</v>
      </c>
      <c r="CL130" s="116">
        <v>0.89</v>
      </c>
      <c r="CM130" s="116">
        <v>24.6</v>
      </c>
      <c r="CN130" s="116">
        <v>2.4</v>
      </c>
      <c r="CO130" s="66">
        <v>0.70499999999999996</v>
      </c>
      <c r="CP130" s="71">
        <v>0.13641485569736692</v>
      </c>
      <c r="CQ130" s="66">
        <v>0.32960791077383006</v>
      </c>
      <c r="CR130" s="66">
        <v>6.977118546625273E-2</v>
      </c>
      <c r="CS130" s="66">
        <v>0.29181944997749998</v>
      </c>
      <c r="CT130" s="113">
        <v>6.1653443716223985E-2</v>
      </c>
      <c r="CU130" s="40"/>
      <c r="CV130" s="96">
        <v>2004</v>
      </c>
      <c r="CW130" s="134">
        <v>0.51610193501819113</v>
      </c>
      <c r="CX130" s="134">
        <v>0.71617223145959363</v>
      </c>
      <c r="CY130" s="40"/>
      <c r="DG130" s="40"/>
      <c r="DH130" s="96">
        <v>2004</v>
      </c>
      <c r="DI130" s="70">
        <v>0.29726028439480512</v>
      </c>
      <c r="DJ130" s="40"/>
      <c r="DR130" s="40"/>
      <c r="DS130" s="96">
        <v>2004</v>
      </c>
      <c r="DT130" s="98">
        <v>7.6141919262466828E-2</v>
      </c>
      <c r="DU130" s="40"/>
    </row>
    <row r="131" spans="1:125" x14ac:dyDescent="0.2">
      <c r="A131" s="40"/>
      <c r="B131" s="96">
        <v>1899</v>
      </c>
      <c r="C131" s="142">
        <v>12</v>
      </c>
      <c r="D131" s="111">
        <v>1842</v>
      </c>
      <c r="E131" s="112">
        <v>9672</v>
      </c>
      <c r="F131" s="138">
        <f>((((4/6)+((J131+K131+R131+T131+V131+W131+I131-(1-M131)-P131-Q131)/20))*(X131+(AD131+AS131)*5/6+(AH131+AM131+AP131)*1/6+AK131*18/6+AO131*8/6-AE131*9/6-AF131*7/6-AG131*3/6-AI131*2/6-AQ131*4/6-AR131)-(((2/6)-((J131+K131+L131+M131+S131+U131+V131+W131+I131)/20))*(AE131*17/6+AF131*12/6+AI131*3/6+AL131*2/6+AQ131*5/6+AR131*8/6-AD131*1/6-AG131*9/6-AK131*2/6))))/2</f>
        <v>9694.7546774778493</v>
      </c>
      <c r="G131" s="300">
        <f t="shared" si="58"/>
        <v>1.0023526341478339</v>
      </c>
      <c r="H131" s="138">
        <f t="shared" si="79"/>
        <v>22.754677477849327</v>
      </c>
      <c r="I131" s="70">
        <f>(Z131-AG131)/(AB131-AG131-AI131+AF131)</f>
        <v>0.29366580077288335</v>
      </c>
      <c r="J131" s="66">
        <f>X131/AB131</f>
        <v>0.36629220634567039</v>
      </c>
      <c r="K131" s="66">
        <f>J131+V131</f>
        <v>0.70685625250637807</v>
      </c>
      <c r="L131" s="66">
        <f>AN131/X131</f>
        <v>0.22593397046046915</v>
      </c>
      <c r="M131" s="66">
        <f>AG131/X131</f>
        <v>1.529105125977411E-2</v>
      </c>
      <c r="N131" s="134">
        <f>(I131*0.7635+AU131*0.7562+K131*0.7021+1-P131*0.5276+R131*0.4621+W131*0.2713)/3.9552</f>
        <v>0.5115407365757817</v>
      </c>
      <c r="O131" s="134">
        <f>(1-I131*0.7635+1-AU131*0.7562+1-K131*0.7021+P131*0.5276+1-R131*0.4621+1-W131*0.2713)/5.5276</f>
        <v>0.71943593579410026</v>
      </c>
      <c r="P131" s="113">
        <f>AI131/AA131</f>
        <v>5.4973148994515539E-2</v>
      </c>
      <c r="Q131" s="66">
        <f>AT131/X131</f>
        <v>0.10335571870934031</v>
      </c>
      <c r="R131" s="71">
        <f>E131/AA131</f>
        <v>0.13813985374771481</v>
      </c>
      <c r="S131" s="66">
        <f>AC131/X131</f>
        <v>0.25399652476107731</v>
      </c>
      <c r="T131" s="66">
        <f>AC131/AA131</f>
        <v>8.3509483546617913E-2</v>
      </c>
      <c r="U131" s="67">
        <f>E131/X131</f>
        <v>0.42015638575152042</v>
      </c>
      <c r="V131" s="66">
        <f>(Z131+AD131+AK131)/(AB131+AD131+AF131+AK131)</f>
        <v>0.34056404616070768</v>
      </c>
      <c r="W131" s="67">
        <f>AD131/AA131</f>
        <v>7.1112317184643503E-2</v>
      </c>
      <c r="X131" s="69">
        <v>23020</v>
      </c>
      <c r="Y131" s="69"/>
      <c r="Z131" s="888">
        <v>17741</v>
      </c>
      <c r="AA131" s="888">
        <v>70016</v>
      </c>
      <c r="AB131" s="887">
        <v>62846</v>
      </c>
      <c r="AC131" s="888">
        <f t="shared" si="68"/>
        <v>5847</v>
      </c>
      <c r="AD131" s="68">
        <v>4979</v>
      </c>
      <c r="AE131" s="119">
        <v>1395</v>
      </c>
      <c r="AF131" s="72">
        <v>568.56846536034857</v>
      </c>
      <c r="AG131" s="68">
        <v>352</v>
      </c>
      <c r="AH131" s="69">
        <v>361</v>
      </c>
      <c r="AI131" s="68">
        <v>3849</v>
      </c>
      <c r="AJ131" s="888">
        <f t="shared" si="69"/>
        <v>945.24864468901376</v>
      </c>
      <c r="AK131" s="68">
        <v>868</v>
      </c>
      <c r="AL131" s="120">
        <v>262.24864468901376</v>
      </c>
      <c r="AM131" s="69">
        <v>61</v>
      </c>
      <c r="AN131" s="888">
        <f t="shared" si="70"/>
        <v>5201</v>
      </c>
      <c r="AO131" s="68">
        <v>2667</v>
      </c>
      <c r="AP131" s="69">
        <v>322</v>
      </c>
      <c r="AQ131" s="69">
        <v>1323</v>
      </c>
      <c r="AR131" s="68">
        <v>2117</v>
      </c>
      <c r="AS131" s="220">
        <v>4457</v>
      </c>
      <c r="AT131" s="894">
        <f t="shared" si="71"/>
        <v>2379.2486446890139</v>
      </c>
      <c r="AU131" s="349">
        <f>X131/AA131</f>
        <v>0.32878199268738573</v>
      </c>
      <c r="AV131" s="349">
        <f>BH131/AA131</f>
        <v>0.52466579067641683</v>
      </c>
      <c r="AW131" s="353">
        <f>AG131/AA131</f>
        <v>5.0274223034734921E-3</v>
      </c>
      <c r="AX131" s="365">
        <f>AN131/AA131</f>
        <v>7.4283021023765994E-2</v>
      </c>
      <c r="AY131" s="365">
        <f>BH131/X131</f>
        <v>1.5957862728062555</v>
      </c>
      <c r="AZ131" s="365">
        <f>AR131/X131</f>
        <v>9.1963509991311906E-2</v>
      </c>
      <c r="BA131" s="365">
        <f>AR131/AA131</f>
        <v>3.0235946069469836E-2</v>
      </c>
      <c r="BB131" s="365">
        <f>AT131/AA131</f>
        <v>3.3981499152893821E-2</v>
      </c>
      <c r="BC131" s="365">
        <f>AI131/X131</f>
        <v>0.16720243266724588</v>
      </c>
      <c r="BD131" s="380">
        <f>AD131/X131</f>
        <v>0.21629018245004344</v>
      </c>
      <c r="BE131" s="365">
        <v>0.28199999999999997</v>
      </c>
      <c r="BF131" s="907">
        <v>7997</v>
      </c>
      <c r="BG131" s="907">
        <v>2201</v>
      </c>
      <c r="BH131" s="910">
        <f>X131+AC131+AN131+AO131</f>
        <v>36735</v>
      </c>
      <c r="BI131" s="909">
        <v>14177</v>
      </c>
      <c r="BJ131" s="909">
        <v>924.39310937983078</v>
      </c>
      <c r="BK131" s="272">
        <v>156.72717139957786</v>
      </c>
      <c r="BL131" s="907">
        <v>1011</v>
      </c>
      <c r="BM131" s="53"/>
      <c r="BN131" s="134">
        <f>(I131*0.7635+AU131*0.7562+K131*0.7021+1-P131*0.5276+R131*0.4621+W131*0.2713)/3.9552</f>
        <v>0.5115407365757817</v>
      </c>
      <c r="BO131" s="222">
        <v>5.25</v>
      </c>
      <c r="BP131" s="116">
        <v>10</v>
      </c>
      <c r="BQ131" s="116">
        <v>2.8</v>
      </c>
      <c r="BR131" s="116">
        <v>0.2</v>
      </c>
      <c r="BS131" s="115">
        <f>AS131/D131</f>
        <v>2.4196525515743756</v>
      </c>
      <c r="BT131" s="117">
        <v>0.94199999999999995</v>
      </c>
      <c r="BU131" s="116">
        <v>0.78</v>
      </c>
      <c r="BV131" s="116">
        <v>2.2000000000000002</v>
      </c>
      <c r="BW131" s="116">
        <v>24.8</v>
      </c>
      <c r="BX131" s="66">
        <v>0.71</v>
      </c>
      <c r="BY131" s="71">
        <v>0.13813985374771481</v>
      </c>
      <c r="BZ131" s="66">
        <v>0.32878199268738573</v>
      </c>
      <c r="CA131" s="227">
        <v>7.1112317184643503E-2</v>
      </c>
      <c r="CB131" s="66">
        <v>0.29366580077288335</v>
      </c>
      <c r="CC131" s="113">
        <v>5.4973148994515539E-2</v>
      </c>
      <c r="CD131" s="53"/>
      <c r="CE131" s="134">
        <f>(1-I131*0.7635+1-AU131*0.7562+1-K131*0.7021+P131*0.5276+1-R131*0.4621+1-W131*0.2713)/5.5276</f>
        <v>0.71943593579410026</v>
      </c>
      <c r="CF131" s="115">
        <v>5.25</v>
      </c>
      <c r="CG131" s="116">
        <v>10</v>
      </c>
      <c r="CH131" s="116">
        <v>2.8</v>
      </c>
      <c r="CI131" s="116">
        <v>0.2</v>
      </c>
      <c r="CJ131" s="115">
        <f>AS131/D131</f>
        <v>2.4196525515743756</v>
      </c>
      <c r="CK131" s="117">
        <v>0.94199999999999995</v>
      </c>
      <c r="CL131" s="116">
        <v>0.78</v>
      </c>
      <c r="CM131" s="116">
        <v>24.8</v>
      </c>
      <c r="CN131" s="116">
        <v>2.2000000000000002</v>
      </c>
      <c r="CO131" s="66">
        <v>0.71</v>
      </c>
      <c r="CP131" s="71">
        <v>0.13813985374771481</v>
      </c>
      <c r="CQ131" s="66">
        <v>0.32878199268738573</v>
      </c>
      <c r="CR131" s="66">
        <v>7.1112317184643503E-2</v>
      </c>
      <c r="CS131" s="66">
        <v>0.29366580077288335</v>
      </c>
      <c r="CT131" s="113">
        <v>5.4973148994515539E-2</v>
      </c>
      <c r="CU131" s="40"/>
      <c r="CV131" s="96">
        <v>2005</v>
      </c>
      <c r="CW131" s="134">
        <v>0.51200351148826784</v>
      </c>
      <c r="CX131" s="134">
        <v>0.71910480341587735</v>
      </c>
      <c r="CY131" s="40"/>
      <c r="DG131" s="40"/>
      <c r="DH131" s="96">
        <v>2005</v>
      </c>
      <c r="DI131" s="70">
        <v>0.29528218260612626</v>
      </c>
      <c r="DJ131" s="40"/>
      <c r="DR131" s="40"/>
      <c r="DS131" s="96">
        <v>2005</v>
      </c>
      <c r="DT131" s="98">
        <v>7.1999540764340356E-2</v>
      </c>
      <c r="DU131" s="40"/>
    </row>
    <row r="132" spans="1:125" x14ac:dyDescent="0.2">
      <c r="A132" s="40"/>
      <c r="B132" s="96">
        <v>1898</v>
      </c>
      <c r="C132" s="142">
        <v>12</v>
      </c>
      <c r="D132" s="111">
        <v>1840</v>
      </c>
      <c r="E132" s="112">
        <v>9129</v>
      </c>
      <c r="F132" s="138">
        <f>((((4/6)+((J132+K132+R132+T132+V132+W132+I132-(1-M132)-P132-Q132)/20))*(X132+(AD132+AS132)*5/6+(AH132+AM132+AP132)*1/6+AK132*18/6+AO132*8/6-AE132*9/6-AF132*7/6-AG132*3/6-AI132*2/6-AQ132*4/6-AR132)-(((2/6)-((J132+K132+L132+M132+S132+U132+V132+W132+I132)/20))*(AE132*17/6+AF132*12/6+AI132*3/6+AL132*2/6+AQ132*5/6+AR132*8/6-AD132*1/6-AG132*9/6-AK132*2/6))))/2</f>
        <v>9091.4773533672524</v>
      </c>
      <c r="G132" s="300">
        <f t="shared" si="58"/>
        <v>0.99588973089793542</v>
      </c>
      <c r="H132" s="138">
        <f t="shared" ref="H132" si="80">E132-F132</f>
        <v>37.522646632747637</v>
      </c>
      <c r="I132" s="70">
        <f>(Z132-AG132)/(AB132-AG132-AI132+AF132)</f>
        <v>0.28360926655692403</v>
      </c>
      <c r="J132" s="66">
        <f>X132/AB132</f>
        <v>0.34694626641770798</v>
      </c>
      <c r="K132" s="66">
        <f>J132+V132</f>
        <v>0.67800775414148329</v>
      </c>
      <c r="L132" s="66">
        <f>AN132/X132</f>
        <v>0.23606255749770008</v>
      </c>
      <c r="M132" s="66">
        <f>AG132/X132</f>
        <v>1.375344986200552E-2</v>
      </c>
      <c r="N132" s="134">
        <f>(I132*0.7635+AU132*0.7562+K132*0.7021+1-P132*0.5276+R132*0.4621+W132*0.2713)/3.9552</f>
        <v>0.49952844054411033</v>
      </c>
      <c r="O132" s="134">
        <f>(1-I132*0.7635+1-AU132*0.7562+1-K132*0.7021+P132*0.5276+1-R132*0.4621+1-W132*0.2713)/5.5276</f>
        <v>0.72803117301540177</v>
      </c>
      <c r="P132" s="113">
        <f>AI132/AA132</f>
        <v>6.035961351552227E-2</v>
      </c>
      <c r="Q132" s="66">
        <f>AT132/X132</f>
        <v>8.7881260648357426E-2</v>
      </c>
      <c r="R132" s="71">
        <f>E132/AA132</f>
        <v>0.13048139042936369</v>
      </c>
      <c r="S132" s="66">
        <f>AC132/X132</f>
        <v>0.27401103955841766</v>
      </c>
      <c r="T132" s="66">
        <f>AC132/AA132</f>
        <v>8.5143788233948886E-2</v>
      </c>
      <c r="U132" s="67">
        <f>E132/X132</f>
        <v>0.41991720331186755</v>
      </c>
      <c r="V132" s="66">
        <f>(Z132+AD132+AK132)/(AB132+AD132+AF132+AK132)</f>
        <v>0.33106148772377531</v>
      </c>
      <c r="W132" s="67">
        <f>AD132/AA132</f>
        <v>7.27802870047453E-2</v>
      </c>
      <c r="X132" s="69">
        <v>21740</v>
      </c>
      <c r="Y132" s="69"/>
      <c r="Z132" s="888">
        <v>16955</v>
      </c>
      <c r="AA132" s="888">
        <v>69964</v>
      </c>
      <c r="AB132" s="887">
        <v>62661</v>
      </c>
      <c r="AC132" s="888">
        <f t="shared" si="68"/>
        <v>5957</v>
      </c>
      <c r="AD132" s="68">
        <v>5092</v>
      </c>
      <c r="AE132" s="119">
        <v>1354</v>
      </c>
      <c r="AF132" s="72">
        <v>589.68754327859278</v>
      </c>
      <c r="AG132" s="68">
        <v>299</v>
      </c>
      <c r="AH132" s="69">
        <v>381</v>
      </c>
      <c r="AI132" s="68">
        <v>4223</v>
      </c>
      <c r="AJ132" s="888">
        <f t="shared" si="69"/>
        <v>982.53860649529042</v>
      </c>
      <c r="AK132" s="68">
        <v>865</v>
      </c>
      <c r="AL132" s="120">
        <v>252.53860649529045</v>
      </c>
      <c r="AM132" s="69">
        <v>15</v>
      </c>
      <c r="AN132" s="888">
        <f t="shared" si="70"/>
        <v>5132</v>
      </c>
      <c r="AO132" s="68">
        <v>2069</v>
      </c>
      <c r="AP132" s="69">
        <v>349</v>
      </c>
      <c r="AQ132" s="69">
        <v>1346</v>
      </c>
      <c r="AR132" s="68">
        <v>1658</v>
      </c>
      <c r="AS132" s="220">
        <v>4387</v>
      </c>
      <c r="AT132" s="894">
        <f t="shared" si="71"/>
        <v>1910.5386064952904</v>
      </c>
      <c r="AU132" s="349">
        <f>X132/AA132</f>
        <v>0.3107312332056486</v>
      </c>
      <c r="AV132" s="349">
        <f>BH132/AA132</f>
        <v>0.49879938253959177</v>
      </c>
      <c r="AW132" s="353">
        <f>AG132/AA132</f>
        <v>4.2736264364530326E-3</v>
      </c>
      <c r="AX132" s="365">
        <f>AN132/AA132</f>
        <v>7.3352009604939677E-2</v>
      </c>
      <c r="AY132" s="365">
        <f>BH132/X132</f>
        <v>1.60524379024839</v>
      </c>
      <c r="AZ132" s="365">
        <f>AR132/X132</f>
        <v>7.6264949402023913E-2</v>
      </c>
      <c r="BA132" s="365">
        <f>AR132/AA132</f>
        <v>2.3697901778057286E-2</v>
      </c>
      <c r="BB132" s="365">
        <f>AT132/AA132</f>
        <v>2.7307452496931141E-2</v>
      </c>
      <c r="BC132" s="365">
        <f>AI132/X132</f>
        <v>0.19425022999080035</v>
      </c>
      <c r="BD132" s="380">
        <f>AD132/X132</f>
        <v>0.23422263109475622</v>
      </c>
      <c r="BE132" s="365">
        <v>0.27100000000000002</v>
      </c>
      <c r="BF132" s="907">
        <v>7630</v>
      </c>
      <c r="BG132" s="907">
        <v>2088</v>
      </c>
      <c r="BH132" s="910">
        <f>X132+AC132+AN132+AO132</f>
        <v>34898</v>
      </c>
      <c r="BI132" s="909">
        <v>13668</v>
      </c>
      <c r="BJ132" s="909">
        <v>865.87840947382404</v>
      </c>
      <c r="BK132" s="272">
        <v>142.40768323969175</v>
      </c>
      <c r="BL132" s="907">
        <v>900</v>
      </c>
      <c r="BM132" s="53"/>
      <c r="BN132" s="134">
        <f>(I132*0.7635+AU132*0.7562+K132*0.7021+1-P132*0.5276+R132*0.4621+W132*0.2713)/3.9552</f>
        <v>0.49952844054411033</v>
      </c>
      <c r="BO132" s="222">
        <v>4.96</v>
      </c>
      <c r="BP132" s="116">
        <v>9.6</v>
      </c>
      <c r="BQ132" s="116">
        <v>2.9</v>
      </c>
      <c r="BR132" s="116">
        <v>0.2</v>
      </c>
      <c r="BS132" s="115">
        <f>AS132/D132</f>
        <v>2.3842391304347825</v>
      </c>
      <c r="BT132" s="117">
        <v>0.94199999999999995</v>
      </c>
      <c r="BU132" s="116">
        <v>0.83</v>
      </c>
      <c r="BV132" s="116">
        <v>2.4</v>
      </c>
      <c r="BW132" s="116">
        <v>24.6</v>
      </c>
      <c r="BX132" s="66">
        <v>0.68100000000000005</v>
      </c>
      <c r="BY132" s="71">
        <v>0.13048139042936369</v>
      </c>
      <c r="BZ132" s="66">
        <v>0.3107312332056486</v>
      </c>
      <c r="CA132" s="227">
        <v>7.27802870047453E-2</v>
      </c>
      <c r="CB132" s="66">
        <v>0.28360926655692403</v>
      </c>
      <c r="CC132" s="113">
        <v>6.035961351552227E-2</v>
      </c>
      <c r="CD132" s="53"/>
      <c r="CE132" s="134">
        <f>(1-I132*0.7635+1-AU132*0.7562+1-K132*0.7021+P132*0.5276+1-R132*0.4621+1-W132*0.2713)/5.5276</f>
        <v>0.72803117301540177</v>
      </c>
      <c r="CF132" s="115">
        <v>4.96</v>
      </c>
      <c r="CG132" s="116">
        <v>9.6</v>
      </c>
      <c r="CH132" s="116">
        <v>2.9</v>
      </c>
      <c r="CI132" s="116">
        <v>0.2</v>
      </c>
      <c r="CJ132" s="115">
        <f>AS132/D132</f>
        <v>2.3842391304347825</v>
      </c>
      <c r="CK132" s="117">
        <v>0.94199999999999995</v>
      </c>
      <c r="CL132" s="116">
        <v>0.83</v>
      </c>
      <c r="CM132" s="116">
        <v>24.6</v>
      </c>
      <c r="CN132" s="116">
        <v>2.4</v>
      </c>
      <c r="CO132" s="66">
        <v>0.68100000000000005</v>
      </c>
      <c r="CP132" s="71">
        <v>0.13048139042936369</v>
      </c>
      <c r="CQ132" s="66">
        <v>0.3107312332056486</v>
      </c>
      <c r="CR132" s="66">
        <v>7.27802870047453E-2</v>
      </c>
      <c r="CS132" s="66">
        <v>0.28360926655692403</v>
      </c>
      <c r="CT132" s="113">
        <v>6.035961351552227E-2</v>
      </c>
      <c r="CU132" s="40"/>
      <c r="CV132" s="96">
        <v>2006</v>
      </c>
      <c r="CW132" s="134">
        <v>0.5188695653063693</v>
      </c>
      <c r="CX132" s="134">
        <v>0.71419189074829004</v>
      </c>
      <c r="CY132" s="40"/>
      <c r="DG132" s="40"/>
      <c r="DH132" s="96">
        <v>2006</v>
      </c>
      <c r="DI132" s="70">
        <v>0.30135311626776817</v>
      </c>
      <c r="DJ132" s="40"/>
      <c r="DR132" s="40"/>
      <c r="DS132" s="96">
        <v>2006</v>
      </c>
      <c r="DT132" s="98">
        <v>7.4526082745260833E-2</v>
      </c>
      <c r="DU132" s="40"/>
    </row>
    <row r="133" spans="1:125" x14ac:dyDescent="0.2">
      <c r="A133" s="40"/>
      <c r="B133" s="96">
        <v>1897</v>
      </c>
      <c r="C133" s="142">
        <v>12</v>
      </c>
      <c r="D133" s="111">
        <v>1614</v>
      </c>
      <c r="E133" s="112">
        <v>9536</v>
      </c>
      <c r="F133" s="138">
        <f>((((4/6)+((J133+K133+R133+T133+V133+W133+I133-(1-M133)-P133-Q133)/20))*(X133+(AD133+AS133)*5/6+(AH133+AM133+AP133)*1/6+AK133*18/6+AO133*8/6-AE133*9/6-AF133*7/6-AG133*3/6-AI133*2/6-AQ133*4/6-AR133)-(((2/6)-((J133+K133+L133+M133+S133+U133+V133+W133+I133)/20))*(AE133*17/6+AF133*12/6+AI133*3/6+AL133*2/6+AQ133*5/6+AR133*8/6-AD133*1/6-AG133*9/6-AK133*2/6))))/2</f>
        <v>9671.4540186747872</v>
      </c>
      <c r="G133" s="300">
        <f t="shared" si="58"/>
        <v>1.0142044902133796</v>
      </c>
      <c r="H133" s="138">
        <f t="shared" ref="H133" si="81">F133-E133</f>
        <v>135.45401867478722</v>
      </c>
      <c r="I133" s="70">
        <f>(Z133-AG133)/(AB133-AG133-AI133+AF133)</f>
        <v>0.30420921818303237</v>
      </c>
      <c r="J133" s="66">
        <f>X133/AB133</f>
        <v>0.38607203995552652</v>
      </c>
      <c r="K133" s="66">
        <f>J133+V133</f>
        <v>0.73709051607256826</v>
      </c>
      <c r="L133" s="66">
        <f>AN133/X133</f>
        <v>0.21804717498628634</v>
      </c>
      <c r="M133" s="66">
        <f>AG133/X133</f>
        <v>1.6822088133113915E-2</v>
      </c>
      <c r="N133" s="134">
        <f>(I133*0.7635+AU133*0.7562+K133*0.7021+1-P133*0.5276+R133*0.4621+W133*0.2713)/3.9552</f>
        <v>0.52337562524146364</v>
      </c>
      <c r="O133" s="134">
        <f>(1-I133*0.7635+1-AU133*0.7562+1-K133*0.7021+P133*0.5276+1-R133*0.4621+1-W133*0.2713)/5.5276</f>
        <v>0.71096764003273816</v>
      </c>
      <c r="P133" s="113">
        <f>AI133/AA133</f>
        <v>5.8936022253129348E-2</v>
      </c>
      <c r="Q133" s="66">
        <f>AT133/X133</f>
        <v>8.2287953583067439E-2</v>
      </c>
      <c r="R133" s="71">
        <f>E133/AA133</f>
        <v>0.15071437602731066</v>
      </c>
      <c r="S133" s="66">
        <f>AC133/X133</f>
        <v>0.25045712196013897</v>
      </c>
      <c r="T133" s="66">
        <f>AC133/AA133</f>
        <v>8.6594386142369459E-2</v>
      </c>
      <c r="U133" s="67">
        <f>E133/X133</f>
        <v>0.43591150118851707</v>
      </c>
      <c r="V133" s="66">
        <f>(Z133+AD133+AK133)/(AB133+AD133+AF133+AK133)</f>
        <v>0.35101847611704168</v>
      </c>
      <c r="W133" s="67">
        <f>AD133/AA133</f>
        <v>7.4740801618409403E-2</v>
      </c>
      <c r="X133" s="69">
        <v>21876</v>
      </c>
      <c r="Y133" s="69"/>
      <c r="Z133" s="888">
        <v>16522</v>
      </c>
      <c r="AA133" s="888">
        <v>63272</v>
      </c>
      <c r="AB133" s="887">
        <v>56663</v>
      </c>
      <c r="AC133" s="888">
        <f t="shared" si="68"/>
        <v>5479</v>
      </c>
      <c r="AD133" s="68">
        <v>4729</v>
      </c>
      <c r="AE133" s="119">
        <v>1102</v>
      </c>
      <c r="AF133" s="72">
        <v>535.61242477762403</v>
      </c>
      <c r="AG133" s="68">
        <v>368</v>
      </c>
      <c r="AH133" s="69">
        <v>401</v>
      </c>
      <c r="AI133" s="68">
        <v>3729</v>
      </c>
      <c r="AJ133" s="888">
        <f t="shared" si="69"/>
        <v>956.13127258318343</v>
      </c>
      <c r="AK133" s="68">
        <v>750</v>
      </c>
      <c r="AL133" s="120">
        <v>223.1312725831834</v>
      </c>
      <c r="AM133" s="69">
        <v>8</v>
      </c>
      <c r="AN133" s="888">
        <f t="shared" si="70"/>
        <v>4770</v>
      </c>
      <c r="AO133" s="68">
        <v>2705</v>
      </c>
      <c r="AP133" s="69">
        <v>332</v>
      </c>
      <c r="AQ133" s="69">
        <v>1130</v>
      </c>
      <c r="AR133" s="68">
        <v>1577</v>
      </c>
      <c r="AS133" s="220">
        <v>4029</v>
      </c>
      <c r="AT133" s="894">
        <f t="shared" si="71"/>
        <v>1800.1312725831833</v>
      </c>
      <c r="AU133" s="349">
        <f>X133/AA133</f>
        <v>0.34574535339486662</v>
      </c>
      <c r="AV133" s="349">
        <f>BH133/AA133</f>
        <v>0.55048046529270456</v>
      </c>
      <c r="AW133" s="353">
        <f>AG133/AA133</f>
        <v>5.8161588064230621E-3</v>
      </c>
      <c r="AX133" s="365">
        <f>AN133/AA133</f>
        <v>7.5388797572385896E-2</v>
      </c>
      <c r="AY133" s="365">
        <f>BH133/X133</f>
        <v>1.5921557871640153</v>
      </c>
      <c r="AZ133" s="365">
        <f>AR133/X133</f>
        <v>7.2088133113914793E-2</v>
      </c>
      <c r="BA133" s="365">
        <f>AR133/AA133</f>
        <v>2.4924137059046655E-2</v>
      </c>
      <c r="BB133" s="365">
        <f>AT133/AA133</f>
        <v>2.8450677591718033E-2</v>
      </c>
      <c r="BC133" s="365">
        <f>AI133/X133</f>
        <v>0.17046077893582007</v>
      </c>
      <c r="BD133" s="380">
        <f>AD133/X133</f>
        <v>0.21617297494971657</v>
      </c>
      <c r="BE133" s="365">
        <v>0.29199999999999998</v>
      </c>
      <c r="BF133" s="907">
        <v>8014</v>
      </c>
      <c r="BG133" s="907">
        <v>2322</v>
      </c>
      <c r="BH133" s="910">
        <f>X133+AC133+AN133+AO133</f>
        <v>34830</v>
      </c>
      <c r="BI133" s="909">
        <v>12868</v>
      </c>
      <c r="BJ133" s="909">
        <v>653.28555170632944</v>
      </c>
      <c r="BK133" s="272">
        <v>131.05538705994115</v>
      </c>
      <c r="BL133" s="907">
        <v>964</v>
      </c>
      <c r="BM133" s="53"/>
      <c r="BN133" s="134">
        <f>(I133*0.7635+AU133*0.7562+K133*0.7021+1-P133*0.5276+R133*0.4621+W133*0.2713)/3.9552</f>
        <v>0.52337562524146364</v>
      </c>
      <c r="BO133" s="222">
        <v>5.91</v>
      </c>
      <c r="BP133" s="116">
        <v>10.6</v>
      </c>
      <c r="BQ133" s="116">
        <v>3</v>
      </c>
      <c r="BR133" s="116">
        <v>0.2</v>
      </c>
      <c r="BS133" s="115">
        <f>AS133/D133</f>
        <v>2.496282527881041</v>
      </c>
      <c r="BT133" s="117">
        <v>0.93899999999999995</v>
      </c>
      <c r="BU133" s="116">
        <v>0.79</v>
      </c>
      <c r="BV133" s="116">
        <v>2.4</v>
      </c>
      <c r="BW133" s="116">
        <v>24.6</v>
      </c>
      <c r="BX133" s="66">
        <v>0.74</v>
      </c>
      <c r="BY133" s="71">
        <v>0.15071437602731066</v>
      </c>
      <c r="BZ133" s="66">
        <v>0.34574535339486662</v>
      </c>
      <c r="CA133" s="227">
        <v>7.4740801618409403E-2</v>
      </c>
      <c r="CB133" s="66">
        <v>0.30420921818303237</v>
      </c>
      <c r="CC133" s="113">
        <v>5.8936022253129348E-2</v>
      </c>
      <c r="CD133" s="53"/>
      <c r="CE133" s="134">
        <f>(1-I133*0.7635+1-AU133*0.7562+1-K133*0.7021+P133*0.5276+1-R133*0.4621+1-W133*0.2713)/5.5276</f>
        <v>0.71096764003273816</v>
      </c>
      <c r="CF133" s="115">
        <v>5.91</v>
      </c>
      <c r="CG133" s="116">
        <v>10.6</v>
      </c>
      <c r="CH133" s="116">
        <v>3</v>
      </c>
      <c r="CI133" s="116">
        <v>0.2</v>
      </c>
      <c r="CJ133" s="115">
        <f>AS133/D133</f>
        <v>2.496282527881041</v>
      </c>
      <c r="CK133" s="117">
        <v>0.93899999999999995</v>
      </c>
      <c r="CL133" s="116">
        <v>0.79</v>
      </c>
      <c r="CM133" s="116">
        <v>24.6</v>
      </c>
      <c r="CN133" s="116">
        <v>2.4</v>
      </c>
      <c r="CO133" s="66">
        <v>0.74</v>
      </c>
      <c r="CP133" s="71">
        <v>0.15071437602731066</v>
      </c>
      <c r="CQ133" s="66">
        <v>0.34574535339486662</v>
      </c>
      <c r="CR133" s="66">
        <v>7.4740801618409403E-2</v>
      </c>
      <c r="CS133" s="66">
        <v>0.30420921818303237</v>
      </c>
      <c r="CT133" s="113">
        <v>5.8936022253129348E-2</v>
      </c>
      <c r="CU133" s="40"/>
      <c r="CV133" s="96">
        <v>2007</v>
      </c>
      <c r="CW133" s="134">
        <v>0.51537786469259717</v>
      </c>
      <c r="CX133" s="134">
        <v>0.71669033026410023</v>
      </c>
      <c r="CY133" s="40"/>
      <c r="DG133" s="40"/>
      <c r="DH133" s="96">
        <v>2007</v>
      </c>
      <c r="DI133" s="70">
        <v>0.30300277108981055</v>
      </c>
      <c r="DJ133" s="40"/>
      <c r="DR133" s="40"/>
      <c r="DS133" s="96">
        <v>2007</v>
      </c>
      <c r="DT133" s="98">
        <v>6.9894671535934344E-2</v>
      </c>
      <c r="DU133" s="40"/>
    </row>
    <row r="134" spans="1:125" x14ac:dyDescent="0.2">
      <c r="A134" s="40"/>
      <c r="B134" s="96">
        <v>1896</v>
      </c>
      <c r="C134" s="142">
        <v>12</v>
      </c>
      <c r="D134" s="111">
        <v>1584</v>
      </c>
      <c r="E134" s="112">
        <v>9560</v>
      </c>
      <c r="F134" s="138">
        <f>((((4/6)+((J134+K134+R134+T134+V134+W134+I134-(1-M134)-P134-Q134)/20))*(X134+(AD134+AS134)*5/6+(AH134+AM134+AP134)*1/6+AK134*18/6+AO134*8/6-AE134*9/6-AF134*7/6-AG134*3/6-AI134*2/6-AQ134*4/6-AR134)-(((2/6)-((J134+K134+L134+M134+S134+U134+V134+W134+I134)/20))*(AE134*17/6+AF134*12/6+AI134*3/6+AL134*2/6+AQ134*5/6+AR134*8/6-AD134*1/6-AG134*9/6-AK134*2/6))))/2</f>
        <v>9453.3251527547</v>
      </c>
      <c r="G134" s="300">
        <f t="shared" si="58"/>
        <v>0.98884154317517781</v>
      </c>
      <c r="H134" s="138">
        <f t="shared" ref="H134:H144" si="82">E134-F134</f>
        <v>106.67484724530004</v>
      </c>
      <c r="I134" s="70">
        <f>(Z134-AG134)/(AB134-AG134-AI134+AF134)</f>
        <v>0.30159685569090389</v>
      </c>
      <c r="J134" s="66">
        <f>X134/AB134</f>
        <v>0.38740846033431098</v>
      </c>
      <c r="K134" s="66">
        <f>J134+V134</f>
        <v>0.73858428351103211</v>
      </c>
      <c r="L134" s="66">
        <f>AN134/X134</f>
        <v>0.22530305141423992</v>
      </c>
      <c r="M134" s="66">
        <f>AG134/X134</f>
        <v>1.8763643119223444E-2</v>
      </c>
      <c r="N134" s="134">
        <f>(I134*0.7635+AU134*0.7562+K134*0.7021+1-P134*0.5276+R134*0.4621+W134*0.2713)/3.9552</f>
        <v>0.52405687171180659</v>
      </c>
      <c r="O134" s="134">
        <f>(1-I134*0.7635+1-AU134*0.7562+1-K134*0.7021+P134*0.5276+1-R134*0.4621+1-W134*0.2713)/5.5276</f>
        <v>0.71048018326316353</v>
      </c>
      <c r="P134" s="113">
        <f>AI134/AA134</f>
        <v>5.6612566286357059E-2</v>
      </c>
      <c r="Q134" s="66">
        <f>AT134/X134</f>
        <v>9.6166810180157242E-2</v>
      </c>
      <c r="R134" s="71">
        <f>E134/AA134</f>
        <v>0.15362365418608387</v>
      </c>
      <c r="S134" s="66">
        <f>AC134/X134</f>
        <v>0.25498118991221957</v>
      </c>
      <c r="T134" s="66">
        <f>AC134/AA134</f>
        <v>8.8221115217740634E-2</v>
      </c>
      <c r="U134" s="67">
        <f>E134/X134</f>
        <v>0.44401096094003994</v>
      </c>
      <c r="V134" s="66">
        <f>(Z134+AD134+AK134)/(AB134+AD134+AF134+AK134)</f>
        <v>0.35117582317672108</v>
      </c>
      <c r="W134" s="67">
        <f>AD134/AA134</f>
        <v>7.8000964165193643E-2</v>
      </c>
      <c r="X134" s="69">
        <v>21531</v>
      </c>
      <c r="Y134" s="69"/>
      <c r="Z134" s="888">
        <v>16141</v>
      </c>
      <c r="AA134" s="888">
        <v>62230</v>
      </c>
      <c r="AB134" s="887">
        <v>55577</v>
      </c>
      <c r="AC134" s="888">
        <f t="shared" si="68"/>
        <v>5490</v>
      </c>
      <c r="AD134" s="68">
        <v>4854</v>
      </c>
      <c r="AE134" s="119">
        <v>1238</v>
      </c>
      <c r="AF134" s="72">
        <v>528.92595050229534</v>
      </c>
      <c r="AG134" s="68">
        <v>404</v>
      </c>
      <c r="AH134" s="69">
        <v>411</v>
      </c>
      <c r="AI134" s="68">
        <v>3523</v>
      </c>
      <c r="AJ134" s="888">
        <f t="shared" si="69"/>
        <v>1026.5675899889659</v>
      </c>
      <c r="AK134" s="68">
        <v>636</v>
      </c>
      <c r="AL134" s="120">
        <v>260.56758998896589</v>
      </c>
      <c r="AM134" s="69">
        <v>4</v>
      </c>
      <c r="AN134" s="888">
        <f t="shared" si="70"/>
        <v>4851</v>
      </c>
      <c r="AO134" s="68">
        <v>3059</v>
      </c>
      <c r="AP134" s="69">
        <v>355</v>
      </c>
      <c r="AQ134" s="69">
        <v>1163</v>
      </c>
      <c r="AR134" s="68">
        <v>1810</v>
      </c>
      <c r="AS134" s="220">
        <v>4081</v>
      </c>
      <c r="AT134" s="894">
        <f t="shared" si="71"/>
        <v>2070.5675899889657</v>
      </c>
      <c r="AU134" s="349">
        <f>X134/AA134</f>
        <v>0.34599067973646153</v>
      </c>
      <c r="AV134" s="349">
        <f>BH134/AA134</f>
        <v>0.56132090631528198</v>
      </c>
      <c r="AW134" s="353">
        <f>AG134/AA134</f>
        <v>6.4920456371524984E-3</v>
      </c>
      <c r="AX134" s="365">
        <f>AN134/AA134</f>
        <v>7.7952755905511817E-2</v>
      </c>
      <c r="AY134" s="365">
        <f>BH134/X134</f>
        <v>1.6223584598950351</v>
      </c>
      <c r="AZ134" s="365">
        <f>AR134/X134</f>
        <v>8.4064836747015925E-2</v>
      </c>
      <c r="BA134" s="365">
        <f>AR134/AA134</f>
        <v>2.9085650008034709E-2</v>
      </c>
      <c r="BB134" s="365">
        <f>AT134/AA134</f>
        <v>3.327282002231987E-2</v>
      </c>
      <c r="BC134" s="365">
        <f>AI134/X134</f>
        <v>0.16362454135897078</v>
      </c>
      <c r="BD134" s="380">
        <f>AD134/X134</f>
        <v>0.22544238539779851</v>
      </c>
      <c r="BE134" s="365">
        <v>0.28999999999999998</v>
      </c>
      <c r="BF134" s="907">
        <v>8045</v>
      </c>
      <c r="BG134" s="907">
        <v>2166</v>
      </c>
      <c r="BH134" s="910">
        <f>X134+AC134+AN134+AO134</f>
        <v>34931</v>
      </c>
      <c r="BI134" s="909">
        <v>12565</v>
      </c>
      <c r="BJ134" s="909">
        <v>849.66631150365879</v>
      </c>
      <c r="BK134" s="272">
        <v>144.16410855073224</v>
      </c>
      <c r="BL134" s="907">
        <v>1006</v>
      </c>
      <c r="BM134" s="53"/>
      <c r="BN134" s="134">
        <f>(I134*0.7635+AU134*0.7562+K134*0.7021+1-P134*0.5276+R134*0.4621+W134*0.2713)/3.9552</f>
        <v>0.52405687171180659</v>
      </c>
      <c r="BO134" s="222">
        <v>6.04</v>
      </c>
      <c r="BP134" s="116">
        <v>10.6</v>
      </c>
      <c r="BQ134" s="116">
        <v>3.2</v>
      </c>
      <c r="BR134" s="116">
        <v>0.3</v>
      </c>
      <c r="BS134" s="115">
        <f>AS134/D134</f>
        <v>2.5763888888888888</v>
      </c>
      <c r="BT134" s="117">
        <v>0.93799999999999994</v>
      </c>
      <c r="BU134" s="116">
        <v>0.73</v>
      </c>
      <c r="BV134" s="116">
        <v>2.2999999999999998</v>
      </c>
      <c r="BW134" s="116">
        <v>24.7</v>
      </c>
      <c r="BX134" s="66">
        <v>0.74199999999999999</v>
      </c>
      <c r="BY134" s="71">
        <v>0.15362365418608387</v>
      </c>
      <c r="BZ134" s="66">
        <v>0.34599067973646153</v>
      </c>
      <c r="CA134" s="227">
        <v>7.8000964165193643E-2</v>
      </c>
      <c r="CB134" s="66">
        <v>0.30159685569090389</v>
      </c>
      <c r="CC134" s="113">
        <v>5.6612566286357059E-2</v>
      </c>
      <c r="CD134" s="53"/>
      <c r="CE134" s="134">
        <f>(1-I134*0.7635+1-AU134*0.7562+1-K134*0.7021+P134*0.5276+1-R134*0.4621+1-W134*0.2713)/5.5276</f>
        <v>0.71048018326316353</v>
      </c>
      <c r="CF134" s="115">
        <v>6.04</v>
      </c>
      <c r="CG134" s="116">
        <v>10.6</v>
      </c>
      <c r="CH134" s="116">
        <v>3.2</v>
      </c>
      <c r="CI134" s="116">
        <v>0.3</v>
      </c>
      <c r="CJ134" s="115">
        <f>AS134/D134</f>
        <v>2.5763888888888888</v>
      </c>
      <c r="CK134" s="117">
        <v>0.93799999999999994</v>
      </c>
      <c r="CL134" s="116">
        <v>0.73</v>
      </c>
      <c r="CM134" s="116">
        <v>24.7</v>
      </c>
      <c r="CN134" s="116">
        <v>2.2999999999999998</v>
      </c>
      <c r="CO134" s="66">
        <v>0.74199999999999999</v>
      </c>
      <c r="CP134" s="71">
        <v>0.15362365418608387</v>
      </c>
      <c r="CQ134" s="66">
        <v>0.34599067973646153</v>
      </c>
      <c r="CR134" s="66">
        <v>7.8000964165193643E-2</v>
      </c>
      <c r="CS134" s="66">
        <v>0.30159685569090389</v>
      </c>
      <c r="CT134" s="113">
        <v>5.6612566286357059E-2</v>
      </c>
      <c r="CU134" s="40"/>
      <c r="CV134" s="96">
        <v>2008</v>
      </c>
      <c r="CW134" s="134">
        <v>0.51111891250350883</v>
      </c>
      <c r="CX134" s="134">
        <v>0.71973776634816589</v>
      </c>
      <c r="CY134" s="40"/>
      <c r="DG134" s="40"/>
      <c r="DH134" s="96">
        <v>2008</v>
      </c>
      <c r="DI134" s="70">
        <v>0.29999155904448382</v>
      </c>
      <c r="DJ134" s="40"/>
      <c r="DR134" s="40"/>
      <c r="DS134" s="96">
        <v>2008</v>
      </c>
      <c r="DT134" s="98">
        <v>7.0296287756513726E-2</v>
      </c>
      <c r="DU134" s="40"/>
    </row>
    <row r="135" spans="1:125" x14ac:dyDescent="0.2">
      <c r="A135" s="40"/>
      <c r="B135" s="96">
        <v>1895</v>
      </c>
      <c r="C135" s="142">
        <v>12</v>
      </c>
      <c r="D135" s="111">
        <v>1594</v>
      </c>
      <c r="E135" s="112">
        <v>10514</v>
      </c>
      <c r="F135" s="138">
        <f>((((4/6)+((J135+K135+R135+T135+V135+W135+I135-(1-M135)-P135-Q135)/20))*(X135+(AD135+AS135)*5/6+(AH135+AM135+AP135)*1/6+AK135*18/6+AO135*8/6-AE135*9/6-AF135*7/6-AG135*3/6-AI135*2/6-AQ135*4/6-AR135)-(((2/6)-((J135+K135+L135+M135+S135+U135+V135+W135+I135)/20))*(AE135*17/6+AF135*12/6+AI135*3/6+AL135*2/6+AQ135*5/6+AR135*8/6-AD135*1/6-AG135*9/6-AK135*2/6))))/2</f>
        <v>10292.742171159527</v>
      </c>
      <c r="G135" s="301">
        <f t="shared" si="58"/>
        <v>0.9789558846451899</v>
      </c>
      <c r="H135" s="138">
        <f t="shared" si="82"/>
        <v>221.25782884047294</v>
      </c>
      <c r="I135" s="70">
        <f>(Z135-AG135)/(AB135-AG135-AI135+AF135)</f>
        <v>0.30730387239899659</v>
      </c>
      <c r="J135" s="66">
        <f>X135/AB135</f>
        <v>0.39971472846375994</v>
      </c>
      <c r="K135" s="66">
        <f>J135+V135</f>
        <v>0.75830804656658313</v>
      </c>
      <c r="L135" s="66">
        <f>AN135/X135</f>
        <v>0.23846865500682848</v>
      </c>
      <c r="M135" s="66">
        <f>AG135/X135</f>
        <v>2.1498744438080974E-2</v>
      </c>
      <c r="N135" s="134">
        <f>(I135*0.7635+AU135*0.7562+K135*0.7021+1-P135*0.5276+R135*0.4621+W135*0.2713)/3.9552</f>
        <v>0.53227695555507937</v>
      </c>
      <c r="O135" s="134">
        <f>(1-I135*0.7635+1-AU135*0.7562+1-K135*0.7021+P135*0.5276+1-R135*0.4621+1-W135*0.2713)/5.5276</f>
        <v>0.70459841258205191</v>
      </c>
      <c r="P135" s="113">
        <f>AI135/AA135</f>
        <v>5.6958142607710822E-2</v>
      </c>
      <c r="Q135" s="66">
        <f>AT135/X135</f>
        <v>8.3723377313434072E-2</v>
      </c>
      <c r="R135" s="71">
        <f>E135/AA135</f>
        <v>0.16538467588441633</v>
      </c>
      <c r="S135" s="66">
        <f>AC135/X135</f>
        <v>0.2549892065729768</v>
      </c>
      <c r="T135" s="66">
        <f>AC135/AA135</f>
        <v>9.1044940462145882E-2</v>
      </c>
      <c r="U135" s="67">
        <f>E135/X135</f>
        <v>0.46319221111062159</v>
      </c>
      <c r="V135" s="66">
        <f>(Z135+AD135+AK135)/(AB135+AD135+AF135+AK135)</f>
        <v>0.35859331810282319</v>
      </c>
      <c r="W135" s="67">
        <f>AD135/AA135</f>
        <v>8.0537335032167742E-2</v>
      </c>
      <c r="X135" s="69">
        <v>22699</v>
      </c>
      <c r="Y135" s="69"/>
      <c r="Z135" s="888">
        <v>16827</v>
      </c>
      <c r="AA135" s="888">
        <v>63573</v>
      </c>
      <c r="AB135" s="887">
        <v>56788</v>
      </c>
      <c r="AC135" s="888">
        <f t="shared" si="68"/>
        <v>5788</v>
      </c>
      <c r="AD135" s="68">
        <v>5120</v>
      </c>
      <c r="AE135" s="119">
        <v>1202</v>
      </c>
      <c r="AF135" s="72">
        <v>489.87116471412924</v>
      </c>
      <c r="AG135" s="68">
        <v>488</v>
      </c>
      <c r="AH135" s="69">
        <v>396</v>
      </c>
      <c r="AI135" s="68">
        <v>3621</v>
      </c>
      <c r="AJ135" s="888">
        <f t="shared" si="69"/>
        <v>995.43694163763985</v>
      </c>
      <c r="AK135" s="68">
        <v>668</v>
      </c>
      <c r="AL135" s="120">
        <v>205.43694163763979</v>
      </c>
      <c r="AM135" s="69">
        <v>4</v>
      </c>
      <c r="AN135" s="888">
        <f t="shared" si="70"/>
        <v>5413</v>
      </c>
      <c r="AO135" s="68">
        <v>2896</v>
      </c>
      <c r="AP135" s="69">
        <v>394</v>
      </c>
      <c r="AQ135" s="69">
        <v>997</v>
      </c>
      <c r="AR135" s="68">
        <v>1695</v>
      </c>
      <c r="AS135" s="220">
        <v>4619</v>
      </c>
      <c r="AT135" s="894">
        <f t="shared" si="71"/>
        <v>1900.4369416376398</v>
      </c>
      <c r="AU135" s="349">
        <f>X135/AA135</f>
        <v>0.35705409529202647</v>
      </c>
      <c r="AV135" s="349">
        <f>BH135/AA135</f>
        <v>0.57879917575071183</v>
      </c>
      <c r="AW135" s="353">
        <f>AG135/AA135</f>
        <v>7.676214745253488E-3</v>
      </c>
      <c r="AX135" s="365">
        <f>AN135/AA135</f>
        <v>8.5146209868969536E-2</v>
      </c>
      <c r="AY135" s="365">
        <f>BH135/X135</f>
        <v>1.6210405744746466</v>
      </c>
      <c r="AZ135" s="365">
        <f>AR135/X135</f>
        <v>7.4672893078990263E-2</v>
      </c>
      <c r="BA135" s="365">
        <f>AR135/AA135</f>
        <v>2.6662262281157097E-2</v>
      </c>
      <c r="BB135" s="365">
        <f>AT135/AA135</f>
        <v>2.9893774741441174E-2</v>
      </c>
      <c r="BC135" s="365">
        <f>AI135/X135</f>
        <v>0.15952244592272788</v>
      </c>
      <c r="BD135" s="380">
        <f>AD135/X135</f>
        <v>0.22556059738314463</v>
      </c>
      <c r="BE135" s="365">
        <v>0.29599999999999999</v>
      </c>
      <c r="BF135" s="907">
        <v>8806</v>
      </c>
      <c r="BG135" s="907">
        <v>2414</v>
      </c>
      <c r="BH135" s="910">
        <f>X135+AC135+AN135+AO135</f>
        <v>36796</v>
      </c>
      <c r="BI135" s="909">
        <v>12928</v>
      </c>
      <c r="BJ135" s="909">
        <v>753.66470925624765</v>
      </c>
      <c r="BK135" s="272">
        <v>132.38103892872238</v>
      </c>
      <c r="BL135" s="907">
        <v>997</v>
      </c>
      <c r="BM135" s="53"/>
      <c r="BN135" s="134">
        <f>(I135*0.7635+AU135*0.7562+K135*0.7021+1-P135*0.5276+R135*0.4621+W135*0.2713)/3.9552</f>
        <v>0.53227695555507937</v>
      </c>
      <c r="BO135" s="222">
        <v>6.6</v>
      </c>
      <c r="BP135" s="116">
        <v>11</v>
      </c>
      <c r="BQ135" s="116">
        <v>3.3</v>
      </c>
      <c r="BR135" s="116">
        <v>0.3</v>
      </c>
      <c r="BS135" s="115">
        <f>AS135/D135</f>
        <v>2.8977415307402761</v>
      </c>
      <c r="BT135" s="117">
        <v>0.93</v>
      </c>
      <c r="BU135" s="116">
        <v>0.71</v>
      </c>
      <c r="BV135" s="116">
        <v>2.4</v>
      </c>
      <c r="BW135" s="116">
        <v>24.6</v>
      </c>
      <c r="BX135" s="66">
        <v>0.76100000000000001</v>
      </c>
      <c r="BY135" s="71">
        <v>0.16538467588441633</v>
      </c>
      <c r="BZ135" s="66">
        <v>0.35705409529202647</v>
      </c>
      <c r="CA135" s="227">
        <v>8.0537335032167742E-2</v>
      </c>
      <c r="CB135" s="66">
        <v>0.30730387239899659</v>
      </c>
      <c r="CC135" s="113">
        <v>5.6958142607710822E-2</v>
      </c>
      <c r="CD135" s="53"/>
      <c r="CE135" s="134">
        <f>(1-I135*0.7635+1-AU135*0.7562+1-K135*0.7021+P135*0.5276+1-R135*0.4621+1-W135*0.2713)/5.5276</f>
        <v>0.70459841258205191</v>
      </c>
      <c r="CF135" s="115">
        <v>6.6</v>
      </c>
      <c r="CG135" s="116">
        <v>11</v>
      </c>
      <c r="CH135" s="116">
        <v>3.3</v>
      </c>
      <c r="CI135" s="116">
        <v>0.3</v>
      </c>
      <c r="CJ135" s="115">
        <f>AS135/D135</f>
        <v>2.8977415307402761</v>
      </c>
      <c r="CK135" s="117">
        <v>0.93</v>
      </c>
      <c r="CL135" s="116">
        <v>0.71</v>
      </c>
      <c r="CM135" s="116">
        <v>24.6</v>
      </c>
      <c r="CN135" s="116">
        <v>2.4</v>
      </c>
      <c r="CO135" s="66">
        <v>0.76100000000000001</v>
      </c>
      <c r="CP135" s="71">
        <v>0.16538467588441633</v>
      </c>
      <c r="CQ135" s="66">
        <v>0.35705409529202647</v>
      </c>
      <c r="CR135" s="66">
        <v>8.0537335032167742E-2</v>
      </c>
      <c r="CS135" s="66">
        <v>0.30730387239899659</v>
      </c>
      <c r="CT135" s="113">
        <v>5.6958142607710822E-2</v>
      </c>
      <c r="CU135" s="40"/>
      <c r="CV135" s="96">
        <v>2009</v>
      </c>
      <c r="CW135" s="134">
        <v>0.51081270358514419</v>
      </c>
      <c r="CX135" s="134">
        <v>0.71995687003039988</v>
      </c>
      <c r="CY135" s="40"/>
      <c r="DG135" s="40"/>
      <c r="DH135" s="96">
        <v>2009</v>
      </c>
      <c r="DI135" s="70">
        <v>0.29927983699118071</v>
      </c>
      <c r="DJ135" s="40"/>
      <c r="DR135" s="40"/>
      <c r="DS135" s="96">
        <v>2009</v>
      </c>
      <c r="DT135" s="98">
        <v>7.2771884246229337E-2</v>
      </c>
      <c r="DU135" s="40"/>
    </row>
    <row r="136" spans="1:125" x14ac:dyDescent="0.2">
      <c r="A136" s="40"/>
      <c r="B136" s="96">
        <v>1894</v>
      </c>
      <c r="C136" s="142">
        <v>12</v>
      </c>
      <c r="D136" s="111">
        <v>1596</v>
      </c>
      <c r="E136" s="112">
        <v>11796</v>
      </c>
      <c r="F136" s="138">
        <f>((((4/6)+((J136+K136+R136+T136+V136+W136+I136-(1-M136)-P136-Q136)/20))*(X136+(AD136+AS136)*5/6+(AH136+AM136+AP136)*1/6+AK136*18/6+AO136*8/6-AE136*9/6-AF136*7/6-AG136*3/6-AI136*2/6-AQ136*4/6-AR136)-(((2/6)-((J136+K136+L136+M136+S136+U136+V136+W136+I136)/20))*(AE136*17/6+AF136*12/6+AI136*3/6+AL136*2/6+AQ136*5/6+AR136*8/6-AD136*1/6-AG136*9/6-AK136*2/6))))/2</f>
        <v>11518.885514944868</v>
      </c>
      <c r="G136" s="301">
        <f t="shared" si="58"/>
        <v>0.97650775813367818</v>
      </c>
      <c r="H136" s="138">
        <f t="shared" si="82"/>
        <v>277.11448505513181</v>
      </c>
      <c r="I136" s="70">
        <f>(Z136-AG136)/(AB136-AG136-AI136+AF136)</f>
        <v>0.3177292960996918</v>
      </c>
      <c r="J136" s="66">
        <f>X136/AB136</f>
        <v>0.43505219097903675</v>
      </c>
      <c r="K136" s="66">
        <f>J136+V136</f>
        <v>0.81147153565774799</v>
      </c>
      <c r="L136" s="66">
        <f>AN136/X136</f>
        <v>0.23006906463331869</v>
      </c>
      <c r="M136" s="66">
        <f>AG136/X136</f>
        <v>2.5110782865583457E-2</v>
      </c>
      <c r="N136" s="134">
        <f>(I136*0.7635+AU136*0.7562+K136*0.7021+1-P136*0.5276+R136*0.4621+W136*0.2713)/3.9552</f>
        <v>0.55215213814008957</v>
      </c>
      <c r="O136" s="134">
        <f>(1-I136*0.7635+1-AU136*0.7562+1-K136*0.7021+P136*0.5276+1-R136*0.4621+1-W136*0.2713)/5.5276</f>
        <v>0.69037699240688866</v>
      </c>
      <c r="P136" s="113">
        <f>AI136/AA136</f>
        <v>5.1115711985277201E-2</v>
      </c>
      <c r="Q136" s="66">
        <f>AT136/X136</f>
        <v>8.3716134617607407E-2</v>
      </c>
      <c r="R136" s="71">
        <f>E136/AA136</f>
        <v>0.18090637221072003</v>
      </c>
      <c r="S136" s="66">
        <f>AC136/X136</f>
        <v>0.25837358776797476</v>
      </c>
      <c r="T136" s="66">
        <f>AC136/AA136</f>
        <v>9.9256192009815197E-2</v>
      </c>
      <c r="U136" s="67">
        <f>E136/X136</f>
        <v>0.4709170026747575</v>
      </c>
      <c r="V136" s="66">
        <f>(Z136+AD136+AK136)/(AB136+AD136+AF136+AK136)</f>
        <v>0.3764193446787113</v>
      </c>
      <c r="W136" s="67">
        <f>AD136/AA136</f>
        <v>9.0023771183191478E-2</v>
      </c>
      <c r="X136" s="69">
        <v>25049</v>
      </c>
      <c r="Y136" s="69"/>
      <c r="Z136" s="888">
        <v>17809</v>
      </c>
      <c r="AA136" s="888">
        <v>65205</v>
      </c>
      <c r="AB136" s="887">
        <v>57577</v>
      </c>
      <c r="AC136" s="888">
        <f t="shared" si="68"/>
        <v>6472</v>
      </c>
      <c r="AD136" s="68">
        <v>5870</v>
      </c>
      <c r="AE136" s="119">
        <v>1298</v>
      </c>
      <c r="AF136" s="72">
        <v>456.1864184206238</v>
      </c>
      <c r="AG136" s="68">
        <v>629</v>
      </c>
      <c r="AH136" s="69">
        <v>488</v>
      </c>
      <c r="AI136" s="68">
        <v>3333</v>
      </c>
      <c r="AJ136" s="888">
        <f t="shared" si="69"/>
        <v>1161.0054560364481</v>
      </c>
      <c r="AK136" s="68">
        <v>602</v>
      </c>
      <c r="AL136" s="120">
        <v>254.00545603644807</v>
      </c>
      <c r="AM136" s="69">
        <v>3</v>
      </c>
      <c r="AN136" s="888">
        <f t="shared" si="70"/>
        <v>5763</v>
      </c>
      <c r="AO136" s="68">
        <v>3147</v>
      </c>
      <c r="AP136" s="69">
        <v>419</v>
      </c>
      <c r="AQ136" s="69">
        <v>1156</v>
      </c>
      <c r="AR136" s="68">
        <v>1843</v>
      </c>
      <c r="AS136" s="220">
        <v>4853</v>
      </c>
      <c r="AT136" s="894">
        <f t="shared" si="71"/>
        <v>2097.0054560364479</v>
      </c>
      <c r="AU136" s="349">
        <f>X136/AA136</f>
        <v>0.38415765662142476</v>
      </c>
      <c r="AV136" s="349">
        <f>BH136/AA136</f>
        <v>0.62005981136415922</v>
      </c>
      <c r="AW136" s="353">
        <f>AG136/AA136</f>
        <v>9.6464995015719656E-3</v>
      </c>
      <c r="AX136" s="365">
        <f>AN136/AA136</f>
        <v>8.8382792730618817E-2</v>
      </c>
      <c r="AY136" s="365">
        <f>BH136/X136</f>
        <v>1.6140764102359375</v>
      </c>
      <c r="AZ136" s="365">
        <f>AR136/X136</f>
        <v>7.3575791448760433E-2</v>
      </c>
      <c r="BA136" s="365">
        <f>AR136/AA136</f>
        <v>2.8264703627022467E-2</v>
      </c>
      <c r="BB136" s="365">
        <f>AT136/AA136</f>
        <v>3.2160194096103795E-2</v>
      </c>
      <c r="BC136" s="365">
        <f>AI136/X136</f>
        <v>0.13305920396023793</v>
      </c>
      <c r="BD136" s="380">
        <f>AD136/X136</f>
        <v>0.23434069224320331</v>
      </c>
      <c r="BE136" s="365">
        <v>0.309</v>
      </c>
      <c r="BF136" s="907">
        <v>9983</v>
      </c>
      <c r="BG136" s="907">
        <v>2753</v>
      </c>
      <c r="BH136" s="910">
        <f>X136+AC136+AN136+AO136</f>
        <v>40431</v>
      </c>
      <c r="BI136" s="909">
        <v>13127</v>
      </c>
      <c r="BJ136" s="909">
        <v>829.77702854070003</v>
      </c>
      <c r="BK136" s="272">
        <v>158.53855758475956</v>
      </c>
      <c r="BL136" s="907">
        <v>1300</v>
      </c>
      <c r="BM136" s="53"/>
      <c r="BN136" s="134">
        <f>(I136*0.7635+AU136*0.7562+K136*0.7021+1-P136*0.5276+R136*0.4621+W136*0.2713)/3.9552</f>
        <v>0.55215213814008957</v>
      </c>
      <c r="BO136" s="222">
        <v>7.39</v>
      </c>
      <c r="BP136" s="116">
        <v>11.6</v>
      </c>
      <c r="BQ136" s="116">
        <v>3.8</v>
      </c>
      <c r="BR136" s="116">
        <v>0.4</v>
      </c>
      <c r="BS136" s="115">
        <f>AS136/D136</f>
        <v>3.0407268170426067</v>
      </c>
      <c r="BT136" s="117">
        <v>0.92700000000000005</v>
      </c>
      <c r="BU136" s="116">
        <v>0.56999999999999995</v>
      </c>
      <c r="BV136" s="116">
        <v>2.2000000000000002</v>
      </c>
      <c r="BW136" s="116">
        <v>24.8</v>
      </c>
      <c r="BX136" s="66">
        <v>0.81399999999999995</v>
      </c>
      <c r="BY136" s="71">
        <v>0.18090637221072003</v>
      </c>
      <c r="BZ136" s="66">
        <v>0.38415765662142476</v>
      </c>
      <c r="CA136" s="227">
        <v>9.0023771183191478E-2</v>
      </c>
      <c r="CB136" s="66">
        <v>0.3177292960996918</v>
      </c>
      <c r="CC136" s="113">
        <v>5.1115711985277201E-2</v>
      </c>
      <c r="CD136" s="53"/>
      <c r="CE136" s="134">
        <f>(1-I136*0.7635+1-AU136*0.7562+1-K136*0.7021+P136*0.5276+1-R136*0.4621+1-W136*0.2713)/5.5276</f>
        <v>0.69037699240688866</v>
      </c>
      <c r="CF136" s="115">
        <v>7.39</v>
      </c>
      <c r="CG136" s="116">
        <v>11.6</v>
      </c>
      <c r="CH136" s="116">
        <v>3.8</v>
      </c>
      <c r="CI136" s="116">
        <v>0.4</v>
      </c>
      <c r="CJ136" s="115">
        <f>AS136/D136</f>
        <v>3.0407268170426067</v>
      </c>
      <c r="CK136" s="117">
        <v>0.92700000000000005</v>
      </c>
      <c r="CL136" s="116">
        <v>0.56999999999999995</v>
      </c>
      <c r="CM136" s="116">
        <v>24.8</v>
      </c>
      <c r="CN136" s="116">
        <v>2.2000000000000002</v>
      </c>
      <c r="CO136" s="66">
        <v>0.81399999999999995</v>
      </c>
      <c r="CP136" s="71">
        <v>0.18090637221072003</v>
      </c>
      <c r="CQ136" s="66">
        <v>0.38415765662142476</v>
      </c>
      <c r="CR136" s="66">
        <v>9.0023771183191478E-2</v>
      </c>
      <c r="CS136" s="66">
        <v>0.3177292960996918</v>
      </c>
      <c r="CT136" s="113">
        <v>5.1115711985277201E-2</v>
      </c>
      <c r="CU136" s="40"/>
      <c r="CV136" s="96">
        <v>2010</v>
      </c>
      <c r="CW136" s="134">
        <v>0.50267654560689667</v>
      </c>
      <c r="CX136" s="134">
        <v>0.72577858868507172</v>
      </c>
      <c r="CY136" s="40"/>
      <c r="DG136" s="40"/>
      <c r="DH136" s="96">
        <v>2010</v>
      </c>
      <c r="DI136" s="70">
        <v>0.29702900536266491</v>
      </c>
      <c r="DJ136" s="40"/>
      <c r="DR136" s="40"/>
      <c r="DS136" s="96">
        <v>2010</v>
      </c>
      <c r="DT136" s="98">
        <v>6.9252826109801685E-2</v>
      </c>
      <c r="DU136" s="40"/>
    </row>
    <row r="137" spans="1:125" x14ac:dyDescent="0.2">
      <c r="A137" s="40"/>
      <c r="B137" s="96">
        <v>1893</v>
      </c>
      <c r="C137" s="142">
        <v>12</v>
      </c>
      <c r="D137" s="111">
        <v>1570</v>
      </c>
      <c r="E137" s="112">
        <v>10315</v>
      </c>
      <c r="F137" s="138">
        <f>((((4/6)+((J137+K137+R137+T137+V137+W137+I137-(1-M137)-P137-Q137)/20))*(X137+(AD137+AS137)*5/6+(AH137+AM137+AP137)*1/6+AK137*18/6+AO137*8/6-AE137*9/6-AF137*7/6-AG137*3/6-AI137*2/6-AQ137*4/6-AR137)-(((2/6)-((J137+K137+L137+M137+S137+U137+V137+W137+I137)/20))*(AE137*17/6+AF137*12/6+AI137*3/6+AL137*2/6+AQ137*5/6+AR137*8/6-AD137*1/6-AG137*9/6-AK137*2/6))))/2</f>
        <v>9959.2841288901382</v>
      </c>
      <c r="G137" s="301">
        <f t="shared" si="58"/>
        <v>0.96551469984393001</v>
      </c>
      <c r="H137" s="138">
        <f t="shared" si="82"/>
        <v>355.71587110986184</v>
      </c>
      <c r="I137" s="70">
        <f>(Z137-AG137)/(AB137-AG137-AI137+AF137)</f>
        <v>0.28804166452832908</v>
      </c>
      <c r="J137" s="66">
        <f>X137/AB137</f>
        <v>0.37934549544799467</v>
      </c>
      <c r="K137" s="66">
        <f>J137+V137</f>
        <v>0.73267686671794652</v>
      </c>
      <c r="L137" s="66">
        <f>AN137/X137</f>
        <v>0.26148999258710154</v>
      </c>
      <c r="M137" s="66">
        <f>AG137/X137</f>
        <v>2.1312083024462566E-2</v>
      </c>
      <c r="N137" s="134">
        <f>(I137*0.7635+AU137*0.7562+K137*0.7021+1-P137*0.5276+R137*0.4621+W137*0.2713)/3.9552</f>
        <v>0.52184078346325546</v>
      </c>
      <c r="O137" s="134">
        <f>(1-I137*0.7635+1-AU137*0.7562+1-K137*0.7021+P137*0.5276+1-R137*0.4621+1-W137*0.2713)/5.5276</f>
        <v>0.71206587546966704</v>
      </c>
      <c r="P137" s="113">
        <f>AI137/AA137</f>
        <v>5.2465452261306535E-2</v>
      </c>
      <c r="Q137" s="66">
        <f>AT137/X137</f>
        <v>8.6448101034988012E-2</v>
      </c>
      <c r="R137" s="71">
        <f>E137/AA137</f>
        <v>0.161981783919598</v>
      </c>
      <c r="S137" s="66">
        <f>AC137/X137</f>
        <v>0.31421423276501109</v>
      </c>
      <c r="T137" s="66">
        <f>AC137/AA137</f>
        <v>0.10650125628140704</v>
      </c>
      <c r="U137" s="67">
        <f>E137/X137</f>
        <v>0.47790029651593774</v>
      </c>
      <c r="V137" s="66">
        <f>(Z137+AD137+AK137)/(AB137+AD137+AF137+AK137)</f>
        <v>0.35333137126995184</v>
      </c>
      <c r="W137" s="67">
        <f>AD137/AA137</f>
        <v>9.6466708542713567E-2</v>
      </c>
      <c r="X137" s="69">
        <v>21584</v>
      </c>
      <c r="Y137" s="69"/>
      <c r="Z137" s="888">
        <v>15913</v>
      </c>
      <c r="AA137" s="888">
        <v>63680</v>
      </c>
      <c r="AB137" s="887">
        <v>56898</v>
      </c>
      <c r="AC137" s="888">
        <f t="shared" ref="AC137:AC154" si="83">AD137+AK137</f>
        <v>6782</v>
      </c>
      <c r="AD137" s="68">
        <v>6143</v>
      </c>
      <c r="AE137" s="119">
        <v>1268</v>
      </c>
      <c r="AF137" s="72">
        <v>551.48875354345705</v>
      </c>
      <c r="AG137" s="68">
        <v>460</v>
      </c>
      <c r="AH137" s="69">
        <v>521</v>
      </c>
      <c r="AI137" s="68">
        <v>3341</v>
      </c>
      <c r="AJ137" s="888">
        <f t="shared" ref="AJ137:AJ154" si="84">AH137+AL137+AP137</f>
        <v>1308.8958127391811</v>
      </c>
      <c r="AK137" s="68">
        <v>639</v>
      </c>
      <c r="AL137" s="120">
        <v>251.89581273918117</v>
      </c>
      <c r="AM137" s="69">
        <v>6</v>
      </c>
      <c r="AN137" s="888">
        <f t="shared" ref="AN137:AN154" si="85">AH137+AM137+AP137+AS137</f>
        <v>5644</v>
      </c>
      <c r="AO137" s="68">
        <v>2750</v>
      </c>
      <c r="AP137" s="69">
        <v>536</v>
      </c>
      <c r="AQ137" s="72">
        <v>1406.8543916119127</v>
      </c>
      <c r="AR137" s="68">
        <v>1614</v>
      </c>
      <c r="AS137" s="220">
        <v>4581</v>
      </c>
      <c r="AT137" s="894">
        <f t="shared" ref="AT137:AT154" si="86">AL137+AR137</f>
        <v>1865.8958127391811</v>
      </c>
      <c r="AU137" s="349">
        <f>X137/AA137</f>
        <v>0.33894472361809047</v>
      </c>
      <c r="AV137" s="349">
        <f>BH137/AA137</f>
        <v>0.57726130653266328</v>
      </c>
      <c r="AW137" s="353">
        <f>AG137/AA137</f>
        <v>7.2236180904522614E-3</v>
      </c>
      <c r="AX137" s="365">
        <f>AN137/AA137</f>
        <v>8.8630653266331655E-2</v>
      </c>
      <c r="AY137" s="365">
        <f>BH137/X137</f>
        <v>1.7031134173461824</v>
      </c>
      <c r="AZ137" s="365">
        <f>AR137/X137</f>
        <v>7.4777613046701261E-2</v>
      </c>
      <c r="BA137" s="365">
        <f>AR137/AA137</f>
        <v>2.5345477386934673E-2</v>
      </c>
      <c r="BB137" s="365">
        <f>AT137/AA137</f>
        <v>2.9301127712612767E-2</v>
      </c>
      <c r="BC137" s="365">
        <f>AI137/X137</f>
        <v>0.15479058561897702</v>
      </c>
      <c r="BD137" s="380">
        <f>AD137/X137</f>
        <v>0.2846089696071164</v>
      </c>
      <c r="BE137" s="365">
        <v>0.28000000000000003</v>
      </c>
      <c r="BF137" s="907">
        <v>8556</v>
      </c>
      <c r="BG137" s="907">
        <v>2197</v>
      </c>
      <c r="BH137" s="910">
        <f>X137+AC137+AN137+AO137</f>
        <v>36760</v>
      </c>
      <c r="BI137" s="909">
        <v>12209</v>
      </c>
      <c r="BJ137" s="909">
        <v>877.62647956267665</v>
      </c>
      <c r="BK137" s="272">
        <v>133.13444000611807</v>
      </c>
      <c r="BL137" s="907">
        <v>1047</v>
      </c>
      <c r="BM137" s="53"/>
      <c r="BN137" s="134">
        <f>(I137*0.7635+AU137*0.7562+K137*0.7021+1-P137*0.5276+R137*0.4621+W137*0.2713)/3.9552</f>
        <v>0.52184078346325546</v>
      </c>
      <c r="BO137" s="222">
        <v>6.57</v>
      </c>
      <c r="BP137" s="116">
        <v>10.3</v>
      </c>
      <c r="BQ137" s="116">
        <v>4</v>
      </c>
      <c r="BR137" s="116">
        <v>0.3</v>
      </c>
      <c r="BS137" s="115">
        <f>AS137/D137</f>
        <v>2.9178343949044585</v>
      </c>
      <c r="BT137" s="117">
        <v>0.93100000000000005</v>
      </c>
      <c r="BU137" s="116">
        <v>0.54</v>
      </c>
      <c r="BV137" s="116">
        <v>2.2000000000000002</v>
      </c>
      <c r="BW137" s="116">
        <v>24.8</v>
      </c>
      <c r="BX137" s="66">
        <v>0.73599999999999999</v>
      </c>
      <c r="BY137" s="71">
        <v>0.161981783919598</v>
      </c>
      <c r="BZ137" s="66">
        <v>0.33894472361809047</v>
      </c>
      <c r="CA137" s="227">
        <v>9.6466708542713567E-2</v>
      </c>
      <c r="CB137" s="66">
        <v>0.28804166452832908</v>
      </c>
      <c r="CC137" s="113">
        <v>5.2465452261306535E-2</v>
      </c>
      <c r="CD137" s="53"/>
      <c r="CE137" s="134">
        <f>(1-I137*0.7635+1-AU137*0.7562+1-K137*0.7021+P137*0.5276+1-R137*0.4621+1-W137*0.2713)/5.5276</f>
        <v>0.71206587546966704</v>
      </c>
      <c r="CF137" s="115">
        <v>6.57</v>
      </c>
      <c r="CG137" s="116">
        <v>10.3</v>
      </c>
      <c r="CH137" s="116">
        <v>4</v>
      </c>
      <c r="CI137" s="116">
        <v>0.3</v>
      </c>
      <c r="CJ137" s="115">
        <f>AS137/D137</f>
        <v>2.9178343949044585</v>
      </c>
      <c r="CK137" s="117">
        <v>0.93100000000000005</v>
      </c>
      <c r="CL137" s="116">
        <v>0.54</v>
      </c>
      <c r="CM137" s="116">
        <v>24.8</v>
      </c>
      <c r="CN137" s="116">
        <v>2.2000000000000002</v>
      </c>
      <c r="CO137" s="66">
        <v>0.73599999999999999</v>
      </c>
      <c r="CP137" s="71">
        <v>0.161981783919598</v>
      </c>
      <c r="CQ137" s="66">
        <v>0.33894472361809047</v>
      </c>
      <c r="CR137" s="66">
        <v>9.6466708542713567E-2</v>
      </c>
      <c r="CS137" s="66">
        <v>0.28804166452832908</v>
      </c>
      <c r="CT137" s="113">
        <v>5.2465452261306535E-2</v>
      </c>
      <c r="CU137" s="40"/>
      <c r="CV137" s="96">
        <v>2011</v>
      </c>
      <c r="CW137" s="134">
        <v>0.4995601864933118</v>
      </c>
      <c r="CX137" s="134">
        <v>0.72800845762747923</v>
      </c>
      <c r="CY137" s="40"/>
      <c r="DG137" s="40"/>
      <c r="DH137" s="96">
        <v>2011</v>
      </c>
      <c r="DI137" s="70">
        <v>0.2947889228460438</v>
      </c>
      <c r="DJ137" s="40"/>
      <c r="DR137" s="40"/>
      <c r="DS137" s="96">
        <v>2011</v>
      </c>
      <c r="DT137" s="98">
        <v>6.8846607580386576E-2</v>
      </c>
      <c r="DU137" s="40"/>
    </row>
    <row r="138" spans="1:125" x14ac:dyDescent="0.2">
      <c r="A138" s="40"/>
      <c r="B138" s="96">
        <v>1892</v>
      </c>
      <c r="C138" s="142">
        <v>12</v>
      </c>
      <c r="D138" s="111">
        <v>1836</v>
      </c>
      <c r="E138" s="112">
        <v>9388</v>
      </c>
      <c r="F138" s="138">
        <f>((((4/6)+((J138+K138+R138+T138+V138+W138+I138-(1-M138)-P138-Q138)/20))*(X138+(AD138+AS138)*5/6+(AH138+AM138+AP138)*1/6+AK138*18/6+AO138*8/6-AE138*9/6-AF138*7/6-AG138*3/6-AI138*2/6-AQ138*4/6-AR138)-(((2/6)-((J138+K138+L138+M138+S138+U138+V138+W138+I138)/20))*(AE138*17/6+AF138*12/6+AI138*3/6+AL138*2/6+AQ138*5/6+AR138*8/6-AD138*1/6-AG138*9/6-AK138*2/6))))/2</f>
        <v>9265.1350245717385</v>
      </c>
      <c r="G138" s="300">
        <f t="shared" ref="G138:G154" si="87">F138/E138</f>
        <v>0.98691255055088822</v>
      </c>
      <c r="H138" s="138">
        <f t="shared" si="82"/>
        <v>122.86497542826146</v>
      </c>
      <c r="I138" s="70">
        <f>(Z138-AG138)/(AB138-AG138-AI138+AF138)</f>
        <v>0.26250886709086624</v>
      </c>
      <c r="J138" s="66">
        <f>X138/AB138</f>
        <v>0.32752520508485189</v>
      </c>
      <c r="K138" s="66">
        <f>J138+V138</f>
        <v>0.64218916008121618</v>
      </c>
      <c r="L138" s="66">
        <f>AN138/X138</f>
        <v>0.3312939152048181</v>
      </c>
      <c r="M138" s="66">
        <f>AG138/X138</f>
        <v>1.9932125615410353E-2</v>
      </c>
      <c r="N138" s="134">
        <f>(I138*0.7635+AU138*0.7562+K138*0.7021+1-P138*0.5276+R138*0.4621+W138*0.2713)/3.9552</f>
        <v>0.48439903456170252</v>
      </c>
      <c r="O138" s="134">
        <f>(1-I138*0.7635+1-AU138*0.7562+1-K138*0.7021+P138*0.5276+1-R138*0.4621+1-W138*0.2713)/5.5276</f>
        <v>0.73885681643055845</v>
      </c>
      <c r="P138" s="113">
        <f>AI138/AA138</f>
        <v>8.4571266728032293E-2</v>
      </c>
      <c r="Q138" s="66">
        <f>AT138/X138</f>
        <v>0.10277193872046959</v>
      </c>
      <c r="R138" s="71">
        <f>E138/AA138</f>
        <v>0.13294625787722156</v>
      </c>
      <c r="S138" s="66">
        <f>AC138/X138</f>
        <v>0.32211653362649967</v>
      </c>
      <c r="T138" s="66">
        <f>AC138/AA138</f>
        <v>9.5432981661120159E-2</v>
      </c>
      <c r="U138" s="67">
        <f>E138/X138</f>
        <v>0.44873572008986184</v>
      </c>
      <c r="V138" s="66">
        <f>(Z138+AD138+AK138)/(AB138+AD138+AF138+AK138)</f>
        <v>0.31466395499636435</v>
      </c>
      <c r="W138" s="67">
        <f>AD138/AA138</f>
        <v>8.7488493946045465E-2</v>
      </c>
      <c r="X138" s="69">
        <v>20921</v>
      </c>
      <c r="Y138" s="69"/>
      <c r="Z138" s="888">
        <v>15643</v>
      </c>
      <c r="AA138" s="888">
        <v>70615</v>
      </c>
      <c r="AB138" s="887">
        <v>63876</v>
      </c>
      <c r="AC138" s="888">
        <f t="shared" si="83"/>
        <v>6739</v>
      </c>
      <c r="AD138" s="68">
        <v>6178</v>
      </c>
      <c r="AE138" s="119">
        <v>1339</v>
      </c>
      <c r="AF138" s="72">
        <v>514.85025646996428</v>
      </c>
      <c r="AG138" s="68">
        <v>417</v>
      </c>
      <c r="AH138" s="69">
        <v>603</v>
      </c>
      <c r="AI138" s="68">
        <v>5972</v>
      </c>
      <c r="AJ138" s="888">
        <f t="shared" si="84"/>
        <v>1623.0917299709445</v>
      </c>
      <c r="AK138" s="68">
        <v>561</v>
      </c>
      <c r="AL138" s="120">
        <v>273.09172997094441</v>
      </c>
      <c r="AM138" s="69">
        <v>1</v>
      </c>
      <c r="AN138" s="888">
        <f t="shared" si="85"/>
        <v>6931</v>
      </c>
      <c r="AO138" s="68">
        <v>3198</v>
      </c>
      <c r="AP138" s="69">
        <v>747</v>
      </c>
      <c r="AQ138" s="72">
        <v>1559.8881171194305</v>
      </c>
      <c r="AR138" s="68">
        <v>1877</v>
      </c>
      <c r="AS138" s="220">
        <v>5580</v>
      </c>
      <c r="AT138" s="894">
        <f t="shared" si="86"/>
        <v>2150.0917299709445</v>
      </c>
      <c r="AU138" s="349">
        <f>X138/AA138</f>
        <v>0.29626849819443463</v>
      </c>
      <c r="AV138" s="349">
        <f>BH138/AA138</f>
        <v>0.53514125893931885</v>
      </c>
      <c r="AW138" s="353">
        <f>AG138/AA138</f>
        <v>5.9052609219004465E-3</v>
      </c>
      <c r="AX138" s="365">
        <f>AN138/AA138</f>
        <v>9.8151950718685835E-2</v>
      </c>
      <c r="AY138" s="365">
        <f>BH138/X138</f>
        <v>1.8062712107451844</v>
      </c>
      <c r="AZ138" s="365">
        <f>AR138/X138</f>
        <v>8.9718464700540124E-2</v>
      </c>
      <c r="BA138" s="365">
        <f>AR138/AA138</f>
        <v>2.6580754797139419E-2</v>
      </c>
      <c r="BB138" s="365">
        <f>AT138/AA138</f>
        <v>3.0448087941243991E-2</v>
      </c>
      <c r="BC138" s="365">
        <f>AI138/X138</f>
        <v>0.28545480617561303</v>
      </c>
      <c r="BD138" s="380">
        <f>AD138/X138</f>
        <v>0.2953013718273505</v>
      </c>
      <c r="BE138" s="365">
        <v>0.245</v>
      </c>
      <c r="BF138" s="907">
        <v>7360</v>
      </c>
      <c r="BG138" s="907">
        <v>2007</v>
      </c>
      <c r="BH138" s="910">
        <f>X138+AC138+AN138+AO138</f>
        <v>37789</v>
      </c>
      <c r="BI138" s="909">
        <v>12209</v>
      </c>
      <c r="BJ138" s="909">
        <v>848.40812958309323</v>
      </c>
      <c r="BK138" s="272">
        <v>168.04809102063041</v>
      </c>
      <c r="BL138" s="907">
        <v>1010</v>
      </c>
      <c r="BM138" s="53"/>
      <c r="BN138" s="134">
        <f>(I138*0.7635+AU138*0.7562+K138*0.7021+1-P138*0.5276+R138*0.4621+W138*0.2713)/3.9552</f>
        <v>0.48439903456170252</v>
      </c>
      <c r="BO138" s="222">
        <v>5.1100000000000003</v>
      </c>
      <c r="BP138" s="116">
        <v>8.6999999999999993</v>
      </c>
      <c r="BQ138" s="116">
        <v>3.5</v>
      </c>
      <c r="BR138" s="116">
        <v>0.2</v>
      </c>
      <c r="BS138" s="115">
        <f>AS138/D138</f>
        <v>3.0392156862745097</v>
      </c>
      <c r="BT138" s="117">
        <v>0.92800000000000005</v>
      </c>
      <c r="BU138" s="116">
        <v>0.97</v>
      </c>
      <c r="BV138" s="116">
        <v>3.3</v>
      </c>
      <c r="BW138" s="116">
        <v>23.7</v>
      </c>
      <c r="BX138" s="66">
        <v>0.64400000000000002</v>
      </c>
      <c r="BY138" s="71">
        <v>0.13294625787722156</v>
      </c>
      <c r="BZ138" s="66">
        <v>0.29626849819443463</v>
      </c>
      <c r="CA138" s="227">
        <v>8.7488493946045465E-2</v>
      </c>
      <c r="CB138" s="66">
        <v>0.26250886709086624</v>
      </c>
      <c r="CC138" s="113">
        <v>8.4571266728032293E-2</v>
      </c>
      <c r="CD138" s="53"/>
      <c r="CE138" s="134">
        <f>(1-I138*0.7635+1-AU138*0.7562+1-K138*0.7021+P138*0.5276+1-R138*0.4621+1-W138*0.2713)/5.5276</f>
        <v>0.73885681643055845</v>
      </c>
      <c r="CF138" s="115">
        <v>5.1100000000000003</v>
      </c>
      <c r="CG138" s="116">
        <v>8.6999999999999993</v>
      </c>
      <c r="CH138" s="116">
        <v>3.5</v>
      </c>
      <c r="CI138" s="116">
        <v>0.2</v>
      </c>
      <c r="CJ138" s="115">
        <f>AS138/D138</f>
        <v>3.0392156862745097</v>
      </c>
      <c r="CK138" s="117">
        <v>0.92800000000000005</v>
      </c>
      <c r="CL138" s="116">
        <v>0.97</v>
      </c>
      <c r="CM138" s="116">
        <v>23.7</v>
      </c>
      <c r="CN138" s="116">
        <v>3.3</v>
      </c>
      <c r="CO138" s="66">
        <v>0.64400000000000002</v>
      </c>
      <c r="CP138" s="71">
        <v>0.13294625787722156</v>
      </c>
      <c r="CQ138" s="66">
        <v>0.29626849819443463</v>
      </c>
      <c r="CR138" s="66">
        <v>8.7488493946045465E-2</v>
      </c>
      <c r="CS138" s="66">
        <v>0.26250886709086624</v>
      </c>
      <c r="CT138" s="113">
        <v>8.4571266728032293E-2</v>
      </c>
      <c r="CU138" s="40"/>
      <c r="CV138" s="96">
        <v>2012</v>
      </c>
      <c r="CW138" s="134">
        <v>0.50064466991861556</v>
      </c>
      <c r="CX138" s="134">
        <v>0.72723247006619351</v>
      </c>
      <c r="CY138" s="40"/>
      <c r="DG138" s="40"/>
      <c r="DH138" s="96">
        <v>2012</v>
      </c>
      <c r="DI138" s="70">
        <v>0.29676135364547535</v>
      </c>
      <c r="DJ138" s="40"/>
      <c r="DR138" s="40"/>
      <c r="DS138" s="96">
        <v>2012</v>
      </c>
      <c r="DT138" s="98">
        <v>7.3663780232905346E-2</v>
      </c>
      <c r="DU138" s="40"/>
    </row>
    <row r="139" spans="1:125" x14ac:dyDescent="0.2">
      <c r="A139" s="40"/>
      <c r="B139" s="96">
        <v>1891</v>
      </c>
      <c r="C139" s="142">
        <v>17</v>
      </c>
      <c r="D139" s="111">
        <v>2216</v>
      </c>
      <c r="E139" s="112">
        <v>12635</v>
      </c>
      <c r="F139" s="138">
        <f>((((4/6)+((J139+K139+R139+T139+V139+W139+I139-(1-M139)-P139-Q139)/20))*(X139+(AD139+AS139)*5/6+(AH139+AM139+AP139)*1/6+AK139*18/6+AO139*8/6-AE139*9/6-AF139*7/6-AG139*3/6-AI139*2/6-AQ139*4/6-AR139)-(((2/6)-((J139+K139+L139+M139+S139+U139+V139+W139+I139)/20))*(AE139*17/6+AF139*12/6+AI139*3/6+AL139*2/6+AQ139*5/6+AR139*8/6-AD139*1/6-AG139*9/6-AK139*2/6))))/2</f>
        <v>12357.072711539517</v>
      </c>
      <c r="G139" s="301">
        <f t="shared" si="87"/>
        <v>0.97800338041468271</v>
      </c>
      <c r="H139" s="138">
        <f t="shared" si="82"/>
        <v>277.9272884604834</v>
      </c>
      <c r="I139" s="70">
        <f>(Z139-AG139)/(AB139-AG139-AI139+AF139)</f>
        <v>0.27269276867797987</v>
      </c>
      <c r="J139" s="66">
        <f>X139/AB139</f>
        <v>0.34294360030903942</v>
      </c>
      <c r="K139" s="66">
        <f>J139+V139</f>
        <v>0.67168377184013628</v>
      </c>
      <c r="L139" s="66">
        <f>AN139/X139</f>
        <v>0.33991664476401456</v>
      </c>
      <c r="M139" s="66">
        <f>AG139/X139</f>
        <v>2.196523110426914E-2</v>
      </c>
      <c r="N139" s="134">
        <f>(I139*0.7635+AU139*0.7562+K139*0.7021+1-P139*0.5276+R139*0.4621+W139*0.2713)/3.9552</f>
        <v>0.49505576995576023</v>
      </c>
      <c r="O139" s="134">
        <f>(1-I139*0.7635+1-AU139*0.7562+1-K139*0.7021+P139*0.5276+1-R139*0.4621+1-W139*0.2713)/5.5276</f>
        <v>0.7312315324319737</v>
      </c>
      <c r="P139" s="113">
        <f>AI139/AA139</f>
        <v>8.8324873096446696E-2</v>
      </c>
      <c r="Q139" s="66">
        <f>AT139/X139</f>
        <v>0.10523331619805672</v>
      </c>
      <c r="R139" s="71">
        <f>E139/AA139</f>
        <v>0.14576603599446239</v>
      </c>
      <c r="S139" s="66">
        <f>AC139/X139</f>
        <v>0.33867758044531221</v>
      </c>
      <c r="T139" s="66">
        <f>AC139/AA139</f>
        <v>0.10406091370558376</v>
      </c>
      <c r="U139" s="67">
        <f>E139/X139</f>
        <v>0.47441144444861638</v>
      </c>
      <c r="V139" s="66">
        <f>(Z139+AD139+AK139)/(AB139+AD139+AF139+AK139)</f>
        <v>0.32874017153109686</v>
      </c>
      <c r="W139" s="67">
        <f>AD139/AA139</f>
        <v>9.2697277341947396E-2</v>
      </c>
      <c r="X139" s="69">
        <v>26633</v>
      </c>
      <c r="Y139" s="69"/>
      <c r="Z139" s="888">
        <v>19709</v>
      </c>
      <c r="AA139" s="888">
        <v>86680</v>
      </c>
      <c r="AB139" s="887">
        <v>77660</v>
      </c>
      <c r="AC139" s="888">
        <f t="shared" si="83"/>
        <v>9020</v>
      </c>
      <c r="AD139" s="68">
        <v>8035</v>
      </c>
      <c r="AE139" s="119">
        <v>1602</v>
      </c>
      <c r="AF139" s="72">
        <v>711.205845624522</v>
      </c>
      <c r="AG139" s="68">
        <v>585</v>
      </c>
      <c r="AH139" s="69">
        <v>1013</v>
      </c>
      <c r="AI139" s="68">
        <v>7656</v>
      </c>
      <c r="AJ139" s="888">
        <f t="shared" si="84"/>
        <v>2314.6789103028445</v>
      </c>
      <c r="AK139" s="68">
        <v>985</v>
      </c>
      <c r="AL139" s="120">
        <v>320.67891030284466</v>
      </c>
      <c r="AM139" s="69">
        <v>6</v>
      </c>
      <c r="AN139" s="888">
        <f t="shared" si="85"/>
        <v>9053</v>
      </c>
      <c r="AO139" s="68">
        <v>4163</v>
      </c>
      <c r="AP139" s="69">
        <v>981</v>
      </c>
      <c r="AQ139" s="72">
        <v>1825.9609481002624</v>
      </c>
      <c r="AR139" s="68">
        <v>2482</v>
      </c>
      <c r="AS139" s="220">
        <v>7053</v>
      </c>
      <c r="AT139" s="894">
        <f t="shared" si="86"/>
        <v>2802.6789103028445</v>
      </c>
      <c r="AU139" s="349">
        <f>X139/AA139</f>
        <v>0.30725657591139827</v>
      </c>
      <c r="AV139" s="349">
        <f>BH139/AA139</f>
        <v>0.56378634056299026</v>
      </c>
      <c r="AW139" s="353">
        <f>AG139/AA139</f>
        <v>6.7489616982002766E-3</v>
      </c>
      <c r="AX139" s="365">
        <f>AN139/AA139</f>
        <v>0.10444162436548224</v>
      </c>
      <c r="AY139" s="365">
        <f>BH139/X139</f>
        <v>1.8349040663838097</v>
      </c>
      <c r="AZ139" s="365">
        <f>AR139/X139</f>
        <v>9.3192655727856413E-2</v>
      </c>
      <c r="BA139" s="365">
        <f>AR139/AA139</f>
        <v>2.863405629903092E-2</v>
      </c>
      <c r="BB139" s="365">
        <f>AT139/AA139</f>
        <v>3.2333628406816389E-2</v>
      </c>
      <c r="BC139" s="365">
        <f>AI139/X139</f>
        <v>0.2874629219389479</v>
      </c>
      <c r="BD139" s="380">
        <f>AD139/X139</f>
        <v>0.30169338790222655</v>
      </c>
      <c r="BE139" s="365">
        <v>0.254</v>
      </c>
      <c r="BF139" s="907">
        <v>9964</v>
      </c>
      <c r="BG139" s="907">
        <v>2631</v>
      </c>
      <c r="BH139" s="910">
        <f>X139+AC139+AN139+AO139</f>
        <v>48869</v>
      </c>
      <c r="BI139" s="909">
        <v>15224</v>
      </c>
      <c r="BJ139" s="909">
        <v>1081.1242996438336</v>
      </c>
      <c r="BK139" s="272">
        <v>208.75794284537201</v>
      </c>
      <c r="BL139" s="907">
        <v>1269</v>
      </c>
      <c r="BM139" s="53"/>
      <c r="BN139" s="134">
        <f>(I139*0.7635+AU139*0.7562+K139*0.7021+1-P139*0.5276+R139*0.4621+W139*0.2713)/3.9552</f>
        <v>0.49505576995576023</v>
      </c>
      <c r="BO139" s="222">
        <v>5.7</v>
      </c>
      <c r="BP139" s="116">
        <v>9.1</v>
      </c>
      <c r="BQ139" s="116">
        <v>3.7</v>
      </c>
      <c r="BR139" s="116">
        <v>0.3</v>
      </c>
      <c r="BS139" s="115">
        <f>AS139/D139</f>
        <v>3.1827617328519855</v>
      </c>
      <c r="BT139" s="117">
        <v>0.92500000000000004</v>
      </c>
      <c r="BU139" s="116">
        <v>0.95</v>
      </c>
      <c r="BV139" s="116">
        <v>3.5</v>
      </c>
      <c r="BW139" s="116">
        <v>23.5</v>
      </c>
      <c r="BX139" s="66">
        <v>0.67400000000000004</v>
      </c>
      <c r="BY139" s="71">
        <v>0.14576603599446239</v>
      </c>
      <c r="BZ139" s="66">
        <v>0.30725657591139827</v>
      </c>
      <c r="CA139" s="227">
        <v>9.2697277341947396E-2</v>
      </c>
      <c r="CB139" s="66">
        <v>0.27269276867797987</v>
      </c>
      <c r="CC139" s="113">
        <v>8.8324873096446696E-2</v>
      </c>
      <c r="CD139" s="53"/>
      <c r="CE139" s="134">
        <f>(1-I139*0.7635+1-AU139*0.7562+1-K139*0.7021+P139*0.5276+1-R139*0.4621+1-W139*0.2713)/5.5276</f>
        <v>0.7312315324319737</v>
      </c>
      <c r="CF139" s="115">
        <v>5.7</v>
      </c>
      <c r="CG139" s="116">
        <v>9.1</v>
      </c>
      <c r="CH139" s="116">
        <v>3.7</v>
      </c>
      <c r="CI139" s="116">
        <v>0.3</v>
      </c>
      <c r="CJ139" s="115">
        <f>AS139/D139</f>
        <v>3.1827617328519855</v>
      </c>
      <c r="CK139" s="117">
        <v>0.92500000000000004</v>
      </c>
      <c r="CL139" s="116">
        <v>0.95</v>
      </c>
      <c r="CM139" s="116">
        <v>23.5</v>
      </c>
      <c r="CN139" s="116">
        <v>3.5</v>
      </c>
      <c r="CO139" s="66">
        <v>0.67400000000000004</v>
      </c>
      <c r="CP139" s="71">
        <v>0.14576603599446239</v>
      </c>
      <c r="CQ139" s="66">
        <v>0.30725657591139827</v>
      </c>
      <c r="CR139" s="66">
        <v>9.2697277341947396E-2</v>
      </c>
      <c r="CS139" s="66">
        <v>0.27269276867797987</v>
      </c>
      <c r="CT139" s="113">
        <v>8.8324873096446696E-2</v>
      </c>
      <c r="CU139" s="40"/>
      <c r="CV139" s="96">
        <v>2013</v>
      </c>
      <c r="CW139" s="134">
        <v>0.49681065291028043</v>
      </c>
      <c r="CX139" s="134">
        <v>0.72997584948427152</v>
      </c>
      <c r="CY139" s="40"/>
      <c r="DG139" s="40"/>
      <c r="DH139" s="96">
        <v>2013</v>
      </c>
      <c r="DI139" s="70">
        <v>0.2972728283486078</v>
      </c>
      <c r="DJ139" s="40"/>
      <c r="DR139" s="40"/>
      <c r="DS139" s="96">
        <v>2013</v>
      </c>
      <c r="DT139" s="98">
        <v>7.0790680720512741E-2</v>
      </c>
      <c r="DU139" s="40"/>
    </row>
    <row r="140" spans="1:125" x14ac:dyDescent="0.2">
      <c r="A140" s="40"/>
      <c r="B140" s="96">
        <v>1890</v>
      </c>
      <c r="C140" s="142">
        <v>25</v>
      </c>
      <c r="D140" s="111">
        <v>3218</v>
      </c>
      <c r="E140" s="112">
        <v>19383</v>
      </c>
      <c r="F140" s="138">
        <f>((((4/6)+((J140+K140+R140+T140+V140+W140+I140-(1-M140)-P140-Q140)/20))*(X140+(AD140+AS140)*5/6+(AH140+AM140+AP140)*1/6+AK140*18/6+AO140*8/6-AE140*9/6-AF140*7/6-AG140*3/6-AI140*2/6-AQ140*4/6-AR140)-(((2/6)-((J140+K140+L140+M140+S140+U140+V140+W140+I140)/20))*(AE140*17/6+AF140*12/6+AI140*3/6+AL140*2/6+AQ140*5/6+AR140*8/6-AD140*1/6-AG140*9/6-AK140*2/6))))/2</f>
        <v>19455.771172500859</v>
      </c>
      <c r="G140" s="300">
        <f t="shared" si="87"/>
        <v>1.0037543812877707</v>
      </c>
      <c r="H140" s="138">
        <f t="shared" ref="H140" si="88">F140-E140</f>
        <v>72.771172500859393</v>
      </c>
      <c r="I140" s="70">
        <f>(Z140-AG140)/(AB140-AG140-AI140+AF140)</f>
        <v>0.26876148130544358</v>
      </c>
      <c r="J140" s="66">
        <f>X140/AB140</f>
        <v>0.35113870172990824</v>
      </c>
      <c r="K140" s="66">
        <f>J140+V140</f>
        <v>0.68547569361380067</v>
      </c>
      <c r="L140" s="66">
        <f>AN140/X140</f>
        <v>0.35011568252690878</v>
      </c>
      <c r="M140" s="66">
        <f>AG140/X140</f>
        <v>1.921335881702042E-2</v>
      </c>
      <c r="N140" s="134">
        <f>(I140*0.7635+AU140*0.7562+K140*0.7021+1-P140*0.5276+R140*0.4621+W140*0.2713)/3.9552</f>
        <v>0.50392163666387491</v>
      </c>
      <c r="O140" s="134">
        <f>(1-I140*0.7635+1-AU140*0.7562+1-K140*0.7021+P140*0.5276+1-R140*0.4621+1-W140*0.2713)/5.5276</f>
        <v>0.72488768048828467</v>
      </c>
      <c r="P140" s="113">
        <f>AI140/AA140</f>
        <v>5.2149473517536217E-2</v>
      </c>
      <c r="Q140" s="66">
        <f>AT140/X140</f>
        <v>0.1127018369311652</v>
      </c>
      <c r="R140" s="71">
        <f>E140/AA140</f>
        <v>0.15345578339007204</v>
      </c>
      <c r="S140" s="66">
        <f>AC140/X140</f>
        <v>0.32861382154712804</v>
      </c>
      <c r="T140" s="66">
        <f>AC140/AA140</f>
        <v>0.10345182487530678</v>
      </c>
      <c r="U140" s="67">
        <f>E140/X140</f>
        <v>0.48745096066794086</v>
      </c>
      <c r="V140" s="66">
        <f>(Z140+AD140+AK140)/(AB140+AD140+AF140+AK140)</f>
        <v>0.33433699188389243</v>
      </c>
      <c r="W140" s="67">
        <f>AD140/AA140</f>
        <v>9.2811337186287701E-2</v>
      </c>
      <c r="X140" s="69">
        <v>39764</v>
      </c>
      <c r="Y140" s="69"/>
      <c r="Z140" s="888">
        <v>29472</v>
      </c>
      <c r="AA140" s="888">
        <v>126310</v>
      </c>
      <c r="AB140" s="887">
        <v>113243</v>
      </c>
      <c r="AC140" s="888">
        <f t="shared" si="83"/>
        <v>13067</v>
      </c>
      <c r="AD140" s="68">
        <v>11723</v>
      </c>
      <c r="AE140" s="119">
        <v>2373</v>
      </c>
      <c r="AF140" s="72">
        <v>923.90181955341961</v>
      </c>
      <c r="AG140" s="68">
        <v>764</v>
      </c>
      <c r="AH140" s="69">
        <v>1598</v>
      </c>
      <c r="AI140" s="68">
        <v>6587</v>
      </c>
      <c r="AJ140" s="888">
        <f t="shared" si="84"/>
        <v>3618.4758437308524</v>
      </c>
      <c r="AK140" s="68">
        <v>1344</v>
      </c>
      <c r="AL140" s="120">
        <v>415.47584373085249</v>
      </c>
      <c r="AM140" s="69">
        <v>23</v>
      </c>
      <c r="AN140" s="888">
        <f t="shared" si="85"/>
        <v>13922</v>
      </c>
      <c r="AO140" s="68">
        <v>6851</v>
      </c>
      <c r="AP140" s="69">
        <v>1605</v>
      </c>
      <c r="AQ140" s="72">
        <v>2600.8897780902539</v>
      </c>
      <c r="AR140" s="68">
        <v>4066</v>
      </c>
      <c r="AS140" s="220">
        <v>10696</v>
      </c>
      <c r="AT140" s="894">
        <f t="shared" si="86"/>
        <v>4481.4758437308528</v>
      </c>
      <c r="AU140" s="349">
        <f>X140/AA140</f>
        <v>0.31481276225160321</v>
      </c>
      <c r="AV140" s="349">
        <f>BH140/AA140</f>
        <v>0.58272504156440508</v>
      </c>
      <c r="AW140" s="353">
        <f>AG140/AA140</f>
        <v>6.0486105613173939E-3</v>
      </c>
      <c r="AX140" s="365">
        <f>AN140/AA140</f>
        <v>0.11022088512390152</v>
      </c>
      <c r="AY140" s="365">
        <f>BH140/X140</f>
        <v>1.851021024041847</v>
      </c>
      <c r="AZ140" s="365">
        <f>AR140/X140</f>
        <v>0.10225329443717936</v>
      </c>
      <c r="BA140" s="365">
        <f>AR140/AA140</f>
        <v>3.2190642071094927E-2</v>
      </c>
      <c r="BB140" s="365">
        <f>AT140/AA140</f>
        <v>3.5479976595129858E-2</v>
      </c>
      <c r="BC140" s="365">
        <f>AI140/X140</f>
        <v>0.16565234885826374</v>
      </c>
      <c r="BD140" s="380">
        <f>AD140/X140</f>
        <v>0.29481440498943767</v>
      </c>
      <c r="BE140" s="365">
        <v>0.26</v>
      </c>
      <c r="BF140" s="907">
        <v>14750</v>
      </c>
      <c r="BG140" s="907">
        <v>4210</v>
      </c>
      <c r="BH140" s="910">
        <f>X140+AC140+AN140+AO140</f>
        <v>73604</v>
      </c>
      <c r="BI140" s="909">
        <v>22603</v>
      </c>
      <c r="BJ140" s="909">
        <v>1465.4295914027205</v>
      </c>
      <c r="BK140" s="272">
        <v>290.34951473584505</v>
      </c>
      <c r="BL140" s="907">
        <v>1895</v>
      </c>
      <c r="BM140" s="53"/>
      <c r="BN140" s="134">
        <f>(I140*0.7635+AU140*0.7562+K140*0.7021+1-P140*0.5276+R140*0.4621+W140*0.2713)/3.9552</f>
        <v>0.50392163666387491</v>
      </c>
      <c r="BO140" s="222">
        <v>6.02</v>
      </c>
      <c r="BP140" s="116">
        <v>9.4</v>
      </c>
      <c r="BQ140" s="116">
        <v>3.7</v>
      </c>
      <c r="BR140" s="116">
        <v>0.2</v>
      </c>
      <c r="BS140" s="115">
        <f>AS140/D140</f>
        <v>3.3238036047234307</v>
      </c>
      <c r="BT140" s="117">
        <v>0.92100000000000004</v>
      </c>
      <c r="BU140" s="116">
        <v>0.93</v>
      </c>
      <c r="BV140" s="116">
        <v>3.5</v>
      </c>
      <c r="BW140" s="116">
        <v>23.5</v>
      </c>
      <c r="BX140" s="66">
        <v>0.68799999999999994</v>
      </c>
      <c r="BY140" s="71">
        <v>0.15345578339007204</v>
      </c>
      <c r="BZ140" s="66">
        <v>0.31481276225160321</v>
      </c>
      <c r="CA140" s="227">
        <v>9.2811337186287701E-2</v>
      </c>
      <c r="CB140" s="66">
        <v>0.26876148130544358</v>
      </c>
      <c r="CC140" s="113">
        <v>5.2149473517536217E-2</v>
      </c>
      <c r="CD140" s="53"/>
      <c r="CE140" s="134">
        <f>(1-I140*0.7635+1-AU140*0.7562+1-K140*0.7021+P140*0.5276+1-R140*0.4621+1-W140*0.2713)/5.5276</f>
        <v>0.72488768048828467</v>
      </c>
      <c r="CF140" s="115">
        <v>6.02</v>
      </c>
      <c r="CG140" s="116">
        <v>9.4</v>
      </c>
      <c r="CH140" s="116">
        <v>3.7</v>
      </c>
      <c r="CI140" s="116">
        <v>0.2</v>
      </c>
      <c r="CJ140" s="115">
        <f>AS140/D140</f>
        <v>3.3238036047234307</v>
      </c>
      <c r="CK140" s="117">
        <v>0.92100000000000004</v>
      </c>
      <c r="CL140" s="116">
        <v>0.93</v>
      </c>
      <c r="CM140" s="116">
        <v>23.5</v>
      </c>
      <c r="CN140" s="116">
        <v>3.5</v>
      </c>
      <c r="CO140" s="66">
        <v>0.68799999999999994</v>
      </c>
      <c r="CP140" s="71">
        <v>0.15345578339007204</v>
      </c>
      <c r="CQ140" s="66">
        <v>0.31481276225160321</v>
      </c>
      <c r="CR140" s="66">
        <v>9.2811337186287701E-2</v>
      </c>
      <c r="CS140" s="66">
        <v>0.26876148130544358</v>
      </c>
      <c r="CT140" s="113">
        <v>5.2149473517536217E-2</v>
      </c>
      <c r="CU140" s="40"/>
      <c r="CV140" s="96">
        <v>2014</v>
      </c>
      <c r="CW140" s="134">
        <v>0.49189039004259416</v>
      </c>
      <c r="CX140" s="134">
        <v>0.73349647754966563</v>
      </c>
      <c r="CY140" s="40"/>
      <c r="DG140" s="40"/>
      <c r="DH140" s="96">
        <v>2014</v>
      </c>
      <c r="DI140" s="70">
        <v>0.29864126963852344</v>
      </c>
      <c r="DJ140" s="40"/>
      <c r="DR140" s="40"/>
      <c r="DS140" s="96">
        <v>2014</v>
      </c>
      <c r="DT140" s="98">
        <v>6.5418515971744709E-2</v>
      </c>
      <c r="DU140" s="40"/>
    </row>
    <row r="141" spans="1:125" x14ac:dyDescent="0.2">
      <c r="A141" s="40"/>
      <c r="B141" s="96">
        <v>1889</v>
      </c>
      <c r="C141" s="142">
        <v>16</v>
      </c>
      <c r="D141" s="111">
        <v>2176</v>
      </c>
      <c r="E141" s="112">
        <v>12986</v>
      </c>
      <c r="F141" s="138">
        <f>((((4/6)+((J141+K141+R141+T141+V141+W141+I141-(1-M141)-P141-Q141)/20))*(X141+(AD141+AS141)*5/6+(AH141+AM141+AP141)*1/6+AK141*18/6+AO141*8/6-AE141*9/6-AF141*7/6-AG141*3/6-AI141*2/6-AQ141*4/6-AR141)-(((2/6)-((J141+K141+L141+M141+S141+U141+V141+W141+I141)/20))*(AE141*17/6+AF141*12/6+AI141*3/6+AL141*2/6+AQ141*5/6+AR141*8/6-AD141*1/6-AG141*9/6-AK141*2/6))))/2</f>
        <v>12698.137664017799</v>
      </c>
      <c r="G141" s="301">
        <f t="shared" si="87"/>
        <v>0.97783287109331574</v>
      </c>
      <c r="H141" s="138">
        <f t="shared" si="82"/>
        <v>287.86233598220133</v>
      </c>
      <c r="I141" s="70">
        <f>(Z141-AG141)/(AB141-AG141-AI141+AF141)</f>
        <v>0.28344310411608586</v>
      </c>
      <c r="J141" s="66">
        <f>X141/AB141</f>
        <v>0.35764533591359604</v>
      </c>
      <c r="K141" s="66">
        <f>J141+V141</f>
        <v>0.68908760859721152</v>
      </c>
      <c r="L141" s="66">
        <f>AN141/X141</f>
        <v>0.36556741737350101</v>
      </c>
      <c r="M141" s="66">
        <f>AG141/X141</f>
        <v>2.4385785317344252E-2</v>
      </c>
      <c r="N141" s="134">
        <f>(I141*0.7635+AU141*0.7562+K141*0.7021+1-P141*0.5276+R141*0.4621+W141*0.2713)/3.9552</f>
        <v>0.50349715664001438</v>
      </c>
      <c r="O141" s="134">
        <f>(1-I141*0.7635+1-AU141*0.7562+1-K141*0.7021+P141*0.5276+1-R141*0.4621+1-W141*0.2713)/5.5276</f>
        <v>0.72519141147286603</v>
      </c>
      <c r="P141" s="113">
        <f>AI141/AA141</f>
        <v>9.0700507374073064E-2</v>
      </c>
      <c r="Q141" s="66">
        <f>AT141/X141</f>
        <v>0.11321961809889161</v>
      </c>
      <c r="R141" s="71">
        <f>E141/AA141</f>
        <v>0.15358414249050892</v>
      </c>
      <c r="S141" s="66">
        <f>AC141/X141</f>
        <v>0.29522521205030711</v>
      </c>
      <c r="T141" s="66">
        <f>AC141/AA141</f>
        <v>9.5502229370927116E-2</v>
      </c>
      <c r="U141" s="67">
        <f>E141/X141</f>
        <v>0.47477332553378182</v>
      </c>
      <c r="V141" s="66">
        <f>(Z141+AD141+AK141)/(AB141+AD141+AF141+AK141)</f>
        <v>0.33144227268361554</v>
      </c>
      <c r="W141" s="67">
        <f>AD141/AA141</f>
        <v>8.6525611155133464E-2</v>
      </c>
      <c r="X141" s="69">
        <v>27352</v>
      </c>
      <c r="Y141" s="69"/>
      <c r="Z141" s="888">
        <v>20170</v>
      </c>
      <c r="AA141" s="888">
        <v>84553</v>
      </c>
      <c r="AB141" s="887">
        <v>76478</v>
      </c>
      <c r="AC141" s="888">
        <f t="shared" si="83"/>
        <v>8075</v>
      </c>
      <c r="AD141" s="68">
        <v>7316</v>
      </c>
      <c r="AE141" s="119">
        <v>1628</v>
      </c>
      <c r="AF141" s="72">
        <v>665.45982803105142</v>
      </c>
      <c r="AG141" s="68">
        <v>667</v>
      </c>
      <c r="AH141" s="69">
        <v>1131</v>
      </c>
      <c r="AI141" s="68">
        <v>7669</v>
      </c>
      <c r="AJ141" s="888">
        <f t="shared" si="84"/>
        <v>2825.7313417341229</v>
      </c>
      <c r="AK141" s="68">
        <v>759</v>
      </c>
      <c r="AL141" s="120">
        <v>287.73134173412268</v>
      </c>
      <c r="AM141" s="69">
        <v>1</v>
      </c>
      <c r="AN141" s="888">
        <f t="shared" si="85"/>
        <v>9999</v>
      </c>
      <c r="AO141" s="72">
        <v>5178.8844132153972</v>
      </c>
      <c r="AP141" s="69">
        <v>1407</v>
      </c>
      <c r="AQ141" s="72">
        <v>1688.8073300115304</v>
      </c>
      <c r="AR141" s="72">
        <v>2809.0516525067605</v>
      </c>
      <c r="AS141" s="220">
        <v>7460</v>
      </c>
      <c r="AT141" s="894">
        <f t="shared" si="86"/>
        <v>3096.7829942408835</v>
      </c>
      <c r="AU141" s="349">
        <f>X141/AA141</f>
        <v>0.32348940900973355</v>
      </c>
      <c r="AV141" s="349">
        <f>BH141/AA141</f>
        <v>0.59849898186008066</v>
      </c>
      <c r="AW141" s="353">
        <f>AG141/AA141</f>
        <v>7.8885432805459298E-3</v>
      </c>
      <c r="AX141" s="365">
        <f>AN141/AA141</f>
        <v>0.11825718779936845</v>
      </c>
      <c r="AY141" s="365">
        <f>BH141/X141</f>
        <v>1.8501347036127302</v>
      </c>
      <c r="AZ141" s="365">
        <f>AR141/X141</f>
        <v>0.10270004579214538</v>
      </c>
      <c r="BA141" s="365">
        <f>AR141/AA141</f>
        <v>3.3222377118573683E-2</v>
      </c>
      <c r="BB141" s="365">
        <f>AT141/AA141</f>
        <v>3.6625347347118177E-2</v>
      </c>
      <c r="BC141" s="365">
        <f>AI141/X141</f>
        <v>0.28038169055279322</v>
      </c>
      <c r="BD141" s="380">
        <f>AD141/X141</f>
        <v>0.2674758701374671</v>
      </c>
      <c r="BE141" s="365">
        <v>0.26400000000000001</v>
      </c>
      <c r="BF141" s="907">
        <v>10227</v>
      </c>
      <c r="BG141" s="907">
        <v>3015</v>
      </c>
      <c r="BH141" s="910">
        <f>X141+AC141+AN141+AO141</f>
        <v>50604.884413215397</v>
      </c>
      <c r="BI141" s="909">
        <v>15405</v>
      </c>
      <c r="BJ141" s="909">
        <v>1057.4926568225242</v>
      </c>
      <c r="BK141" s="272">
        <v>206.22806222305789</v>
      </c>
      <c r="BL141" s="907">
        <v>1083</v>
      </c>
      <c r="BM141" s="53"/>
      <c r="BN141" s="134">
        <f>(I141*0.7635+AU141*0.7562+K141*0.7021+1-P141*0.5276+R141*0.4621+W141*0.2713)/3.9552</f>
        <v>0.50349715664001438</v>
      </c>
      <c r="BO141" s="222">
        <v>5.97</v>
      </c>
      <c r="BP141" s="116">
        <v>9.5</v>
      </c>
      <c r="BQ141" s="116">
        <v>3.5</v>
      </c>
      <c r="BR141" s="116">
        <v>0.3</v>
      </c>
      <c r="BS141" s="115">
        <f>AS141/D141</f>
        <v>3.4283088235294117</v>
      </c>
      <c r="BT141" s="117">
        <v>0.91900000000000004</v>
      </c>
      <c r="BU141" s="116">
        <v>1.05</v>
      </c>
      <c r="BV141" s="116">
        <v>3.6</v>
      </c>
      <c r="BW141" s="116">
        <v>23.4</v>
      </c>
      <c r="BX141" s="66">
        <v>0.69199999999999995</v>
      </c>
      <c r="BY141" s="71">
        <v>0.15358414249050892</v>
      </c>
      <c r="BZ141" s="66">
        <v>0.32348940900973355</v>
      </c>
      <c r="CA141" s="227">
        <v>8.6525611155133464E-2</v>
      </c>
      <c r="CB141" s="66">
        <v>0.28344310411608586</v>
      </c>
      <c r="CC141" s="113">
        <v>9.0700507374073064E-2</v>
      </c>
      <c r="CD141" s="53"/>
      <c r="CE141" s="134">
        <f>(1-I141*0.7635+1-AU141*0.7562+1-K141*0.7021+P141*0.5276+1-R141*0.4621+1-W141*0.2713)/5.5276</f>
        <v>0.72519141147286603</v>
      </c>
      <c r="CF141" s="115">
        <v>5.97</v>
      </c>
      <c r="CG141" s="116">
        <v>9.5</v>
      </c>
      <c r="CH141" s="116">
        <v>3.5</v>
      </c>
      <c r="CI141" s="116">
        <v>0.3</v>
      </c>
      <c r="CJ141" s="115">
        <f>AS141/D141</f>
        <v>3.4283088235294117</v>
      </c>
      <c r="CK141" s="117">
        <v>0.91900000000000004</v>
      </c>
      <c r="CL141" s="116">
        <v>1.05</v>
      </c>
      <c r="CM141" s="116">
        <v>23.4</v>
      </c>
      <c r="CN141" s="116">
        <v>3.6</v>
      </c>
      <c r="CO141" s="66">
        <v>0.69199999999999995</v>
      </c>
      <c r="CP141" s="71">
        <v>0.15358414249050892</v>
      </c>
      <c r="CQ141" s="66">
        <v>0.32348940900973355</v>
      </c>
      <c r="CR141" s="66">
        <v>8.6525611155133464E-2</v>
      </c>
      <c r="CS141" s="66">
        <v>0.28344310411608586</v>
      </c>
      <c r="CT141" s="113">
        <v>9.0700507374073064E-2</v>
      </c>
      <c r="CU141" s="40"/>
      <c r="CV141" s="96">
        <v>2015</v>
      </c>
      <c r="CW141" s="134">
        <v>0.49952293001129688</v>
      </c>
      <c r="CX141" s="134">
        <v>0.7280351160032057</v>
      </c>
      <c r="CY141" s="40"/>
      <c r="DG141" s="40"/>
      <c r="DH141" s="96">
        <v>2015</v>
      </c>
      <c r="DI141" s="70">
        <v>0.29909540465565071</v>
      </c>
      <c r="DJ141" s="40"/>
      <c r="DR141" s="40"/>
      <c r="DS141" s="96">
        <v>2015</v>
      </c>
      <c r="DT141" s="98">
        <v>7.3320090212537159E-2</v>
      </c>
      <c r="DU141" s="40"/>
    </row>
    <row r="142" spans="1:125" x14ac:dyDescent="0.2">
      <c r="A142" s="40"/>
      <c r="B142" s="96">
        <v>1888</v>
      </c>
      <c r="C142" s="142">
        <v>16</v>
      </c>
      <c r="D142" s="111">
        <v>2180</v>
      </c>
      <c r="E142" s="112">
        <v>10628</v>
      </c>
      <c r="F142" s="138">
        <f>((((4/6)+((J142+K142+R142+T142+V142+W142+I142-(1-M142)-P142-Q142)/20))*(X142+(AD142+AS142)*5/6+(AH142+AM142+AP142)*1/6+AK142*18/6+AO142*8/6-AE142*9/6-AF142*7/6-AG142*3/6-AI142*2/6-AQ142*4/6-AR142)-(((2/6)-((J142+K142+L142+M142+S142+U142+V142+W142+I142)/20))*(AE142*17/6+AF142*12/6+AI142*3/6+AL142*2/6+AQ142*5/6+AR142*8/6-AD142*1/6-AG142*9/6-AK142*2/6))))/2</f>
        <v>10527.148642780237</v>
      </c>
      <c r="G142" s="300">
        <f t="shared" si="87"/>
        <v>0.99051078686302574</v>
      </c>
      <c r="H142" s="138">
        <f t="shared" si="82"/>
        <v>100.85135721976258</v>
      </c>
      <c r="I142" s="70">
        <f>(Z142-AG142)/(AB142-AG142-AI142+AF142)</f>
        <v>0.2597511684468472</v>
      </c>
      <c r="J142" s="66">
        <f>X142/AB142</f>
        <v>0.31975503386842352</v>
      </c>
      <c r="K142" s="66">
        <f>J142+V142</f>
        <v>0.60845399558277213</v>
      </c>
      <c r="L142" s="66">
        <f>AN142/X142</f>
        <v>0.43524583367879943</v>
      </c>
      <c r="M142" s="66">
        <f>AG142/X142</f>
        <v>2.1598540751181495E-2</v>
      </c>
      <c r="N142" s="134">
        <f>(I142*0.7635+AU142*0.7562+K142*0.7021+1-P142*0.5276+R142*0.4621+W142*0.2713)/3.9552</f>
        <v>0.47373407607967699</v>
      </c>
      <c r="O142" s="134">
        <f>(1-I142*0.7635+1-AU142*0.7562+1-K142*0.7021+P142*0.5276+1-R142*0.4621+1-W142*0.2713)/5.5276</f>
        <v>0.74648798434938524</v>
      </c>
      <c r="P142" s="113">
        <f>AI142/AA142</f>
        <v>0.10140758118286208</v>
      </c>
      <c r="Q142" s="66">
        <f>AT142/X142</f>
        <v>0.13281885884441744</v>
      </c>
      <c r="R142" s="71">
        <f>E142/AA142</f>
        <v>0.13122607729349303</v>
      </c>
      <c r="S142" s="66">
        <f>AC142/X142</f>
        <v>0.23012188044109111</v>
      </c>
      <c r="T142" s="66">
        <f>AC142/AA142</f>
        <v>6.8539325842696633E-2</v>
      </c>
      <c r="U142" s="67">
        <f>E142/X142</f>
        <v>0.44059364895116493</v>
      </c>
      <c r="V142" s="66">
        <f>(Z142+AD142+AK142)/(AB142+AD142+AF142+AK142)</f>
        <v>0.28869896171434861</v>
      </c>
      <c r="W142" s="67">
        <f>AD142/AA142</f>
        <v>5.8365230275342635E-2</v>
      </c>
      <c r="X142" s="69">
        <v>24122</v>
      </c>
      <c r="Y142" s="69"/>
      <c r="Z142" s="888">
        <v>18000</v>
      </c>
      <c r="AA142" s="888">
        <v>80990</v>
      </c>
      <c r="AB142" s="887">
        <v>75439</v>
      </c>
      <c r="AC142" s="888">
        <f t="shared" si="83"/>
        <v>5551</v>
      </c>
      <c r="AD142" s="68">
        <v>4727</v>
      </c>
      <c r="AE142" s="119">
        <v>1352</v>
      </c>
      <c r="AF142" s="72">
        <v>586.32386396453307</v>
      </c>
      <c r="AG142" s="68">
        <v>521</v>
      </c>
      <c r="AH142" s="69">
        <v>1333</v>
      </c>
      <c r="AI142" s="68">
        <v>8213</v>
      </c>
      <c r="AJ142" s="888">
        <f t="shared" si="84"/>
        <v>3259.3311086022163</v>
      </c>
      <c r="AK142" s="68">
        <v>824</v>
      </c>
      <c r="AL142" s="120">
        <v>285.3311086022162</v>
      </c>
      <c r="AM142" s="69">
        <v>8</v>
      </c>
      <c r="AN142" s="888">
        <f t="shared" si="85"/>
        <v>10499</v>
      </c>
      <c r="AO142" s="72">
        <v>4904.7739384291344</v>
      </c>
      <c r="AP142" s="69">
        <v>1641</v>
      </c>
      <c r="AQ142" s="72">
        <v>1721.5057287337384</v>
      </c>
      <c r="AR142" s="72">
        <v>2918.5254044428211</v>
      </c>
      <c r="AS142" s="220">
        <v>7517</v>
      </c>
      <c r="AT142" s="894">
        <f t="shared" si="86"/>
        <v>3203.8565130450374</v>
      </c>
      <c r="AU142" s="349">
        <f>X142/AA142</f>
        <v>0.29783923941227314</v>
      </c>
      <c r="AV142" s="349">
        <f>BH142/AA142</f>
        <v>0.55657209456018197</v>
      </c>
      <c r="AW142" s="353">
        <f>AG142/AA142</f>
        <v>6.4328929497468827E-3</v>
      </c>
      <c r="AX142" s="365">
        <f>AN142/AA142</f>
        <v>0.12963328806025434</v>
      </c>
      <c r="AY142" s="365">
        <f>BH142/X142</f>
        <v>1.8686996906736231</v>
      </c>
      <c r="AZ142" s="365">
        <f>AR142/X142</f>
        <v>0.12099019171058872</v>
      </c>
      <c r="BA142" s="365">
        <f>AR142/AA142</f>
        <v>3.6035626675426854E-2</v>
      </c>
      <c r="BB142" s="365">
        <f>AT142/AA142</f>
        <v>3.9558667897827353E-2</v>
      </c>
      <c r="BC142" s="365">
        <f>AI142/X142</f>
        <v>0.34047757234060194</v>
      </c>
      <c r="BD142" s="380">
        <f>AD142/X142</f>
        <v>0.19596219218970234</v>
      </c>
      <c r="BE142" s="365">
        <v>0.23899999999999999</v>
      </c>
      <c r="BF142" s="907">
        <v>8036</v>
      </c>
      <c r="BG142" s="907">
        <v>2451</v>
      </c>
      <c r="BH142" s="910">
        <f>X142+AC142+AN142+AO142</f>
        <v>45076.773938429134</v>
      </c>
      <c r="BI142" s="909">
        <v>13974</v>
      </c>
      <c r="BJ142" s="909">
        <v>820.60834132114633</v>
      </c>
      <c r="BK142" s="272">
        <v>187.39417780807838</v>
      </c>
      <c r="BL142" s="907">
        <v>1054</v>
      </c>
      <c r="BM142" s="53"/>
      <c r="BN142" s="134">
        <f>(I142*0.7635+AU142*0.7562+K142*0.7021+1-P142*0.5276+R142*0.4621+W142*0.2713)/3.9552</f>
        <v>0.47373407607967699</v>
      </c>
      <c r="BO142" s="222">
        <v>4.88</v>
      </c>
      <c r="BP142" s="116">
        <v>8.4</v>
      </c>
      <c r="BQ142" s="116">
        <v>2.2000000000000002</v>
      </c>
      <c r="BR142" s="116">
        <v>0.2</v>
      </c>
      <c r="BS142" s="115">
        <f>AS142/D142</f>
        <v>3.4481651376146787</v>
      </c>
      <c r="BT142" s="117">
        <v>0.91900000000000004</v>
      </c>
      <c r="BU142" s="116">
        <v>1.74</v>
      </c>
      <c r="BV142" s="116">
        <v>3.8</v>
      </c>
      <c r="BW142" s="116">
        <v>23.2</v>
      </c>
      <c r="BX142" s="66">
        <v>0.61099999999999999</v>
      </c>
      <c r="BY142" s="71">
        <v>0.13122607729349303</v>
      </c>
      <c r="BZ142" s="66">
        <v>0.29783923941227314</v>
      </c>
      <c r="CA142" s="227">
        <v>5.8365230275342635E-2</v>
      </c>
      <c r="CB142" s="66">
        <v>0.2597511684468472</v>
      </c>
      <c r="CC142" s="113">
        <v>0.10140758118286208</v>
      </c>
      <c r="CD142" s="53"/>
      <c r="CE142" s="134">
        <f>(1-I142*0.7635+1-AU142*0.7562+1-K142*0.7021+P142*0.5276+1-R142*0.4621+1-W142*0.2713)/5.5276</f>
        <v>0.74648798434938524</v>
      </c>
      <c r="CF142" s="115">
        <v>4.88</v>
      </c>
      <c r="CG142" s="116">
        <v>8.4</v>
      </c>
      <c r="CH142" s="116">
        <v>2.2000000000000002</v>
      </c>
      <c r="CI142" s="116">
        <v>0.2</v>
      </c>
      <c r="CJ142" s="115">
        <f>AS142/D142</f>
        <v>3.4481651376146787</v>
      </c>
      <c r="CK142" s="117">
        <v>0.91900000000000004</v>
      </c>
      <c r="CL142" s="116">
        <v>1.74</v>
      </c>
      <c r="CM142" s="116">
        <v>23.2</v>
      </c>
      <c r="CN142" s="116">
        <v>3.8</v>
      </c>
      <c r="CO142" s="66">
        <v>0.61099999999999999</v>
      </c>
      <c r="CP142" s="71">
        <v>0.13122607729349303</v>
      </c>
      <c r="CQ142" s="66">
        <v>0.29783923941227314</v>
      </c>
      <c r="CR142" s="66">
        <v>5.8365230275342635E-2</v>
      </c>
      <c r="CS142" s="66">
        <v>0.2597511684468472</v>
      </c>
      <c r="CT142" s="113">
        <v>0.10140758118286208</v>
      </c>
      <c r="CU142" s="40"/>
      <c r="CV142" s="96">
        <v>2016</v>
      </c>
      <c r="CW142" s="134">
        <v>0.5047201151257299</v>
      </c>
      <c r="CX142" s="134">
        <v>0.72431633994042866</v>
      </c>
      <c r="CY142" s="40"/>
      <c r="DG142" s="40"/>
      <c r="DH142" s="96">
        <v>2016</v>
      </c>
      <c r="DI142" s="70">
        <v>0.30009084733555402</v>
      </c>
      <c r="DJ142" s="40"/>
      <c r="DR142" s="40"/>
      <c r="DS142" s="96">
        <v>2016</v>
      </c>
      <c r="DT142" s="98">
        <v>8.1179637079269534E-2</v>
      </c>
      <c r="DU142" s="40"/>
    </row>
    <row r="143" spans="1:125" x14ac:dyDescent="0.2">
      <c r="A143" s="40"/>
      <c r="B143" s="96">
        <v>1887</v>
      </c>
      <c r="C143" s="142">
        <v>16</v>
      </c>
      <c r="D143" s="111">
        <v>2112</v>
      </c>
      <c r="E143" s="112">
        <v>13417</v>
      </c>
      <c r="F143" s="138">
        <f>((((4/6)+((J143+K143+R143+T143+V143+W143+I143-(1-M143)-P143-Q143)/20))*(X143+(AD143+AS143)*5/6+(AH143+AM143+AP143)*1/6+AK143*18/6+AO143*8/6-AE143*9/6-AF143*7/6-AG143*3/6-AI143*2/6-AQ143*4/6-AR143)-(((2/6)-((J143+K143+L143+M143+S143+U143+V143+W143+I143)/20))*(AE143*17/6+AF143*12/6+AI143*3/6+AL143*2/6+AQ143*5/6+AR143*8/6-AD143*1/6-AG143*9/6-AK143*2/6))))/2</f>
        <v>13137.189977673417</v>
      </c>
      <c r="G143" s="301">
        <f t="shared" si="87"/>
        <v>0.97914511274304372</v>
      </c>
      <c r="H143" s="138">
        <f t="shared" si="82"/>
        <v>279.81002232658284</v>
      </c>
      <c r="I143" s="70">
        <f>(Z143-AG143)/(AB143-AG143-AI143+AF143)</f>
        <v>0.28499240576708146</v>
      </c>
      <c r="J143" s="66">
        <f>X143/AB143</f>
        <v>0.37380076269485518</v>
      </c>
      <c r="K143" s="66">
        <f>J143+V143</f>
        <v>0.70266533251208552</v>
      </c>
      <c r="L143" s="66">
        <f>AN143/X143</f>
        <v>0.40066580756013748</v>
      </c>
      <c r="M143" s="66">
        <f>AG143/X143</f>
        <v>2.1692439862542955E-2</v>
      </c>
      <c r="N143" s="134">
        <f>(I143*0.7635+AU143*0.7562+K143*0.7021+1-P143*0.5276+R143*0.4621+W143*0.2713)/3.9552</f>
        <v>0.51271213457079279</v>
      </c>
      <c r="O143" s="134">
        <f>(1-I143*0.7635+1-AU143*0.7562+1-K143*0.7021+P143*0.5276+1-R143*0.4621+1-W143*0.2713)/5.5276</f>
        <v>0.71859775767884793</v>
      </c>
      <c r="P143" s="113">
        <f>AI143/AA143</f>
        <v>7.2656805749748574E-2</v>
      </c>
      <c r="Q143" s="66">
        <f>AT143/X143</f>
        <v>0.1031446816500233</v>
      </c>
      <c r="R143" s="71">
        <f>E143/AA143</f>
        <v>0.16455711727622832</v>
      </c>
      <c r="S143" s="66">
        <f>AC143/X143</f>
        <v>0.24337772050400916</v>
      </c>
      <c r="T143" s="66">
        <f>AC143/AA143</f>
        <v>8.3388525032501784E-2</v>
      </c>
      <c r="U143" s="67">
        <f>E143/X143</f>
        <v>0.48027634593356244</v>
      </c>
      <c r="V143" s="66">
        <f>(Z143+AD143+AK143)/(AB143+AD143+AF143+AK143)</f>
        <v>0.32886456981723039</v>
      </c>
      <c r="W143" s="67">
        <f>AD143/AA143</f>
        <v>7.4238967792577326E-2</v>
      </c>
      <c r="X143" s="69">
        <v>27936</v>
      </c>
      <c r="Y143" s="69"/>
      <c r="Z143" s="888">
        <v>20234</v>
      </c>
      <c r="AA143" s="888">
        <v>81534</v>
      </c>
      <c r="AB143" s="887">
        <v>74735</v>
      </c>
      <c r="AC143" s="888">
        <f t="shared" si="83"/>
        <v>6799</v>
      </c>
      <c r="AD143" s="68">
        <v>6053</v>
      </c>
      <c r="AE143" s="119">
        <v>1419</v>
      </c>
      <c r="AF143" s="72">
        <v>667.01063189581907</v>
      </c>
      <c r="AG143" s="68">
        <v>606</v>
      </c>
      <c r="AH143" s="69">
        <v>1298</v>
      </c>
      <c r="AI143" s="68">
        <v>5924</v>
      </c>
      <c r="AJ143" s="888">
        <f t="shared" si="84"/>
        <v>3416.9580514267573</v>
      </c>
      <c r="AK143" s="68">
        <v>746</v>
      </c>
      <c r="AL143" s="120">
        <v>296.95805142675715</v>
      </c>
      <c r="AM143" s="69">
        <v>10</v>
      </c>
      <c r="AN143" s="888">
        <f t="shared" si="85"/>
        <v>11193</v>
      </c>
      <c r="AO143" s="72">
        <v>4793.5479550516075</v>
      </c>
      <c r="AP143" s="69">
        <v>1822</v>
      </c>
      <c r="AQ143" s="72">
        <v>1677.0070925716907</v>
      </c>
      <c r="AR143" s="72">
        <v>2584.4917751482935</v>
      </c>
      <c r="AS143" s="220">
        <v>8063</v>
      </c>
      <c r="AT143" s="894">
        <f t="shared" si="86"/>
        <v>2881.4498265750508</v>
      </c>
      <c r="AU143" s="349">
        <f>X143/AA143</f>
        <v>0.34263006843770699</v>
      </c>
      <c r="AV143" s="349">
        <f>BH143/AA143</f>
        <v>0.62209075913179301</v>
      </c>
      <c r="AW143" s="353">
        <f>AG143/AA143</f>
        <v>7.4324821546839356E-3</v>
      </c>
      <c r="AX143" s="365">
        <f>AN143/AA143</f>
        <v>0.13728015306497904</v>
      </c>
      <c r="AY143" s="365">
        <f>BH143/X143</f>
        <v>1.8156338758251578</v>
      </c>
      <c r="AZ143" s="365">
        <f>AR143/X143</f>
        <v>9.2514739946602711E-2</v>
      </c>
      <c r="BA143" s="365">
        <f>AR143/AA143</f>
        <v>3.169833167940115E-2</v>
      </c>
      <c r="BB143" s="365">
        <f>AT143/AA143</f>
        <v>3.5340469332732979E-2</v>
      </c>
      <c r="BC143" s="365">
        <f>AI143/X143</f>
        <v>0.21205612829324169</v>
      </c>
      <c r="BD143" s="380">
        <f>AD143/X143</f>
        <v>0.21667382588774342</v>
      </c>
      <c r="BE143" s="365">
        <v>0.27100000000000002</v>
      </c>
      <c r="BF143" s="907">
        <v>10393</v>
      </c>
      <c r="BG143" s="907">
        <v>3088</v>
      </c>
      <c r="BH143" s="910">
        <f>X143+AC143+AN143+AO143</f>
        <v>50721.54795505161</v>
      </c>
      <c r="BI143" s="909">
        <v>15142</v>
      </c>
      <c r="BJ143" s="909">
        <v>830.87781314265055</v>
      </c>
      <c r="BK143" s="272">
        <v>178.24935069431794</v>
      </c>
      <c r="BL143" s="907">
        <v>1398</v>
      </c>
      <c r="BM143" s="53"/>
      <c r="BN143" s="134">
        <f>(I143*0.7635+AU143*0.7562+K143*0.7021+1-P143*0.5276+R143*0.4621+W143*0.2713)/3.9552</f>
        <v>0.51271213457079279</v>
      </c>
      <c r="BO143" s="222">
        <v>6.35</v>
      </c>
      <c r="BP143" s="116">
        <v>9.9</v>
      </c>
      <c r="BQ143" s="116">
        <v>3</v>
      </c>
      <c r="BR143" s="116">
        <v>0.3</v>
      </c>
      <c r="BS143" s="115">
        <f>AS143/D143</f>
        <v>3.8177083333333335</v>
      </c>
      <c r="BT143" s="117">
        <v>0.91</v>
      </c>
      <c r="BU143" s="116">
        <v>0.98</v>
      </c>
      <c r="BV143" s="116">
        <v>2.9</v>
      </c>
      <c r="BW143" s="116">
        <v>24.1</v>
      </c>
      <c r="BX143" s="66">
        <v>0.70499999999999996</v>
      </c>
      <c r="BY143" s="71">
        <v>0.16455711727622832</v>
      </c>
      <c r="BZ143" s="66">
        <v>0.34263006843770699</v>
      </c>
      <c r="CA143" s="227">
        <v>7.4238967792577326E-2</v>
      </c>
      <c r="CB143" s="66">
        <v>0.28499240576708146</v>
      </c>
      <c r="CC143" s="113">
        <v>7.2656805749748574E-2</v>
      </c>
      <c r="CD143" s="53"/>
      <c r="CE143" s="134">
        <f>(1-I143*0.7635+1-AU143*0.7562+1-K143*0.7021+P143*0.5276+1-R143*0.4621+1-W143*0.2713)/5.5276</f>
        <v>0.71859775767884793</v>
      </c>
      <c r="CF143" s="115">
        <v>6.35</v>
      </c>
      <c r="CG143" s="116">
        <v>9.9</v>
      </c>
      <c r="CH143" s="116">
        <v>3</v>
      </c>
      <c r="CI143" s="116">
        <v>0.3</v>
      </c>
      <c r="CJ143" s="115">
        <f>AS143/D143</f>
        <v>3.8177083333333335</v>
      </c>
      <c r="CK143" s="117">
        <v>0.91</v>
      </c>
      <c r="CL143" s="116">
        <v>0.98</v>
      </c>
      <c r="CM143" s="116">
        <v>24.1</v>
      </c>
      <c r="CN143" s="116">
        <v>2.9</v>
      </c>
      <c r="CO143" s="66">
        <v>0.70499999999999996</v>
      </c>
      <c r="CP143" s="71">
        <v>0.16455711727622832</v>
      </c>
      <c r="CQ143" s="66">
        <v>0.34263006843770699</v>
      </c>
      <c r="CR143" s="66">
        <v>7.4238967792577326E-2</v>
      </c>
      <c r="CS143" s="66">
        <v>0.28499240576708146</v>
      </c>
      <c r="CT143" s="113">
        <v>7.2656805749748574E-2</v>
      </c>
      <c r="CU143" s="40"/>
      <c r="CV143" s="96">
        <v>2017</v>
      </c>
      <c r="CW143" s="134">
        <v>0.50785569475147618</v>
      </c>
      <c r="CX143" s="134">
        <v>0.72207271801848205</v>
      </c>
      <c r="CY143" s="40"/>
      <c r="DG143" s="40"/>
      <c r="DH143" s="96">
        <v>2017</v>
      </c>
      <c r="DI143" s="70">
        <v>0.29960340507442379</v>
      </c>
      <c r="DJ143" s="40"/>
      <c r="DR143" s="40"/>
      <c r="DS143" s="96">
        <v>2017</v>
      </c>
      <c r="DT143" s="98">
        <v>8.657486847143242E-2</v>
      </c>
      <c r="DU143" s="40"/>
    </row>
    <row r="144" spans="1:125" x14ac:dyDescent="0.2">
      <c r="A144" s="40"/>
      <c r="B144" s="96">
        <v>1886</v>
      </c>
      <c r="C144" s="142">
        <v>16</v>
      </c>
      <c r="D144" s="111">
        <v>2098</v>
      </c>
      <c r="E144" s="112">
        <v>11512</v>
      </c>
      <c r="F144" s="138">
        <f>((((4/6)+((J144+K144+R144+T144+V144+W144+I144-(1-M144)-P144-Q144)/20))*(X144+(AD144+AS144)*5/6+(AH144+AM144+AP144)*1/6+AK144*18/6+AO144*8/6-AE144*9/6-AF144*7/6-AG144*3/6-AI144*2/6-AQ144*4/6-AR144)-(((2/6)-((J144+K144+L144+M144+S144+U144+V144+W144+I144)/20))*(AE144*17/6+AF144*12/6+AI144*3/6+AL144*2/6+AQ144*5/6+AR144*8/6-AD144*1/6-AG144*9/6-AK144*2/6))))/2</f>
        <v>10957.20785152379</v>
      </c>
      <c r="G144" s="304">
        <f t="shared" si="87"/>
        <v>0.95180749231443629</v>
      </c>
      <c r="H144" s="138">
        <f t="shared" si="82"/>
        <v>554.79214847621006</v>
      </c>
      <c r="I144" s="70">
        <f>(Z144-AG144)/(AB144-AG144-AI144+AF144)</f>
        <v>0.25468510586901072</v>
      </c>
      <c r="J144" s="66">
        <f>X144/AB144</f>
        <v>0.33186611268803051</v>
      </c>
      <c r="K144" s="66">
        <f>J144+V144</f>
        <v>0.63179383732960659</v>
      </c>
      <c r="L144" s="66">
        <f>AN144/X144</f>
        <v>0.48318320799933889</v>
      </c>
      <c r="M144" s="66">
        <f>AG144/X144</f>
        <v>1.7064705396248245E-2</v>
      </c>
      <c r="N144" s="134">
        <f>(I144*0.7635+AU144*0.7562+K144*0.7021+1-P144*0.5276+R144*0.4621+W144*0.2713)/3.9552</f>
        <v>0.48758926393448088</v>
      </c>
      <c r="O144" s="134">
        <f>(1-I144*0.7635+1-AU144*0.7562+1-K144*0.7021+P144*0.5276+1-R144*0.4621+1-W144*0.2713)/5.5276</f>
        <v>0.73657409061551871</v>
      </c>
      <c r="P144" s="113">
        <f>AI144/AA144</f>
        <v>5.3915471506536361E-2</v>
      </c>
      <c r="Q144" s="66">
        <f>AT144/X144</f>
        <v>0.13754903286442988</v>
      </c>
      <c r="R144" s="71">
        <f>E144/AA144</f>
        <v>0.1461099124254347</v>
      </c>
      <c r="S144" s="66">
        <f>AC144/X144</f>
        <v>0.24225270638790183</v>
      </c>
      <c r="T144" s="66">
        <f>AC144/AA144</f>
        <v>7.4412996573169188E-2</v>
      </c>
      <c r="U144" s="67">
        <f>E144/X144</f>
        <v>0.47566316833319561</v>
      </c>
      <c r="V144" s="66">
        <f>(Z144+AD144+AK144)/(AB144+AD144+AF144+AK144)</f>
        <v>0.29992772464157613</v>
      </c>
      <c r="W144" s="67">
        <f>AD144/AA144</f>
        <v>7.0491179083640054E-2</v>
      </c>
      <c r="X144" s="69">
        <v>24202</v>
      </c>
      <c r="Y144" s="69"/>
      <c r="Z144" s="888">
        <v>17974</v>
      </c>
      <c r="AA144" s="888">
        <v>78790</v>
      </c>
      <c r="AB144" s="887">
        <v>72927</v>
      </c>
      <c r="AC144" s="888">
        <f t="shared" si="83"/>
        <v>5863</v>
      </c>
      <c r="AD144" s="68">
        <v>5554</v>
      </c>
      <c r="AE144" s="119">
        <v>1306</v>
      </c>
      <c r="AF144" s="72">
        <v>685.81380976376738</v>
      </c>
      <c r="AG144" s="68">
        <v>413</v>
      </c>
      <c r="AH144" s="69">
        <v>1468</v>
      </c>
      <c r="AI144" s="68">
        <v>4248</v>
      </c>
      <c r="AJ144" s="888">
        <f t="shared" si="84"/>
        <v>4031.5051134693786</v>
      </c>
      <c r="AK144" s="68">
        <v>309</v>
      </c>
      <c r="AL144" s="120">
        <v>271.50511346937844</v>
      </c>
      <c r="AM144" s="69">
        <v>7</v>
      </c>
      <c r="AN144" s="888">
        <f t="shared" si="85"/>
        <v>11694</v>
      </c>
      <c r="AO144" s="72">
        <v>4349.188477430399</v>
      </c>
      <c r="AP144" s="69">
        <v>2292</v>
      </c>
      <c r="AQ144" s="72">
        <v>1436.9597488264851</v>
      </c>
      <c r="AR144" s="72">
        <v>3057.4565799155534</v>
      </c>
      <c r="AS144" s="220">
        <v>7927</v>
      </c>
      <c r="AT144" s="894">
        <f t="shared" si="86"/>
        <v>3328.961693384932</v>
      </c>
      <c r="AU144" s="349">
        <f>X144/AA144</f>
        <v>0.3071709607818251</v>
      </c>
      <c r="AV144" s="349">
        <f>BH144/AA144</f>
        <v>0.58520355981000627</v>
      </c>
      <c r="AW144" s="353">
        <f>AG144/AA144</f>
        <v>5.2417819520243682E-3</v>
      </c>
      <c r="AX144" s="365">
        <f>AN144/AA144</f>
        <v>0.14841985023480136</v>
      </c>
      <c r="AY144" s="365">
        <f>BH144/X144</f>
        <v>1.9051395949686141</v>
      </c>
      <c r="AZ144" s="365">
        <f>AR144/X144</f>
        <v>0.12633074043118558</v>
      </c>
      <c r="BA144" s="365">
        <f>AR144/AA144</f>
        <v>3.8805134914526633E-2</v>
      </c>
      <c r="BB144" s="365">
        <f>AT144/AA144</f>
        <v>4.2251068579577764E-2</v>
      </c>
      <c r="BC144" s="365">
        <f>AI144/X144</f>
        <v>0.17552268407569621</v>
      </c>
      <c r="BD144" s="380">
        <f>AD144/X144</f>
        <v>0.22948516651516404</v>
      </c>
      <c r="BE144" s="365">
        <v>0.246</v>
      </c>
      <c r="BF144" s="907">
        <v>8239</v>
      </c>
      <c r="BG144" s="907">
        <v>2679</v>
      </c>
      <c r="BH144" s="910">
        <f>X144+AC144+AN144+AO144</f>
        <v>46108.188477430398</v>
      </c>
      <c r="BI144" s="909">
        <v>13727</v>
      </c>
      <c r="BJ144" s="909">
        <v>739.58801666536101</v>
      </c>
      <c r="BK144" s="272">
        <v>157.81222434971519</v>
      </c>
      <c r="BL144" s="907">
        <v>1155</v>
      </c>
      <c r="BM144" s="53"/>
      <c r="BN144" s="134">
        <f>(I144*0.7635+AU144*0.7562+K144*0.7021+1-P144*0.5276+R144*0.4621+W144*0.2713)/3.9552</f>
        <v>0.48758926393448088</v>
      </c>
      <c r="BO144" s="222">
        <v>5.49</v>
      </c>
      <c r="BP144" s="116">
        <v>8.8000000000000007</v>
      </c>
      <c r="BQ144" s="116">
        <v>2.7</v>
      </c>
      <c r="BR144" s="116">
        <v>0.2</v>
      </c>
      <c r="BS144" s="115">
        <f>AS144/D144</f>
        <v>3.7783603431839849</v>
      </c>
      <c r="BT144" s="117">
        <v>0.91100000000000003</v>
      </c>
      <c r="BU144" s="116">
        <v>1.62</v>
      </c>
      <c r="BV144" s="116">
        <v>4.5</v>
      </c>
      <c r="BW144" s="116">
        <v>22.5</v>
      </c>
      <c r="BX144" s="66">
        <v>0.63400000000000001</v>
      </c>
      <c r="BY144" s="71">
        <v>0.1461099124254347</v>
      </c>
      <c r="BZ144" s="66">
        <v>0.3071709607818251</v>
      </c>
      <c r="CA144" s="227">
        <v>7.0491179083640054E-2</v>
      </c>
      <c r="CB144" s="66">
        <v>0.25468510586901072</v>
      </c>
      <c r="CC144" s="113">
        <v>5.3915471506536361E-2</v>
      </c>
      <c r="CD144" s="53"/>
      <c r="CE144" s="134">
        <f>(1-I144*0.7635+1-AU144*0.7562+1-K144*0.7021+P144*0.5276+1-R144*0.4621+1-W144*0.2713)/5.5276</f>
        <v>0.73657409061551871</v>
      </c>
      <c r="CF144" s="115">
        <v>5.49</v>
      </c>
      <c r="CG144" s="116">
        <v>8.8000000000000007</v>
      </c>
      <c r="CH144" s="116">
        <v>2.7</v>
      </c>
      <c r="CI144" s="116">
        <v>0.2</v>
      </c>
      <c r="CJ144" s="115">
        <f>AS144/D144</f>
        <v>3.7783603431839849</v>
      </c>
      <c r="CK144" s="117">
        <v>0.91100000000000003</v>
      </c>
      <c r="CL144" s="116">
        <v>1.62</v>
      </c>
      <c r="CM144" s="116">
        <v>22.5</v>
      </c>
      <c r="CN144" s="116">
        <v>4.5</v>
      </c>
      <c r="CO144" s="66">
        <v>0.63400000000000001</v>
      </c>
      <c r="CP144" s="71">
        <v>0.1461099124254347</v>
      </c>
      <c r="CQ144" s="66">
        <v>0.3071709607818251</v>
      </c>
      <c r="CR144" s="66">
        <v>7.0491179083640054E-2</v>
      </c>
      <c r="CS144" s="66">
        <v>0.25468510586901072</v>
      </c>
      <c r="CT144" s="113">
        <v>5.3915471506536361E-2</v>
      </c>
      <c r="CU144" s="40"/>
      <c r="CV144" s="96">
        <v>2018</v>
      </c>
      <c r="CW144" s="134">
        <v>0.49875879096784409</v>
      </c>
      <c r="CX144" s="134">
        <v>0.7285818854410564</v>
      </c>
      <c r="CY144" s="40"/>
      <c r="DG144" s="40"/>
      <c r="DH144" s="96">
        <v>2018</v>
      </c>
      <c r="DI144" s="70">
        <v>0.29558289885297184</v>
      </c>
      <c r="DJ144" s="40"/>
      <c r="DR144" s="40"/>
      <c r="DS144" s="96">
        <v>2018</v>
      </c>
      <c r="DT144" s="98">
        <v>8.2458549261047384E-2</v>
      </c>
      <c r="DU144" s="40"/>
    </row>
    <row r="145" spans="1:249" x14ac:dyDescent="0.2">
      <c r="A145" s="40"/>
      <c r="B145" s="96">
        <v>1885</v>
      </c>
      <c r="C145" s="142">
        <v>16</v>
      </c>
      <c r="D145" s="111">
        <v>1780</v>
      </c>
      <c r="E145" s="112">
        <v>9292</v>
      </c>
      <c r="F145" s="138">
        <f>((((4/6)+((J145+K145+R145+T145+V145+W145+I145-(1-M145)-P145-Q145)/20))*(X145+(AD145+AS145)*5/6+(AH145+AM145+AP145)*1/6+AK145*18/6+AO145*8/6-AE145*9/6-AF145*7/6-AG145*3/6-AI145*2/6-AQ145*4/6-AR145)-(((2/6)-((J145+K145+L145+M145+S145+U145+V145+W145+I145)/20))*(AE145*17/6+AF145*12/6+AI145*3/6+AL145*2/6+AQ145*5/6+AR145*8/6-AD145*1/6-AG145*9/6-AK145*2/6))))/2</f>
        <v>9621.5084799859251</v>
      </c>
      <c r="G145" s="301">
        <f t="shared" si="87"/>
        <v>1.0354615238900049</v>
      </c>
      <c r="H145" s="138">
        <f t="shared" ref="H145:H153" si="89">F145-E145</f>
        <v>329.50847998592508</v>
      </c>
      <c r="I145" s="70">
        <f>(Z145-AG145)/(AB145-AG145-AI145+AF145)</f>
        <v>0.25147174119073235</v>
      </c>
      <c r="J145" s="66">
        <f>X145/AB145</f>
        <v>0.32518134715025909</v>
      </c>
      <c r="K145" s="66">
        <f>J145+V145</f>
        <v>0.6108433839517331</v>
      </c>
      <c r="L145" s="66">
        <f>AN145/X145</f>
        <v>0.49585723390694708</v>
      </c>
      <c r="M145" s="66">
        <f>AG145/X145</f>
        <v>1.5835662107172622E-2</v>
      </c>
      <c r="N145" s="134">
        <f>(I145*0.7635+AU145*0.7562+K145*0.7021+1-P145*0.5276+R145*0.4621+W145*0.2713)/3.9552</f>
        <v>0.4816277289753475</v>
      </c>
      <c r="O145" s="134">
        <f>(1-I145*0.7635+1-AU145*0.7562+1-K145*0.7021+P145*0.5276+1-R145*0.4621+1-W145*0.2713)/5.5276</f>
        <v>0.74083978695215047</v>
      </c>
      <c r="P145" s="113">
        <f>AI145/AA145</f>
        <v>5.0114134678921125E-2</v>
      </c>
      <c r="Q145" s="66">
        <f>AT145/X145</f>
        <v>0.10111945112488581</v>
      </c>
      <c r="R145" s="71">
        <f>E145/AA145</f>
        <v>0.13954466270198834</v>
      </c>
      <c r="S145" s="66">
        <f>AC145/X145</f>
        <v>0.18939059665637104</v>
      </c>
      <c r="T145" s="66">
        <f>AC145/AA145</f>
        <v>5.8013455877935965E-2</v>
      </c>
      <c r="U145" s="67">
        <f>E145/X145</f>
        <v>0.45555718978281118</v>
      </c>
      <c r="V145" s="66">
        <f>(Z145+AD145+AK145)/(AB145+AD145+AF145+AK145)</f>
        <v>0.28566203680147406</v>
      </c>
      <c r="W145" s="67">
        <f>AD145/AA145</f>
        <v>5.3012554814681326E-2</v>
      </c>
      <c r="X145" s="69">
        <v>20397</v>
      </c>
      <c r="Y145" s="69"/>
      <c r="Z145" s="888">
        <v>15305</v>
      </c>
      <c r="AA145" s="888">
        <v>66588</v>
      </c>
      <c r="AB145" s="887">
        <v>62725</v>
      </c>
      <c r="AC145" s="888">
        <f t="shared" si="83"/>
        <v>3863</v>
      </c>
      <c r="AD145" s="68">
        <v>3530</v>
      </c>
      <c r="AE145" s="119">
        <v>1143</v>
      </c>
      <c r="AF145" s="72">
        <v>512.27070667827923</v>
      </c>
      <c r="AG145" s="68">
        <v>323</v>
      </c>
      <c r="AH145" s="69">
        <v>1212</v>
      </c>
      <c r="AI145" s="68">
        <v>3337</v>
      </c>
      <c r="AJ145" s="888">
        <f t="shared" si="84"/>
        <v>3326.7485553603192</v>
      </c>
      <c r="AK145" s="68">
        <v>333</v>
      </c>
      <c r="AL145" s="120">
        <v>258.74855536031913</v>
      </c>
      <c r="AM145" s="69">
        <v>37</v>
      </c>
      <c r="AN145" s="888">
        <f t="shared" si="85"/>
        <v>10114</v>
      </c>
      <c r="AO145" s="72">
        <v>4131.9458842688573</v>
      </c>
      <c r="AP145" s="69">
        <v>1856</v>
      </c>
      <c r="AQ145" s="72">
        <v>1214.4671932791446</v>
      </c>
      <c r="AR145" s="72">
        <v>1803.7848892339766</v>
      </c>
      <c r="AS145" s="220">
        <v>7009</v>
      </c>
      <c r="AT145" s="894">
        <f t="shared" si="86"/>
        <v>2062.5334445942958</v>
      </c>
      <c r="AU145" s="349">
        <f>X145/AA145</f>
        <v>0.30631645341502972</v>
      </c>
      <c r="AV145" s="349">
        <f>BH145/AA145</f>
        <v>0.57827154869148878</v>
      </c>
      <c r="AW145" s="353">
        <f>AG145/AA145</f>
        <v>4.8507238541478943E-3</v>
      </c>
      <c r="AX145" s="365">
        <f>AN145/AA145</f>
        <v>0.15188922929056287</v>
      </c>
      <c r="AY145" s="365">
        <f>BH145/X145</f>
        <v>1.8878239880506376</v>
      </c>
      <c r="AZ145" s="365">
        <f>AR145/X145</f>
        <v>8.8433832879049698E-2</v>
      </c>
      <c r="BA145" s="365">
        <f>AR145/AA145</f>
        <v>2.7088738049407951E-2</v>
      </c>
      <c r="BB145" s="365">
        <f>AT145/AA145</f>
        <v>3.0974551639849461E-2</v>
      </c>
      <c r="BC145" s="365">
        <f>AI145/X145</f>
        <v>0.16360249056233761</v>
      </c>
      <c r="BD145" s="380">
        <f>AD145/X145</f>
        <v>0.17306466637250575</v>
      </c>
      <c r="BE145" s="365">
        <v>0.24399999999999999</v>
      </c>
      <c r="BF145" s="907">
        <v>6488</v>
      </c>
      <c r="BG145" s="907">
        <v>2193</v>
      </c>
      <c r="BH145" s="910">
        <f>X145+AC145+AN145+AO145</f>
        <v>38505.945884268855</v>
      </c>
      <c r="BI145" s="909">
        <v>11824</v>
      </c>
      <c r="BJ145" s="909">
        <v>720.43380090656899</v>
      </c>
      <c r="BK145" s="272">
        <v>151.12598759122963</v>
      </c>
      <c r="BL145" s="907">
        <v>965</v>
      </c>
      <c r="BM145" s="53"/>
      <c r="BN145" s="134">
        <f>(I145*0.7635+AU145*0.7562+K145*0.7021+1-P145*0.5276+R145*0.4621+W145*0.2713)/3.9552</f>
        <v>0.4816277289753475</v>
      </c>
      <c r="BO145" s="222">
        <v>5.22</v>
      </c>
      <c r="BP145" s="116">
        <v>8.8000000000000007</v>
      </c>
      <c r="BQ145" s="116">
        <v>2</v>
      </c>
      <c r="BR145" s="116">
        <v>0.2</v>
      </c>
      <c r="BS145" s="115">
        <f>AS145/D145</f>
        <v>3.9376404494382022</v>
      </c>
      <c r="BT145" s="117">
        <v>0.90800000000000003</v>
      </c>
      <c r="BU145" s="116">
        <v>1.9</v>
      </c>
      <c r="BV145" s="116">
        <v>3.8</v>
      </c>
      <c r="BW145" s="116">
        <v>23.2</v>
      </c>
      <c r="BX145" s="66">
        <v>0.61299999999999999</v>
      </c>
      <c r="BY145" s="71">
        <v>0.13954466270198834</v>
      </c>
      <c r="BZ145" s="66">
        <v>0.30631645341502972</v>
      </c>
      <c r="CA145" s="227">
        <v>5.3012554814681326E-2</v>
      </c>
      <c r="CB145" s="66">
        <v>0.25147174119073235</v>
      </c>
      <c r="CC145" s="113">
        <v>5.0114134678921125E-2</v>
      </c>
      <c r="CD145" s="53"/>
      <c r="CE145" s="134">
        <f>(1-I145*0.7635+1-AU145*0.7562+1-K145*0.7021+P145*0.5276+1-R145*0.4621+1-W145*0.2713)/5.5276</f>
        <v>0.74083978695215047</v>
      </c>
      <c r="CF145" s="115">
        <v>5.22</v>
      </c>
      <c r="CG145" s="116">
        <v>8.8000000000000007</v>
      </c>
      <c r="CH145" s="116">
        <v>2</v>
      </c>
      <c r="CI145" s="116">
        <v>0.2</v>
      </c>
      <c r="CJ145" s="115">
        <f>AS145/D145</f>
        <v>3.9376404494382022</v>
      </c>
      <c r="CK145" s="117">
        <v>0.90800000000000003</v>
      </c>
      <c r="CL145" s="116">
        <v>1.9</v>
      </c>
      <c r="CM145" s="116">
        <v>23.2</v>
      </c>
      <c r="CN145" s="116">
        <v>3.8</v>
      </c>
      <c r="CO145" s="66">
        <v>0.61299999999999999</v>
      </c>
      <c r="CP145" s="71">
        <v>0.13954466270198834</v>
      </c>
      <c r="CQ145" s="66">
        <v>0.30631645341502972</v>
      </c>
      <c r="CR145" s="66">
        <v>5.3012554814681326E-2</v>
      </c>
      <c r="CS145" s="66">
        <v>0.25147174119073235</v>
      </c>
      <c r="CT145" s="113">
        <v>5.0114134678921125E-2</v>
      </c>
      <c r="CU145" s="40"/>
      <c r="CV145" s="96">
        <v>2019</v>
      </c>
      <c r="CW145" s="134">
        <v>0.50909707321406639</v>
      </c>
      <c r="CX145" s="134">
        <v>0.72118446631878674</v>
      </c>
      <c r="CY145" s="40"/>
      <c r="DG145" s="40"/>
      <c r="DH145" s="96">
        <v>2019</v>
      </c>
      <c r="DI145" s="70">
        <v>0.29832828547740309</v>
      </c>
      <c r="DJ145" s="40"/>
      <c r="DR145" s="40"/>
      <c r="DS145" s="96">
        <v>2019</v>
      </c>
      <c r="DT145" s="98">
        <v>9.350333940497875E-2</v>
      </c>
      <c r="DU145" s="40"/>
    </row>
    <row r="146" spans="1:249" x14ac:dyDescent="0.2">
      <c r="A146" s="40"/>
      <c r="B146" s="96">
        <v>1884</v>
      </c>
      <c r="C146" s="142">
        <v>33</v>
      </c>
      <c r="D146" s="111">
        <v>3074</v>
      </c>
      <c r="E146" s="112">
        <v>16742</v>
      </c>
      <c r="F146" s="138">
        <f>((((4/6)+((J146+K146+R146+T146+V146+W146+I146-(1-M146)-P146-Q146)/20))*(X146+(AD146+AS146)*5/6+(AH146+AM146+AP146)*1/6+AK146*18/6+AO146*8/6-AE146*9/6-AF146*7/6-AG146*3/6-AI146*2/6-AQ146*4/6-AR146)-(((2/6)-((J146+K146+L146+M146+S146+U146+V146+W146+I146)/20))*(AE146*17/6+AF146*12/6+AI146*3/6+AL146*2/6+AQ146*5/6+AR146*8/6-AD146*1/6-AG146*9/6-AK146*2/6))))/2</f>
        <v>16613.907907586621</v>
      </c>
      <c r="G146" s="300">
        <f t="shared" si="87"/>
        <v>0.99234905671882812</v>
      </c>
      <c r="H146" s="138">
        <f>E146-F146</f>
        <v>128.09209241337885</v>
      </c>
      <c r="I146" s="70">
        <f>(Z146-AG146)/(AB146-AG146-AI146+AF146)</f>
        <v>0.24641631652478696</v>
      </c>
      <c r="J146" s="66">
        <f>X146/AB146</f>
        <v>0.32708211358313816</v>
      </c>
      <c r="K146" s="66">
        <f>J146+V146</f>
        <v>0.60405919277279918</v>
      </c>
      <c r="L146" s="66">
        <f>AN146/X146</f>
        <v>0.57772556916708617</v>
      </c>
      <c r="M146" s="66">
        <f>AG146/X146</f>
        <v>1.9270571124909101E-2</v>
      </c>
      <c r="N146" s="134">
        <f>(I146*0.7635+AU146*0.7562+K146*0.7021+1-P146*0.5276+R146*0.4621+W146*0.2713)/3.9552</f>
        <v>0.48217808885616392</v>
      </c>
      <c r="O146" s="134">
        <f>(1-I146*0.7635+1-AU146*0.7562+1-K146*0.7021+P146*0.5276+1-R146*0.4621+1-W146*0.2713)/5.5276</f>
        <v>0.74044598432522257</v>
      </c>
      <c r="P146" s="113">
        <f>AI146/AA146</f>
        <v>3.7785351312245592E-2</v>
      </c>
      <c r="Q146" s="66">
        <f>AT146/X146</f>
        <v>0.13068423683585004</v>
      </c>
      <c r="R146" s="71">
        <f>E146/AA146</f>
        <v>0.14592903152701631</v>
      </c>
      <c r="S146" s="66">
        <f>AC146/X146</f>
        <v>0.15145158583654975</v>
      </c>
      <c r="T146" s="66">
        <f>AC146/AA146</f>
        <v>4.7199002850244497E-2</v>
      </c>
      <c r="U146" s="67">
        <f>E146/X146</f>
        <v>0.4682553001062818</v>
      </c>
      <c r="V146" s="66">
        <f>(Z146+AD146+AK146)/(AB146+AD146+AF146+AK146)</f>
        <v>0.27697707918966102</v>
      </c>
      <c r="W146" s="67">
        <f>AD146/AA146</f>
        <v>4.3119753850444968E-2</v>
      </c>
      <c r="X146" s="69">
        <v>35754</v>
      </c>
      <c r="Y146" s="69"/>
      <c r="Z146" s="888">
        <v>26593</v>
      </c>
      <c r="AA146" s="888">
        <v>114727</v>
      </c>
      <c r="AB146" s="887">
        <v>109312</v>
      </c>
      <c r="AC146" s="888">
        <f t="shared" si="83"/>
        <v>5415</v>
      </c>
      <c r="AD146" s="68">
        <v>4947</v>
      </c>
      <c r="AE146" s="119">
        <v>1754</v>
      </c>
      <c r="AF146" s="72">
        <v>834.90892634264526</v>
      </c>
      <c r="AG146" s="68">
        <v>689</v>
      </c>
      <c r="AH146" s="69">
        <v>2183</v>
      </c>
      <c r="AI146" s="68">
        <v>4335</v>
      </c>
      <c r="AJ146" s="888">
        <f t="shared" si="84"/>
        <v>6468.4337197166151</v>
      </c>
      <c r="AK146" s="68">
        <v>468</v>
      </c>
      <c r="AL146" s="120">
        <v>380.43371971661452</v>
      </c>
      <c r="AM146" s="69">
        <v>13</v>
      </c>
      <c r="AN146" s="888">
        <f t="shared" si="85"/>
        <v>20656</v>
      </c>
      <c r="AO146" s="72">
        <v>6767.2866069521451</v>
      </c>
      <c r="AP146" s="69">
        <v>3905</v>
      </c>
      <c r="AQ146" s="72">
        <v>2505.8954096550488</v>
      </c>
      <c r="AR146" s="72">
        <v>4292.0504841123684</v>
      </c>
      <c r="AS146" s="220">
        <v>14555</v>
      </c>
      <c r="AT146" s="894">
        <f t="shared" si="86"/>
        <v>4672.4842038289826</v>
      </c>
      <c r="AU146" s="349">
        <f>X146/AA146</f>
        <v>0.31164416397186362</v>
      </c>
      <c r="AV146" s="349">
        <f>BH146/AA146</f>
        <v>0.59787396695592265</v>
      </c>
      <c r="AW146" s="353">
        <f>AG146/AA146</f>
        <v>6.0055610274826329E-3</v>
      </c>
      <c r="AX146" s="365">
        <f>AN146/AA146</f>
        <v>0.18004480200824566</v>
      </c>
      <c r="AY146" s="365">
        <f>BH146/X146</f>
        <v>1.9184507078075779</v>
      </c>
      <c r="AZ146" s="365">
        <f>AR146/X146</f>
        <v>0.12004392471086783</v>
      </c>
      <c r="BA146" s="365">
        <f>AR146/AA146</f>
        <v>3.741098855641975E-2</v>
      </c>
      <c r="BB146" s="365">
        <f>AT146/AA146</f>
        <v>4.0726979733009518E-2</v>
      </c>
      <c r="BC146" s="365">
        <f>AI146/X146</f>
        <v>0.12124517536499413</v>
      </c>
      <c r="BD146" s="380">
        <f>AD146/X146</f>
        <v>0.13836214129887564</v>
      </c>
      <c r="BE146" s="365">
        <v>0.24299999999999999</v>
      </c>
      <c r="BF146" s="291">
        <v>12599.31914</v>
      </c>
      <c r="BG146" s="907">
        <v>4020</v>
      </c>
      <c r="BH146" s="910">
        <f>X146+AC146+AN146+AO146</f>
        <v>68592.286606952141</v>
      </c>
      <c r="BI146" s="909">
        <v>20347</v>
      </c>
      <c r="BJ146" s="909">
        <v>973.01338292412663</v>
      </c>
      <c r="BK146" s="272">
        <v>230.38364752978754</v>
      </c>
      <c r="BL146" s="907">
        <v>1537</v>
      </c>
      <c r="BM146" s="53"/>
      <c r="BN146" s="134">
        <f>(I146*0.7635+AU146*0.7562+K146*0.7021+1-P146*0.5276+R146*0.4621+W146*0.2713)/3.9552</f>
        <v>0.48217808885616392</v>
      </c>
      <c r="BO146" s="222">
        <v>5.45</v>
      </c>
      <c r="BP146" s="116">
        <v>8.9</v>
      </c>
      <c r="BQ146" s="116">
        <v>1.7</v>
      </c>
      <c r="BR146" s="116">
        <v>0.2</v>
      </c>
      <c r="BS146" s="115">
        <f>AS146/D146</f>
        <v>4.7348731294729998</v>
      </c>
      <c r="BT146" s="117">
        <v>0.89100000000000001</v>
      </c>
      <c r="BU146" s="116">
        <v>3</v>
      </c>
      <c r="BV146" s="116">
        <v>5</v>
      </c>
      <c r="BW146" s="116">
        <v>22</v>
      </c>
      <c r="BX146" s="66">
        <v>0.60599999999999998</v>
      </c>
      <c r="BY146" s="71">
        <v>0.14592903152701631</v>
      </c>
      <c r="BZ146" s="66">
        <v>0.31164416397186362</v>
      </c>
      <c r="CA146" s="227">
        <v>4.3119753850444968E-2</v>
      </c>
      <c r="CB146" s="66">
        <v>0.24641631652478696</v>
      </c>
      <c r="CC146" s="113">
        <v>3.7785351312245592E-2</v>
      </c>
      <c r="CD146" s="53"/>
      <c r="CE146" s="134">
        <f>(1-I146*0.7635+1-AU146*0.7562+1-K146*0.7021+P146*0.5276+1-R146*0.4621+1-W146*0.2713)/5.5276</f>
        <v>0.74044598432522257</v>
      </c>
      <c r="CF146" s="115">
        <v>5.45</v>
      </c>
      <c r="CG146" s="116">
        <v>8.9</v>
      </c>
      <c r="CH146" s="116">
        <v>1.7</v>
      </c>
      <c r="CI146" s="116">
        <v>0.2</v>
      </c>
      <c r="CJ146" s="115">
        <f>AS146/D146</f>
        <v>4.7348731294729998</v>
      </c>
      <c r="CK146" s="117">
        <v>0.89100000000000001</v>
      </c>
      <c r="CL146" s="116">
        <v>3</v>
      </c>
      <c r="CM146" s="116">
        <v>22</v>
      </c>
      <c r="CN146" s="116">
        <v>5</v>
      </c>
      <c r="CO146" s="66">
        <v>0.60599999999999998</v>
      </c>
      <c r="CP146" s="71">
        <v>0.14592903152701631</v>
      </c>
      <c r="CQ146" s="66">
        <v>0.31164416397186362</v>
      </c>
      <c r="CR146" s="66">
        <v>4.3119753850444968E-2</v>
      </c>
      <c r="CS146" s="66">
        <v>0.24641631652478696</v>
      </c>
      <c r="CT146" s="113">
        <v>3.7785351312245592E-2</v>
      </c>
      <c r="CU146" s="40"/>
      <c r="CV146" s="143">
        <v>2020</v>
      </c>
      <c r="CW146" s="134">
        <v>0.50289091567086719</v>
      </c>
      <c r="CX146" s="134">
        <v>0.72562519906262868</v>
      </c>
      <c r="CY146" s="40"/>
      <c r="DG146" s="40"/>
      <c r="DH146" s="96">
        <v>2020</v>
      </c>
      <c r="DI146" s="70">
        <v>0.29211400510326896</v>
      </c>
      <c r="DJ146" s="40"/>
      <c r="DR146" s="40"/>
      <c r="DS146" s="143">
        <v>2020</v>
      </c>
      <c r="DT146" s="250">
        <v>9.3445814406229719E-2</v>
      </c>
      <c r="DU146" s="40"/>
    </row>
    <row r="147" spans="1:249" x14ac:dyDescent="0.2">
      <c r="A147" s="40"/>
      <c r="B147" s="96">
        <v>1883</v>
      </c>
      <c r="C147" s="142">
        <v>16</v>
      </c>
      <c r="D147" s="111">
        <v>1570</v>
      </c>
      <c r="E147" s="112">
        <v>9030</v>
      </c>
      <c r="F147" s="138">
        <f>((((4/6)+((J147+K147+R147+T147+V147+W147+I147-(1-M147)-P147-Q147)/20))*(X147+(AD147+AS147)*5/6+(AH147+AM147+AP147)*1/6+AK147*18/6+AO147*8/6-AE147*9/6-AF147*7/6-AG147*3/6-AI147*2/6-AQ147*4/6-AR147)-(((2/6)-((J147+K147+L147+M147+S147+U147+V147+W147+I147)/20))*(AE147*17/6+AF147*12/6+AI147*3/6+AL147*2/6+AQ147*5/6+AR147*8/6-AD147*1/6-AG147*9/6-AK147*2/6))))/2</f>
        <v>9312.8176075182437</v>
      </c>
      <c r="G147" s="301">
        <f t="shared" si="87"/>
        <v>1.0313197793486426</v>
      </c>
      <c r="H147" s="138">
        <f t="shared" si="89"/>
        <v>282.81760751824368</v>
      </c>
      <c r="I147" s="70">
        <f>(Z147-AG147)/(AB147-AG147-AI147+AF147)</f>
        <v>0.26494202124201188</v>
      </c>
      <c r="J147" s="66">
        <f>X147/AB147</f>
        <v>0.34543089994797987</v>
      </c>
      <c r="K147" s="66">
        <f>J147+V147</f>
        <v>0.63448274329898946</v>
      </c>
      <c r="L147" s="66">
        <f>AN147/X147</f>
        <v>0.52005421414587616</v>
      </c>
      <c r="M147" s="66">
        <f>AG147/X147</f>
        <v>1.1947191406053914E-2</v>
      </c>
      <c r="N147" s="134">
        <f>(I147*0.7635+AU147*0.7562+K147*0.7021+1-P147*0.5276+R147*0.4621+W147*0.2713)/3.9552</f>
        <v>0.49393456404645147</v>
      </c>
      <c r="O147" s="134">
        <f>(1-I147*0.7635+1-AU147*0.7562+1-K147*0.7021+P147*0.5276+1-R147*0.4621+1-W147*0.2713)/5.5276</f>
        <v>0.73203379627387555</v>
      </c>
      <c r="P147" s="113">
        <f>AI147/AA147</f>
        <v>4.7953196879791986E-2</v>
      </c>
      <c r="Q147" s="66">
        <f>AT147/X147</f>
        <v>0.10657243789264337</v>
      </c>
      <c r="R147" s="71">
        <f>E147/AA147</f>
        <v>0.15051003400226681</v>
      </c>
      <c r="S147" s="66">
        <f>AC147/X147</f>
        <v>0.14051544520613227</v>
      </c>
      <c r="T147" s="66">
        <f>AC147/AA147</f>
        <v>4.6656580171200758E-2</v>
      </c>
      <c r="U147" s="67">
        <f>E147/X147</f>
        <v>0.45329049746498667</v>
      </c>
      <c r="V147" s="66">
        <f>(Z147+AD147+AK147)/(AB147+AD147+AF147+AK147)</f>
        <v>0.28905184335100959</v>
      </c>
      <c r="W147" s="67">
        <f>AD147/AA147</f>
        <v>3.8769251283418897E-2</v>
      </c>
      <c r="X147" s="69">
        <v>19921</v>
      </c>
      <c r="Y147" s="69"/>
      <c r="Z147" s="888">
        <v>14828</v>
      </c>
      <c r="AA147" s="888">
        <v>59996</v>
      </c>
      <c r="AB147" s="887">
        <v>57670</v>
      </c>
      <c r="AC147" s="888">
        <f t="shared" si="83"/>
        <v>2799.2081839513608</v>
      </c>
      <c r="AD147" s="68">
        <v>2326</v>
      </c>
      <c r="AE147" s="119">
        <v>960</v>
      </c>
      <c r="AF147" s="72">
        <v>513.65212095868924</v>
      </c>
      <c r="AG147" s="68">
        <v>238</v>
      </c>
      <c r="AH147" s="69">
        <v>786</v>
      </c>
      <c r="AI147" s="68">
        <v>2877</v>
      </c>
      <c r="AJ147" s="888">
        <f t="shared" si="84"/>
        <v>2928.2442056873119</v>
      </c>
      <c r="AK147" s="121">
        <v>473.20818395136064</v>
      </c>
      <c r="AL147" s="120">
        <v>238.24420568731188</v>
      </c>
      <c r="AM147" s="69">
        <v>1</v>
      </c>
      <c r="AN147" s="888">
        <f t="shared" si="85"/>
        <v>10360</v>
      </c>
      <c r="AO147" s="72">
        <v>3484.71363744776</v>
      </c>
      <c r="AP147" s="69">
        <v>1904</v>
      </c>
      <c r="AQ147" s="72">
        <v>1245.0834283240285</v>
      </c>
      <c r="AR147" s="72">
        <v>1884.7853295720367</v>
      </c>
      <c r="AS147" s="220">
        <v>7669</v>
      </c>
      <c r="AT147" s="894">
        <f t="shared" si="86"/>
        <v>2123.0295352593484</v>
      </c>
      <c r="AU147" s="349">
        <f>X147/AA147</f>
        <v>0.3320388025868391</v>
      </c>
      <c r="AV147" s="349">
        <f>BH147/AA147</f>
        <v>0.60945599408959128</v>
      </c>
      <c r="AW147" s="353">
        <f>AG147/AA147</f>
        <v>3.9669311287419164E-3</v>
      </c>
      <c r="AX147" s="365">
        <f>AN147/AA147</f>
        <v>0.17267817854523634</v>
      </c>
      <c r="AY147" s="365">
        <f>BH147/X147</f>
        <v>1.8354963014607257</v>
      </c>
      <c r="AZ147" s="365">
        <f>AR147/X147</f>
        <v>9.4612987780334154E-2</v>
      </c>
      <c r="BA147" s="365">
        <f>AR147/AA147</f>
        <v>3.1415183171745395E-2</v>
      </c>
      <c r="BB147" s="365">
        <f>AT147/AA147</f>
        <v>3.5386184666633583E-2</v>
      </c>
      <c r="BC147" s="365">
        <f>AI147/X147</f>
        <v>0.14442046082023996</v>
      </c>
      <c r="BD147" s="380">
        <f>AD147/X147</f>
        <v>0.11676120676672858</v>
      </c>
      <c r="BE147" s="365">
        <v>0.25700000000000001</v>
      </c>
      <c r="BF147" s="291">
        <v>5988.2007599999997</v>
      </c>
      <c r="BG147" s="907">
        <v>2487</v>
      </c>
      <c r="BH147" s="910">
        <f>X147+AC147+AN147+AO147</f>
        <v>36564.921821399119</v>
      </c>
      <c r="BI147" s="909">
        <v>11157</v>
      </c>
      <c r="BJ147" s="909">
        <v>594.04894079799396</v>
      </c>
      <c r="BK147" s="272">
        <v>131.00402186954645</v>
      </c>
      <c r="BL147" s="907">
        <v>946</v>
      </c>
      <c r="BM147" s="53"/>
      <c r="BN147" s="134">
        <f>(I147*0.7635+AU147*0.7562+K147*0.7021+1-P147*0.5276+R147*0.4621+W147*0.2713)/3.9552</f>
        <v>0.49393456404645147</v>
      </c>
      <c r="BO147" s="222">
        <v>5.75</v>
      </c>
      <c r="BP147" s="116">
        <v>9.6</v>
      </c>
      <c r="BQ147" s="116">
        <v>1.5</v>
      </c>
      <c r="BR147" s="116">
        <v>0.2</v>
      </c>
      <c r="BS147" s="115">
        <f>AS147/D147</f>
        <v>4.8847133757961787</v>
      </c>
      <c r="BT147" s="117">
        <v>0.88800000000000001</v>
      </c>
      <c r="BU147" s="116">
        <v>2.27</v>
      </c>
      <c r="BV147" s="116">
        <v>3.4</v>
      </c>
      <c r="BW147" s="116">
        <v>23.6</v>
      </c>
      <c r="BX147" s="66">
        <v>0.63100000000000001</v>
      </c>
      <c r="BY147" s="71">
        <v>0.15051003400226681</v>
      </c>
      <c r="BZ147" s="66">
        <v>0.3320388025868391</v>
      </c>
      <c r="CA147" s="227">
        <v>3.8769251283418897E-2</v>
      </c>
      <c r="CB147" s="66">
        <v>0.26494202124201188</v>
      </c>
      <c r="CC147" s="113">
        <v>4.7953196879791986E-2</v>
      </c>
      <c r="CD147" s="53"/>
      <c r="CE147" s="134">
        <f>(1-I147*0.7635+1-AU147*0.7562+1-K147*0.7021+P147*0.5276+1-R147*0.4621+1-W147*0.2713)/5.5276</f>
        <v>0.73203379627387555</v>
      </c>
      <c r="CF147" s="115">
        <v>5.75</v>
      </c>
      <c r="CG147" s="116">
        <v>9.6</v>
      </c>
      <c r="CH147" s="116">
        <v>1.5</v>
      </c>
      <c r="CI147" s="116">
        <v>0.2</v>
      </c>
      <c r="CJ147" s="115">
        <f>AS147/D147</f>
        <v>4.8847133757961787</v>
      </c>
      <c r="CK147" s="117">
        <v>0.88800000000000001</v>
      </c>
      <c r="CL147" s="116">
        <v>2.27</v>
      </c>
      <c r="CM147" s="116">
        <v>23.6</v>
      </c>
      <c r="CN147" s="116">
        <v>3.4</v>
      </c>
      <c r="CO147" s="66">
        <v>0.63100000000000001</v>
      </c>
      <c r="CP147" s="71">
        <v>0.15051003400226681</v>
      </c>
      <c r="CQ147" s="66">
        <v>0.3320388025868391</v>
      </c>
      <c r="CR147" s="66">
        <v>3.8769251283418897E-2</v>
      </c>
      <c r="CS147" s="66">
        <v>0.26494202124201188</v>
      </c>
      <c r="CT147" s="113">
        <v>4.7953196879791986E-2</v>
      </c>
      <c r="CU147" s="40"/>
      <c r="CV147" s="96">
        <v>2021</v>
      </c>
      <c r="CW147" s="134">
        <v>0.49432270800276457</v>
      </c>
      <c r="CX147" s="134">
        <v>0.73175606507480029</v>
      </c>
      <c r="CY147" s="40"/>
      <c r="DG147" s="40"/>
      <c r="DH147" s="96">
        <v>2021</v>
      </c>
      <c r="DI147" s="70">
        <v>0.28976660682226213</v>
      </c>
      <c r="DJ147" s="40"/>
      <c r="DR147" s="40"/>
      <c r="DS147" s="96">
        <v>2021</v>
      </c>
      <c r="DT147" s="98">
        <v>8.8897271469885575E-2</v>
      </c>
      <c r="DU147" s="40"/>
    </row>
    <row r="148" spans="1:249" x14ac:dyDescent="0.2">
      <c r="A148" s="40"/>
      <c r="B148" s="96">
        <v>1882</v>
      </c>
      <c r="C148" s="142">
        <v>14</v>
      </c>
      <c r="D148" s="111">
        <v>1142</v>
      </c>
      <c r="E148" s="112">
        <v>6092</v>
      </c>
      <c r="F148" s="138">
        <f>((((4/6)+((J148+K148+R148+T148+V148+W148+I148-(1-M148)-P148-Q148)/20))*(X148+(AD148+AS148)*5/6+(AH148+AM148+AP148)*1/6+AK148*18/6+AO148*8/6-AE148*9/6-AF148*7/6-AG148*3/6-AI148*2/6-AQ148*4/6-AR148)-(((2/6)-((J148+K148+L148+M148+S148+U148+V148+W148+I148)/20))*(AE148*17/6+AF148*12/6+AI148*3/6+AL148*2/6+AQ148*5/6+AR148*8/6-AD148*1/6-AG148*9/6-AK148*2/6))))/2</f>
        <v>5940.1417907498417</v>
      </c>
      <c r="G148" s="301">
        <f t="shared" si="87"/>
        <v>0.97507251982105081</v>
      </c>
      <c r="H148" s="138">
        <f>E148-F148</f>
        <v>151.85820925015832</v>
      </c>
      <c r="I148" s="70">
        <f>(Z148-AG148)/(AB148-AG148-AI148+AF148)</f>
        <v>0.25646544927751419</v>
      </c>
      <c r="J148" s="66">
        <f>X148/AB148</f>
        <v>0.32984959876988129</v>
      </c>
      <c r="K148" s="66">
        <f>J148+V148</f>
        <v>0.60708923563433337</v>
      </c>
      <c r="L148" s="66">
        <f>AN148/X148</f>
        <v>0.53259523636098771</v>
      </c>
      <c r="M148" s="66">
        <f>AG148/X148</f>
        <v>1.2965256027387283E-2</v>
      </c>
      <c r="N148" s="134">
        <f>(I148*0.7635+AU148*0.7562+K148*0.7021+1-P148*0.5276+R148*0.4621+W148*0.2713)/3.9552</f>
        <v>0.48317933258292595</v>
      </c>
      <c r="O148" s="134">
        <f>(1-I148*0.7635+1-AU148*0.7562+1-K148*0.7021+P148*0.5276+1-R148*0.4621+1-W148*0.2713)/5.5276</f>
        <v>0.73972955781315786</v>
      </c>
      <c r="P148" s="113">
        <f>AI148/AA148</f>
        <v>4.9960660896931547E-2</v>
      </c>
      <c r="Q148" s="66">
        <f>AT148/X148</f>
        <v>0.11807847954965167</v>
      </c>
      <c r="R148" s="71">
        <f>E148/AA148</f>
        <v>0.14097283287823389</v>
      </c>
      <c r="S148" s="66">
        <f>AC148/X148</f>
        <v>0.13025418987209711</v>
      </c>
      <c r="T148" s="66">
        <f>AC148/AA148</f>
        <v>4.1381491478549109E-2</v>
      </c>
      <c r="U148" s="67">
        <f>E148/X148</f>
        <v>0.44373224561147934</v>
      </c>
      <c r="V148" s="66">
        <f>(Z148+AD148+AK148)/(AB148+AD148+AF148+AK148)</f>
        <v>0.27723963686445208</v>
      </c>
      <c r="W148" s="67">
        <f>AD148/AA148</f>
        <v>3.6839912991160274E-2</v>
      </c>
      <c r="X148" s="69">
        <v>13729</v>
      </c>
      <c r="Y148" s="69"/>
      <c r="Z148" s="888">
        <v>10333</v>
      </c>
      <c r="AA148" s="888">
        <v>43214</v>
      </c>
      <c r="AB148" s="887">
        <v>41622</v>
      </c>
      <c r="AC148" s="888">
        <f t="shared" si="83"/>
        <v>1788.2597727540212</v>
      </c>
      <c r="AD148" s="68">
        <v>1592</v>
      </c>
      <c r="AE148" s="119">
        <v>705</v>
      </c>
      <c r="AF148" s="72">
        <v>310.97687956616232</v>
      </c>
      <c r="AG148" s="68">
        <v>178</v>
      </c>
      <c r="AH148" s="69">
        <v>598</v>
      </c>
      <c r="AI148" s="68">
        <v>2159</v>
      </c>
      <c r="AJ148" s="888">
        <f t="shared" si="84"/>
        <v>2023.1337278046976</v>
      </c>
      <c r="AK148" s="121">
        <v>196.25977275402127</v>
      </c>
      <c r="AL148" s="120">
        <v>150.13372780469768</v>
      </c>
      <c r="AM148" s="69">
        <v>1</v>
      </c>
      <c r="AN148" s="888">
        <f t="shared" si="85"/>
        <v>7312</v>
      </c>
      <c r="AO148" s="72">
        <v>2034.6749271110566</v>
      </c>
      <c r="AP148" s="69">
        <v>1275</v>
      </c>
      <c r="AQ148" s="72">
        <v>966.47683095805394</v>
      </c>
      <c r="AR148" s="72">
        <v>1470.9657179324702</v>
      </c>
      <c r="AS148" s="220">
        <v>5438</v>
      </c>
      <c r="AT148" s="894">
        <f t="shared" si="86"/>
        <v>1621.0994457371678</v>
      </c>
      <c r="AU148" s="349">
        <f>X148/AA148</f>
        <v>0.31769796825102975</v>
      </c>
      <c r="AV148" s="349">
        <f>BH148/AA148</f>
        <v>0.57536758226188445</v>
      </c>
      <c r="AW148" s="353">
        <f>AG148/AA148</f>
        <v>4.119035497755357E-3</v>
      </c>
      <c r="AX148" s="365">
        <f>AN148/AA148</f>
        <v>0.16920442449206274</v>
      </c>
      <c r="AY148" s="365">
        <f>BH148/X148</f>
        <v>1.8110521305167948</v>
      </c>
      <c r="AZ148" s="365">
        <f>AR148/X148</f>
        <v>0.10714296146350573</v>
      </c>
      <c r="BA148" s="365">
        <f>AR148/AA148</f>
        <v>3.4039101169354151E-2</v>
      </c>
      <c r="BB148" s="365">
        <f>AT148/AA148</f>
        <v>3.7513293047095102E-2</v>
      </c>
      <c r="BC148" s="365">
        <f>AI148/X148</f>
        <v>0.15725835821982664</v>
      </c>
      <c r="BD148" s="380">
        <f>AD148/X148</f>
        <v>0.11595891907640761</v>
      </c>
      <c r="BE148" s="365">
        <v>0.248</v>
      </c>
      <c r="BF148" s="291">
        <v>4066.0052599999999</v>
      </c>
      <c r="BG148" s="907">
        <v>1616</v>
      </c>
      <c r="BH148" s="910">
        <f>X148+AC148+AN148+AO148</f>
        <v>24863.934699865076</v>
      </c>
      <c r="BI148" s="909">
        <v>7916</v>
      </c>
      <c r="BJ148" s="909">
        <v>412.36549399132241</v>
      </c>
      <c r="BK148" s="272">
        <v>93.599303025909123</v>
      </c>
      <c r="BL148" s="907">
        <v>623</v>
      </c>
      <c r="BM148" s="53"/>
      <c r="BN148" s="134">
        <f>(I148*0.7635+AU148*0.7562+K148*0.7021+1-P148*0.5276+R148*0.4621+W148*0.2713)/3.9552</f>
        <v>0.48317933258292595</v>
      </c>
      <c r="BO148" s="222">
        <v>5.33</v>
      </c>
      <c r="BP148" s="116">
        <v>9.1999999999999993</v>
      </c>
      <c r="BQ148" s="116">
        <v>1.4</v>
      </c>
      <c r="BR148" s="116">
        <v>0.2</v>
      </c>
      <c r="BS148" s="115">
        <f>AS148/D148</f>
        <v>4.7618213660245186</v>
      </c>
      <c r="BT148" s="117">
        <v>0.89300000000000002</v>
      </c>
      <c r="BU148" s="116">
        <v>2.1</v>
      </c>
      <c r="BV148" s="116">
        <v>3</v>
      </c>
      <c r="BW148" s="116">
        <v>24</v>
      </c>
      <c r="BX148" s="66">
        <v>0.60599999999999998</v>
      </c>
      <c r="BY148" s="71">
        <v>0.14097283287823389</v>
      </c>
      <c r="BZ148" s="66">
        <v>0.31769796825102975</v>
      </c>
      <c r="CA148" s="227">
        <v>3.6839912991160274E-2</v>
      </c>
      <c r="CB148" s="66">
        <v>0.25646544927751419</v>
      </c>
      <c r="CC148" s="113">
        <v>4.9960660896931547E-2</v>
      </c>
      <c r="CD148" s="53"/>
      <c r="CE148" s="134">
        <f>(1-I148*0.7635+1-AU148*0.7562+1-K148*0.7021+P148*0.5276+1-R148*0.4621+1-W148*0.2713)/5.5276</f>
        <v>0.73972955781315786</v>
      </c>
      <c r="CF148" s="115">
        <v>5.33</v>
      </c>
      <c r="CG148" s="116">
        <v>9.1999999999999993</v>
      </c>
      <c r="CH148" s="116">
        <v>1.4</v>
      </c>
      <c r="CI148" s="116">
        <v>0.2</v>
      </c>
      <c r="CJ148" s="115">
        <f>AS148/D148</f>
        <v>4.7618213660245186</v>
      </c>
      <c r="CK148" s="117">
        <v>0.89300000000000002</v>
      </c>
      <c r="CL148" s="116">
        <v>2.1</v>
      </c>
      <c r="CM148" s="116">
        <v>24</v>
      </c>
      <c r="CN148" s="116">
        <v>3</v>
      </c>
      <c r="CO148" s="66">
        <v>0.60599999999999998</v>
      </c>
      <c r="CP148" s="71">
        <v>0.14097283287823389</v>
      </c>
      <c r="CQ148" s="66">
        <v>0.31769796825102975</v>
      </c>
      <c r="CR148" s="66">
        <v>3.6839912991160274E-2</v>
      </c>
      <c r="CS148" s="66">
        <v>0.25646544927751419</v>
      </c>
      <c r="CT148" s="113">
        <v>4.9960660896931547E-2</v>
      </c>
      <c r="CU148" s="40"/>
      <c r="CV148" s="41"/>
      <c r="CW148" s="47"/>
      <c r="CX148" s="45"/>
      <c r="CY148" s="40"/>
      <c r="DG148" s="40"/>
      <c r="DH148" s="40"/>
      <c r="DI148" s="40"/>
      <c r="DJ148" s="40"/>
      <c r="DR148" s="40"/>
      <c r="DS148" s="40"/>
      <c r="DT148" s="40"/>
      <c r="DU148" s="40"/>
    </row>
    <row r="149" spans="1:249" x14ac:dyDescent="0.2">
      <c r="A149" s="40"/>
      <c r="B149" s="96">
        <v>1881</v>
      </c>
      <c r="C149" s="142">
        <v>8</v>
      </c>
      <c r="D149" s="111">
        <v>672</v>
      </c>
      <c r="E149" s="112">
        <v>3425</v>
      </c>
      <c r="F149" s="138">
        <f>((((4/6)+((J149+K149+R149+T149+V149+W149+I149-(1-M149)-P149-Q149)/20))*(X149+(AD149+AS149)*5/6+(AH149+AM149+AP149)*1/6+AK149*18/6+AO149*8/6-AE149*9/6-AF149*7/6-AG149*3/6-AI149*2/6-AQ149*4/6-AR149)-(((2/6)-((J149+K149+L149+M149+S149+U149+V149+W149+I149)/20))*(AE149*17/6+AF149*12/6+AI149*3/6+AL149*2/6+AQ149*5/6+AR149*8/6-AD149*1/6-AG149*9/6-AK149*2/6))))/2</f>
        <v>3408.643531823624</v>
      </c>
      <c r="G149" s="300">
        <f t="shared" si="87"/>
        <v>0.99522438885361286</v>
      </c>
      <c r="H149" s="138">
        <f>E149-F149</f>
        <v>16.356468176375984</v>
      </c>
      <c r="I149" s="70">
        <f>(Z149-AG149)/(AB149-AG149-AI149+AF149)</f>
        <v>0.27550152206524442</v>
      </c>
      <c r="J149" s="66">
        <f>X149/AB149</f>
        <v>0.33814661361119086</v>
      </c>
      <c r="K149" s="66">
        <f>J149+V149</f>
        <v>0.62982257870368319</v>
      </c>
      <c r="L149" s="66">
        <f>AN149/X149</f>
        <v>0.46026931942254035</v>
      </c>
      <c r="M149" s="66">
        <f>AG149/X149</f>
        <v>9.2199441950746083E-3</v>
      </c>
      <c r="N149" s="134">
        <f>(I149*0.7635+AU149*0.7562+K149*0.7021+1-P149*0.5276+R149*0.4621+W149*0.2713)/3.9552</f>
        <v>0.48900900128074209</v>
      </c>
      <c r="O149" s="134">
        <f>(1-I149*0.7635+1-AU149*0.7562+1-K149*0.7021+P149*0.5276+1-R149*0.4621+1-W149*0.2713)/5.5276</f>
        <v>0.73555821661017595</v>
      </c>
      <c r="P149" s="113">
        <f>AI149/AA149</f>
        <v>7.0208579299488386E-2</v>
      </c>
      <c r="Q149" s="66">
        <f>AT149/X149</f>
        <v>0.12823989446295311</v>
      </c>
      <c r="R149" s="71">
        <f>E149/AA149</f>
        <v>0.13478945297127115</v>
      </c>
      <c r="S149" s="66">
        <f>AC149/X149</f>
        <v>0.1428760110181431</v>
      </c>
      <c r="T149" s="66">
        <f>AC149/AA149</f>
        <v>4.6348955482981249E-2</v>
      </c>
      <c r="U149" s="67">
        <f>E149/X149</f>
        <v>0.41550406405434914</v>
      </c>
      <c r="V149" s="66">
        <f>(Z149+AD149+AK149)/(AB149+AD149+AF149+AK149)</f>
        <v>0.29167596509249233</v>
      </c>
      <c r="W149" s="67">
        <f>AD149/AA149</f>
        <v>4.065328610783156E-2</v>
      </c>
      <c r="X149" s="69">
        <v>8243</v>
      </c>
      <c r="Y149" s="69"/>
      <c r="Z149" s="888">
        <v>6339</v>
      </c>
      <c r="AA149" s="888">
        <v>25410</v>
      </c>
      <c r="AB149" s="887">
        <v>24377</v>
      </c>
      <c r="AC149" s="888">
        <f t="shared" si="83"/>
        <v>1177.7269588225536</v>
      </c>
      <c r="AD149" s="68">
        <v>1033</v>
      </c>
      <c r="AE149" s="119">
        <v>490</v>
      </c>
      <c r="AF149" s="72">
        <v>216.0867468557708</v>
      </c>
      <c r="AG149" s="68">
        <v>76</v>
      </c>
      <c r="AH149" s="69">
        <v>343</v>
      </c>
      <c r="AI149" s="68">
        <v>1784</v>
      </c>
      <c r="AJ149" s="888">
        <f t="shared" si="84"/>
        <v>1088.0691378619149</v>
      </c>
      <c r="AK149" s="121">
        <v>144.72695882255366</v>
      </c>
      <c r="AL149" s="120">
        <v>80.069137861914925</v>
      </c>
      <c r="AM149" s="69">
        <v>4</v>
      </c>
      <c r="AN149" s="888">
        <f t="shared" si="85"/>
        <v>3794</v>
      </c>
      <c r="AO149" s="72">
        <v>1474.4223749628029</v>
      </c>
      <c r="AP149" s="69">
        <v>665</v>
      </c>
      <c r="AQ149" s="72">
        <v>551.72758283166638</v>
      </c>
      <c r="AR149" s="72">
        <v>977.01231219620763</v>
      </c>
      <c r="AS149" s="220">
        <v>2782</v>
      </c>
      <c r="AT149" s="894">
        <f t="shared" si="86"/>
        <v>1057.0814500581225</v>
      </c>
      <c r="AU149" s="349">
        <f>X149/AA149</f>
        <v>0.32439984258166077</v>
      </c>
      <c r="AV149" s="349">
        <f>BH149/AA149</f>
        <v>0.57808537323043518</v>
      </c>
      <c r="AW149" s="353">
        <f>AG149/AA149</f>
        <v>2.9909484454939002E-3</v>
      </c>
      <c r="AX149" s="365">
        <f>AN149/AA149</f>
        <v>0.14931129476584021</v>
      </c>
      <c r="AY149" s="365">
        <f>BH149/X149</f>
        <v>1.7820149622449784</v>
      </c>
      <c r="AZ149" s="365">
        <f>AR149/X149</f>
        <v>0.11852630258355061</v>
      </c>
      <c r="BA149" s="365">
        <f>AR149/AA149</f>
        <v>3.8449913899890109E-2</v>
      </c>
      <c r="BB149" s="365">
        <f>AT149/AA149</f>
        <v>4.1601001576470779E-2</v>
      </c>
      <c r="BC149" s="365">
        <f>AI149/X149</f>
        <v>0.2164260584738566</v>
      </c>
      <c r="BD149" s="380">
        <f>AD149/X149</f>
        <v>0.12531845201989567</v>
      </c>
      <c r="BE149" s="365">
        <v>0.26</v>
      </c>
      <c r="BF149" s="907">
        <v>2488</v>
      </c>
      <c r="BG149" s="907">
        <v>1068</v>
      </c>
      <c r="BH149" s="910">
        <f>X149+AC149+AN149+AO149</f>
        <v>14689.149333785357</v>
      </c>
      <c r="BI149" s="909">
        <v>4891</v>
      </c>
      <c r="BJ149" s="909">
        <v>307.44722477971362</v>
      </c>
      <c r="BK149" s="272">
        <v>61.126787935842223</v>
      </c>
      <c r="BL149" s="907">
        <v>304</v>
      </c>
      <c r="BM149" s="53"/>
      <c r="BN149" s="134">
        <f>(I149*0.7635+AU149*0.7562+K149*0.7021+1-P149*0.5276+R149*0.4621+W149*0.2713)/3.9552</f>
        <v>0.48900900128074209</v>
      </c>
      <c r="BO149" s="222">
        <v>5.0999999999999996</v>
      </c>
      <c r="BP149" s="116">
        <v>9.5</v>
      </c>
      <c r="BQ149" s="116">
        <v>1.6</v>
      </c>
      <c r="BR149" s="116">
        <v>0.1</v>
      </c>
      <c r="BS149" s="115">
        <f>AS149/D149</f>
        <v>4.1398809523809526</v>
      </c>
      <c r="BT149" s="117">
        <v>0.90500000000000003</v>
      </c>
      <c r="BU149" s="116">
        <v>1.72</v>
      </c>
      <c r="BV149" s="116">
        <v>2.7</v>
      </c>
      <c r="BW149" s="116">
        <v>24.3</v>
      </c>
      <c r="BX149" s="66">
        <v>0.628</v>
      </c>
      <c r="BY149" s="71">
        <v>0.13478945297127115</v>
      </c>
      <c r="BZ149" s="66">
        <v>0.32439984258166077</v>
      </c>
      <c r="CA149" s="227">
        <v>4.065328610783156E-2</v>
      </c>
      <c r="CB149" s="66">
        <v>0.27550152206524442</v>
      </c>
      <c r="CC149" s="113">
        <v>7.0208579299488386E-2</v>
      </c>
      <c r="CD149" s="53"/>
      <c r="CE149" s="134">
        <f>(1-I149*0.7635+1-AU149*0.7562+1-K149*0.7021+P149*0.5276+1-R149*0.4621+1-W149*0.2713)/5.5276</f>
        <v>0.73555821661017595</v>
      </c>
      <c r="CF149" s="115">
        <v>5.0999999999999996</v>
      </c>
      <c r="CG149" s="116">
        <v>9.5</v>
      </c>
      <c r="CH149" s="116">
        <v>1.6</v>
      </c>
      <c r="CI149" s="116">
        <v>0.1</v>
      </c>
      <c r="CJ149" s="115">
        <f>AS149/D149</f>
        <v>4.1398809523809526</v>
      </c>
      <c r="CK149" s="117">
        <v>0.90500000000000003</v>
      </c>
      <c r="CL149" s="116">
        <v>1.72</v>
      </c>
      <c r="CM149" s="116">
        <v>24.3</v>
      </c>
      <c r="CN149" s="116">
        <v>2.7</v>
      </c>
      <c r="CO149" s="66">
        <v>0.628</v>
      </c>
      <c r="CP149" s="71">
        <v>0.13478945297127115</v>
      </c>
      <c r="CQ149" s="66">
        <v>0.32439984258166077</v>
      </c>
      <c r="CR149" s="66">
        <v>4.065328610783156E-2</v>
      </c>
      <c r="CS149" s="66">
        <v>0.27550152206524442</v>
      </c>
      <c r="CT149" s="113">
        <v>7.0208579299488386E-2</v>
      </c>
      <c r="CU149" s="40"/>
      <c r="CV149" s="251"/>
      <c r="CW149" s="252"/>
      <c r="CX149" s="253"/>
      <c r="DH149" s="242"/>
      <c r="DI149" s="249"/>
      <c r="DS149" s="242"/>
      <c r="DT149" s="249"/>
    </row>
    <row r="150" spans="1:249" x14ac:dyDescent="0.2">
      <c r="A150" s="40"/>
      <c r="B150" s="96">
        <v>1880</v>
      </c>
      <c r="C150" s="142">
        <v>8</v>
      </c>
      <c r="D150" s="111">
        <v>680</v>
      </c>
      <c r="E150" s="112">
        <v>3191</v>
      </c>
      <c r="F150" s="138">
        <f>((((4/6)+((J150+K150+R150+T150+V150+W150+I150-(1-M150)-P150-Q150)/20))*(X150+(AD150+AS150)*5/6+(AH150+AM150+AP150)*1/6+AK150*18/6+AO150*8/6-AE150*9/6-AF150*7/6-AG150*3/6-AI150*2/6-AQ150*4/6-AR150)-(((2/6)-((J150+K150+L150+M150+S150+U150+V150+W150+I150)/20))*(AE150*17/6+AF150*12/6+AI150*3/6+AL150*2/6+AQ150*5/6+AR150*8/6-AD150*1/6-AG150*9/6-AK150*2/6))))/2</f>
        <v>3457.3897214847934</v>
      </c>
      <c r="G150" s="304">
        <f t="shared" si="87"/>
        <v>1.0834815799074877</v>
      </c>
      <c r="H150" s="138">
        <f t="shared" si="89"/>
        <v>266.38972148479343</v>
      </c>
      <c r="I150" s="70">
        <f>(Z150-AG150)/(AB150-AG150-AI150+AF150)</f>
        <v>0.26242001270391896</v>
      </c>
      <c r="J150" s="66">
        <f>X150/AB150</f>
        <v>0.31965762725813751</v>
      </c>
      <c r="K150" s="66">
        <f>J150+V150</f>
        <v>0.59051923958554764</v>
      </c>
      <c r="L150" s="66">
        <f>AN150/X150</f>
        <v>0.51567276994112454</v>
      </c>
      <c r="M150" s="66">
        <f>AG150/X150</f>
        <v>7.9814624098867148E-3</v>
      </c>
      <c r="N150" s="134">
        <f>(I150*0.7635+AU150*0.7562+K150*0.7021+1-P150*0.5276+R150*0.4621+W150*0.2713)/3.9552</f>
        <v>0.47392161822311341</v>
      </c>
      <c r="O150" s="134">
        <f>(1-I150*0.7635+1-AU150*0.7562+1-K150*0.7021+P150*0.5276+1-R150*0.4621+1-W150*0.2713)/5.5276</f>
        <v>0.74635379108545152</v>
      </c>
      <c r="P150" s="113">
        <f>AI150/AA150</f>
        <v>7.9589473263847285E-2</v>
      </c>
      <c r="Q150" s="66">
        <f>AT150/X150</f>
        <v>0.11124209095807543</v>
      </c>
      <c r="R150" s="71">
        <f>E150/AA150</f>
        <v>0.12743101313845293</v>
      </c>
      <c r="S150" s="66">
        <f>AC150/X150</f>
        <v>0.12074596654154683</v>
      </c>
      <c r="T150" s="66">
        <f>AC150/AA150</f>
        <v>3.7456757641257769E-2</v>
      </c>
      <c r="U150" s="67">
        <f>E150/X150</f>
        <v>0.41078784757981462</v>
      </c>
      <c r="V150" s="66">
        <f>(Z150+AD150+AK150)/(AB150+AD150+AF150+AK150)</f>
        <v>0.27086161232741013</v>
      </c>
      <c r="W150" s="67">
        <f>AD150/AA150</f>
        <v>2.9551535481809832E-2</v>
      </c>
      <c r="X150" s="69">
        <v>7768</v>
      </c>
      <c r="Y150" s="69"/>
      <c r="Z150" s="888">
        <v>5946</v>
      </c>
      <c r="AA150" s="888">
        <v>25041</v>
      </c>
      <c r="AB150" s="887">
        <v>24301</v>
      </c>
      <c r="AC150" s="888">
        <f t="shared" si="83"/>
        <v>937.95466809473578</v>
      </c>
      <c r="AD150" s="68">
        <v>740</v>
      </c>
      <c r="AE150" s="119">
        <v>411</v>
      </c>
      <c r="AF150" s="72">
        <v>176.07040298694903</v>
      </c>
      <c r="AG150" s="68">
        <v>62</v>
      </c>
      <c r="AH150" s="69">
        <v>294</v>
      </c>
      <c r="AI150" s="68">
        <v>1993</v>
      </c>
      <c r="AJ150" s="888">
        <f t="shared" si="84"/>
        <v>1125.5966414952272</v>
      </c>
      <c r="AK150" s="121">
        <v>197.95466809473581</v>
      </c>
      <c r="AL150" s="120">
        <v>78.596641495227232</v>
      </c>
      <c r="AM150" s="122">
        <v>9.7460769026555774</v>
      </c>
      <c r="AN150" s="888">
        <f t="shared" si="85"/>
        <v>4005.7460769026557</v>
      </c>
      <c r="AO150" s="72">
        <v>1617.5946478443573</v>
      </c>
      <c r="AP150" s="69">
        <v>753</v>
      </c>
      <c r="AQ150" s="72">
        <v>484.86345198800319</v>
      </c>
      <c r="AR150" s="72">
        <v>785.53192106710264</v>
      </c>
      <c r="AS150" s="220">
        <v>2949</v>
      </c>
      <c r="AT150" s="894">
        <f t="shared" si="86"/>
        <v>864.12856256232988</v>
      </c>
      <c r="AU150" s="349">
        <f>X150/AA150</f>
        <v>0.31021125354418755</v>
      </c>
      <c r="AV150" s="349">
        <f>BH150/AA150</f>
        <v>0.57223335301472567</v>
      </c>
      <c r="AW150" s="353">
        <f>AG150/AA150</f>
        <v>2.4759394592867696E-3</v>
      </c>
      <c r="AX150" s="365">
        <f>AN150/AA150</f>
        <v>0.15996749638203969</v>
      </c>
      <c r="AY150" s="365">
        <f>BH150/X150</f>
        <v>1.84465697642144</v>
      </c>
      <c r="AZ150" s="365">
        <f>AR150/X150</f>
        <v>0.10112408870585771</v>
      </c>
      <c r="BA150" s="365">
        <f>AR150/AA150</f>
        <v>3.1369830320957734E-2</v>
      </c>
      <c r="BB150" s="365">
        <f>AT150/AA150</f>
        <v>3.4508548482981106E-2</v>
      </c>
      <c r="BC150" s="365">
        <f>AI150/X150</f>
        <v>0.25656539649845522</v>
      </c>
      <c r="BD150" s="380">
        <f>AD150/X150</f>
        <v>9.5262615859938213E-2</v>
      </c>
      <c r="BE150" s="365">
        <v>0.245</v>
      </c>
      <c r="BF150" s="907">
        <v>2223</v>
      </c>
      <c r="BG150" s="907">
        <v>980</v>
      </c>
      <c r="BH150" s="910">
        <f>X150+AC150+AN150+AO150</f>
        <v>14329.295392841746</v>
      </c>
      <c r="BI150" s="909">
        <v>4576</v>
      </c>
      <c r="BJ150" s="909">
        <v>257.1965463482976</v>
      </c>
      <c r="BK150" s="272">
        <v>55.246788297328408</v>
      </c>
      <c r="BL150" s="907">
        <v>328</v>
      </c>
      <c r="BM150" s="53"/>
      <c r="BN150" s="134">
        <f>(I150*0.7635+AU150*0.7562+K150*0.7021+1-P150*0.5276+R150*0.4621+W150*0.2713)/3.9552</f>
        <v>0.47392161822311341</v>
      </c>
      <c r="BO150" s="222">
        <v>4.6900000000000004</v>
      </c>
      <c r="BP150" s="116">
        <v>8.9</v>
      </c>
      <c r="BQ150" s="116">
        <v>1.1000000000000001</v>
      </c>
      <c r="BR150" s="116">
        <v>0.1</v>
      </c>
      <c r="BS150" s="115">
        <f>AS150/D150</f>
        <v>4.3367647058823531</v>
      </c>
      <c r="BT150" s="117">
        <v>0.90100000000000002</v>
      </c>
      <c r="BU150" s="116">
        <v>2.69</v>
      </c>
      <c r="BV150" s="116">
        <v>3</v>
      </c>
      <c r="BW150" s="116">
        <v>24</v>
      </c>
      <c r="BX150" s="66">
        <v>0.58699999999999997</v>
      </c>
      <c r="BY150" s="71">
        <v>0.12743101313845293</v>
      </c>
      <c r="BZ150" s="66">
        <v>0.31021125354418755</v>
      </c>
      <c r="CA150" s="227">
        <v>2.9551535481809832E-2</v>
      </c>
      <c r="CB150" s="66">
        <v>0.26242001270391896</v>
      </c>
      <c r="CC150" s="113">
        <v>7.9589473263847285E-2</v>
      </c>
      <c r="CD150" s="53"/>
      <c r="CE150" s="134">
        <f>(1-I150*0.7635+1-AU150*0.7562+1-K150*0.7021+P150*0.5276+1-R150*0.4621+1-W150*0.2713)/5.5276</f>
        <v>0.74635379108545152</v>
      </c>
      <c r="CF150" s="115">
        <v>4.6900000000000004</v>
      </c>
      <c r="CG150" s="116">
        <v>8.9</v>
      </c>
      <c r="CH150" s="116">
        <v>1.1000000000000001</v>
      </c>
      <c r="CI150" s="116">
        <v>0.1</v>
      </c>
      <c r="CJ150" s="115">
        <f>AS150/D150</f>
        <v>4.3367647058823531</v>
      </c>
      <c r="CK150" s="117">
        <v>0.90100000000000002</v>
      </c>
      <c r="CL150" s="116">
        <v>2.69</v>
      </c>
      <c r="CM150" s="116">
        <v>24</v>
      </c>
      <c r="CN150" s="116">
        <v>3</v>
      </c>
      <c r="CO150" s="66">
        <v>0.58699999999999997</v>
      </c>
      <c r="CP150" s="71">
        <v>0.12743101313845293</v>
      </c>
      <c r="CQ150" s="66">
        <v>0.31021125354418755</v>
      </c>
      <c r="CR150" s="66">
        <v>2.9551535481809832E-2</v>
      </c>
      <c r="CS150" s="66">
        <v>0.26242001270391896</v>
      </c>
      <c r="CT150" s="113">
        <v>7.9589473263847285E-2</v>
      </c>
      <c r="CU150" s="40"/>
      <c r="CW150" s="123"/>
    </row>
    <row r="151" spans="1:249" x14ac:dyDescent="0.2">
      <c r="A151" s="40"/>
      <c r="B151" s="96">
        <v>1879</v>
      </c>
      <c r="C151" s="142">
        <v>8</v>
      </c>
      <c r="D151" s="111">
        <v>642</v>
      </c>
      <c r="E151" s="112">
        <v>3409</v>
      </c>
      <c r="F151" s="138">
        <f>((((4/6)+((J151+K151+R151+T151+V151+W151+I151-(1-M151)-P151-Q151)/20))*(X151+(AD151+AS151)*5/6+(AH151+AM151+AP151)*1/6+AK151*18/6+AO151*8/6-AE151*9/6-AF151*7/6-AG151*3/6-AI151*2/6-AQ151*4/6-AR151)-(((2/6)-((J151+K151+L151+M151+S151+U151+V151+W151+I151)/20))*(AE151*17/6+AF151*12/6+AI151*3/6+AL151*2/6+AQ151*5/6+AR151*8/6-AD151*1/6-AG151*9/6-AK151*2/6))))/2</f>
        <v>3311.8783876337998</v>
      </c>
      <c r="G151" s="301">
        <f t="shared" si="87"/>
        <v>0.97151023397882075</v>
      </c>
      <c r="H151" s="138">
        <f>E151-F151</f>
        <v>97.121612366200225</v>
      </c>
      <c r="I151" s="70">
        <f>(Z151-AG151)/(AB151-AG151-AI151+AF151)</f>
        <v>0.2725420344738908</v>
      </c>
      <c r="J151" s="66">
        <f>X151/AB151</f>
        <v>0.32858621403436139</v>
      </c>
      <c r="K151" s="66">
        <f>J151+V151</f>
        <v>0.60128052904569462</v>
      </c>
      <c r="L151" s="66">
        <f>AN151/X151</f>
        <v>0.53886831082478392</v>
      </c>
      <c r="M151" s="66">
        <f>AG151/X151</f>
        <v>7.3075469320902104E-3</v>
      </c>
      <c r="N151" s="134">
        <f>(I151*0.7635+AU151*0.7562+K151*0.7021+1-P151*0.5276+R151*0.4621+W151*0.2713)/3.9552</f>
        <v>0.48130024462012838</v>
      </c>
      <c r="O151" s="134">
        <f>(1-I151*0.7635+1-AU151*0.7562+1-K151*0.7021+P151*0.5276+1-R151*0.4621+1-W151*0.2713)/5.5276</f>
        <v>0.74107411398771028</v>
      </c>
      <c r="P151" s="113">
        <f>AI151/AA151</f>
        <v>7.472732433199529E-2</v>
      </c>
      <c r="Q151" s="66">
        <f>AT151/X151</f>
        <v>0.11537665700291722</v>
      </c>
      <c r="R151" s="71">
        <f>E151/AA151</f>
        <v>0.13822324940193811</v>
      </c>
      <c r="S151" s="66">
        <f>AC151/X151</f>
        <v>8.0346023106631401E-2</v>
      </c>
      <c r="T151" s="66">
        <f>AC151/AA151</f>
        <v>2.5856805149305981E-2</v>
      </c>
      <c r="U151" s="67">
        <f>E151/X151</f>
        <v>0.42950737054302635</v>
      </c>
      <c r="V151" s="66">
        <f>(Z151+AD151+AK151)/(AB151+AD151+AF151+AK151)</f>
        <v>0.27269431501133323</v>
      </c>
      <c r="W151" s="67">
        <f>AD151/AA151</f>
        <v>2.059765640838503E-2</v>
      </c>
      <c r="X151" s="69">
        <v>7937</v>
      </c>
      <c r="Y151" s="69"/>
      <c r="Z151" s="888">
        <v>6171</v>
      </c>
      <c r="AA151" s="888">
        <v>24663</v>
      </c>
      <c r="AB151" s="887">
        <v>24155</v>
      </c>
      <c r="AC151" s="888">
        <f t="shared" si="83"/>
        <v>637.70638539733341</v>
      </c>
      <c r="AD151" s="68">
        <v>508</v>
      </c>
      <c r="AE151" s="119">
        <v>384</v>
      </c>
      <c r="AF151" s="72">
        <v>175.56765109793545</v>
      </c>
      <c r="AG151" s="68">
        <v>58</v>
      </c>
      <c r="AH151" s="69">
        <v>363</v>
      </c>
      <c r="AI151" s="68">
        <v>1843</v>
      </c>
      <c r="AJ151" s="888">
        <f t="shared" si="84"/>
        <v>1222.5138425196938</v>
      </c>
      <c r="AK151" s="121">
        <v>129.70638539733338</v>
      </c>
      <c r="AL151" s="120">
        <v>83.513842519693881</v>
      </c>
      <c r="AM151" s="122">
        <v>10.997783016309366</v>
      </c>
      <c r="AN151" s="888">
        <f t="shared" si="85"/>
        <v>4276.9977830163098</v>
      </c>
      <c r="AO151" s="72">
        <v>1287.9108328978575</v>
      </c>
      <c r="AP151" s="69">
        <v>776</v>
      </c>
      <c r="AQ151" s="72">
        <v>477.64398996148515</v>
      </c>
      <c r="AR151" s="72">
        <v>832.23068411246004</v>
      </c>
      <c r="AS151" s="220">
        <v>3127</v>
      </c>
      <c r="AT151" s="894">
        <f t="shared" si="86"/>
        <v>915.74452663215391</v>
      </c>
      <c r="AU151" s="349">
        <f>X151/AA151</f>
        <v>0.32181810809714956</v>
      </c>
      <c r="AV151" s="349">
        <f>BH151/AA151</f>
        <v>0.57331285736980508</v>
      </c>
      <c r="AW151" s="353">
        <f>AG151/AA151</f>
        <v>2.3517009285164009E-3</v>
      </c>
      <c r="AX151" s="365">
        <f>AN151/AA151</f>
        <v>0.1734175803031387</v>
      </c>
      <c r="AY151" s="365">
        <f>BH151/X151</f>
        <v>1.7814810383408721</v>
      </c>
      <c r="AZ151" s="365">
        <f>AR151/X151</f>
        <v>0.10485456521512662</v>
      </c>
      <c r="BA151" s="365">
        <f>AR151/AA151</f>
        <v>3.3744097802881241E-2</v>
      </c>
      <c r="BB151" s="365">
        <f>AT151/AA151</f>
        <v>3.7130297475252559E-2</v>
      </c>
      <c r="BC151" s="365">
        <f>AI151/X151</f>
        <v>0.23220360337659066</v>
      </c>
      <c r="BD151" s="380">
        <f>AD151/X151</f>
        <v>6.4004031750031498E-2</v>
      </c>
      <c r="BE151" s="365">
        <v>0.255</v>
      </c>
      <c r="BF151" s="907">
        <v>2357</v>
      </c>
      <c r="BG151" s="907">
        <v>958</v>
      </c>
      <c r="BH151" s="910">
        <f>X151+AC151+AN151+AO151</f>
        <v>14139.615001311502</v>
      </c>
      <c r="BI151" s="909">
        <v>4838</v>
      </c>
      <c r="BJ151" s="909">
        <v>229.00903866285296</v>
      </c>
      <c r="BK151" s="272">
        <v>50.032520782766667</v>
      </c>
      <c r="BL151" s="907">
        <v>317</v>
      </c>
      <c r="BM151" s="53"/>
      <c r="BN151" s="134">
        <f>(I151*0.7635+AU151*0.7562+K151*0.7021+1-P151*0.5276+R151*0.4621+W151*0.2713)/3.9552</f>
        <v>0.48130024462012838</v>
      </c>
      <c r="BO151" s="222">
        <v>5.31</v>
      </c>
      <c r="BP151" s="116">
        <v>9.6</v>
      </c>
      <c r="BQ151" s="116">
        <v>0.8</v>
      </c>
      <c r="BR151" s="116">
        <v>0.1</v>
      </c>
      <c r="BS151" s="115">
        <f>AS151/D151</f>
        <v>4.8707165109034269</v>
      </c>
      <c r="BT151" s="117">
        <v>0.89200000000000002</v>
      </c>
      <c r="BU151" s="116">
        <v>3.63</v>
      </c>
      <c r="BV151" s="116">
        <v>2.9</v>
      </c>
      <c r="BW151" s="116">
        <v>24.1</v>
      </c>
      <c r="BX151" s="66">
        <v>0.59899999999999998</v>
      </c>
      <c r="BY151" s="71">
        <v>0.13822324940193811</v>
      </c>
      <c r="BZ151" s="66">
        <v>0.32181810809714956</v>
      </c>
      <c r="CA151" s="227">
        <v>2.059765640838503E-2</v>
      </c>
      <c r="CB151" s="66">
        <v>0.2725420344738908</v>
      </c>
      <c r="CC151" s="113">
        <v>7.472732433199529E-2</v>
      </c>
      <c r="CD151" s="53"/>
      <c r="CE151" s="134">
        <f>(1-I151*0.7635+1-AU151*0.7562+1-K151*0.7021+P151*0.5276+1-R151*0.4621+1-W151*0.2713)/5.5276</f>
        <v>0.74107411398771028</v>
      </c>
      <c r="CF151" s="115">
        <v>5.31</v>
      </c>
      <c r="CG151" s="116">
        <v>9.6</v>
      </c>
      <c r="CH151" s="116">
        <v>0.8</v>
      </c>
      <c r="CI151" s="116">
        <v>0.1</v>
      </c>
      <c r="CJ151" s="115">
        <f>AS151/D151</f>
        <v>4.8707165109034269</v>
      </c>
      <c r="CK151" s="117">
        <v>0.89200000000000002</v>
      </c>
      <c r="CL151" s="116">
        <v>3.63</v>
      </c>
      <c r="CM151" s="116">
        <v>24.1</v>
      </c>
      <c r="CN151" s="116">
        <v>2.9</v>
      </c>
      <c r="CO151" s="66">
        <v>0.59899999999999998</v>
      </c>
      <c r="CP151" s="71">
        <v>0.13822324940193811</v>
      </c>
      <c r="CQ151" s="66">
        <v>0.32181810809714956</v>
      </c>
      <c r="CR151" s="66">
        <v>2.059765640838503E-2</v>
      </c>
      <c r="CS151" s="66">
        <v>0.2725420344738908</v>
      </c>
      <c r="CT151" s="113">
        <v>7.472732433199529E-2</v>
      </c>
      <c r="CU151" s="40"/>
      <c r="CW151" s="123"/>
    </row>
    <row r="152" spans="1:249" x14ac:dyDescent="0.2">
      <c r="A152" s="40"/>
      <c r="B152" s="96">
        <v>1878</v>
      </c>
      <c r="C152" s="142">
        <v>6</v>
      </c>
      <c r="D152" s="111">
        <v>368</v>
      </c>
      <c r="E152" s="112">
        <v>1904</v>
      </c>
      <c r="F152" s="138">
        <f>((((4/6)+((J152+K152+R152+T152+V152+W152+I152-(1-M152)-P152-Q152)/20))*(X152+(AD152+AS152)*5/6+(AH152+AM152+AP152)*1/6+AK152*18/6+AO152*8/6-AE152*9/6-AF152*7/6-AG152*3/6-AI152*2/6-AQ152*4/6-AR152)-(((2/6)-((J152+K152+L152+M152+S152+U152+V152+W152+I152)/20))*(AE152*17/6+AF152*12/6+AI152*3/6+AL152*2/6+AQ152*5/6+AR152*8/6-AD152*1/6-AG152*9/6-AK152*2/6))))/2</f>
        <v>1917.7281568054848</v>
      </c>
      <c r="G152" s="300">
        <f t="shared" si="87"/>
        <v>1.0072101663894353</v>
      </c>
      <c r="H152" s="138">
        <f t="shared" ref="H152" si="90">F152-E152</f>
        <v>13.728156805484787</v>
      </c>
      <c r="I152" s="70">
        <f>(Z152-AG152)/(AB152-AG152-AI152+AF152)</f>
        <v>0.27775031867929501</v>
      </c>
      <c r="J152" s="66">
        <f>X152/AB152</f>
        <v>0.31904133685136321</v>
      </c>
      <c r="K152" s="66">
        <f>J152+V152</f>
        <v>0.60190792703036866</v>
      </c>
      <c r="L152" s="66">
        <f>AN152/X152</f>
        <v>0.56609183610029945</v>
      </c>
      <c r="M152" s="66">
        <f>AG152/X152</f>
        <v>5.2837123822651044E-3</v>
      </c>
      <c r="N152" s="134">
        <f>(I152*0.7635+AU152*0.7562+K152*0.7021+1-P152*0.5276+R152*0.4621+W152*0.2713)/3.9552</f>
        <v>0.48007593004432203</v>
      </c>
      <c r="O152" s="134">
        <f>(1-I152*0.7635+1-AU152*0.7562+1-K152*0.7021+P152*0.5276+1-R152*0.4621+1-W152*0.2713)/5.5276</f>
        <v>0.74195015585221391</v>
      </c>
      <c r="P152" s="113">
        <f>AI152/AA152</f>
        <v>7.7170188463735009E-2</v>
      </c>
      <c r="Q152" s="66">
        <f>AT152/X152</f>
        <v>0.13191117883130837</v>
      </c>
      <c r="R152" s="71">
        <f>E152/AA152</f>
        <v>0.13592233009708737</v>
      </c>
      <c r="S152" s="66">
        <f>AC152/X152</f>
        <v>0.11341669852650026</v>
      </c>
      <c r="T152" s="66">
        <f>AC152/AA152</f>
        <v>3.5244352419035951E-2</v>
      </c>
      <c r="U152" s="67">
        <f>E152/X152</f>
        <v>0.4373994946014243</v>
      </c>
      <c r="V152" s="66">
        <f>(Z152+AD152+AK152)/(AB152+AD152+AF152+AK152)</f>
        <v>0.28286659017900539</v>
      </c>
      <c r="W152" s="67">
        <f>AD152/AA152</f>
        <v>2.5985151342090233E-2</v>
      </c>
      <c r="X152" s="69">
        <v>4353</v>
      </c>
      <c r="Y152" s="69"/>
      <c r="Z152" s="888">
        <v>3539</v>
      </c>
      <c r="AA152" s="888">
        <v>14008</v>
      </c>
      <c r="AB152" s="887">
        <v>13644</v>
      </c>
      <c r="AC152" s="888">
        <f t="shared" si="83"/>
        <v>493.70288868585561</v>
      </c>
      <c r="AD152" s="68">
        <v>364</v>
      </c>
      <c r="AE152" s="119">
        <v>233</v>
      </c>
      <c r="AF152" s="72">
        <v>118.85136232645365</v>
      </c>
      <c r="AG152" s="68">
        <v>23</v>
      </c>
      <c r="AH152" s="69">
        <v>236</v>
      </c>
      <c r="AI152" s="68">
        <v>1081</v>
      </c>
      <c r="AJ152" s="888">
        <f t="shared" si="84"/>
        <v>723.85463277093709</v>
      </c>
      <c r="AK152" s="121">
        <v>129.70288868585561</v>
      </c>
      <c r="AL152" s="120">
        <v>44.854632770937023</v>
      </c>
      <c r="AM152" s="122">
        <v>7.1977625446036733</v>
      </c>
      <c r="AN152" s="888">
        <f t="shared" si="85"/>
        <v>2464.1977625446034</v>
      </c>
      <c r="AO152" s="72">
        <v>884.49625462913036</v>
      </c>
      <c r="AP152" s="69">
        <v>443</v>
      </c>
      <c r="AQ152" s="72">
        <v>313.49613062498628</v>
      </c>
      <c r="AR152" s="72">
        <v>529.35472868174838</v>
      </c>
      <c r="AS152" s="220">
        <v>1778</v>
      </c>
      <c r="AT152" s="894">
        <f t="shared" si="86"/>
        <v>574.20936145268536</v>
      </c>
      <c r="AU152" s="349">
        <f>X152/AA152</f>
        <v>0.31075099942889778</v>
      </c>
      <c r="AV152" s="349">
        <f>BH152/AA152</f>
        <v>0.58505117831664677</v>
      </c>
      <c r="AW152" s="353">
        <f>AG152/AA152</f>
        <v>1.6419189034837236E-3</v>
      </c>
      <c r="AX152" s="365">
        <f>AN152/AA152</f>
        <v>0.17591360383670784</v>
      </c>
      <c r="AY152" s="365">
        <f>BH152/X152</f>
        <v>1.8827008743072797</v>
      </c>
      <c r="AZ152" s="365">
        <f>AR152/X152</f>
        <v>0.12160687541505821</v>
      </c>
      <c r="BA152" s="365">
        <f>AR152/AA152</f>
        <v>3.7789458072654797E-2</v>
      </c>
      <c r="BB152" s="365">
        <f>AT152/AA152</f>
        <v>4.0991530657673143E-2</v>
      </c>
      <c r="BC152" s="365">
        <f>AI152/X152</f>
        <v>0.24833448196645991</v>
      </c>
      <c r="BD152" s="380">
        <f>AD152/X152</f>
        <v>8.3620491614978171E-2</v>
      </c>
      <c r="BE152" s="365">
        <v>0.25900000000000001</v>
      </c>
      <c r="BF152" s="907">
        <v>1331</v>
      </c>
      <c r="BG152" s="907">
        <v>481</v>
      </c>
      <c r="BH152" s="910">
        <f>X152+AC152+AN152+AO152</f>
        <v>8195.3969058595885</v>
      </c>
      <c r="BI152" s="909">
        <v>2903</v>
      </c>
      <c r="BJ152" s="909">
        <v>134.4133125668107</v>
      </c>
      <c r="BK152" s="272">
        <v>29.792633306930952</v>
      </c>
      <c r="BL152" s="907">
        <v>132</v>
      </c>
      <c r="BM152" s="53"/>
      <c r="BN152" s="134">
        <f>(I152*0.7635+AU152*0.7562+K152*0.7021+1-P152*0.5276+R152*0.4621+W152*0.2713)/3.9552</f>
        <v>0.48007593004432203</v>
      </c>
      <c r="BO152" s="222">
        <v>5.17</v>
      </c>
      <c r="BP152" s="116">
        <v>9.6</v>
      </c>
      <c r="BQ152" s="116">
        <v>1</v>
      </c>
      <c r="BR152" s="116">
        <v>0.1</v>
      </c>
      <c r="BS152" s="115">
        <f>AS152/D152</f>
        <v>4.8315217391304346</v>
      </c>
      <c r="BT152" s="117">
        <v>0.89300000000000002</v>
      </c>
      <c r="BU152" s="116">
        <v>2.97</v>
      </c>
      <c r="BV152" s="116">
        <v>2.9</v>
      </c>
      <c r="BW152" s="116">
        <v>24.1</v>
      </c>
      <c r="BX152" s="66">
        <v>0.59799999999999998</v>
      </c>
      <c r="BY152" s="71">
        <v>0.13592233009708737</v>
      </c>
      <c r="BZ152" s="66">
        <v>0.31075099942889778</v>
      </c>
      <c r="CA152" s="227">
        <v>2.5985151342090233E-2</v>
      </c>
      <c r="CB152" s="66">
        <v>0.27775031867929501</v>
      </c>
      <c r="CC152" s="113">
        <v>7.7170188463735009E-2</v>
      </c>
      <c r="CD152" s="53"/>
      <c r="CE152" s="134">
        <f>(1-I152*0.7635+1-AU152*0.7562+1-K152*0.7021+P152*0.5276+1-R152*0.4621+1-W152*0.2713)/5.5276</f>
        <v>0.74195015585221391</v>
      </c>
      <c r="CF152" s="115">
        <v>5.17</v>
      </c>
      <c r="CG152" s="116">
        <v>9.6</v>
      </c>
      <c r="CH152" s="116">
        <v>1</v>
      </c>
      <c r="CI152" s="116">
        <v>0.1</v>
      </c>
      <c r="CJ152" s="115">
        <f>AS152/D152</f>
        <v>4.8315217391304346</v>
      </c>
      <c r="CK152" s="117">
        <v>0.89300000000000002</v>
      </c>
      <c r="CL152" s="116">
        <v>2.97</v>
      </c>
      <c r="CM152" s="116">
        <v>24.1</v>
      </c>
      <c r="CN152" s="116">
        <v>2.9</v>
      </c>
      <c r="CO152" s="66">
        <v>0.59799999999999998</v>
      </c>
      <c r="CP152" s="71">
        <v>0.13592233009708737</v>
      </c>
      <c r="CQ152" s="66">
        <v>0.31075099942889778</v>
      </c>
      <c r="CR152" s="66">
        <v>2.5985151342090233E-2</v>
      </c>
      <c r="CS152" s="66">
        <v>0.27775031867929501</v>
      </c>
      <c r="CT152" s="113">
        <v>7.7170188463735009E-2</v>
      </c>
      <c r="CU152" s="40"/>
      <c r="CW152" s="123"/>
    </row>
    <row r="153" spans="1:249" x14ac:dyDescent="0.2">
      <c r="A153" s="40"/>
      <c r="B153" s="143">
        <v>1877</v>
      </c>
      <c r="C153" s="144">
        <v>6</v>
      </c>
      <c r="D153" s="145">
        <v>360</v>
      </c>
      <c r="E153" s="146">
        <v>2040</v>
      </c>
      <c r="F153" s="138">
        <f>((((4/6)+((J153+K153+R153+T153+V153+W153+I153-(1-M153)-P153-Q153)/20))*(X153+(AD153+AS153)*5/6+(AH153+AM153+AP153)*1/6+AK153*18/6+AO153*8/6-AE153*9/6-AF153*7/6-AG153*3/6-AI153*2/6-AQ153*4/6-AR153)-(((2/6)-((J153+K153+L153+M153+S153+U153+V153+W153+I153)/20))*(AE153*17/6+AF153*12/6+AI153*3/6+AL153*2/6+AQ153*5/6+AR153*8/6-AD153*1/6-AG153*9/6-AK153*2/6))))/2</f>
        <v>2125.2285439924513</v>
      </c>
      <c r="G153" s="302">
        <f t="shared" si="87"/>
        <v>1.0417786980355153</v>
      </c>
      <c r="H153" s="147">
        <f t="shared" si="89"/>
        <v>85.22854399245125</v>
      </c>
      <c r="I153" s="70">
        <f>(Z153-AG153)/(AB153-AG153-AI153+AF153)</f>
        <v>0.28237820138396208</v>
      </c>
      <c r="J153" s="148">
        <f>X153/AB153</f>
        <v>0.33774785980829736</v>
      </c>
      <c r="K153" s="148">
        <f>J153+V153</f>
        <v>0.630216821586561</v>
      </c>
      <c r="L153" s="66">
        <f>AN153/X153</f>
        <v>0.52504880255256847</v>
      </c>
      <c r="M153" s="148">
        <f>AG153/X153</f>
        <v>5.1993067590987872E-3</v>
      </c>
      <c r="N153" s="134">
        <f>(I153*0.7635+AU153*0.7562+K153*0.7021+1-P153*0.5276+R153*0.4621+W153*0.2713)/3.9552</f>
        <v>0.49398457508101623</v>
      </c>
      <c r="O153" s="134">
        <f>(1-I153*0.7635+1-AU153*0.7562+1-K153*0.7021+P153*0.5276+1-R153*0.4621+1-W153*0.2713)/5.5276</f>
        <v>0.73199801154923716</v>
      </c>
      <c r="P153" s="150">
        <f>AI153/AA153</f>
        <v>5.1812731944047959E-2</v>
      </c>
      <c r="Q153" s="66">
        <f>AT153/X153</f>
        <v>9.7900130271074234E-2</v>
      </c>
      <c r="R153" s="152">
        <f>E153/AA153</f>
        <v>0.14558949471881244</v>
      </c>
      <c r="S153" s="66">
        <f>AC153/X153</f>
        <v>0.10009051173215866</v>
      </c>
      <c r="T153" s="66">
        <f>AC153/AA153</f>
        <v>3.297300900340025E-2</v>
      </c>
      <c r="U153" s="153">
        <f>E153/X153</f>
        <v>0.44194107452339687</v>
      </c>
      <c r="V153" s="66">
        <f>(Z153+AD153+AK153)/(AB153+AD153+AF153+AK153)</f>
        <v>0.29246896177826365</v>
      </c>
      <c r="W153" s="153">
        <f>AD153/AA153</f>
        <v>2.4621752783328576E-2</v>
      </c>
      <c r="X153" s="154">
        <v>4616</v>
      </c>
      <c r="Y153" s="154"/>
      <c r="Z153" s="889">
        <v>3705</v>
      </c>
      <c r="AA153" s="889">
        <v>14012</v>
      </c>
      <c r="AB153" s="890">
        <v>13667</v>
      </c>
      <c r="AC153" s="888">
        <f t="shared" si="83"/>
        <v>462.01780215564435</v>
      </c>
      <c r="AD153" s="155">
        <v>345</v>
      </c>
      <c r="AE153" s="156">
        <v>210</v>
      </c>
      <c r="AF153" s="157">
        <v>118.70878332347729</v>
      </c>
      <c r="AG153" s="155">
        <v>24</v>
      </c>
      <c r="AH153" s="154">
        <v>202</v>
      </c>
      <c r="AI153" s="155">
        <v>726</v>
      </c>
      <c r="AJ153" s="888">
        <f t="shared" si="84"/>
        <v>617.82223133399702</v>
      </c>
      <c r="AK153" s="158">
        <v>117.01780215564435</v>
      </c>
      <c r="AL153" s="159">
        <v>56.822231333997038</v>
      </c>
      <c r="AM153" s="160">
        <v>4.6252725826560184</v>
      </c>
      <c r="AN153" s="888">
        <f t="shared" si="85"/>
        <v>2423.6252725826562</v>
      </c>
      <c r="AO153" s="157">
        <v>769.66406857854633</v>
      </c>
      <c r="AP153" s="154">
        <v>359</v>
      </c>
      <c r="AQ153" s="157">
        <v>281.48259874087239</v>
      </c>
      <c r="AR153" s="157">
        <v>395.08476999728163</v>
      </c>
      <c r="AS153" s="221">
        <v>1858</v>
      </c>
      <c r="AT153" s="894">
        <f t="shared" si="86"/>
        <v>451.90700133127865</v>
      </c>
      <c r="AU153" s="350">
        <f>X153/AA153</f>
        <v>0.32943191550099915</v>
      </c>
      <c r="AV153" s="350">
        <f>BH153/AA153</f>
        <v>0.59030168022529594</v>
      </c>
      <c r="AW153" s="354">
        <f>AG153/AA153</f>
        <v>1.7128175849272054E-3</v>
      </c>
      <c r="AX153" s="365">
        <f>AN153/AA153</f>
        <v>0.17296783275639852</v>
      </c>
      <c r="AY153" s="365">
        <f>BH153/X153</f>
        <v>1.7918776307012232</v>
      </c>
      <c r="AZ153" s="366">
        <f>AR153/X153</f>
        <v>8.559028812766066E-2</v>
      </c>
      <c r="BA153" s="366">
        <f>AR153/AA153</f>
        <v>2.819617256617768E-2</v>
      </c>
      <c r="BB153" s="365">
        <f>AT153/AA153</f>
        <v>3.2251427442997332E-2</v>
      </c>
      <c r="BC153" s="366">
        <f>AI153/X153</f>
        <v>0.15727902946273831</v>
      </c>
      <c r="BD153" s="380">
        <f>AD153/X153</f>
        <v>7.4740034662045055E-2</v>
      </c>
      <c r="BE153" s="366">
        <v>0.27100000000000002</v>
      </c>
      <c r="BF153" s="911">
        <v>1410</v>
      </c>
      <c r="BG153" s="911">
        <v>431</v>
      </c>
      <c r="BH153" s="910">
        <f>X153+AC153+AN153+AO153</f>
        <v>8271.3071433168461</v>
      </c>
      <c r="BI153" s="912">
        <v>3046</v>
      </c>
      <c r="BJ153" s="912">
        <v>110.03060212663497</v>
      </c>
      <c r="BK153" s="273">
        <v>33.401608791772261</v>
      </c>
      <c r="BL153" s="907">
        <v>204</v>
      </c>
      <c r="BM153" s="53"/>
      <c r="BN153" s="134">
        <f>(I153*0.7635+AU153*0.7562+K153*0.7021+1-P153*0.5276+R153*0.4621+W153*0.2713)/3.9552</f>
        <v>0.49398457508101623</v>
      </c>
      <c r="BO153" s="223">
        <v>5.67</v>
      </c>
      <c r="BP153" s="162">
        <v>10.3</v>
      </c>
      <c r="BQ153" s="162">
        <v>1</v>
      </c>
      <c r="BR153" s="162">
        <v>0.1</v>
      </c>
      <c r="BS153" s="161">
        <f>AS153/D153</f>
        <v>5.1611111111111114</v>
      </c>
      <c r="BT153" s="163">
        <v>0.88400000000000001</v>
      </c>
      <c r="BU153" s="162">
        <v>2.1</v>
      </c>
      <c r="BV153" s="162">
        <v>2</v>
      </c>
      <c r="BW153" s="162">
        <v>25</v>
      </c>
      <c r="BX153" s="148">
        <v>0.627</v>
      </c>
      <c r="BY153" s="152">
        <v>0.14558949471881244</v>
      </c>
      <c r="BZ153" s="148">
        <v>0.32943191550099915</v>
      </c>
      <c r="CA153" s="228">
        <v>2.4621752783328576E-2</v>
      </c>
      <c r="CB153" s="148">
        <v>0.28237820138396208</v>
      </c>
      <c r="CC153" s="150">
        <v>5.1812731944047959E-2</v>
      </c>
      <c r="CD153" s="53"/>
      <c r="CE153" s="134">
        <f>(1-I153*0.7635+1-AU153*0.7562+1-K153*0.7021+P153*0.5276+1-R153*0.4621+1-W153*0.2713)/5.5276</f>
        <v>0.73199801154923716</v>
      </c>
      <c r="CF153" s="115">
        <v>5.67</v>
      </c>
      <c r="CG153" s="116">
        <v>10.3</v>
      </c>
      <c r="CH153" s="116">
        <v>1</v>
      </c>
      <c r="CI153" s="116">
        <v>0.1</v>
      </c>
      <c r="CJ153" s="115">
        <f>AS153/D153</f>
        <v>5.1611111111111114</v>
      </c>
      <c r="CK153" s="117">
        <v>0.88400000000000001</v>
      </c>
      <c r="CL153" s="116">
        <v>2.1</v>
      </c>
      <c r="CM153" s="116">
        <v>25</v>
      </c>
      <c r="CN153" s="116">
        <v>2</v>
      </c>
      <c r="CO153" s="66">
        <v>0.627</v>
      </c>
      <c r="CP153" s="71">
        <v>0.14558949471881244</v>
      </c>
      <c r="CQ153" s="66">
        <v>0.32943191550099915</v>
      </c>
      <c r="CR153" s="66">
        <v>2.4621752783328576E-2</v>
      </c>
      <c r="CS153" s="66">
        <v>0.28237820138396208</v>
      </c>
      <c r="CT153" s="113">
        <v>5.1812731944047959E-2</v>
      </c>
      <c r="CU153" s="40"/>
    </row>
    <row r="154" spans="1:249" s="164" customFormat="1" x14ac:dyDescent="0.2">
      <c r="A154" s="40"/>
      <c r="B154" s="96">
        <v>1876</v>
      </c>
      <c r="C154" s="255">
        <v>8</v>
      </c>
      <c r="D154" s="145">
        <v>520</v>
      </c>
      <c r="E154" s="146">
        <v>3066</v>
      </c>
      <c r="F154" s="138">
        <f>((((4/6)+((J154+K154+R154+T154+V154+W154+I154-(1-M154)-P154-Q154)/20))*(X154+(AD154+AS154)*5/6+(AH154+AM154+AP154)*1/6+AK154*18/6+AO154*8/6-AE154*9/6-AF154*7/6-AG154*3/6-AI154*2/6-AQ154*4/6-AR154)-(((2/6)-((J154+K154+L154+M154+S154+U154+V154+W154+I154)/20))*(AE154*17/6+AF154*12/6+AI154*3/6+AL154*2/6+AQ154*5/6+AR154*8/6-AD154*1/6-AG154*9/6-AK154*2/6))))/2</f>
        <v>3015.2459199121631</v>
      </c>
      <c r="G154" s="299">
        <f t="shared" si="87"/>
        <v>0.98344615783175571</v>
      </c>
      <c r="H154" s="927">
        <f>E154-F154</f>
        <v>50.754080087836883</v>
      </c>
      <c r="I154" s="70">
        <f>(Z154-AG154)/(AB154-AG154-AI154+AF154)</f>
        <v>0.26976208569168447</v>
      </c>
      <c r="J154" s="413">
        <f>X154/AB154</f>
        <v>0.320709706277024</v>
      </c>
      <c r="K154" s="413">
        <f>J154+V154</f>
        <v>0.60191411049412014</v>
      </c>
      <c r="L154" s="412">
        <f>AN154/X154</f>
        <v>0.5845650171086042</v>
      </c>
      <c r="M154" s="66">
        <f>AG154/X154</f>
        <v>6.1986672865333957E-3</v>
      </c>
      <c r="N154" s="134">
        <f>(I154*0.7635+AU154*0.7562+K154*0.7021+1-P154*0.5276+R154*0.4621+W154*0.2713)/3.9552</f>
        <v>0.48685965490632321</v>
      </c>
      <c r="O154" s="134">
        <f>(1-I154*0.7635+1-AU154*0.7562+1-K154*0.7021+P154*0.5276+1-R154*0.4621+1-W154*0.2713)/5.5276</f>
        <v>0.73709615256431549</v>
      </c>
      <c r="P154" s="113">
        <f>AI154/AA154</f>
        <v>2.8792100503495135E-2</v>
      </c>
      <c r="Q154" s="66">
        <f>AT154/X154</f>
        <v>0.12185720479255317</v>
      </c>
      <c r="R154" s="71">
        <f>E154/AA154</f>
        <v>0.14987534829153834</v>
      </c>
      <c r="S154" s="66">
        <f>AC154/X154</f>
        <v>7.7957968460634366E-2</v>
      </c>
      <c r="T154" s="66">
        <f>AC154/AA154</f>
        <v>2.4591228942487834E-2</v>
      </c>
      <c r="U154" s="67">
        <f>E154/X154</f>
        <v>0.47512784751278475</v>
      </c>
      <c r="V154" s="66">
        <f>(Z154+AD154+AK154)/(AB154+AD154+AF154+AK154)</f>
        <v>0.28120440421709608</v>
      </c>
      <c r="W154" s="67">
        <f>AD154/AA154</f>
        <v>1.6424695703182286E-2</v>
      </c>
      <c r="X154" s="69">
        <v>6453</v>
      </c>
      <c r="Y154" s="69"/>
      <c r="Z154" s="888">
        <v>5338</v>
      </c>
      <c r="AA154" s="888">
        <v>20457</v>
      </c>
      <c r="AB154" s="887">
        <v>20121</v>
      </c>
      <c r="AC154" s="888">
        <f t="shared" si="83"/>
        <v>503.06277047647359</v>
      </c>
      <c r="AD154" s="68">
        <v>336</v>
      </c>
      <c r="AE154" s="119">
        <v>274</v>
      </c>
      <c r="AF154" s="72">
        <v>147.52786921721875</v>
      </c>
      <c r="AG154" s="68">
        <v>40</v>
      </c>
      <c r="AH154" s="69">
        <v>187</v>
      </c>
      <c r="AI154" s="68">
        <v>589</v>
      </c>
      <c r="AJ154" s="888">
        <f t="shared" si="84"/>
        <v>728.70926010553569</v>
      </c>
      <c r="AK154" s="121">
        <v>167.06277047647362</v>
      </c>
      <c r="AL154" s="120">
        <v>88.709260105535719</v>
      </c>
      <c r="AM154" s="122">
        <v>8.1980554018225789</v>
      </c>
      <c r="AN154" s="888">
        <f t="shared" si="85"/>
        <v>3772.1980554018228</v>
      </c>
      <c r="AO154" s="72">
        <v>945.81514901627452</v>
      </c>
      <c r="AP154" s="69">
        <v>453</v>
      </c>
      <c r="AQ154" s="72">
        <v>413.91172326464022</v>
      </c>
      <c r="AR154" s="72">
        <v>697.63528242080997</v>
      </c>
      <c r="AS154" s="220">
        <v>3124</v>
      </c>
      <c r="AT154" s="895">
        <f t="shared" si="86"/>
        <v>786.34454252634566</v>
      </c>
      <c r="AU154" s="419">
        <f>X154/AA154</f>
        <v>0.31544214694236694</v>
      </c>
      <c r="AV154" s="419">
        <f>BH154/AA154</f>
        <v>0.57066412352224527</v>
      </c>
      <c r="AW154" s="420">
        <f>AG154/AA154</f>
        <v>1.9553209170455103E-3</v>
      </c>
      <c r="AX154" s="418">
        <f>AN154/AA154</f>
        <v>0.18439644402413954</v>
      </c>
      <c r="AY154" s="365">
        <f>BH154/X154</f>
        <v>1.8090928211521109</v>
      </c>
      <c r="AZ154" s="365">
        <f>AR154/X154</f>
        <v>0.10811022507683403</v>
      </c>
      <c r="BA154" s="365">
        <f>AR154/AA154</f>
        <v>3.410252150465904E-2</v>
      </c>
      <c r="BB154" s="365">
        <f>AT154/AA154</f>
        <v>3.8438898300158661E-2</v>
      </c>
      <c r="BC154" s="365">
        <f>AI154/X154</f>
        <v>9.127537579420425E-2</v>
      </c>
      <c r="BD154" s="380">
        <f>AD154/X154</f>
        <v>5.2068805206880522E-2</v>
      </c>
      <c r="BE154" s="365">
        <v>0.26500000000000001</v>
      </c>
      <c r="BF154" s="907">
        <v>1984</v>
      </c>
      <c r="BG154" s="907">
        <v>633</v>
      </c>
      <c r="BH154" s="910">
        <f>X154+AC154+AN154+AO154</f>
        <v>11674.075974894571</v>
      </c>
      <c r="BI154" s="909">
        <v>4484</v>
      </c>
      <c r="BJ154" s="909">
        <v>155.71863319663473</v>
      </c>
      <c r="BK154" s="272">
        <v>48.286738745769945</v>
      </c>
      <c r="BL154" s="907">
        <v>181</v>
      </c>
      <c r="BM154" s="53"/>
      <c r="BN154" s="134">
        <f>(I154*0.7635+AU154*0.7562+K154*0.7021+1-P154*0.5276+R154*0.4621+W154*0.2713)/3.9552</f>
        <v>0.48685965490632321</v>
      </c>
      <c r="BO154" s="115">
        <v>5.9</v>
      </c>
      <c r="BP154" s="116">
        <v>10.1</v>
      </c>
      <c r="BQ154" s="116">
        <v>0.6</v>
      </c>
      <c r="BR154" s="116">
        <v>0.1</v>
      </c>
      <c r="BS154" s="115">
        <f>AS154/D154</f>
        <v>6.0076923076923077</v>
      </c>
      <c r="BT154" s="117">
        <v>0.86599999999999999</v>
      </c>
      <c r="BU154" s="116">
        <v>1.75</v>
      </c>
      <c r="BV154" s="116">
        <v>1.1000000000000001</v>
      </c>
      <c r="BW154" s="116">
        <v>25.9</v>
      </c>
      <c r="BX154" s="66">
        <v>0.59799999999999998</v>
      </c>
      <c r="BY154" s="71">
        <v>0.14987534829153834</v>
      </c>
      <c r="BZ154" s="66">
        <v>0.31544214694236694</v>
      </c>
      <c r="CA154" s="66">
        <v>1.6424695703182286E-2</v>
      </c>
      <c r="CB154" s="66">
        <v>0.26976208569168447</v>
      </c>
      <c r="CC154" s="113">
        <v>2.8792100503495135E-2</v>
      </c>
      <c r="CD154" s="53"/>
      <c r="CE154" s="134">
        <f>(1-I154*0.7635+1-AU154*0.7562+1-K154*0.7021+P154*0.5276+1-R154*0.4621+1-W154*0.2713)/5.5276</f>
        <v>0.73709615256431549</v>
      </c>
      <c r="CF154" s="115">
        <v>5.9</v>
      </c>
      <c r="CG154" s="116">
        <v>10.1</v>
      </c>
      <c r="CH154" s="116">
        <v>0.6</v>
      </c>
      <c r="CI154" s="116">
        <v>0.1</v>
      </c>
      <c r="CJ154" s="115">
        <f>AS154/D154</f>
        <v>6.0076923076923077</v>
      </c>
      <c r="CK154" s="117">
        <v>0.86599999999999999</v>
      </c>
      <c r="CL154" s="116">
        <v>1.75</v>
      </c>
      <c r="CM154" s="116">
        <v>25.9</v>
      </c>
      <c r="CN154" s="116">
        <v>1.1000000000000001</v>
      </c>
      <c r="CO154" s="66">
        <v>0.59799999999999998</v>
      </c>
      <c r="CP154" s="71">
        <v>0.14987534829153834</v>
      </c>
      <c r="CQ154" s="66">
        <v>0.31544214694236694</v>
      </c>
      <c r="CR154" s="66">
        <v>1.6424695703182286E-2</v>
      </c>
      <c r="CS154" s="66">
        <v>0.26976208569168447</v>
      </c>
      <c r="CT154" s="113">
        <v>2.8792100503495135E-2</v>
      </c>
      <c r="CU154" s="40"/>
      <c r="CV154" s="230"/>
      <c r="CX154" s="233"/>
      <c r="CY154" s="33"/>
      <c r="CZ154" s="241"/>
      <c r="DA154" s="165"/>
      <c r="DB154" s="165"/>
      <c r="DC154" s="165"/>
      <c r="DD154" s="165"/>
      <c r="DE154" s="165"/>
      <c r="DF154" s="248"/>
      <c r="DG154" s="33"/>
      <c r="DH154" s="241"/>
      <c r="DI154" s="248"/>
      <c r="DJ154" s="33"/>
      <c r="DK154" s="241"/>
      <c r="DL154" s="165"/>
      <c r="DM154" s="165"/>
      <c r="DN154" s="165"/>
      <c r="DO154" s="165"/>
      <c r="DP154" s="165"/>
      <c r="DQ154" s="248"/>
      <c r="DR154" s="33"/>
      <c r="DS154" s="241"/>
      <c r="DT154" s="248"/>
      <c r="DU154" s="33"/>
      <c r="DV154" s="241"/>
      <c r="DW154" s="165"/>
      <c r="DX154" s="165"/>
      <c r="DY154" s="165"/>
      <c r="DZ154" s="165"/>
      <c r="EA154" s="165"/>
      <c r="EB154" s="165"/>
      <c r="EC154" s="165"/>
      <c r="ED154" s="165"/>
      <c r="EE154" s="165"/>
      <c r="EF154" s="165"/>
      <c r="EG154" s="165"/>
      <c r="EH154" s="165"/>
      <c r="EI154" s="165"/>
      <c r="EJ154" s="165"/>
      <c r="EK154" s="165"/>
      <c r="EL154" s="165"/>
      <c r="EM154" s="165"/>
      <c r="EN154" s="165"/>
      <c r="EO154" s="165"/>
      <c r="EP154" s="165"/>
      <c r="EQ154" s="165"/>
      <c r="ER154" s="165"/>
      <c r="ES154" s="165"/>
      <c r="ET154" s="165"/>
      <c r="EU154" s="165"/>
      <c r="EV154" s="165"/>
      <c r="EW154" s="165"/>
      <c r="EX154" s="165"/>
      <c r="EY154" s="165"/>
      <c r="EZ154" s="165"/>
      <c r="FA154" s="165"/>
      <c r="FB154" s="165"/>
      <c r="FC154" s="165"/>
      <c r="FD154" s="165"/>
      <c r="FE154" s="165"/>
      <c r="FF154" s="165"/>
      <c r="FG154" s="165"/>
      <c r="FH154" s="165"/>
      <c r="FI154" s="165"/>
      <c r="FJ154" s="165"/>
      <c r="FK154" s="165"/>
      <c r="FL154" s="165"/>
      <c r="FM154" s="165"/>
      <c r="FN154" s="165"/>
      <c r="FO154" s="165"/>
      <c r="FP154" s="165"/>
      <c r="FQ154" s="165"/>
      <c r="FR154" s="165"/>
      <c r="FS154" s="165"/>
      <c r="FT154" s="165"/>
      <c r="FU154" s="165"/>
      <c r="FV154" s="165"/>
      <c r="FW154" s="165"/>
      <c r="FX154" s="165"/>
      <c r="FY154" s="165"/>
      <c r="FZ154" s="165"/>
      <c r="GA154" s="165"/>
      <c r="GB154" s="165"/>
      <c r="GC154" s="165"/>
      <c r="GD154" s="165"/>
      <c r="GE154" s="165"/>
      <c r="GF154" s="165"/>
      <c r="GG154" s="165"/>
      <c r="GH154" s="165"/>
      <c r="GI154" s="165"/>
      <c r="GJ154" s="165"/>
      <c r="GK154" s="165"/>
      <c r="GL154" s="165"/>
      <c r="GM154" s="165"/>
      <c r="GN154" s="165"/>
      <c r="GO154" s="165"/>
      <c r="GP154" s="165"/>
      <c r="GQ154" s="165"/>
      <c r="GR154" s="165"/>
      <c r="GS154" s="165"/>
      <c r="GT154" s="165"/>
      <c r="GU154" s="165"/>
      <c r="GV154" s="165"/>
      <c r="GW154" s="165"/>
      <c r="GX154" s="165"/>
      <c r="GY154" s="165"/>
      <c r="GZ154" s="165"/>
      <c r="HA154" s="165"/>
      <c r="HB154" s="165"/>
      <c r="HC154" s="165"/>
      <c r="HD154" s="165"/>
      <c r="HE154" s="165"/>
      <c r="HF154" s="165"/>
      <c r="HG154" s="165"/>
      <c r="HH154" s="165"/>
      <c r="HI154" s="165"/>
      <c r="HJ154" s="165"/>
      <c r="HK154" s="165"/>
      <c r="HL154" s="165"/>
      <c r="HM154" s="165"/>
      <c r="HN154" s="165"/>
      <c r="HO154" s="165"/>
      <c r="HP154" s="165"/>
      <c r="HQ154" s="165"/>
      <c r="HR154" s="165"/>
      <c r="HS154" s="165"/>
      <c r="HT154" s="165"/>
      <c r="HU154" s="165"/>
      <c r="HV154" s="165"/>
      <c r="HW154" s="165"/>
      <c r="HX154" s="165"/>
      <c r="HY154" s="165"/>
      <c r="HZ154" s="165"/>
      <c r="IA154" s="165"/>
      <c r="IB154" s="165"/>
      <c r="IC154" s="165"/>
      <c r="ID154" s="165"/>
      <c r="IE154" s="165"/>
      <c r="IF154" s="165"/>
      <c r="IG154" s="165"/>
      <c r="IH154" s="165"/>
      <c r="II154" s="165"/>
      <c r="IJ154" s="165"/>
      <c r="IK154" s="165"/>
      <c r="IL154" s="165"/>
      <c r="IM154" s="165"/>
      <c r="IN154" s="165"/>
      <c r="IO154" s="165"/>
    </row>
    <row r="155" spans="1:249" s="34" customFormat="1" ht="16" x14ac:dyDescent="0.2">
      <c r="A155" s="40"/>
      <c r="B155" s="41"/>
      <c r="C155" s="254" t="s">
        <v>133</v>
      </c>
      <c r="D155" s="256">
        <f>SUM(D9:D154)</f>
        <v>459240</v>
      </c>
      <c r="E155" s="254">
        <f>SUM(E9:E154)</f>
        <v>2088087</v>
      </c>
      <c r="F155" s="854">
        <f>SUM(F8:F154)</f>
        <v>2085067.8820824167</v>
      </c>
      <c r="G155" s="928">
        <f>F155/E155</f>
        <v>0.99855412254490195</v>
      </c>
      <c r="H155" s="929">
        <f>E155-F155</f>
        <v>3019.117917583324</v>
      </c>
      <c r="I155" s="39"/>
      <c r="J155" s="924"/>
      <c r="K155" s="925"/>
      <c r="L155" s="39"/>
      <c r="M155" s="39"/>
      <c r="N155" s="47"/>
      <c r="O155" s="45"/>
      <c r="P155" s="39"/>
      <c r="Q155" s="48"/>
      <c r="R155" s="39"/>
      <c r="S155" s="60"/>
      <c r="T155" s="60"/>
      <c r="U155" s="39"/>
      <c r="V155" s="2"/>
      <c r="W155" s="39"/>
      <c r="X155" s="43"/>
      <c r="Y155" s="43"/>
      <c r="Z155" s="264"/>
      <c r="AA155" s="40"/>
      <c r="AB155" s="406"/>
      <c r="AC155" s="40"/>
      <c r="AD155" s="40"/>
      <c r="AE155" s="43"/>
      <c r="AF155" s="40"/>
      <c r="AG155" s="40"/>
      <c r="AH155" s="40"/>
      <c r="AI155" s="44"/>
      <c r="AJ155" s="40"/>
      <c r="AK155" s="40"/>
      <c r="AL155" s="46"/>
      <c r="AM155" s="40"/>
      <c r="AN155" s="40"/>
      <c r="AO155" s="43"/>
      <c r="AP155" s="43"/>
      <c r="AQ155" s="43"/>
      <c r="AR155" s="43"/>
      <c r="AS155" s="40"/>
      <c r="AT155" s="46"/>
      <c r="AU155" s="921"/>
      <c r="AV155" s="921"/>
      <c r="AW155" s="921"/>
      <c r="AX155" s="367"/>
      <c r="AY155" s="367"/>
      <c r="AZ155" s="368"/>
      <c r="BA155" s="368"/>
      <c r="BB155" s="375"/>
      <c r="BC155" s="367"/>
      <c r="BD155" s="367"/>
      <c r="BE155" s="375"/>
      <c r="BF155" s="263"/>
      <c r="BG155" s="263"/>
      <c r="BH155" s="390"/>
      <c r="BI155" s="264"/>
      <c r="BJ155" s="264"/>
      <c r="BK155" s="263"/>
      <c r="BL155" s="263"/>
      <c r="BM155" s="40"/>
      <c r="BN155" s="39"/>
      <c r="BO155" s="49"/>
      <c r="BP155" s="49"/>
      <c r="BQ155" s="49"/>
      <c r="BR155" s="49"/>
      <c r="BS155" s="49"/>
      <c r="BT155" s="50"/>
      <c r="BU155" s="49"/>
      <c r="BV155" s="49"/>
      <c r="BW155" s="49"/>
      <c r="BX155" s="49"/>
      <c r="BY155" s="49"/>
      <c r="BZ155" s="49"/>
      <c r="CA155" s="49"/>
      <c r="CB155" s="49"/>
      <c r="CC155" s="49"/>
      <c r="CD155" s="40"/>
      <c r="CE155" s="39"/>
      <c r="CF155" s="49"/>
      <c r="CG155" s="49"/>
      <c r="CH155" s="49"/>
      <c r="CI155" s="49"/>
      <c r="CJ155" s="49"/>
      <c r="CK155" s="50"/>
      <c r="CL155" s="49"/>
      <c r="CM155" s="49"/>
      <c r="CN155" s="49"/>
      <c r="CO155" s="49"/>
      <c r="CP155" s="49"/>
      <c r="CQ155" s="49"/>
      <c r="CR155" s="49"/>
      <c r="CS155" s="49"/>
      <c r="CT155" s="49"/>
      <c r="CU155" s="40"/>
      <c r="CV155" s="1"/>
      <c r="CX155" s="35"/>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row>
    <row r="156" spans="1:249" s="33" customFormat="1" x14ac:dyDescent="0.2">
      <c r="A156" s="40"/>
      <c r="B156" s="41"/>
      <c r="C156" s="40"/>
      <c r="D156" s="40"/>
      <c r="E156" s="42"/>
      <c r="F156" s="54"/>
      <c r="G156" s="54"/>
      <c r="H156" s="342">
        <f>AVERAGE(H9:H154)</f>
        <v>190.91404524523335</v>
      </c>
      <c r="I156" s="65"/>
      <c r="J156" s="926"/>
      <c r="K156" s="926"/>
      <c r="L156" s="39"/>
      <c r="M156" s="39"/>
      <c r="N156" s="43"/>
      <c r="O156" s="39"/>
      <c r="P156" s="61"/>
      <c r="Q156" s="48"/>
      <c r="R156" s="63"/>
      <c r="S156" s="62"/>
      <c r="T156" s="62"/>
      <c r="U156" s="63"/>
      <c r="V156" s="2"/>
      <c r="W156" s="64"/>
      <c r="X156" s="40"/>
      <c r="Y156" s="40"/>
      <c r="Z156" s="264"/>
      <c r="AA156" s="40"/>
      <c r="AB156" s="407"/>
      <c r="AC156" s="40"/>
      <c r="AD156" s="40"/>
      <c r="AE156" s="40"/>
      <c r="AF156" s="40"/>
      <c r="AG156" s="40"/>
      <c r="AH156" s="40"/>
      <c r="AI156" s="40"/>
      <c r="AJ156" s="40"/>
      <c r="AK156" s="40"/>
      <c r="AL156" s="40"/>
      <c r="AM156" s="40"/>
      <c r="AN156" s="40"/>
      <c r="AO156" s="40"/>
      <c r="AP156" s="40"/>
      <c r="AQ156" s="40"/>
      <c r="AR156" s="40"/>
      <c r="AS156" s="40"/>
      <c r="AT156" s="40"/>
      <c r="AU156" s="922"/>
      <c r="AV156" s="922"/>
      <c r="AW156" s="923"/>
      <c r="AX156" s="367"/>
      <c r="AY156" s="367"/>
      <c r="AZ156" s="369"/>
      <c r="BA156" s="369"/>
      <c r="BB156" s="375"/>
      <c r="BC156" s="378"/>
      <c r="BD156" s="381"/>
      <c r="BE156" s="375"/>
      <c r="BF156" s="264"/>
      <c r="BG156" s="264"/>
      <c r="BH156" s="390"/>
      <c r="BI156" s="264"/>
      <c r="BJ156" s="264"/>
      <c r="BK156" s="264"/>
      <c r="BL156" s="264"/>
      <c r="BM156" s="40"/>
      <c r="BN156" s="39"/>
      <c r="BO156" s="49"/>
      <c r="BP156" s="49"/>
      <c r="BQ156" s="49"/>
      <c r="BR156" s="49"/>
      <c r="BS156" s="49"/>
      <c r="BT156" s="50"/>
      <c r="BU156" s="49"/>
      <c r="BV156" s="49"/>
      <c r="BW156" s="49"/>
      <c r="BX156" s="49"/>
      <c r="BY156" s="49"/>
      <c r="BZ156" s="49"/>
      <c r="CA156" s="49"/>
      <c r="CB156" s="49"/>
      <c r="CC156" s="49"/>
      <c r="CD156" s="40"/>
      <c r="CE156" s="52"/>
      <c r="CF156" s="49"/>
      <c r="CG156" s="49"/>
      <c r="CH156" s="49"/>
      <c r="CI156" s="49"/>
      <c r="CJ156" s="49"/>
      <c r="CK156" s="50"/>
      <c r="CL156" s="49"/>
      <c r="CM156" s="49"/>
      <c r="CN156" s="49"/>
      <c r="CO156" s="49"/>
      <c r="CP156" s="49"/>
      <c r="CQ156" s="49"/>
      <c r="CR156" s="49"/>
      <c r="CS156" s="49"/>
      <c r="CT156" s="49"/>
      <c r="CU156" s="40"/>
      <c r="CV156" s="1"/>
      <c r="CW156" s="34"/>
      <c r="CX156" s="35"/>
    </row>
    <row r="157" spans="1:249" s="167" customFormat="1" ht="16" x14ac:dyDescent="0.2">
      <c r="A157" s="33"/>
      <c r="B157" s="166"/>
      <c r="E157" s="168"/>
      <c r="F157" s="169"/>
      <c r="G157" s="169"/>
      <c r="H157" s="169"/>
      <c r="I157" s="170"/>
      <c r="J157" s="171"/>
      <c r="K157" s="171"/>
      <c r="L157" s="170"/>
      <c r="M157" s="170"/>
      <c r="N157" s="173"/>
      <c r="O157" s="170"/>
      <c r="P157" s="170"/>
      <c r="Q157" s="175"/>
      <c r="R157" s="170"/>
      <c r="S157" s="172"/>
      <c r="T157" s="172"/>
      <c r="U157" s="170"/>
      <c r="V157" s="171"/>
      <c r="W157" s="170"/>
      <c r="X157" s="173"/>
      <c r="Y157" s="173"/>
      <c r="Z157" s="280"/>
      <c r="AB157" s="408"/>
      <c r="AE157" s="173"/>
      <c r="AL157" s="174"/>
      <c r="AO157" s="173"/>
      <c r="AP157" s="173"/>
      <c r="AQ157" s="173"/>
      <c r="AR157" s="173"/>
      <c r="AT157" s="174"/>
      <c r="AU157" s="351"/>
      <c r="AV157" s="351"/>
      <c r="AW157" s="351"/>
      <c r="AX157" s="370"/>
      <c r="AY157" s="370"/>
      <c r="AZ157" s="371"/>
      <c r="BA157" s="371"/>
      <c r="BB157" s="376"/>
      <c r="BC157" s="370"/>
      <c r="BD157" s="370"/>
      <c r="BE157" s="376"/>
      <c r="BF157" s="274"/>
      <c r="BG157" s="274"/>
      <c r="BH157" s="391"/>
      <c r="BI157" s="280"/>
      <c r="BJ157" s="280"/>
      <c r="BK157" s="274"/>
      <c r="BL157" s="265"/>
      <c r="BM157" s="33"/>
      <c r="BN157" s="207"/>
      <c r="BO157" s="177"/>
      <c r="BP157" s="177"/>
      <c r="BQ157" s="177"/>
      <c r="BR157" s="177"/>
      <c r="BS157" s="177"/>
      <c r="BT157" s="178"/>
      <c r="BU157" s="177"/>
      <c r="BV157" s="177"/>
      <c r="BW157" s="177"/>
      <c r="BX157" s="177"/>
      <c r="BY157" s="177"/>
      <c r="BZ157" s="177"/>
      <c r="CA157" s="177"/>
      <c r="CB157" s="177"/>
      <c r="CC157" s="216"/>
      <c r="CD157" s="33"/>
      <c r="CE157" s="207"/>
      <c r="CF157" s="177"/>
      <c r="CG157" s="177"/>
      <c r="CH157" s="177"/>
      <c r="CI157" s="177"/>
      <c r="CJ157" s="177"/>
      <c r="CK157" s="178"/>
      <c r="CL157" s="177"/>
      <c r="CM157" s="177"/>
      <c r="CN157" s="177"/>
      <c r="CO157" s="177"/>
      <c r="CP157" s="177"/>
      <c r="CQ157" s="177"/>
      <c r="CR157" s="177"/>
      <c r="CS157" s="177"/>
      <c r="CT157" s="216"/>
      <c r="CU157" s="33"/>
      <c r="CV157" s="166"/>
      <c r="CX157" s="234"/>
      <c r="CY157" s="33"/>
      <c r="CZ157" s="242"/>
      <c r="DA157" s="176"/>
      <c r="DB157" s="176"/>
      <c r="DC157" s="176"/>
      <c r="DD157" s="176"/>
      <c r="DE157" s="176"/>
      <c r="DF157" s="249"/>
      <c r="DG157" s="33"/>
      <c r="DH157" s="242"/>
      <c r="DI157" s="249"/>
      <c r="DJ157" s="33"/>
      <c r="DK157" s="242"/>
      <c r="DL157" s="176"/>
      <c r="DM157" s="176"/>
      <c r="DN157" s="176"/>
      <c r="DO157" s="176"/>
      <c r="DP157" s="176"/>
      <c r="DQ157" s="249"/>
      <c r="DR157" s="33"/>
      <c r="DS157" s="242"/>
      <c r="DT157" s="249"/>
      <c r="DU157" s="33"/>
      <c r="DV157" s="242"/>
      <c r="DW157" s="176"/>
      <c r="DX157" s="176"/>
      <c r="DY157" s="176"/>
      <c r="DZ157" s="176"/>
      <c r="EA157" s="176"/>
      <c r="EB157" s="176"/>
      <c r="EC157" s="176"/>
      <c r="ED157" s="176"/>
      <c r="EE157" s="176"/>
      <c r="EF157" s="176"/>
      <c r="EG157" s="176"/>
      <c r="EH157" s="176"/>
      <c r="EI157" s="176"/>
      <c r="EJ157" s="176"/>
      <c r="EK157" s="176"/>
      <c r="EL157" s="176"/>
      <c r="EM157" s="176"/>
      <c r="EN157" s="176"/>
      <c r="EO157" s="176"/>
      <c r="EP157" s="176"/>
      <c r="EQ157" s="176"/>
      <c r="ER157" s="176"/>
      <c r="ES157" s="176"/>
      <c r="ET157" s="176"/>
      <c r="EU157" s="176"/>
      <c r="EV157" s="176"/>
      <c r="EW157" s="176"/>
      <c r="EX157" s="176"/>
      <c r="EY157" s="176"/>
      <c r="EZ157" s="176"/>
      <c r="FA157" s="176"/>
      <c r="FB157" s="176"/>
      <c r="FC157" s="176"/>
      <c r="FD157" s="176"/>
      <c r="FE157" s="176"/>
      <c r="FF157" s="176"/>
      <c r="FG157" s="176"/>
      <c r="FH157" s="176"/>
      <c r="FI157" s="176"/>
      <c r="FJ157" s="176"/>
      <c r="FK157" s="176"/>
      <c r="FL157" s="176"/>
      <c r="FM157" s="176"/>
      <c r="FN157" s="176"/>
      <c r="FO157" s="176"/>
      <c r="FP157" s="176"/>
      <c r="FQ157" s="176"/>
      <c r="FR157" s="176"/>
      <c r="FS157" s="176"/>
      <c r="FT157" s="176"/>
      <c r="FU157" s="176"/>
      <c r="FV157" s="176"/>
      <c r="FW157" s="176"/>
      <c r="FX157" s="176"/>
      <c r="FY157" s="176"/>
      <c r="FZ157" s="176"/>
      <c r="GA157" s="176"/>
      <c r="GB157" s="176"/>
      <c r="GC157" s="176"/>
      <c r="GD157" s="176"/>
      <c r="GE157" s="176"/>
      <c r="GF157" s="176"/>
      <c r="GG157" s="176"/>
      <c r="GH157" s="176"/>
      <c r="GI157" s="176"/>
      <c r="GJ157" s="176"/>
      <c r="GK157" s="176"/>
      <c r="GL157" s="176"/>
      <c r="GM157" s="176"/>
      <c r="GN157" s="176"/>
      <c r="GO157" s="176"/>
      <c r="GP157" s="176"/>
      <c r="GQ157" s="176"/>
      <c r="GR157" s="176"/>
      <c r="GS157" s="176"/>
      <c r="GT157" s="176"/>
      <c r="GU157" s="176"/>
      <c r="GV157" s="176"/>
      <c r="GW157" s="176"/>
      <c r="GX157" s="176"/>
      <c r="GY157" s="176"/>
      <c r="GZ157" s="176"/>
      <c r="HA157" s="176"/>
      <c r="HB157" s="176"/>
      <c r="HC157" s="176"/>
      <c r="HD157" s="176"/>
      <c r="HE157" s="176"/>
      <c r="HF157" s="176"/>
      <c r="HG157" s="176"/>
      <c r="HH157" s="176"/>
      <c r="HI157" s="176"/>
      <c r="HJ157" s="176"/>
      <c r="HK157" s="176"/>
      <c r="HL157" s="176"/>
      <c r="HM157" s="176"/>
      <c r="HN157" s="176"/>
      <c r="HO157" s="176"/>
      <c r="HP157" s="176"/>
      <c r="HQ157" s="176"/>
      <c r="HR157" s="176"/>
      <c r="HS157" s="176"/>
      <c r="HT157" s="176"/>
      <c r="HU157" s="176"/>
      <c r="HV157" s="176"/>
      <c r="HW157" s="176"/>
      <c r="HX157" s="176"/>
      <c r="HY157" s="176"/>
      <c r="HZ157" s="176"/>
      <c r="IA157" s="176"/>
      <c r="IB157" s="176"/>
      <c r="IC157" s="176"/>
      <c r="ID157" s="176"/>
      <c r="IE157" s="176"/>
      <c r="IF157" s="176"/>
      <c r="IG157" s="176"/>
      <c r="IH157" s="176"/>
      <c r="II157" s="176"/>
      <c r="IJ157" s="176"/>
      <c r="IK157" s="176"/>
      <c r="IL157" s="176"/>
      <c r="IM157" s="176"/>
      <c r="IN157" s="176"/>
      <c r="IO157" s="176"/>
    </row>
    <row r="158" spans="1:249" ht="16" x14ac:dyDescent="0.2">
      <c r="J158" s="126"/>
      <c r="K158" s="126"/>
      <c r="N158" s="123"/>
      <c r="Q158" s="129"/>
      <c r="S158" s="127"/>
      <c r="T158" s="127"/>
      <c r="V158" s="126"/>
      <c r="X158" s="123"/>
      <c r="Y158" s="123"/>
      <c r="AB158" s="409"/>
      <c r="AE158" s="123"/>
      <c r="AL158" s="128"/>
      <c r="AO158" s="123"/>
      <c r="AP158" s="123"/>
      <c r="AQ158" s="123"/>
      <c r="AR158" s="123"/>
      <c r="AT158" s="128"/>
      <c r="AZ158" s="373"/>
      <c r="BA158" s="373"/>
      <c r="BB158" s="377"/>
      <c r="BE158" s="377"/>
      <c r="BF158" s="275"/>
      <c r="BG158" s="275"/>
      <c r="BK158" s="275"/>
      <c r="BL158" s="266"/>
    </row>
  </sheetData>
  <sheetProtection selectLockedCells="1" selectUnlockedCells="1"/>
  <sortState xmlns:xlrd2="http://schemas.microsoft.com/office/spreadsheetml/2017/richdata2" ref="DH2:DI161">
    <sortCondition ref="DH1:DH161"/>
  </sortState>
  <mergeCells count="12">
    <mergeCell ref="B8:E8"/>
    <mergeCell ref="B4:E4"/>
    <mergeCell ref="B6:E6"/>
    <mergeCell ref="B7:E7"/>
    <mergeCell ref="B3:E3"/>
    <mergeCell ref="B5:E5"/>
    <mergeCell ref="B1:E1"/>
    <mergeCell ref="X4:Z4"/>
    <mergeCell ref="X5:Z5"/>
    <mergeCell ref="X6:Z6"/>
    <mergeCell ref="X7:Z7"/>
    <mergeCell ref="I3:K3"/>
  </mergeCells>
  <pageMargins left="0.25" right="0.25" top="0.75" bottom="0.75" header="0.3" footer="0.3"/>
  <pageSetup scale="75" orientation="landscape" horizontalDpi="0" verticalDpi="0"/>
  <ignoredErrors>
    <ignoredError sqref="CK5:CK8 BO5:BR8 CF5:CI8 F4:F8 H4:H8 J5:K8 V5:V7 BE5:BE7 Z8:BL8 P8:X8 BT5:BT8 BX8:CC8 CO8:CT8 I8 BV5:BW8 CM5:CN8 L8:M8 N8:O8 BU5:BU8 CL5:CL8" formulaRange="1"/>
    <ignoredError sqref="H38:H39 H83 H86:H87 H102:H103 H113:H115 H117 H132:H133 H145:H147 H150:H151 H153 H19 H30 H104 H62 H91 H126 H140 H122"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A1287-7696-0247-A72B-0E9A5564BFA9}">
  <dimension ref="A1:IO158"/>
  <sheetViews>
    <sheetView zoomScale="150" zoomScaleNormal="150" workbookViewId="0">
      <selection activeCell="CR8" sqref="CR8"/>
    </sheetView>
  </sheetViews>
  <sheetFormatPr baseColWidth="10" defaultColWidth="8.83203125" defaultRowHeight="14" x14ac:dyDescent="0.2"/>
  <cols>
    <col min="1" max="1" width="2.5" style="33" customWidth="1"/>
    <col min="2" max="2" width="4.5" style="141" bestFit="1" customWidth="1"/>
    <col min="3" max="3" width="4" style="118" bestFit="1" customWidth="1"/>
    <col min="4" max="4" width="6.6640625" style="118" bestFit="1" customWidth="1"/>
    <col min="5" max="5" width="8" style="124" bestFit="1" customWidth="1"/>
    <col min="6" max="6" width="10.1640625" style="125" bestFit="1" customWidth="1"/>
    <col min="7" max="7" width="8.5" style="125" bestFit="1" customWidth="1"/>
    <col min="8" max="8" width="7.5" style="125" bestFit="1" customWidth="1"/>
    <col min="9" max="9" width="5.83203125" style="132" bestFit="1" customWidth="1"/>
    <col min="10" max="10" width="7" style="99" bestFit="1" customWidth="1"/>
    <col min="11" max="11" width="6.5" style="99" bestFit="1" customWidth="1"/>
    <col min="12" max="12" width="6.5" style="99" customWidth="1"/>
    <col min="13" max="13" width="6.5" style="99" bestFit="1" customWidth="1"/>
    <col min="14" max="14" width="5.83203125" style="118" bestFit="1" customWidth="1"/>
    <col min="15" max="15" width="6.33203125" style="99" bestFit="1" customWidth="1"/>
    <col min="16" max="16" width="6.5" style="132" bestFit="1" customWidth="1"/>
    <col min="17" max="17" width="6.5" style="99" customWidth="1"/>
    <col min="18" max="18" width="6.5" style="99" bestFit="1" customWidth="1"/>
    <col min="19" max="20" width="6.5" style="132" bestFit="1" customWidth="1"/>
    <col min="21" max="21" width="6.5" style="99" customWidth="1"/>
    <col min="22" max="22" width="6.5" style="133" bestFit="1" customWidth="1"/>
    <col min="23" max="23" width="6.5" style="99" bestFit="1" customWidth="1"/>
    <col min="24" max="24" width="8" style="118" bestFit="1" customWidth="1"/>
    <col min="25" max="25" width="3.6640625" style="118" bestFit="1" customWidth="1"/>
    <col min="26" max="26" width="8" style="276" bestFit="1" customWidth="1"/>
    <col min="27" max="27" width="8.83203125" style="118" bestFit="1"/>
    <col min="28" max="28" width="8.83203125" style="410" bestFit="1"/>
    <col min="29" max="30" width="8" style="118" bestFit="1" customWidth="1"/>
    <col min="31" max="34" width="6.6640625" style="118" bestFit="1" customWidth="1"/>
    <col min="35" max="35" width="8" style="118" bestFit="1" customWidth="1"/>
    <col min="36" max="36" width="6.6640625" style="118" customWidth="1"/>
    <col min="37" max="37" width="6.6640625" style="118" bestFit="1" customWidth="1"/>
    <col min="38" max="39" width="5.83203125" style="118" bestFit="1" customWidth="1"/>
    <col min="40" max="41" width="6.6640625" style="118" bestFit="1" customWidth="1"/>
    <col min="42" max="42" width="6.33203125" style="118" bestFit="1" customWidth="1"/>
    <col min="43" max="46" width="6.6640625" style="118" bestFit="1" customWidth="1"/>
    <col min="47" max="49" width="7" style="352" bestFit="1" customWidth="1"/>
    <col min="50" max="51" width="6.5" style="372" customWidth="1"/>
    <col min="52" max="53" width="6.5" style="374" bestFit="1" customWidth="1"/>
    <col min="54" max="56" width="6.5" style="372" customWidth="1"/>
    <col min="57" max="57" width="6.5" style="372" bestFit="1" customWidth="1"/>
    <col min="58" max="58" width="8" style="276" bestFit="1" customWidth="1"/>
    <col min="59" max="59" width="6.6640625" style="276" bestFit="1" customWidth="1"/>
    <col min="60" max="60" width="8" style="392" bestFit="1" customWidth="1"/>
    <col min="61" max="61" width="8" style="276" bestFit="1" customWidth="1"/>
    <col min="62" max="62" width="8" style="276" customWidth="1"/>
    <col min="63" max="63" width="6.6640625" style="276" bestFit="1" customWidth="1"/>
    <col min="64" max="64" width="6.6640625" style="267" bestFit="1" customWidth="1"/>
    <col min="65" max="65" width="2.5" style="33" customWidth="1"/>
    <col min="66" max="66" width="6.1640625" style="208" bestFit="1" customWidth="1"/>
    <col min="67" max="70" width="5.83203125" style="130" bestFit="1" customWidth="1"/>
    <col min="71" max="71" width="6.33203125" style="130" bestFit="1" customWidth="1"/>
    <col min="72" max="72" width="5.83203125" style="1256" bestFit="1" customWidth="1"/>
    <col min="73" max="73" width="6.33203125" style="130" bestFit="1" customWidth="1"/>
    <col min="74" max="74" width="5.83203125" style="130" bestFit="1" customWidth="1"/>
    <col min="75" max="75" width="6.33203125" style="130" bestFit="1" customWidth="1"/>
    <col min="76" max="76" width="6.5" style="1245" bestFit="1" customWidth="1"/>
    <col min="77" max="78" width="6.5" style="130" bestFit="1" customWidth="1"/>
    <col min="79" max="79" width="6.5" style="1245" bestFit="1" customWidth="1"/>
    <col min="80" max="80" width="6.5" style="130" bestFit="1" customWidth="1"/>
    <col min="81" max="81" width="6.5" style="217" bestFit="1" customWidth="1"/>
    <col min="82" max="82" width="2.5" style="33" customWidth="1"/>
    <col min="83" max="83" width="6.1640625" style="208" bestFit="1" customWidth="1"/>
    <col min="84" max="87" width="6.33203125" style="130" bestFit="1" customWidth="1"/>
    <col min="88" max="88" width="5.83203125" style="130" bestFit="1" customWidth="1"/>
    <col min="89" max="89" width="6.33203125" style="1256" bestFit="1" customWidth="1"/>
    <col min="90" max="91" width="5.83203125" style="130" bestFit="1" customWidth="1"/>
    <col min="92" max="92" width="6.33203125" style="130" bestFit="1" customWidth="1"/>
    <col min="93" max="93" width="6.5" style="1245" bestFit="1" customWidth="1"/>
    <col min="94" max="95" width="6.5" style="130" bestFit="1" customWidth="1"/>
    <col min="96" max="96" width="6.5" style="1245" bestFit="1" customWidth="1"/>
    <col min="97" max="97" width="6.5" style="130" bestFit="1" customWidth="1"/>
    <col min="98" max="98" width="6.5" style="217" bestFit="1" customWidth="1"/>
    <col min="99" max="99" width="2.5" style="33" customWidth="1"/>
    <col min="100" max="100" width="4.5" style="141" bestFit="1" customWidth="1"/>
    <col min="101" max="101" width="5.83203125" style="118" bestFit="1" customWidth="1"/>
    <col min="102" max="102" width="5.83203125" style="232" bestFit="1" customWidth="1"/>
    <col min="103" max="103" width="2.5" style="33" customWidth="1"/>
    <col min="104" max="104" width="8.83203125" style="240"/>
    <col min="105" max="109" width="8.83203125" style="90"/>
    <col min="110" max="110" width="8.83203125" style="247"/>
    <col min="111" max="111" width="2.5" style="33" customWidth="1"/>
    <col min="112" max="112" width="4.5" style="240" bestFit="1" customWidth="1"/>
    <col min="113" max="113" width="6.5" style="247" bestFit="1" customWidth="1"/>
    <col min="114" max="114" width="2.5" style="33" customWidth="1"/>
    <col min="115" max="115" width="8.83203125" style="240"/>
    <col min="116" max="120" width="8.83203125" style="90"/>
    <col min="121" max="121" width="8.83203125" style="247"/>
    <col min="122" max="122" width="2.5" style="33" customWidth="1"/>
    <col min="123" max="123" width="4.5" style="240" bestFit="1" customWidth="1"/>
    <col min="124" max="124" width="6.5" style="247" bestFit="1" customWidth="1"/>
    <col min="125" max="125" width="2.5" style="33" customWidth="1"/>
    <col min="126" max="126" width="8.83203125" style="240"/>
    <col min="127" max="249" width="8.83203125" style="90"/>
    <col min="250" max="16384" width="8.83203125" style="118"/>
  </cols>
  <sheetData>
    <row r="1" spans="1:249" s="91" customFormat="1" ht="16" customHeight="1" x14ac:dyDescent="0.2">
      <c r="A1" s="38"/>
      <c r="B1" s="1183" t="s">
        <v>106</v>
      </c>
      <c r="C1" s="1184"/>
      <c r="D1" s="1184"/>
      <c r="E1" s="1184"/>
      <c r="F1" s="82">
        <f>CORREL(E9:E154,F9:F154)</f>
        <v>0.99883328311202624</v>
      </c>
      <c r="G1" s="83">
        <f>SUM(F9:F154)/SUM(E9:E154)</f>
        <v>0.99988208006323687</v>
      </c>
      <c r="H1" s="297" t="s">
        <v>128</v>
      </c>
      <c r="I1" s="1247">
        <f>CORREL(E9:E154,I9:I154)</f>
        <v>0.2168323469387029</v>
      </c>
      <c r="J1" s="76">
        <f>CORREL(E9:E154,J9:J154)</f>
        <v>0.74207462044190975</v>
      </c>
      <c r="K1" s="187">
        <f>CORREL(E9:E154,K9:K154)</f>
        <v>0.68142629031479596</v>
      </c>
      <c r="L1" s="187">
        <f>CORREL(E9:E154,L9:L154)</f>
        <v>-0.60349431374313423</v>
      </c>
      <c r="M1" s="187">
        <f>CORREL(E9:E154,M9:M154)</f>
        <v>0.70846285548939714</v>
      </c>
      <c r="N1" s="188">
        <f>CORREL(E9:E154,N9:N154)</f>
        <v>0.40826359562459952</v>
      </c>
      <c r="O1" s="188">
        <f>CORREL(E9:E154,O9:O154)</f>
        <v>-0.40826359562459874</v>
      </c>
      <c r="P1" s="1247">
        <f>CORREL(E9:E154,P9:P154)</f>
        <v>0.59440220195324578</v>
      </c>
      <c r="Q1" s="187">
        <f>CORREL(E9:E154,Q9:Q154)</f>
        <v>-0.6139508858553574</v>
      </c>
      <c r="R1" s="187">
        <f>CORREL(E9:E154,R9:R154)</f>
        <v>-7.7035396547257426E-2</v>
      </c>
      <c r="S1" s="187">
        <f>CORREL(E9:E154,S9:S154)</f>
        <v>0.26777257741049953</v>
      </c>
      <c r="T1" s="187">
        <f>CORREL(E9:E154,T9:T154)</f>
        <v>0.55325150482783103</v>
      </c>
      <c r="U1" s="187">
        <f>CORREL(E9:E154,U9:U154)</f>
        <v>-0.48373232504702302</v>
      </c>
      <c r="V1" s="1055">
        <f>CORREL(E9:E154,V9:V154)</f>
        <v>0.42390132929468388</v>
      </c>
      <c r="W1" s="187">
        <f>CORREL(E9:E154,W9:W154)</f>
        <v>0.53995065934771236</v>
      </c>
      <c r="X1" s="76">
        <f>CORREL(E9:E154,X9:X154)</f>
        <v>0.97642316527108064</v>
      </c>
      <c r="Y1" s="76"/>
      <c r="Z1" s="257">
        <f>CORREL(E9:E154,Z9:Z154)</f>
        <v>0.97687916529551777</v>
      </c>
      <c r="AA1" s="76">
        <f>CORREL(E9:E154,AA9:AA154)</f>
        <v>0.95927208455382629</v>
      </c>
      <c r="AB1" s="397">
        <f>CORREL(E9:E154,AB9:AB154)</f>
        <v>0.95995040243577745</v>
      </c>
      <c r="AC1" s="76">
        <f>CORREL(E9:E154,AC9:AC154)</f>
        <v>0.95050123009408849</v>
      </c>
      <c r="AD1" s="76">
        <f>CORREL(E9:E154,AD9:AD154)</f>
        <v>0.94270621597108584</v>
      </c>
      <c r="AE1" s="76">
        <f>CORREL(E9:E154,AE9:AE154)</f>
        <v>0.92271656011922598</v>
      </c>
      <c r="AF1" s="76">
        <f>CORREL(E9:E154,AF9:AF154)</f>
        <v>0.93791185599879567</v>
      </c>
      <c r="AG1" s="76">
        <f>CORREL(E9:E154,AG9:AG154)</f>
        <v>0.87018859801217507</v>
      </c>
      <c r="AH1" s="76">
        <f>CORREL(E9:E154,AH9:AH154)</f>
        <v>0.78050480631359342</v>
      </c>
      <c r="AI1" s="76">
        <f>CORREL(E9:E154,AI9:AI154)</f>
        <v>0.82283783029414082</v>
      </c>
      <c r="AJ1" s="76">
        <f>CORREL(E9:E154,AJ9:AJ154)</f>
        <v>0.49525393305043419</v>
      </c>
      <c r="AK1" s="76">
        <f>CORREL(E9:E154,AK9:AK154)</f>
        <v>0.79093226286210916</v>
      </c>
      <c r="AL1" s="76">
        <f>CORREL(E9:E154,AL9:AL154)</f>
        <v>0.62121066136291891</v>
      </c>
      <c r="AM1" s="76">
        <f>CORREL(E9:E154,AM9:AM154)</f>
        <v>0.55232477408731728</v>
      </c>
      <c r="AN1" s="76">
        <f>CORREL(E9:E154,AN9:AN154)</f>
        <v>0.15838058551301618</v>
      </c>
      <c r="AO1" s="76">
        <f>CORREL(E9:E154,AO9:AO154)</f>
        <v>0.32981040678491036</v>
      </c>
      <c r="AP1" s="76">
        <f>CORREL(E9:E154,AP9:AP154)</f>
        <v>-8.6103632300770699E-2</v>
      </c>
      <c r="AQ1" s="76">
        <f>CORREL(E9:E154,AQ9:AQ154)</f>
        <v>0.13146468882863135</v>
      </c>
      <c r="AR1" s="76">
        <f>CORREL(E9:E154,AR9:AR154)</f>
        <v>-2.3372463018926169E-2</v>
      </c>
      <c r="AS1" s="204">
        <f>CORREL(E9:E154,AS9:AS154)</f>
        <v>-3.3741338110269949E-2</v>
      </c>
      <c r="AT1" s="76">
        <f>CORREL(E9:E154,AT9:AT154)</f>
        <v>5.9982573122120228E-2</v>
      </c>
      <c r="AU1" s="344">
        <f>CORREL(E9:E154,AU9:AU154)</f>
        <v>0.68449771900601242</v>
      </c>
      <c r="AV1" s="344">
        <f>CORREL(E9:E154,AV9:AV154)</f>
        <v>-7.5639755265985362E-2</v>
      </c>
      <c r="AW1" s="344">
        <f>CORREL(E9:E154,AW9:AW154)</f>
        <v>0.73069030809090296</v>
      </c>
      <c r="AX1" s="357">
        <f>CORREL(E9:E154,AX9:AX154)</f>
        <v>-0.57852233931588992</v>
      </c>
      <c r="AY1" s="357">
        <f>CORREL(E9:E154,AY9:AY154)</f>
        <v>-0.59280741460961006</v>
      </c>
      <c r="AZ1" s="357">
        <f>CORREL(E9:E154,AZ9:AZ154)</f>
        <v>-0.61624192564846869</v>
      </c>
      <c r="BA1" s="357">
        <f>CORREL(E9:E154,BA9:BA154)</f>
        <v>-0.60006147209721283</v>
      </c>
      <c r="BB1" s="357">
        <f>CORREL(E9:E154,BB9:BB154)</f>
        <v>-0.59481399867029261</v>
      </c>
      <c r="BC1" s="357">
        <f>CORREL(E9:E154,BC9:BC154)</f>
        <v>0.49812573069525112</v>
      </c>
      <c r="BD1" s="357">
        <f>CORREL(E9:E154,BD9:BD154)</f>
        <v>0.28668954712704142</v>
      </c>
      <c r="BE1" s="364">
        <f>CORREL(E9:E154,BE9:BE154)</f>
        <v>0.13285090903003902</v>
      </c>
      <c r="BF1" s="257">
        <f>CORREL(E9:E154,BF9:BF154)</f>
        <v>0.99274678461491928</v>
      </c>
      <c r="BG1" s="257">
        <f>CORREL(E9:E154,BG9:BG154)</f>
        <v>0.97058016510289491</v>
      </c>
      <c r="BH1" s="364">
        <f>CORREL(E9:E154,BH9:BH154)</f>
        <v>0.98664998299627349</v>
      </c>
      <c r="BI1" s="257">
        <f>CORREL(E9:E154,BI9:BI154)</f>
        <v>0.95481816758210669</v>
      </c>
      <c r="BJ1" s="257">
        <f>CORREL(E9:E154,BJ9:BJ154)</f>
        <v>0.90030189588146636</v>
      </c>
      <c r="BK1" s="257">
        <f>CORREL(E9:E154,BK9:BK154)</f>
        <v>0.72089559070859355</v>
      </c>
      <c r="BL1" s="257">
        <f>CORREL(E9:E154,BL9:BL154)</f>
        <v>0.28047854026296698</v>
      </c>
      <c r="BM1" s="45"/>
      <c r="BN1" s="1056" t="s">
        <v>119</v>
      </c>
      <c r="BO1" s="211">
        <f>CORREL(BN9:BN154,BO9:BO154)</f>
        <v>0.56970635217696008</v>
      </c>
      <c r="BP1" s="187">
        <f>CORREL(BN9:BN154,BP9:BP154)</f>
        <v>0.78401783058113583</v>
      </c>
      <c r="BQ1" s="187">
        <f>CORREL(BN9:BN154,BQ9:BQ154)</f>
        <v>0.45150258407003357</v>
      </c>
      <c r="BR1" s="187">
        <f>CORREL(BN9:BN154,BR9:BR154)</f>
        <v>0.23777676070466156</v>
      </c>
      <c r="BS1" s="187">
        <f>CORREL(BN9:BN154,BS9:BS154)</f>
        <v>-0.24409856312362471</v>
      </c>
      <c r="BT1" s="1247">
        <f>CORREL(BN9:BN154,BT9:BT154)</f>
        <v>0.2215438839594214</v>
      </c>
      <c r="BU1" s="187">
        <f>CORREL(BN9:BN154,BU9:BU154)</f>
        <v>-0.41847519324592514</v>
      </c>
      <c r="BV1" s="187">
        <f>CORREL(BN9:BN154,BV9:BV154)</f>
        <v>0.10170140076027372</v>
      </c>
      <c r="BW1" s="218">
        <f>CORREL(BN9:BN154,BW9:BW154)</f>
        <v>-0.10170140076027365</v>
      </c>
      <c r="BX1" s="1237">
        <f>CORREL(BN9:BN154,BX9:BX154)</f>
        <v>0.84272749349314113</v>
      </c>
      <c r="BY1" s="76">
        <f>CORREL(BN9:BN154,BY9:BY154)</f>
        <v>0.51839912563178669</v>
      </c>
      <c r="BZ1" s="76">
        <f>CORREL(BN9:BN154,BZ9:BZ154)</f>
        <v>0.71184709699971827</v>
      </c>
      <c r="CA1" s="1237">
        <f>CORREL(BN9:BN154,CA9:CA154)</f>
        <v>0.38793385176310191</v>
      </c>
      <c r="CB1" s="76">
        <f>CORREL(BN9:BN154,CB9:CB154)</f>
        <v>0.71396173738770274</v>
      </c>
      <c r="CC1" s="76">
        <f>CORREL(BN9:BN154,CC9:CC154)</f>
        <v>-0.17759636996033645</v>
      </c>
      <c r="CD1" s="45"/>
      <c r="CE1" s="1056" t="s">
        <v>108</v>
      </c>
      <c r="CF1" s="76">
        <f>CORREL(CE9:CE154,CF9:CF154)</f>
        <v>-0.56970635217696131</v>
      </c>
      <c r="CG1" s="76">
        <f>CORREL(CE9:CE154,CG9:CG154)</f>
        <v>-0.78401783058113728</v>
      </c>
      <c r="CH1" s="76">
        <f>CORREL(CE9:CE154,CH9:CH154)</f>
        <v>-0.45150258407003291</v>
      </c>
      <c r="CI1" s="76">
        <f>CORREL(CE9:CE154,CI9:CI154)</f>
        <v>-0.23777676070466139</v>
      </c>
      <c r="CJ1" s="76">
        <f>CORREL(CE9:CE154,CJ9:CJ154)</f>
        <v>0.24409856312362374</v>
      </c>
      <c r="CK1" s="1237">
        <f>CORREL(CE9:CE154,CK9:CK154)</f>
        <v>-0.2215438839594206</v>
      </c>
      <c r="CL1" s="76">
        <f>CORREL(CE9:CE154,CL9:CL154)</f>
        <v>0.41847519324592514</v>
      </c>
      <c r="CM1" s="76">
        <f>CORREL(CE9:CE154,CM9:CM154)</f>
        <v>0.10170140076027441</v>
      </c>
      <c r="CN1" s="76">
        <f>CORREL(CE9:CE154,CN9:CN154)</f>
        <v>-0.10170140076027441</v>
      </c>
      <c r="CO1" s="1237">
        <f>CORREL(CE9:CE154,CO9:CO154)</f>
        <v>-0.8427274934931418</v>
      </c>
      <c r="CP1" s="76">
        <f>CORREL(CE9:CE154,CP9:CP154)</f>
        <v>-0.51839912563178725</v>
      </c>
      <c r="CQ1" s="76">
        <f>CORREL(CE9:CE154,CQ9:CQ154)</f>
        <v>-0.71184709699971893</v>
      </c>
      <c r="CR1" s="1237">
        <f>CORREL(CE9:CE154,CR9:CR154)</f>
        <v>-0.3879338517631013</v>
      </c>
      <c r="CS1" s="76">
        <f>CORREL(CE9:CE154,CS9:CS154)</f>
        <v>-0.71396173738770252</v>
      </c>
      <c r="CT1" s="76">
        <f>CORREL(CE9:CE154,CT9:CT154)</f>
        <v>0.17759636996033701</v>
      </c>
      <c r="CU1" s="38"/>
      <c r="CV1" s="79" t="s">
        <v>0</v>
      </c>
      <c r="CW1" s="86" t="s">
        <v>105</v>
      </c>
      <c r="CX1" s="87" t="s">
        <v>94</v>
      </c>
      <c r="CY1" s="38"/>
      <c r="CZ1" s="235"/>
      <c r="DA1" s="88"/>
      <c r="DB1" s="88"/>
      <c r="DC1" s="88"/>
      <c r="DD1" s="88"/>
      <c r="DE1" s="88"/>
      <c r="DF1" s="243"/>
      <c r="DG1" s="38"/>
      <c r="DH1" s="89" t="s">
        <v>0</v>
      </c>
      <c r="DI1" s="89" t="s">
        <v>122</v>
      </c>
      <c r="DJ1" s="38"/>
      <c r="DK1" s="235"/>
      <c r="DL1" s="88"/>
      <c r="DM1" s="88"/>
      <c r="DN1" s="88"/>
      <c r="DO1" s="88"/>
      <c r="DP1" s="88"/>
      <c r="DQ1" s="243"/>
      <c r="DR1" s="38"/>
      <c r="DS1" s="89" t="s">
        <v>0</v>
      </c>
      <c r="DT1" s="89" t="s">
        <v>123</v>
      </c>
      <c r="DU1" s="38"/>
      <c r="DV1" s="235"/>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row>
    <row r="2" spans="1:249" s="99" customFormat="1" ht="30" x14ac:dyDescent="0.2">
      <c r="A2" s="39"/>
      <c r="B2" s="79" t="s">
        <v>0</v>
      </c>
      <c r="C2" s="140" t="s">
        <v>1</v>
      </c>
      <c r="D2" s="79" t="s">
        <v>2</v>
      </c>
      <c r="E2" s="92" t="s">
        <v>3</v>
      </c>
      <c r="F2" s="411" t="s">
        <v>155</v>
      </c>
      <c r="G2" s="134" t="s">
        <v>127</v>
      </c>
      <c r="H2" s="186" t="s">
        <v>146</v>
      </c>
      <c r="I2" s="1258" t="s">
        <v>18</v>
      </c>
      <c r="J2" s="181" t="s">
        <v>89</v>
      </c>
      <c r="K2" s="181" t="s">
        <v>90</v>
      </c>
      <c r="L2" s="180" t="s">
        <v>144</v>
      </c>
      <c r="M2" s="180" t="s">
        <v>123</v>
      </c>
      <c r="N2" s="151" t="s">
        <v>105</v>
      </c>
      <c r="O2" s="182" t="s">
        <v>94</v>
      </c>
      <c r="P2" s="1258" t="s">
        <v>25</v>
      </c>
      <c r="Q2" s="181" t="s">
        <v>143</v>
      </c>
      <c r="R2" s="183" t="s">
        <v>121</v>
      </c>
      <c r="S2" s="181" t="s">
        <v>138</v>
      </c>
      <c r="T2" s="181" t="s">
        <v>137</v>
      </c>
      <c r="U2" s="183" t="s">
        <v>129</v>
      </c>
      <c r="V2" s="184" t="s">
        <v>17</v>
      </c>
      <c r="W2" s="183" t="s">
        <v>24</v>
      </c>
      <c r="X2" s="181" t="s">
        <v>10</v>
      </c>
      <c r="Y2" s="181" t="s">
        <v>361</v>
      </c>
      <c r="Z2" s="883" t="s">
        <v>4</v>
      </c>
      <c r="AA2" s="883" t="s">
        <v>93</v>
      </c>
      <c r="AB2" s="884" t="s">
        <v>55</v>
      </c>
      <c r="AC2" s="885" t="s">
        <v>136</v>
      </c>
      <c r="AD2" s="79" t="s">
        <v>8</v>
      </c>
      <c r="AE2" s="80" t="s">
        <v>124</v>
      </c>
      <c r="AF2" s="79" t="s">
        <v>13</v>
      </c>
      <c r="AG2" s="79" t="s">
        <v>5</v>
      </c>
      <c r="AH2" s="80" t="s">
        <v>14</v>
      </c>
      <c r="AI2" s="79" t="s">
        <v>9</v>
      </c>
      <c r="AJ2" s="891" t="s">
        <v>221</v>
      </c>
      <c r="AK2" s="79" t="s">
        <v>11</v>
      </c>
      <c r="AL2" s="81" t="s">
        <v>26</v>
      </c>
      <c r="AM2" s="80" t="s">
        <v>27</v>
      </c>
      <c r="AN2" s="891" t="s">
        <v>135</v>
      </c>
      <c r="AO2" s="80" t="s">
        <v>6</v>
      </c>
      <c r="AP2" s="80" t="s">
        <v>16</v>
      </c>
      <c r="AQ2" s="80" t="s">
        <v>12</v>
      </c>
      <c r="AR2" s="80" t="s">
        <v>7</v>
      </c>
      <c r="AS2" s="209" t="s">
        <v>15</v>
      </c>
      <c r="AT2" s="920" t="s">
        <v>134</v>
      </c>
      <c r="AU2" s="289" t="s">
        <v>23</v>
      </c>
      <c r="AV2" s="289" t="s">
        <v>140</v>
      </c>
      <c r="AW2" s="289" t="s">
        <v>125</v>
      </c>
      <c r="AX2" s="358" t="s">
        <v>142</v>
      </c>
      <c r="AY2" s="358" t="s">
        <v>141</v>
      </c>
      <c r="AZ2" s="359" t="s">
        <v>130</v>
      </c>
      <c r="BA2" s="359" t="s">
        <v>126</v>
      </c>
      <c r="BB2" s="359" t="s">
        <v>145</v>
      </c>
      <c r="BC2" s="358" t="s">
        <v>131</v>
      </c>
      <c r="BD2" s="379" t="s">
        <v>132</v>
      </c>
      <c r="BE2" s="359" t="s">
        <v>92</v>
      </c>
      <c r="BF2" s="902" t="s">
        <v>88</v>
      </c>
      <c r="BG2" s="903" t="s">
        <v>86</v>
      </c>
      <c r="BH2" s="904" t="s">
        <v>139</v>
      </c>
      <c r="BI2" s="905" t="s">
        <v>95</v>
      </c>
      <c r="BJ2" s="905" t="s">
        <v>22</v>
      </c>
      <c r="BK2" s="903" t="s">
        <v>52</v>
      </c>
      <c r="BL2" s="903" t="s">
        <v>87</v>
      </c>
      <c r="BM2" s="51"/>
      <c r="BN2" s="210" t="s">
        <v>105</v>
      </c>
      <c r="BO2" s="93" t="s">
        <v>96</v>
      </c>
      <c r="BP2" s="94" t="s">
        <v>97</v>
      </c>
      <c r="BQ2" s="94" t="s">
        <v>99</v>
      </c>
      <c r="BR2" s="94" t="s">
        <v>98</v>
      </c>
      <c r="BS2" s="93" t="s">
        <v>104</v>
      </c>
      <c r="BT2" s="1248" t="s">
        <v>102</v>
      </c>
      <c r="BU2" s="94" t="s">
        <v>101</v>
      </c>
      <c r="BV2" s="94" t="s">
        <v>103</v>
      </c>
      <c r="BW2" s="219" t="s">
        <v>100</v>
      </c>
      <c r="BX2" s="1238" t="s">
        <v>90</v>
      </c>
      <c r="BY2" s="94" t="s">
        <v>121</v>
      </c>
      <c r="BZ2" s="94" t="s">
        <v>23</v>
      </c>
      <c r="CA2" s="1238" t="s">
        <v>24</v>
      </c>
      <c r="CB2" s="94" t="s">
        <v>122</v>
      </c>
      <c r="CC2" s="94" t="s">
        <v>25</v>
      </c>
      <c r="CD2" s="51"/>
      <c r="CE2" s="136" t="s">
        <v>94</v>
      </c>
      <c r="CF2" s="93" t="s">
        <v>96</v>
      </c>
      <c r="CG2" s="94" t="s">
        <v>97</v>
      </c>
      <c r="CH2" s="94" t="s">
        <v>99</v>
      </c>
      <c r="CI2" s="94" t="s">
        <v>98</v>
      </c>
      <c r="CJ2" s="93" t="s">
        <v>104</v>
      </c>
      <c r="CK2" s="1248" t="s">
        <v>102</v>
      </c>
      <c r="CL2" s="94" t="s">
        <v>101</v>
      </c>
      <c r="CM2" s="94" t="s">
        <v>100</v>
      </c>
      <c r="CN2" s="94" t="s">
        <v>103</v>
      </c>
      <c r="CO2" s="1238" t="s">
        <v>90</v>
      </c>
      <c r="CP2" s="94" t="s">
        <v>121</v>
      </c>
      <c r="CQ2" s="94" t="s">
        <v>23</v>
      </c>
      <c r="CR2" s="1238" t="s">
        <v>24</v>
      </c>
      <c r="CS2" s="94" t="s">
        <v>122</v>
      </c>
      <c r="CT2" s="94" t="s">
        <v>25</v>
      </c>
      <c r="CU2" s="39"/>
      <c r="CV2" s="96">
        <v>1876</v>
      </c>
      <c r="CW2" s="134">
        <v>0.48616484883383093</v>
      </c>
      <c r="CX2" s="134">
        <v>0.73759331172523912</v>
      </c>
      <c r="CY2" s="39"/>
      <c r="CZ2" s="236"/>
      <c r="DA2" s="97"/>
      <c r="DB2" s="97"/>
      <c r="DC2" s="97"/>
      <c r="DD2" s="97"/>
      <c r="DE2" s="97"/>
      <c r="DF2" s="231"/>
      <c r="DG2" s="39"/>
      <c r="DH2" s="96">
        <v>1876</v>
      </c>
      <c r="DI2" s="66">
        <v>0.26976208569168447</v>
      </c>
      <c r="DJ2" s="39"/>
      <c r="DK2" s="236"/>
      <c r="DL2" s="97"/>
      <c r="DM2" s="97"/>
      <c r="DN2" s="97"/>
      <c r="DO2" s="97"/>
      <c r="DP2" s="97"/>
      <c r="DQ2" s="231"/>
      <c r="DR2" s="39"/>
      <c r="DS2" s="96">
        <v>1876</v>
      </c>
      <c r="DT2" s="98">
        <v>6.1986672865333957E-3</v>
      </c>
      <c r="DU2" s="39"/>
      <c r="DV2" s="236"/>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97"/>
      <c r="HZ2" s="97"/>
      <c r="IA2" s="97"/>
      <c r="IB2" s="97"/>
      <c r="IC2" s="97"/>
      <c r="ID2" s="97"/>
      <c r="IE2" s="97"/>
      <c r="IF2" s="97"/>
      <c r="IG2" s="97"/>
      <c r="IH2" s="97"/>
      <c r="II2" s="97"/>
      <c r="IJ2" s="97"/>
      <c r="IK2" s="97"/>
      <c r="IL2" s="97"/>
      <c r="IM2" s="97"/>
      <c r="IN2" s="97"/>
      <c r="IO2" s="97"/>
    </row>
    <row r="3" spans="1:249" s="102" customFormat="1" ht="15" customHeight="1" x14ac:dyDescent="0.2">
      <c r="A3" s="55"/>
      <c r="B3" s="1190" t="s">
        <v>114</v>
      </c>
      <c r="C3" s="1191"/>
      <c r="D3" s="1191"/>
      <c r="E3" s="1191"/>
      <c r="F3" s="100">
        <f>CORREL(E9:E154,F9:F154)</f>
        <v>0.99883328311202624</v>
      </c>
      <c r="G3" s="296">
        <f>STDEV(G9:G154)</f>
        <v>1.8515003886556837E-2</v>
      </c>
      <c r="H3" s="179">
        <f>(SUM(E9:E154)-SUM(F9:F154))/SUM(D9:D154)</f>
        <v>5.3616210912804012E-4</v>
      </c>
      <c r="I3" s="1236" t="s">
        <v>362</v>
      </c>
      <c r="J3" s="1233"/>
      <c r="K3" s="1228"/>
      <c r="L3" s="298"/>
      <c r="M3" s="298" t="s">
        <v>363</v>
      </c>
      <c r="N3" s="202"/>
      <c r="O3" s="202"/>
      <c r="P3" s="1263"/>
      <c r="Q3" s="202"/>
      <c r="R3" s="201"/>
      <c r="S3" s="201"/>
      <c r="T3" s="201"/>
      <c r="U3" s="201"/>
      <c r="V3" s="202"/>
      <c r="W3" s="202"/>
      <c r="X3" s="1229">
        <f t="shared" ref="X3:AG3" si="0">SUM(X9:X154)</f>
        <v>6040273</v>
      </c>
      <c r="Y3" s="1229"/>
      <c r="Z3" s="382">
        <f>SUM(Z9:Z154)</f>
        <v>4100202</v>
      </c>
      <c r="AA3" s="901">
        <f t="shared" si="0"/>
        <v>17571771</v>
      </c>
      <c r="AB3" s="398">
        <f>SUM(AB9:AB154)</f>
        <v>15676212</v>
      </c>
      <c r="AC3" s="288">
        <f t="shared" si="0"/>
        <v>1569130.6394303378</v>
      </c>
      <c r="AD3" s="193">
        <f t="shared" si="0"/>
        <v>1451472</v>
      </c>
      <c r="AE3" s="193">
        <f>SUM(AE9:AE154)</f>
        <v>400315</v>
      </c>
      <c r="AF3" s="192">
        <f t="shared" si="0"/>
        <v>131515.1829089176</v>
      </c>
      <c r="AG3" s="193">
        <f t="shared" si="0"/>
        <v>319026</v>
      </c>
      <c r="AH3" s="193">
        <f>SUM(AH9:AH154)</f>
        <v>126172</v>
      </c>
      <c r="AI3" s="192">
        <f t="shared" ref="AI3:BL3" si="1">SUM(AI9:AI154)</f>
        <v>2223366</v>
      </c>
      <c r="AJ3" s="193">
        <f>SUM(AJ9:AJ154)</f>
        <v>227318.72820144927</v>
      </c>
      <c r="AK3" s="192">
        <f t="shared" si="1"/>
        <v>117658.63943033801</v>
      </c>
      <c r="AL3" s="193">
        <f t="shared" si="1"/>
        <v>40857.728201449296</v>
      </c>
      <c r="AM3" s="193">
        <f t="shared" si="1"/>
        <v>14299.764950448047</v>
      </c>
      <c r="AN3" s="193">
        <f>SUM(AN9:AN154)</f>
        <v>741807.76495044795</v>
      </c>
      <c r="AO3" s="193">
        <f>SUM(AO9:AO154)</f>
        <v>340308.91916783532</v>
      </c>
      <c r="AP3" s="193">
        <f t="shared" si="1"/>
        <v>60289</v>
      </c>
      <c r="AQ3" s="193">
        <f t="shared" si="1"/>
        <v>264913.92147469334</v>
      </c>
      <c r="AR3" s="193">
        <f t="shared" si="1"/>
        <v>197760.96153133988</v>
      </c>
      <c r="AS3" s="205">
        <f t="shared" si="1"/>
        <v>541047</v>
      </c>
      <c r="AT3" s="205">
        <f t="shared" si="1"/>
        <v>238618.68973278915</v>
      </c>
      <c r="AU3" s="355"/>
      <c r="AV3" s="356"/>
      <c r="AW3" s="393"/>
      <c r="AX3" s="394"/>
      <c r="AY3" s="394"/>
      <c r="AZ3" s="394"/>
      <c r="BA3" s="394"/>
      <c r="BB3" s="395"/>
      <c r="BC3" s="394"/>
      <c r="BD3" s="395"/>
      <c r="BE3" s="396"/>
      <c r="BF3" s="292">
        <f t="shared" si="1"/>
        <v>1896842.52516</v>
      </c>
      <c r="BG3" s="382">
        <f t="shared" si="1"/>
        <v>697183</v>
      </c>
      <c r="BH3" s="384">
        <f>SUM(BH9:BH154)</f>
        <v>8691520.3235486224</v>
      </c>
      <c r="BI3" s="277">
        <f t="shared" si="1"/>
        <v>2941477</v>
      </c>
      <c r="BJ3" s="277">
        <f t="shared" si="1"/>
        <v>309660.16672540572</v>
      </c>
      <c r="BK3" s="268">
        <f t="shared" si="1"/>
        <v>101526.41899283057</v>
      </c>
      <c r="BL3" s="258">
        <f t="shared" si="1"/>
        <v>142516</v>
      </c>
      <c r="BM3" s="55"/>
      <c r="BN3" s="37"/>
      <c r="BO3" s="36"/>
      <c r="BP3" s="36"/>
      <c r="BQ3" s="36"/>
      <c r="BR3" s="36"/>
      <c r="BS3" s="36"/>
      <c r="BT3" s="1239"/>
      <c r="BU3" s="36"/>
      <c r="BV3" s="36"/>
      <c r="BW3" s="36"/>
      <c r="BX3" s="1239"/>
      <c r="BY3" s="36"/>
      <c r="BZ3" s="36"/>
      <c r="CA3" s="1239"/>
      <c r="CB3" s="36"/>
      <c r="CC3" s="36"/>
      <c r="CD3" s="55"/>
      <c r="CE3" s="37"/>
      <c r="CF3" s="36"/>
      <c r="CG3" s="36"/>
      <c r="CH3" s="36"/>
      <c r="CI3" s="36"/>
      <c r="CJ3" s="36"/>
      <c r="CK3" s="1239"/>
      <c r="CL3" s="36"/>
      <c r="CM3" s="36"/>
      <c r="CN3" s="36"/>
      <c r="CO3" s="1239"/>
      <c r="CP3" s="36"/>
      <c r="CQ3" s="36"/>
      <c r="CR3" s="1239"/>
      <c r="CS3" s="36"/>
      <c r="CT3" s="36"/>
      <c r="CU3" s="55"/>
      <c r="CV3" s="96">
        <v>1877</v>
      </c>
      <c r="CW3" s="134">
        <v>0.4934135469570467</v>
      </c>
      <c r="CX3" s="134">
        <v>0.73240660306018668</v>
      </c>
      <c r="CY3" s="55"/>
      <c r="CZ3" s="237"/>
      <c r="DA3" s="101"/>
      <c r="DB3" s="101"/>
      <c r="DC3" s="101"/>
      <c r="DD3" s="101"/>
      <c r="DE3" s="101"/>
      <c r="DF3" s="244"/>
      <c r="DG3" s="55"/>
      <c r="DH3" s="96">
        <v>1877</v>
      </c>
      <c r="DI3" s="66">
        <v>0.28237820138396208</v>
      </c>
      <c r="DJ3" s="55"/>
      <c r="DK3" s="237"/>
      <c r="DL3" s="101"/>
      <c r="DM3" s="101"/>
      <c r="DN3" s="101"/>
      <c r="DO3" s="101"/>
      <c r="DP3" s="101"/>
      <c r="DQ3" s="244"/>
      <c r="DR3" s="55"/>
      <c r="DS3" s="96">
        <v>1877</v>
      </c>
      <c r="DT3" s="98">
        <v>5.1993067590987872E-3</v>
      </c>
      <c r="DU3" s="55"/>
      <c r="DV3" s="237"/>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row>
    <row r="4" spans="1:249" s="105" customFormat="1" ht="15" customHeight="1" x14ac:dyDescent="0.2">
      <c r="A4" s="32"/>
      <c r="B4" s="1189" t="s">
        <v>116</v>
      </c>
      <c r="C4" s="1189"/>
      <c r="D4" s="1189"/>
      <c r="E4" s="1189"/>
      <c r="F4" s="136">
        <f>CORREL(E130:E154,F130:F154)</f>
        <v>0.99903146501943785</v>
      </c>
      <c r="G4" s="137">
        <f>STDEV(G130:G154)</f>
        <v>2.7887053275213389E-2</v>
      </c>
      <c r="H4" s="1230">
        <f>(SUM(E130:E154)-SUM(F130:F154))/SUM(D130:D154)</f>
        <v>4.4856255395450281E-2</v>
      </c>
      <c r="I4" s="1259">
        <f>AVERAGE(I9:I154)</f>
        <v>0.29495520567612754</v>
      </c>
      <c r="J4" s="1234">
        <f t="shared" ref="J4:T4" si="2">AVERAGE(J9:J154)</f>
        <v>0.37785616438356179</v>
      </c>
      <c r="K4" s="200">
        <f t="shared" si="2"/>
        <v>0.7031643835616439</v>
      </c>
      <c r="L4" s="73">
        <f t="shared" si="2"/>
        <v>0.15812687556658461</v>
      </c>
      <c r="M4" s="73">
        <f t="shared" si="2"/>
        <v>4.4938735154314735E-2</v>
      </c>
      <c r="N4" s="185">
        <f t="shared" si="2"/>
        <v>0.50358593444660338</v>
      </c>
      <c r="O4" s="185">
        <f t="shared" si="2"/>
        <v>0.72512788770475389</v>
      </c>
      <c r="P4" s="1264">
        <f>AVERAGE(P9:P154)</f>
        <v>0.11436892688402667</v>
      </c>
      <c r="Q4" s="73">
        <f t="shared" si="2"/>
        <v>4.9962410450789668E-2</v>
      </c>
      <c r="R4" s="73">
        <f t="shared" si="2"/>
        <v>0.12075773677169449</v>
      </c>
      <c r="S4" s="73">
        <f t="shared" si="2"/>
        <v>0.25526245715571605</v>
      </c>
      <c r="T4" s="73">
        <f t="shared" si="2"/>
        <v>8.6306100233204869E-2</v>
      </c>
      <c r="U4" s="73">
        <f>AVERAGE(U9:U154)</f>
        <v>0.35799055208863267</v>
      </c>
      <c r="V4" s="73">
        <f>AVERAGE(V9:V154)</f>
        <v>0.32532876712328773</v>
      </c>
      <c r="W4" s="73">
        <f>AVERAGE(W9:W154)</f>
        <v>7.9584536441637294E-2</v>
      </c>
      <c r="X4" s="1185" t="s">
        <v>111</v>
      </c>
      <c r="Y4" s="1185"/>
      <c r="Z4" s="1185"/>
      <c r="AA4" s="899"/>
      <c r="AB4" s="399"/>
      <c r="AC4" s="197"/>
      <c r="AD4" s="197"/>
      <c r="AE4" s="197"/>
      <c r="AF4" s="196"/>
      <c r="AG4" s="197"/>
      <c r="AH4" s="197"/>
      <c r="AI4" s="196"/>
      <c r="AJ4" s="197"/>
      <c r="AK4" s="197"/>
      <c r="AL4" s="197"/>
      <c r="AM4" s="197"/>
      <c r="AN4" s="197"/>
      <c r="AO4" s="197"/>
      <c r="AP4" s="197"/>
      <c r="AQ4" s="197"/>
      <c r="AR4" s="197"/>
      <c r="AS4" s="197"/>
      <c r="AT4" s="197"/>
      <c r="AU4" s="345">
        <f>AVERAGE(AU9:AU154)</f>
        <v>0.33832410158165432</v>
      </c>
      <c r="AV4" s="345">
        <f>AVERAGE(AV9:AV154)</f>
        <v>0.49902531197294941</v>
      </c>
      <c r="AW4" s="345">
        <f>AVERAGE(AW9:AW154)</f>
        <v>1.5683148980088348E-2</v>
      </c>
      <c r="AX4" s="360">
        <f t="shared" ref="AX4:BE4" si="3">AVERAGE(AX9:AX154)</f>
        <v>5.1862273392808217E-2</v>
      </c>
      <c r="AY4" s="360">
        <f t="shared" si="3"/>
        <v>1.4821365769231052</v>
      </c>
      <c r="AZ4" s="360">
        <f t="shared" si="3"/>
        <v>4.2447653659629991E-2</v>
      </c>
      <c r="BA4" s="360">
        <f t="shared" si="3"/>
        <v>1.3739718533807255E-2</v>
      </c>
      <c r="BB4" s="360">
        <f t="shared" si="3"/>
        <v>1.6224113307277056E-2</v>
      </c>
      <c r="BC4" s="360">
        <f t="shared" si="3"/>
        <v>0.33516003041341419</v>
      </c>
      <c r="BD4" s="360">
        <f t="shared" si="3"/>
        <v>0.23527755654890159</v>
      </c>
      <c r="BE4" s="360">
        <f t="shared" si="3"/>
        <v>0.26180821917808217</v>
      </c>
      <c r="BF4" s="259"/>
      <c r="BG4" s="284"/>
      <c r="BH4" s="385"/>
      <c r="BI4" s="269"/>
      <c r="BJ4" s="269"/>
      <c r="BK4" s="269"/>
      <c r="BL4" s="259"/>
      <c r="BM4" s="32"/>
      <c r="BN4" s="31"/>
      <c r="BO4" s="139">
        <f t="shared" ref="BO4:BW4" si="4">AVERAGE(BO9:BO154)</f>
        <v>4.6269178082191793</v>
      </c>
      <c r="BP4" s="139">
        <f t="shared" si="4"/>
        <v>9.0828767123287619</v>
      </c>
      <c r="BQ4" s="139">
        <f t="shared" si="4"/>
        <v>3.087671232876712</v>
      </c>
      <c r="BR4" s="139">
        <f t="shared" si="4"/>
        <v>0.59999999999999964</v>
      </c>
      <c r="BS4" s="139">
        <f t="shared" si="4"/>
        <v>1.4864945980846351</v>
      </c>
      <c r="BT4" s="1249">
        <f>AVERAGE(BT9:BT154)</f>
        <v>0.96337671232876632</v>
      </c>
      <c r="BU4" s="139">
        <f t="shared" si="4"/>
        <v>1.5492465753424662</v>
      </c>
      <c r="BV4" s="214">
        <f t="shared" si="4"/>
        <v>22.358904109589034</v>
      </c>
      <c r="BW4" s="139">
        <f t="shared" si="4"/>
        <v>4.6410958904109565</v>
      </c>
      <c r="BX4" s="1240"/>
      <c r="BY4" s="58"/>
      <c r="BZ4" s="58"/>
      <c r="CA4" s="1240"/>
      <c r="CB4" s="58"/>
      <c r="CC4" s="58"/>
      <c r="CD4" s="56"/>
      <c r="CE4" s="57"/>
      <c r="CF4" s="139">
        <f t="shared" ref="CF4:CN4" si="5">AVERAGE(CF9:CF154)</f>
        <v>4.6269178082191793</v>
      </c>
      <c r="CG4" s="139">
        <f t="shared" si="5"/>
        <v>9.0828767123287619</v>
      </c>
      <c r="CH4" s="139">
        <f t="shared" si="5"/>
        <v>3.087671232876712</v>
      </c>
      <c r="CI4" s="139">
        <f t="shared" si="5"/>
        <v>0.59999999999999964</v>
      </c>
      <c r="CJ4" s="139">
        <f t="shared" si="5"/>
        <v>1.4864945980846351</v>
      </c>
      <c r="CK4" s="1249">
        <f>AVERAGE(CK9:CK154)</f>
        <v>0.96337671232876632</v>
      </c>
      <c r="CL4" s="139">
        <f t="shared" si="5"/>
        <v>1.5492465753424662</v>
      </c>
      <c r="CM4" s="139">
        <f t="shared" si="5"/>
        <v>4.6410958904109565</v>
      </c>
      <c r="CN4" s="139">
        <f t="shared" si="5"/>
        <v>22.358904109589034</v>
      </c>
      <c r="CO4" s="1240"/>
      <c r="CP4" s="58"/>
      <c r="CQ4" s="58"/>
      <c r="CR4" s="1240"/>
      <c r="CS4" s="58"/>
      <c r="CT4" s="58"/>
      <c r="CU4" s="32"/>
      <c r="CV4" s="96">
        <v>1878</v>
      </c>
      <c r="CW4" s="134">
        <v>0.47938222161794114</v>
      </c>
      <c r="CX4" s="134">
        <v>0.74244652960719282</v>
      </c>
      <c r="CY4" s="32"/>
      <c r="CZ4" s="238"/>
      <c r="DA4" s="104"/>
      <c r="DB4" s="104"/>
      <c r="DC4" s="104"/>
      <c r="DD4" s="104"/>
      <c r="DE4" s="104"/>
      <c r="DF4" s="245"/>
      <c r="DG4" s="32"/>
      <c r="DH4" s="96">
        <v>1878</v>
      </c>
      <c r="DI4" s="66">
        <v>0.27775031867929501</v>
      </c>
      <c r="DJ4" s="32"/>
      <c r="DK4" s="238"/>
      <c r="DL4" s="104"/>
      <c r="DM4" s="104"/>
      <c r="DN4" s="104"/>
      <c r="DO4" s="104"/>
      <c r="DP4" s="104"/>
      <c r="DQ4" s="245"/>
      <c r="DR4" s="32"/>
      <c r="DS4" s="96">
        <v>1878</v>
      </c>
      <c r="DT4" s="98">
        <v>5.2837123822651044E-3</v>
      </c>
      <c r="DU4" s="32"/>
      <c r="DV4" s="238"/>
      <c r="DW4" s="104"/>
      <c r="DX4" s="104"/>
      <c r="DY4" s="104"/>
      <c r="DZ4" s="104"/>
      <c r="EA4" s="104"/>
      <c r="EB4" s="104"/>
      <c r="EC4" s="104"/>
      <c r="ED4" s="104"/>
      <c r="EE4" s="104"/>
      <c r="EF4" s="104"/>
      <c r="EG4" s="104"/>
      <c r="EH4" s="104"/>
      <c r="EI4" s="104"/>
      <c r="EJ4" s="104"/>
      <c r="EK4" s="104"/>
      <c r="EL4" s="104"/>
      <c r="EM4" s="104"/>
      <c r="EN4" s="104"/>
      <c r="EO4" s="104"/>
      <c r="EP4" s="104"/>
      <c r="EQ4" s="104"/>
      <c r="ER4" s="104"/>
      <c r="ES4" s="104"/>
      <c r="ET4" s="104"/>
      <c r="EU4" s="104"/>
      <c r="EV4" s="104"/>
      <c r="EW4" s="104"/>
      <c r="EX4" s="104"/>
      <c r="EY4" s="104"/>
      <c r="EZ4" s="104"/>
      <c r="FA4" s="104"/>
      <c r="FB4" s="104"/>
      <c r="FC4" s="104"/>
      <c r="FD4" s="104"/>
      <c r="FE4" s="104"/>
      <c r="FF4" s="104"/>
      <c r="FG4" s="104"/>
      <c r="FH4" s="104"/>
      <c r="FI4" s="104"/>
      <c r="FJ4" s="104"/>
      <c r="FK4" s="104"/>
      <c r="FL4" s="104"/>
      <c r="FM4" s="104"/>
      <c r="FN4" s="104"/>
      <c r="FO4" s="104"/>
      <c r="FP4" s="104"/>
      <c r="FQ4" s="104"/>
      <c r="FR4" s="104"/>
      <c r="FS4" s="104"/>
      <c r="FT4" s="104"/>
      <c r="FU4" s="104"/>
      <c r="FV4" s="104"/>
      <c r="FW4" s="104"/>
      <c r="FX4" s="104"/>
      <c r="FY4" s="104"/>
      <c r="FZ4" s="104"/>
      <c r="GA4" s="104"/>
      <c r="GB4" s="104"/>
      <c r="GC4" s="104"/>
      <c r="GD4" s="104"/>
      <c r="GE4" s="104"/>
      <c r="GF4" s="104"/>
      <c r="GG4" s="104"/>
      <c r="GH4" s="104"/>
      <c r="GI4" s="104"/>
      <c r="GJ4" s="104"/>
      <c r="GK4" s="104"/>
      <c r="GL4" s="104"/>
      <c r="GM4" s="104"/>
      <c r="GN4" s="104"/>
      <c r="GO4" s="104"/>
      <c r="GP4" s="104"/>
      <c r="GQ4" s="104"/>
      <c r="GR4" s="104"/>
      <c r="GS4" s="104"/>
      <c r="GT4" s="104"/>
      <c r="GU4" s="104"/>
      <c r="GV4" s="104"/>
      <c r="GW4" s="104"/>
      <c r="GX4" s="104"/>
      <c r="GY4" s="104"/>
      <c r="GZ4" s="104"/>
      <c r="HA4" s="104"/>
      <c r="HB4" s="104"/>
      <c r="HC4" s="104"/>
      <c r="HD4" s="104"/>
      <c r="HE4" s="104"/>
      <c r="HF4" s="104"/>
      <c r="HG4" s="104"/>
      <c r="HH4" s="104"/>
      <c r="HI4" s="104"/>
      <c r="HJ4" s="104"/>
      <c r="HK4" s="104"/>
      <c r="HL4" s="104"/>
      <c r="HM4" s="104"/>
      <c r="HN4" s="104"/>
      <c r="HO4" s="104"/>
      <c r="HP4" s="104"/>
      <c r="HQ4" s="104"/>
      <c r="HR4" s="104"/>
      <c r="HS4" s="104"/>
      <c r="HT4" s="104"/>
      <c r="HU4" s="104"/>
      <c r="HV4" s="104"/>
      <c r="HW4" s="104"/>
      <c r="HX4" s="104"/>
      <c r="HY4" s="104"/>
      <c r="HZ4" s="104"/>
      <c r="IA4" s="104"/>
      <c r="IB4" s="104"/>
      <c r="IC4" s="104"/>
      <c r="ID4" s="104"/>
      <c r="IE4" s="104"/>
      <c r="IF4" s="104"/>
      <c r="IG4" s="104"/>
      <c r="IH4" s="104"/>
      <c r="II4" s="104"/>
      <c r="IJ4" s="104"/>
      <c r="IK4" s="104"/>
      <c r="IL4" s="104"/>
      <c r="IM4" s="104"/>
      <c r="IN4" s="104"/>
      <c r="IO4" s="104"/>
    </row>
    <row r="5" spans="1:249" s="110" customFormat="1" ht="15" customHeight="1" x14ac:dyDescent="0.2">
      <c r="A5" s="30"/>
      <c r="B5" s="1192" t="s">
        <v>117</v>
      </c>
      <c r="C5" s="1192"/>
      <c r="D5" s="1192"/>
      <c r="E5" s="1192"/>
      <c r="F5" s="84">
        <f>CORREL(E77:E129,F77:F129)</f>
        <v>0.99545267752241162</v>
      </c>
      <c r="G5" s="83">
        <f>STDEV(G77:G129)</f>
        <v>1.8369027022848938E-2</v>
      </c>
      <c r="H5" s="1231">
        <f>(SUM(E77:E129)-SUM(F77:F129))/SUM(D77:D129)</f>
        <v>1.7727245322283019E-2</v>
      </c>
      <c r="I5" s="1260">
        <f>AVERAGE(I9:I129)</f>
        <v>0.29858677685950413</v>
      </c>
      <c r="J5" s="1235">
        <f t="shared" ref="J5" si="6">AVERAGE(J9:J129)</f>
        <v>0.38349586776859512</v>
      </c>
      <c r="K5" s="191">
        <f>AVERAGE(K9:K129)</f>
        <v>0.71100826446281007</v>
      </c>
      <c r="L5" s="106">
        <f>AVERAGE(L9:L129)</f>
        <v>0.10906083172986082</v>
      </c>
      <c r="M5" s="106">
        <f>AVERAGE(M9:M129)</f>
        <v>5.0939839999805128E-2</v>
      </c>
      <c r="N5" s="107">
        <f t="shared" ref="N5:T5" si="7">AVERAGE(N9:N129)</f>
        <v>0.50445189683702008</v>
      </c>
      <c r="O5" s="107">
        <f t="shared" si="7"/>
        <v>0.72450825993744516</v>
      </c>
      <c r="P5" s="1265">
        <f>AVERAGE(P9:P129)</f>
        <v>0.12506569836957118</v>
      </c>
      <c r="Q5" s="106">
        <f t="shared" si="7"/>
        <v>3.7956835247172228E-2</v>
      </c>
      <c r="R5" s="106">
        <f t="shared" si="7"/>
        <v>0.11550867628172554</v>
      </c>
      <c r="S5" s="106">
        <f t="shared" si="7"/>
        <v>0.26373879766993463</v>
      </c>
      <c r="T5" s="106">
        <f t="shared" si="7"/>
        <v>8.9738352720425449E-2</v>
      </c>
      <c r="U5" s="106">
        <f>AVERAGE(U9:U129)</f>
        <v>0.33890692072484746</v>
      </c>
      <c r="V5" s="106">
        <f>AVERAGE(V9:V129)</f>
        <v>0.32752892561983465</v>
      </c>
      <c r="W5" s="106">
        <f>AVERAGE(W9:W129)</f>
        <v>8.3419134733342309E-2</v>
      </c>
      <c r="X5" s="1186" t="s">
        <v>91</v>
      </c>
      <c r="Y5" s="1186"/>
      <c r="Z5" s="1186"/>
      <c r="AA5" s="900"/>
      <c r="AB5" s="400"/>
      <c r="AC5" s="30"/>
      <c r="AD5" s="30"/>
      <c r="AE5" s="30"/>
      <c r="AF5" s="29"/>
      <c r="AG5" s="30"/>
      <c r="AH5" s="30"/>
      <c r="AI5" s="29"/>
      <c r="AJ5" s="30"/>
      <c r="AK5" s="30"/>
      <c r="AL5" s="30"/>
      <c r="AM5" s="30"/>
      <c r="AN5" s="30"/>
      <c r="AO5" s="30"/>
      <c r="AP5" s="30"/>
      <c r="AQ5" s="30"/>
      <c r="AR5" s="30"/>
      <c r="AS5" s="30"/>
      <c r="AT5" s="30"/>
      <c r="AU5" s="346">
        <f>AVERAGE(AU9:AU129)</f>
        <v>0.34119905799399003</v>
      </c>
      <c r="AV5" s="346">
        <f>AVERAGE(AV9:AV129)</f>
        <v>0.48384513726644829</v>
      </c>
      <c r="AW5" s="346">
        <f>AVERAGE(AW9:AW129)</f>
        <v>1.7851021815508156E-2</v>
      </c>
      <c r="AX5" s="361">
        <f t="shared" ref="AX5:AY5" si="8">AVERAGE(AX9:AX129)</f>
        <v>3.6331187644281407E-2</v>
      </c>
      <c r="AY5" s="361">
        <f t="shared" si="8"/>
        <v>1.4228481840350422</v>
      </c>
      <c r="AZ5" s="361">
        <f>AVERAGE(AZ9:AZ129)</f>
        <v>3.122269022126592E-2</v>
      </c>
      <c r="BA5" s="361">
        <f>AVERAGE(BA9:BA129)</f>
        <v>1.0131749707647781E-2</v>
      </c>
      <c r="BB5" s="361">
        <f>AVERAGE(BB9:BB129)</f>
        <v>1.2374238906741808E-2</v>
      </c>
      <c r="BC5" s="361">
        <f>AVERAGE(BC9:BC129)</f>
        <v>0.36419656840893294</v>
      </c>
      <c r="BD5" s="361">
        <f>AVERAGE(BD9:BD129)</f>
        <v>0.24513750328559039</v>
      </c>
      <c r="BE5" s="361">
        <f t="shared" ref="BE5" si="9">AVERAGE(BE9:BE129)</f>
        <v>0.2611487603305786</v>
      </c>
      <c r="BF5" s="260"/>
      <c r="BG5" s="285"/>
      <c r="BH5" s="386"/>
      <c r="BI5" s="260"/>
      <c r="BJ5" s="260"/>
      <c r="BK5" s="260"/>
      <c r="BL5" s="260"/>
      <c r="BM5" s="30"/>
      <c r="BN5" s="212" t="s">
        <v>109</v>
      </c>
      <c r="BO5" s="108">
        <f t="shared" ref="BO5:BW5" si="10">AVERAGE(BO9:BO129)</f>
        <v>4.4171900826446286</v>
      </c>
      <c r="BP5" s="108">
        <f t="shared" si="10"/>
        <v>8.9603305785123926</v>
      </c>
      <c r="BQ5" s="108">
        <f t="shared" si="10"/>
        <v>3.2231404958677681</v>
      </c>
      <c r="BR5" s="108">
        <f t="shared" si="10"/>
        <v>0.68099173553718972</v>
      </c>
      <c r="BS5" s="108">
        <f>AVERAGE(BS9:BS129)</f>
        <v>1.0263086739655221</v>
      </c>
      <c r="BT5" s="1250">
        <f>AVERAGE(BT9:BT129)</f>
        <v>0.97361983471074287</v>
      </c>
      <c r="BU5" s="108">
        <f t="shared" si="10"/>
        <v>1.5535537190082653</v>
      </c>
      <c r="BV5" s="215">
        <f t="shared" si="10"/>
        <v>22.00661157024793</v>
      </c>
      <c r="BW5" s="108">
        <f t="shared" si="10"/>
        <v>4.9933884297520645</v>
      </c>
      <c r="BX5" s="1241"/>
      <c r="BY5" s="59"/>
      <c r="BZ5" s="59"/>
      <c r="CA5" s="1241"/>
      <c r="CB5" s="59"/>
      <c r="CC5" s="59"/>
      <c r="CD5" s="30"/>
      <c r="CE5" s="212" t="s">
        <v>109</v>
      </c>
      <c r="CF5" s="108">
        <f t="shared" ref="CF5:CL5" si="11">AVERAGE(CF9:CF129)</f>
        <v>4.4171900826446286</v>
      </c>
      <c r="CG5" s="108">
        <f t="shared" si="11"/>
        <v>8.9603305785123926</v>
      </c>
      <c r="CH5" s="108">
        <f t="shared" si="11"/>
        <v>3.2231404958677681</v>
      </c>
      <c r="CI5" s="108">
        <f>AVERAGE(CI9:CI129)</f>
        <v>0.68099173553718972</v>
      </c>
      <c r="CJ5" s="108">
        <f>AVERAGE(CJ9:CJ129)</f>
        <v>1.0263086739655221</v>
      </c>
      <c r="CK5" s="1250">
        <f>AVERAGE(CK9:CK129)</f>
        <v>0.97361983471074287</v>
      </c>
      <c r="CL5" s="108">
        <f t="shared" si="11"/>
        <v>1.5535537190082653</v>
      </c>
      <c r="CM5" s="108">
        <f>AVERAGE(CM9:CM129)</f>
        <v>4.9933884297520645</v>
      </c>
      <c r="CN5" s="108">
        <f>AVERAGE(CN9:CN129)</f>
        <v>22.00661157024793</v>
      </c>
      <c r="CO5" s="1241"/>
      <c r="CP5" s="59"/>
      <c r="CQ5" s="59"/>
      <c r="CR5" s="1241"/>
      <c r="CS5" s="59"/>
      <c r="CT5" s="59"/>
      <c r="CU5" s="30"/>
      <c r="CV5" s="96">
        <v>1879</v>
      </c>
      <c r="CW5" s="134">
        <v>0.48089542073183394</v>
      </c>
      <c r="CX5" s="134">
        <v>0.74136378028827155</v>
      </c>
      <c r="CY5" s="30"/>
      <c r="CZ5" s="239"/>
      <c r="DA5" s="109"/>
      <c r="DB5" s="109"/>
      <c r="DC5" s="109"/>
      <c r="DD5" s="109"/>
      <c r="DE5" s="109"/>
      <c r="DF5" s="246"/>
      <c r="DG5" s="30"/>
      <c r="DH5" s="96">
        <v>1879</v>
      </c>
      <c r="DI5" s="66">
        <v>0.2725420344738908</v>
      </c>
      <c r="DJ5" s="30"/>
      <c r="DK5" s="239"/>
      <c r="DL5" s="109"/>
      <c r="DM5" s="109"/>
      <c r="DN5" s="109"/>
      <c r="DO5" s="109"/>
      <c r="DP5" s="109"/>
      <c r="DQ5" s="246"/>
      <c r="DR5" s="30"/>
      <c r="DS5" s="96">
        <v>1879</v>
      </c>
      <c r="DT5" s="98">
        <v>7.3075469320902104E-3</v>
      </c>
      <c r="DU5" s="30"/>
      <c r="DV5" s="239"/>
      <c r="DW5" s="109"/>
      <c r="DX5" s="109"/>
      <c r="DY5" s="109"/>
      <c r="DZ5" s="109"/>
      <c r="EA5" s="109"/>
      <c r="EB5" s="109"/>
      <c r="EC5" s="109"/>
      <c r="ED5" s="109"/>
      <c r="EE5" s="109"/>
      <c r="EF5" s="109"/>
      <c r="EG5" s="109"/>
      <c r="EH5" s="109"/>
      <c r="EI5" s="109"/>
      <c r="EJ5" s="109"/>
      <c r="EK5" s="109"/>
      <c r="EL5" s="109"/>
      <c r="EM5" s="109"/>
      <c r="EN5" s="109"/>
      <c r="EO5" s="109"/>
      <c r="EP5" s="109"/>
      <c r="EQ5" s="109"/>
      <c r="ER5" s="109"/>
      <c r="ES5" s="109"/>
      <c r="ET5" s="109"/>
      <c r="EU5" s="109"/>
      <c r="EV5" s="109"/>
      <c r="EW5" s="109"/>
      <c r="EX5" s="109"/>
      <c r="EY5" s="109"/>
      <c r="EZ5" s="109"/>
      <c r="FA5" s="109"/>
      <c r="FB5" s="109"/>
      <c r="FC5" s="109"/>
      <c r="FD5" s="109"/>
      <c r="FE5" s="109"/>
      <c r="FF5" s="109"/>
      <c r="FG5" s="109"/>
      <c r="FH5" s="109"/>
      <c r="FI5" s="109"/>
      <c r="FJ5" s="109"/>
      <c r="FK5" s="109"/>
      <c r="FL5" s="109"/>
      <c r="FM5" s="109"/>
      <c r="FN5" s="109"/>
      <c r="FO5" s="109"/>
      <c r="FP5" s="109"/>
      <c r="FQ5" s="109"/>
      <c r="FR5" s="109"/>
      <c r="FS5" s="109"/>
      <c r="FT5" s="109"/>
      <c r="FU5" s="109"/>
      <c r="FV5" s="109"/>
      <c r="FW5" s="109"/>
      <c r="FX5" s="109"/>
      <c r="FY5" s="109"/>
      <c r="FZ5" s="109"/>
      <c r="GA5" s="109"/>
      <c r="GB5" s="109"/>
      <c r="GC5" s="109"/>
      <c r="GD5" s="109"/>
      <c r="GE5" s="109"/>
      <c r="GF5" s="109"/>
      <c r="GG5" s="109"/>
      <c r="GH5" s="109"/>
      <c r="GI5" s="109"/>
      <c r="GJ5" s="109"/>
      <c r="GK5" s="109"/>
      <c r="GL5" s="109"/>
      <c r="GM5" s="109"/>
      <c r="GN5" s="109"/>
      <c r="GO5" s="109"/>
      <c r="GP5" s="109"/>
      <c r="GQ5" s="109"/>
      <c r="GR5" s="109"/>
      <c r="GS5" s="109"/>
      <c r="GT5" s="109"/>
      <c r="GU5" s="109"/>
      <c r="GV5" s="109"/>
      <c r="GW5" s="109"/>
      <c r="GX5" s="109"/>
      <c r="GY5" s="109"/>
      <c r="GZ5" s="109"/>
      <c r="HA5" s="109"/>
      <c r="HB5" s="109"/>
      <c r="HC5" s="109"/>
      <c r="HD5" s="109"/>
      <c r="HE5" s="109"/>
      <c r="HF5" s="109"/>
      <c r="HG5" s="109"/>
      <c r="HH5" s="109"/>
      <c r="HI5" s="109"/>
      <c r="HJ5" s="109"/>
      <c r="HK5" s="109"/>
      <c r="HL5" s="109"/>
      <c r="HM5" s="109"/>
      <c r="HN5" s="109"/>
      <c r="HO5" s="109"/>
      <c r="HP5" s="109"/>
      <c r="HQ5" s="109"/>
      <c r="HR5" s="109"/>
      <c r="HS5" s="109"/>
      <c r="HT5" s="109"/>
      <c r="HU5" s="109"/>
      <c r="HV5" s="109"/>
      <c r="HW5" s="109"/>
      <c r="HX5" s="109"/>
      <c r="HY5" s="109"/>
      <c r="HZ5" s="109"/>
      <c r="IA5" s="109"/>
      <c r="IB5" s="109"/>
      <c r="IC5" s="109"/>
      <c r="ID5" s="109"/>
      <c r="IE5" s="109"/>
      <c r="IF5" s="109"/>
      <c r="IG5" s="109"/>
      <c r="IH5" s="109"/>
      <c r="II5" s="109"/>
      <c r="IJ5" s="109"/>
      <c r="IK5" s="109"/>
      <c r="IL5" s="109"/>
      <c r="IM5" s="109"/>
      <c r="IN5" s="109"/>
      <c r="IO5" s="109"/>
    </row>
    <row r="6" spans="1:249" s="105" customFormat="1" ht="15" customHeight="1" x14ac:dyDescent="0.2">
      <c r="A6" s="32"/>
      <c r="B6" s="1189" t="s">
        <v>118</v>
      </c>
      <c r="C6" s="1189"/>
      <c r="D6" s="1189"/>
      <c r="E6" s="1189"/>
      <c r="F6" s="136">
        <f>CORREL(E33:E76,F33:F76)</f>
        <v>0.99878208442546779</v>
      </c>
      <c r="G6" s="137">
        <f>STDEV(G33:G76)</f>
        <v>1.0911797099663017E-2</v>
      </c>
      <c r="H6" s="210">
        <f>(SUM(F33:F76)-SUM(E33:E76))/SUM(D33:D76)</f>
        <v>1.810960170035298E-2</v>
      </c>
      <c r="I6" s="1259">
        <f>AVERAGE(I9:I76)</f>
        <v>0.28739705882352939</v>
      </c>
      <c r="J6" s="1234">
        <f t="shared" ref="J6" si="12">AVERAGE(J9:J76)</f>
        <v>0.39661764705882352</v>
      </c>
      <c r="K6" s="190">
        <f>AVERAGE(K9:K76)</f>
        <v>0.72164705882352931</v>
      </c>
      <c r="L6" s="103">
        <f>AVERAGE(L9:L76)</f>
        <v>8.8777533699744227E-2</v>
      </c>
      <c r="M6" s="103">
        <f>AVERAGE(M9:M76)</f>
        <v>6.7556408045500102E-2</v>
      </c>
      <c r="N6" s="134">
        <f t="shared" ref="N6:T6" si="13">AVERAGE(N9:N76)</f>
        <v>0.50205509828423645</v>
      </c>
      <c r="O6" s="134">
        <f t="shared" si="13"/>
        <v>0.7262232569770225</v>
      </c>
      <c r="P6" s="1266">
        <f>AVERAGE(P9:P76)</f>
        <v>0.15877924670377885</v>
      </c>
      <c r="Q6" s="103">
        <f t="shared" si="13"/>
        <v>2.7115401925049135E-2</v>
      </c>
      <c r="R6" s="103">
        <f t="shared" si="13"/>
        <v>0.11473041399222819</v>
      </c>
      <c r="S6" s="103">
        <f t="shared" si="13"/>
        <v>0.26234543488113449</v>
      </c>
      <c r="T6" s="103">
        <f t="shared" si="13"/>
        <v>9.2554417642309234E-2</v>
      </c>
      <c r="U6" s="103">
        <f>AVERAGE(U9:U76)</f>
        <v>0.32458833552435307</v>
      </c>
      <c r="V6" s="103">
        <f>AVERAGE(V9:V76)</f>
        <v>0.32502941176470596</v>
      </c>
      <c r="W6" s="103">
        <f>AVERAGE(W9:W76)</f>
        <v>8.5709026621550943E-2</v>
      </c>
      <c r="X6" s="1185" t="s">
        <v>112</v>
      </c>
      <c r="Y6" s="1185"/>
      <c r="Z6" s="1185"/>
      <c r="AA6" s="899"/>
      <c r="AB6" s="401"/>
      <c r="AC6" s="32"/>
      <c r="AD6" s="32"/>
      <c r="AE6" s="32"/>
      <c r="AF6" s="31"/>
      <c r="AG6" s="32"/>
      <c r="AH6" s="32"/>
      <c r="AI6" s="31"/>
      <c r="AJ6" s="32"/>
      <c r="AK6" s="32"/>
      <c r="AL6" s="32"/>
      <c r="AM6" s="32"/>
      <c r="AN6" s="32"/>
      <c r="AO6" s="32"/>
      <c r="AP6" s="32"/>
      <c r="AQ6" s="32"/>
      <c r="AR6" s="32"/>
      <c r="AS6" s="32"/>
      <c r="AT6" s="32"/>
      <c r="AU6" s="347">
        <f>AVERAGE(AU9:AU76)</f>
        <v>0.35325894955663256</v>
      </c>
      <c r="AV6" s="347">
        <f>AVERAGE(AV9:AV76)</f>
        <v>0.49210832989484365</v>
      </c>
      <c r="AW6" s="347">
        <f>AVERAGE(AW9:AW76)</f>
        <v>2.4008527754145113E-2</v>
      </c>
      <c r="AX6" s="362">
        <f t="shared" ref="AX6:AY6" si="14">AVERAGE(AX9:AX76)</f>
        <v>3.1152661150648055E-2</v>
      </c>
      <c r="AY6" s="362">
        <f t="shared" si="14"/>
        <v>1.3940555690150132</v>
      </c>
      <c r="AZ6" s="362">
        <f>AVERAGE(AZ9:AZ76)</f>
        <v>2.1114808100361277E-2</v>
      </c>
      <c r="BA6" s="362">
        <f>AVERAGE(BA9:BA76)</f>
        <v>7.3978881026620074E-3</v>
      </c>
      <c r="BB6" s="362">
        <f>AVERAGE(BB9:BB76)</f>
        <v>9.5091441437999275E-3</v>
      </c>
      <c r="BC6" s="362">
        <f>AVERAGE(BC9:BC76)</f>
        <v>0.4483563910675285</v>
      </c>
      <c r="BD6" s="362">
        <f>AVERAGE(BD9:BD76)</f>
        <v>0.24313820284054366</v>
      </c>
      <c r="BE6" s="362">
        <f t="shared" ref="BE6" si="15">AVERAGE(BE9:BE76)</f>
        <v>0.25745588235294115</v>
      </c>
      <c r="BF6" s="259"/>
      <c r="BG6" s="286"/>
      <c r="BH6" s="385"/>
      <c r="BI6" s="259"/>
      <c r="BJ6" s="259"/>
      <c r="BK6" s="259"/>
      <c r="BL6" s="259"/>
      <c r="BM6" s="32"/>
      <c r="BN6" s="31"/>
      <c r="BO6" s="139">
        <f t="shared" ref="BO6:BW6" si="16">AVERAGE(BO9:BO76)</f>
        <v>4.3894117647058817</v>
      </c>
      <c r="BP6" s="139">
        <f t="shared" si="16"/>
        <v>8.8205882352941121</v>
      </c>
      <c r="BQ6" s="139">
        <f t="shared" si="16"/>
        <v>3.3044117647058822</v>
      </c>
      <c r="BR6" s="139">
        <f t="shared" si="16"/>
        <v>0.92205882352941149</v>
      </c>
      <c r="BS6" s="139">
        <f>AVERAGE(BS9:BS76)</f>
        <v>0.76434520671963524</v>
      </c>
      <c r="BT6" s="1249">
        <f>AVERAGE(BT9:BT76)</f>
        <v>0.97997058823529404</v>
      </c>
      <c r="BU6" s="139">
        <f t="shared" si="16"/>
        <v>1.8619117647058818</v>
      </c>
      <c r="BV6" s="214">
        <f t="shared" si="16"/>
        <v>20.889705882352942</v>
      </c>
      <c r="BW6" s="139">
        <f t="shared" si="16"/>
        <v>6.110294117647058</v>
      </c>
      <c r="BX6" s="1240"/>
      <c r="BY6" s="58"/>
      <c r="BZ6" s="58"/>
      <c r="CA6" s="1240"/>
      <c r="CB6" s="58"/>
      <c r="CC6" s="58"/>
      <c r="CD6" s="32"/>
      <c r="CE6" s="31"/>
      <c r="CF6" s="139">
        <f t="shared" ref="CF6:CL6" si="17">AVERAGE(CF9:CF76)</f>
        <v>4.3894117647058817</v>
      </c>
      <c r="CG6" s="139">
        <f t="shared" si="17"/>
        <v>8.8205882352941121</v>
      </c>
      <c r="CH6" s="139">
        <f t="shared" si="17"/>
        <v>3.3044117647058822</v>
      </c>
      <c r="CI6" s="139">
        <f>AVERAGE(CI9:CI76)</f>
        <v>0.92205882352941149</v>
      </c>
      <c r="CJ6" s="139">
        <f>AVERAGE(CJ9:CJ76)</f>
        <v>0.76434520671963524</v>
      </c>
      <c r="CK6" s="1249">
        <f>AVERAGE(CK9:CK76)</f>
        <v>0.97997058823529404</v>
      </c>
      <c r="CL6" s="139">
        <f t="shared" si="17"/>
        <v>1.8619117647058818</v>
      </c>
      <c r="CM6" s="139">
        <f>AVERAGE(CM9:CM76)</f>
        <v>6.110294117647058</v>
      </c>
      <c r="CN6" s="139">
        <f>AVERAGE(CN9:CN76)</f>
        <v>20.889705882352942</v>
      </c>
      <c r="CO6" s="1240"/>
      <c r="CP6" s="58"/>
      <c r="CQ6" s="58"/>
      <c r="CR6" s="1240"/>
      <c r="CS6" s="58"/>
      <c r="CT6" s="58"/>
      <c r="CU6" s="32"/>
      <c r="CV6" s="96">
        <v>1880</v>
      </c>
      <c r="CW6" s="134">
        <v>0.47329690692835891</v>
      </c>
      <c r="CX6" s="134">
        <v>0.74680079486883189</v>
      </c>
      <c r="CY6" s="32"/>
      <c r="CZ6" s="238"/>
      <c r="DA6" s="104"/>
      <c r="DB6" s="104"/>
      <c r="DC6" s="104"/>
      <c r="DD6" s="104"/>
      <c r="DE6" s="104"/>
      <c r="DF6" s="245"/>
      <c r="DG6" s="32"/>
      <c r="DH6" s="96">
        <v>1880</v>
      </c>
      <c r="DI6" s="66">
        <v>0.26242001270391896</v>
      </c>
      <c r="DJ6" s="32"/>
      <c r="DK6" s="238"/>
      <c r="DL6" s="104"/>
      <c r="DM6" s="104"/>
      <c r="DN6" s="104"/>
      <c r="DO6" s="104"/>
      <c r="DP6" s="104"/>
      <c r="DQ6" s="245"/>
      <c r="DR6" s="32"/>
      <c r="DS6" s="96">
        <v>1880</v>
      </c>
      <c r="DT6" s="98">
        <v>7.9814624098867148E-3</v>
      </c>
      <c r="DU6" s="32"/>
      <c r="DV6" s="238"/>
      <c r="DW6" s="104"/>
      <c r="DX6" s="104"/>
      <c r="DY6" s="104"/>
      <c r="DZ6" s="104"/>
      <c r="EA6" s="104"/>
      <c r="EB6" s="104"/>
      <c r="EC6" s="104"/>
      <c r="ED6" s="104"/>
      <c r="EE6" s="104"/>
      <c r="EF6" s="104"/>
      <c r="EG6" s="104"/>
      <c r="EH6" s="104"/>
      <c r="EI6" s="104"/>
      <c r="EJ6" s="104"/>
      <c r="EK6" s="104"/>
      <c r="EL6" s="104"/>
      <c r="EM6" s="104"/>
      <c r="EN6" s="104"/>
      <c r="EO6" s="104"/>
      <c r="EP6" s="104"/>
      <c r="EQ6" s="104"/>
      <c r="ER6" s="104"/>
      <c r="ES6" s="104"/>
      <c r="ET6" s="104"/>
      <c r="EU6" s="104"/>
      <c r="EV6" s="104"/>
      <c r="EW6" s="104"/>
      <c r="EX6" s="104"/>
      <c r="EY6" s="104"/>
      <c r="EZ6" s="104"/>
      <c r="FA6" s="104"/>
      <c r="FB6" s="104"/>
      <c r="FC6" s="104"/>
      <c r="FD6" s="104"/>
      <c r="FE6" s="104"/>
      <c r="FF6" s="104"/>
      <c r="FG6" s="104"/>
      <c r="FH6" s="104"/>
      <c r="FI6" s="104"/>
      <c r="FJ6" s="104"/>
      <c r="FK6" s="104"/>
      <c r="FL6" s="104"/>
      <c r="FM6" s="104"/>
      <c r="FN6" s="104"/>
      <c r="FO6" s="104"/>
      <c r="FP6" s="104"/>
      <c r="FQ6" s="104"/>
      <c r="FR6" s="104"/>
      <c r="FS6" s="104"/>
      <c r="FT6" s="104"/>
      <c r="FU6" s="104"/>
      <c r="FV6" s="104"/>
      <c r="FW6" s="104"/>
      <c r="FX6" s="104"/>
      <c r="FY6" s="104"/>
      <c r="FZ6" s="104"/>
      <c r="GA6" s="104"/>
      <c r="GB6" s="104"/>
      <c r="GC6" s="104"/>
      <c r="GD6" s="104"/>
      <c r="GE6" s="104"/>
      <c r="GF6" s="104"/>
      <c r="GG6" s="104"/>
      <c r="GH6" s="104"/>
      <c r="GI6" s="104"/>
      <c r="GJ6" s="104"/>
      <c r="GK6" s="104"/>
      <c r="GL6" s="104"/>
      <c r="GM6" s="104"/>
      <c r="GN6" s="104"/>
      <c r="GO6" s="104"/>
      <c r="GP6" s="104"/>
      <c r="GQ6" s="104"/>
      <c r="GR6" s="104"/>
      <c r="GS6" s="104"/>
      <c r="GT6" s="104"/>
      <c r="GU6" s="104"/>
      <c r="GV6" s="104"/>
      <c r="GW6" s="104"/>
      <c r="GX6" s="104"/>
      <c r="GY6" s="104"/>
      <c r="GZ6" s="104"/>
      <c r="HA6" s="104"/>
      <c r="HB6" s="104"/>
      <c r="HC6" s="104"/>
      <c r="HD6" s="104"/>
      <c r="HE6" s="104"/>
      <c r="HF6" s="104"/>
      <c r="HG6" s="104"/>
      <c r="HH6" s="104"/>
      <c r="HI6" s="104"/>
      <c r="HJ6" s="104"/>
      <c r="HK6" s="104"/>
      <c r="HL6" s="104"/>
      <c r="HM6" s="104"/>
      <c r="HN6" s="104"/>
      <c r="HO6" s="104"/>
      <c r="HP6" s="104"/>
      <c r="HQ6" s="104"/>
      <c r="HR6" s="104"/>
      <c r="HS6" s="104"/>
      <c r="HT6" s="104"/>
      <c r="HU6" s="104"/>
      <c r="HV6" s="104"/>
      <c r="HW6" s="104"/>
      <c r="HX6" s="104"/>
      <c r="HY6" s="104"/>
      <c r="HZ6" s="104"/>
      <c r="IA6" s="104"/>
      <c r="IB6" s="104"/>
      <c r="IC6" s="104"/>
      <c r="ID6" s="104"/>
      <c r="IE6" s="104"/>
      <c r="IF6" s="104"/>
      <c r="IG6" s="104"/>
      <c r="IH6" s="104"/>
      <c r="II6" s="104"/>
      <c r="IJ6" s="104"/>
      <c r="IK6" s="104"/>
      <c r="IL6" s="104"/>
      <c r="IM6" s="104"/>
      <c r="IN6" s="104"/>
      <c r="IO6" s="104"/>
    </row>
    <row r="7" spans="1:249" s="105" customFormat="1" ht="15" customHeight="1" x14ac:dyDescent="0.2">
      <c r="A7" s="32"/>
      <c r="B7" s="1189" t="s">
        <v>115</v>
      </c>
      <c r="C7" s="1189"/>
      <c r="D7" s="1189"/>
      <c r="E7" s="1189"/>
      <c r="F7" s="136">
        <f>CORREL(E9:E32,F9:F32)</f>
        <v>0.99699750518890018</v>
      </c>
      <c r="G7" s="137">
        <f>STDEV(G9:G32)</f>
        <v>1.7480443037190471E-2</v>
      </c>
      <c r="H7" s="210">
        <f>(SUM(F9:F32)-SUM(E9:E32))/SUM(D9:D32)</f>
        <v>1.1188711593845945E-2</v>
      </c>
      <c r="I7" s="1259">
        <f>AVERAGE(I9:I32)</f>
        <v>0.29733333333333328</v>
      </c>
      <c r="J7" s="1234">
        <f t="shared" ref="J7" si="18">AVERAGE(J9:J32)</f>
        <v>0.41637499999999994</v>
      </c>
      <c r="K7" s="190">
        <f>AVERAGE(K9:K32)</f>
        <v>0.74387500000000006</v>
      </c>
      <c r="L7" s="103">
        <f>AVERAGE(L9:L32)</f>
        <v>7.4851762728938023E-2</v>
      </c>
      <c r="M7" s="103">
        <f>AVERAGE(M9:M32)</f>
        <v>7.6291973678346087E-2</v>
      </c>
      <c r="N7" s="134">
        <f t="shared" ref="N7:T7" si="19">AVERAGE(N9:N32)</f>
        <v>0.5078133678344926</v>
      </c>
      <c r="O7" s="134">
        <f t="shared" si="19"/>
        <v>0.72210300447590547</v>
      </c>
      <c r="P7" s="1266">
        <f>AVERAGE(P9:P32)</f>
        <v>0.18995214704140187</v>
      </c>
      <c r="Q7" s="103">
        <f t="shared" si="19"/>
        <v>2.1320267294716602E-2</v>
      </c>
      <c r="R7" s="103">
        <f t="shared" si="19"/>
        <v>0.12011679404941973</v>
      </c>
      <c r="S7" s="103">
        <f t="shared" si="19"/>
        <v>0.25433193086305222</v>
      </c>
      <c r="T7" s="103">
        <f t="shared" si="19"/>
        <v>9.4466014343170035E-2</v>
      </c>
      <c r="U7" s="103">
        <f>AVERAGE(U9:U32)</f>
        <v>0.32327352994708664</v>
      </c>
      <c r="V7" s="103">
        <f>AVERAGE(V9:V32)</f>
        <v>0.327625</v>
      </c>
      <c r="W7" s="103">
        <f>AVERAGE(W9:W32)</f>
        <v>8.5113485115149878E-2</v>
      </c>
      <c r="X7" s="1185" t="s">
        <v>113</v>
      </c>
      <c r="Y7" s="1185"/>
      <c r="Z7" s="1185"/>
      <c r="AA7" s="899"/>
      <c r="AB7" s="402"/>
      <c r="AC7" s="199"/>
      <c r="AD7" s="199"/>
      <c r="AE7" s="199"/>
      <c r="AF7" s="198"/>
      <c r="AG7" s="199"/>
      <c r="AH7" s="199"/>
      <c r="AI7" s="198"/>
      <c r="AJ7" s="199"/>
      <c r="AK7" s="199"/>
      <c r="AL7" s="199"/>
      <c r="AM7" s="199"/>
      <c r="AN7" s="199"/>
      <c r="AO7" s="199"/>
      <c r="AP7" s="199"/>
      <c r="AQ7" s="199"/>
      <c r="AR7" s="199"/>
      <c r="AS7" s="199"/>
      <c r="AT7" s="199"/>
      <c r="AU7" s="347">
        <f>AVERAGE(AU9:AU32)</f>
        <v>0.37137832411538291</v>
      </c>
      <c r="AV7" s="347">
        <f>AVERAGE(AV9:AV32)</f>
        <v>0.50851360020018088</v>
      </c>
      <c r="AW7" s="347">
        <f>AVERAGE(AW9:AW32)</f>
        <v>2.8369169877791436E-2</v>
      </c>
      <c r="AX7" s="362">
        <f t="shared" ref="AX7:AY7" si="20">AVERAGE(AX9:AX32)</f>
        <v>2.7782417207828824E-2</v>
      </c>
      <c r="AY7" s="362">
        <f t="shared" si="20"/>
        <v>1.3693161589004739</v>
      </c>
      <c r="AZ7" s="362">
        <f>AVERAGE(AZ9:AZ32)</f>
        <v>1.5957013882589379E-2</v>
      </c>
      <c r="BA7" s="362">
        <f>AVERAGE(BA9:BA32)</f>
        <v>5.9248105276558409E-3</v>
      </c>
      <c r="BB7" s="362">
        <f>AVERAGE(BB9:BB32)</f>
        <v>7.9146627199805693E-3</v>
      </c>
      <c r="BC7" s="362">
        <f>AVERAGE(BC9:BC32)</f>
        <v>0.51228745377416252</v>
      </c>
      <c r="BD7" s="362">
        <f>AVERAGE(BD9:BD32)</f>
        <v>0.22914954764714199</v>
      </c>
      <c r="BE7" s="362">
        <f t="shared" ref="BE7" si="21">AVERAGE(BE9:BE32)</f>
        <v>0.25866666666666671</v>
      </c>
      <c r="BF7" s="259"/>
      <c r="BG7" s="287"/>
      <c r="BH7" s="385"/>
      <c r="BI7" s="270"/>
      <c r="BJ7" s="270"/>
      <c r="BK7" s="270"/>
      <c r="BL7" s="259"/>
      <c r="BM7" s="32"/>
      <c r="BN7" s="31"/>
      <c r="BO7" s="139">
        <f t="shared" ref="BO7:BW7" si="22">AVERAGE(BO9:BO32)</f>
        <v>4.6012500000000012</v>
      </c>
      <c r="BP7" s="139">
        <f t="shared" si="22"/>
        <v>8.9166666666666661</v>
      </c>
      <c r="BQ7" s="139">
        <f t="shared" si="22"/>
        <v>3.2958333333333329</v>
      </c>
      <c r="BR7" s="139">
        <f t="shared" si="22"/>
        <v>1.0958333333333334</v>
      </c>
      <c r="BS7" s="139">
        <f>AVERAGE(BS9:BS32)</f>
        <v>0.62397960905605954</v>
      </c>
      <c r="BT7" s="1249">
        <f>AVERAGE(BT9:BT32)</f>
        <v>0.98316666666666697</v>
      </c>
      <c r="BU7" s="139">
        <f t="shared" si="22"/>
        <v>2.24125</v>
      </c>
      <c r="BV7" s="214">
        <f t="shared" si="22"/>
        <v>19.658333333333335</v>
      </c>
      <c r="BW7" s="139">
        <f t="shared" si="22"/>
        <v>7.341666666666665</v>
      </c>
      <c r="BX7" s="1240"/>
      <c r="BY7" s="58"/>
      <c r="BZ7" s="58"/>
      <c r="CA7" s="1240"/>
      <c r="CB7" s="58"/>
      <c r="CC7" s="58"/>
      <c r="CD7" s="32"/>
      <c r="CE7" s="31"/>
      <c r="CF7" s="229">
        <f t="shared" ref="CF7:CL7" si="23">AVERAGE(CF9:CF32)</f>
        <v>4.6012500000000012</v>
      </c>
      <c r="CG7" s="229">
        <f t="shared" si="23"/>
        <v>8.9166666666666661</v>
      </c>
      <c r="CH7" s="229">
        <f t="shared" si="23"/>
        <v>3.2958333333333329</v>
      </c>
      <c r="CI7" s="229">
        <f>AVERAGE(CI9:CI32)</f>
        <v>1.0958333333333334</v>
      </c>
      <c r="CJ7" s="229">
        <f>AVERAGE(CJ9:CJ32)</f>
        <v>0.62397960905605954</v>
      </c>
      <c r="CK7" s="1257">
        <f>AVERAGE(CK9:CK32)</f>
        <v>0.98316666666666697</v>
      </c>
      <c r="CL7" s="229">
        <f t="shared" si="23"/>
        <v>2.24125</v>
      </c>
      <c r="CM7" s="229">
        <f>AVERAGE(CM9:CM32)</f>
        <v>7.341666666666665</v>
      </c>
      <c r="CN7" s="229">
        <f>AVERAGE(CN9:CN32)</f>
        <v>19.658333333333335</v>
      </c>
      <c r="CO7" s="1240"/>
      <c r="CP7" s="58"/>
      <c r="CQ7" s="58"/>
      <c r="CR7" s="1240"/>
      <c r="CS7" s="58"/>
      <c r="CT7" s="58"/>
      <c r="CU7" s="32"/>
      <c r="CV7" s="96">
        <v>1881</v>
      </c>
      <c r="CW7" s="134">
        <v>0.48868546959894194</v>
      </c>
      <c r="CX7" s="134">
        <v>0.73578971536331583</v>
      </c>
      <c r="CY7" s="32"/>
      <c r="CZ7" s="238"/>
      <c r="DA7" s="104"/>
      <c r="DB7" s="104"/>
      <c r="DC7" s="104"/>
      <c r="DD7" s="104"/>
      <c r="DE7" s="104"/>
      <c r="DF7" s="245"/>
      <c r="DG7" s="32"/>
      <c r="DH7" s="96">
        <v>1881</v>
      </c>
      <c r="DI7" s="66">
        <v>0.27550152206524442</v>
      </c>
      <c r="DJ7" s="32"/>
      <c r="DK7" s="238"/>
      <c r="DL7" s="104"/>
      <c r="DM7" s="104"/>
      <c r="DN7" s="104"/>
      <c r="DO7" s="104"/>
      <c r="DP7" s="104"/>
      <c r="DQ7" s="245"/>
      <c r="DR7" s="32"/>
      <c r="DS7" s="96">
        <v>1881</v>
      </c>
      <c r="DT7" s="98">
        <v>9.2199441950746083E-3</v>
      </c>
      <c r="DU7" s="32"/>
      <c r="DV7" s="238"/>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c r="FB7" s="104"/>
      <c r="FC7" s="104"/>
      <c r="FD7" s="104"/>
      <c r="FE7" s="104"/>
      <c r="FF7" s="104"/>
      <c r="FG7" s="104"/>
      <c r="FH7" s="104"/>
      <c r="FI7" s="104"/>
      <c r="FJ7" s="104"/>
      <c r="FK7" s="104"/>
      <c r="FL7" s="104"/>
      <c r="FM7" s="104"/>
      <c r="FN7" s="104"/>
      <c r="FO7" s="104"/>
      <c r="FP7" s="104"/>
      <c r="FQ7" s="104"/>
      <c r="FR7" s="104"/>
      <c r="FS7" s="104"/>
      <c r="FT7" s="104"/>
      <c r="FU7" s="104"/>
      <c r="FV7" s="104"/>
      <c r="FW7" s="104"/>
      <c r="FX7" s="104"/>
      <c r="FY7" s="104"/>
      <c r="FZ7" s="104"/>
      <c r="GA7" s="104"/>
      <c r="GB7" s="104"/>
      <c r="GC7" s="104"/>
      <c r="GD7" s="104"/>
      <c r="GE7" s="104"/>
      <c r="GF7" s="104"/>
      <c r="GG7" s="104"/>
      <c r="GH7" s="104"/>
      <c r="GI7" s="104"/>
      <c r="GJ7" s="104"/>
      <c r="GK7" s="104"/>
      <c r="GL7" s="104"/>
      <c r="GM7" s="104"/>
      <c r="GN7" s="104"/>
      <c r="GO7" s="104"/>
      <c r="GP7" s="104"/>
      <c r="GQ7" s="104"/>
      <c r="GR7" s="104"/>
      <c r="GS7" s="104"/>
      <c r="GT7" s="104"/>
      <c r="GU7" s="104"/>
      <c r="GV7" s="104"/>
      <c r="GW7" s="104"/>
      <c r="GX7" s="104"/>
      <c r="GY7" s="104"/>
      <c r="GZ7" s="104"/>
      <c r="HA7" s="104"/>
      <c r="HB7" s="104"/>
      <c r="HC7" s="104"/>
      <c r="HD7" s="104"/>
      <c r="HE7" s="104"/>
      <c r="HF7" s="104"/>
      <c r="HG7" s="104"/>
      <c r="HH7" s="104"/>
      <c r="HI7" s="104"/>
      <c r="HJ7" s="104"/>
      <c r="HK7" s="104"/>
      <c r="HL7" s="104"/>
      <c r="HM7" s="104"/>
      <c r="HN7" s="104"/>
      <c r="HO7" s="104"/>
      <c r="HP7" s="104"/>
      <c r="HQ7" s="104"/>
      <c r="HR7" s="104"/>
      <c r="HS7" s="104"/>
      <c r="HT7" s="104"/>
      <c r="HU7" s="104"/>
      <c r="HV7" s="104"/>
      <c r="HW7" s="104"/>
      <c r="HX7" s="104"/>
      <c r="HY7" s="104"/>
      <c r="HZ7" s="104"/>
      <c r="IA7" s="104"/>
      <c r="IB7" s="104"/>
      <c r="IC7" s="104"/>
      <c r="ID7" s="104"/>
      <c r="IE7" s="104"/>
      <c r="IF7" s="104"/>
      <c r="IG7" s="104"/>
      <c r="IH7" s="104"/>
      <c r="II7" s="104"/>
      <c r="IJ7" s="104"/>
      <c r="IK7" s="104"/>
      <c r="IL7" s="104"/>
      <c r="IM7" s="104"/>
      <c r="IN7" s="104"/>
      <c r="IO7" s="104"/>
    </row>
    <row r="8" spans="1:249" s="99" customFormat="1" ht="16" customHeight="1" x14ac:dyDescent="0.2">
      <c r="A8" s="39"/>
      <c r="B8" s="1187" t="s">
        <v>107</v>
      </c>
      <c r="C8" s="1188"/>
      <c r="D8" s="1188"/>
      <c r="E8" s="1188"/>
      <c r="F8" s="84">
        <f>CORREL(E9:E129,F9:F129)</f>
        <v>0.99845312742186343</v>
      </c>
      <c r="G8" s="83">
        <f>STDEV(G9:G129)</f>
        <v>1.6010912382743388E-2</v>
      </c>
      <c r="H8" s="84">
        <f>(SUM(F9:F129)-SUM(E9:E129))/SUM(D9:D129)</f>
        <v>3.6253787353932765E-3</v>
      </c>
      <c r="I8" s="1251">
        <f>CORREL(E9:E129,I9:I129)</f>
        <v>0.11027317034113358</v>
      </c>
      <c r="J8" s="194">
        <f>CORREL(E9:E129,J9:J129)</f>
        <v>0.75763633849374323</v>
      </c>
      <c r="K8" s="75">
        <f>CORREL(E9:E129,K9:K129)</f>
        <v>0.69435425444353949</v>
      </c>
      <c r="L8" s="1054">
        <f>CORREL(E9:E129,L9:L129)</f>
        <v>-0.63499450319671957</v>
      </c>
      <c r="M8" s="75">
        <f>CORREL(E9:E129,M9:M129)</f>
        <v>0.62847903064720168</v>
      </c>
      <c r="N8" s="107">
        <f>CORREL(E9:E129,N9:N129)</f>
        <v>0.4215303508186759</v>
      </c>
      <c r="O8" s="84">
        <f>CORREL(E9:E129,O9:O129)</f>
        <v>-0.42153035081867635</v>
      </c>
      <c r="P8" s="1242">
        <f>CORREL(E9:E129,P9:P129)</f>
        <v>0.5275789762681472</v>
      </c>
      <c r="Q8" s="75">
        <f>CORREL(E9:E129,Q9:Q129)</f>
        <v>-0.49407190434675702</v>
      </c>
      <c r="R8" s="76">
        <f>CORREL(E9:E129,R9:R129)</f>
        <v>0.46213708923103719</v>
      </c>
      <c r="S8" s="76">
        <f>CORREL(E9:E129,S9:S129)</f>
        <v>-0.37804248862618761</v>
      </c>
      <c r="T8" s="76">
        <f>CORREL(E9:E129,T9:T129)</f>
        <v>0.36631538994058471</v>
      </c>
      <c r="U8" s="76">
        <f>CORREL(E9:E129,U9:U129)</f>
        <v>-0.34596426612277364</v>
      </c>
      <c r="V8" s="75">
        <f>CORREL(E9:E129,V9:V129)</f>
        <v>0.34157355266614836</v>
      </c>
      <c r="W8" s="76">
        <f>CORREL(E9:E129,W9:W129)</f>
        <v>0.27132615230780649</v>
      </c>
      <c r="X8" s="194">
        <f>CORREL(E9:E129,X9:X129)</f>
        <v>0.98730517094827175</v>
      </c>
      <c r="Y8" s="1217"/>
      <c r="Z8" s="383">
        <f>CORREL(E9:E129,Z9:Z129)</f>
        <v>0.98563226398457993</v>
      </c>
      <c r="AA8" s="685">
        <f>CORREL(E9:E129,AA9:AA129)</f>
        <v>0.96319061144205598</v>
      </c>
      <c r="AB8" s="403">
        <f>CORREL(E9:E129,AB9:AB129)</f>
        <v>0.96106594942396151</v>
      </c>
      <c r="AC8" s="213">
        <f>CORREL(E9:E129,AC9:AC129)</f>
        <v>0.95733014229694258</v>
      </c>
      <c r="AD8" s="194">
        <f>CORREL(E9:E129,AD9:AD129)</f>
        <v>0.95020367238191372</v>
      </c>
      <c r="AE8" s="194">
        <f>CORREL(E9:E129,AE9:AE129)</f>
        <v>0.92446747874671042</v>
      </c>
      <c r="AF8" s="194">
        <f>CORREL(E9:E129,AF9:AF129)</f>
        <v>0.92433830835077158</v>
      </c>
      <c r="AG8" s="194">
        <f>CORREL(E9:E129,AG9:AG129)</f>
        <v>0.88427826532454801</v>
      </c>
      <c r="AH8" s="195">
        <f>CORREL(E9:E129,AH9:AH129)</f>
        <v>0.82961449090325434</v>
      </c>
      <c r="AI8" s="194">
        <f>CORREL(E9:E129,AI9:AI129)</f>
        <v>0.81287108231342198</v>
      </c>
      <c r="AJ8" s="195">
        <f>CORREL(E9:E129,AJ9:AJ129)</f>
        <v>0.80069150017400104</v>
      </c>
      <c r="AK8" s="194">
        <f>CORREL(E9:E129,AK9:AK129)</f>
        <v>0.78265471425871525</v>
      </c>
      <c r="AL8" s="194">
        <f>CORREL(E9:E129,AL9:AL129)</f>
        <v>0.51513468868335865</v>
      </c>
      <c r="AM8" s="195">
        <f>CORREL(E9:E129,AM9:AM129)</f>
        <v>0.50344262096055292</v>
      </c>
      <c r="AN8" s="195">
        <f>CORREL(E9:E129,AN9:AN129)</f>
        <v>0.47185577711517873</v>
      </c>
      <c r="AO8" s="194">
        <f>CORREL(E9:E129,AO9:AO129)</f>
        <v>0.45949466725177901</v>
      </c>
      <c r="AP8" s="195">
        <f>CORREL(E9:E129,AP9:AP129)</f>
        <v>0.43381853592359637</v>
      </c>
      <c r="AQ8" s="194">
        <f>CORREL(E9:E129,AQ9:AQ129)</f>
        <v>-0.15758395684556131</v>
      </c>
      <c r="AR8" s="194">
        <f>CORREL(E9:E129,AR9:AR129)</f>
        <v>-8.3774697846265636E-2</v>
      </c>
      <c r="AS8" s="206">
        <f>CORREL(E9:E129,AS9:AS129)</f>
        <v>-3.9170175691351769E-2</v>
      </c>
      <c r="AT8" s="194">
        <f>CORREL(E9:E129,AT9:AT129)</f>
        <v>5.7784332096841979E-4</v>
      </c>
      <c r="AU8" s="348">
        <f>CORREL(E9:E129,AU9:AU129)</f>
        <v>0.75623173442739888</v>
      </c>
      <c r="AV8" s="348">
        <f>CORREL(E9:E129,AV9:AV129)</f>
        <v>0.71334428969912533</v>
      </c>
      <c r="AW8" s="261">
        <f>CORREL(E9:E129,AW9:AW129)</f>
        <v>0.67017526878791744</v>
      </c>
      <c r="AX8" s="363">
        <f>CORREL(E9:E129,AX9:AX129)</f>
        <v>-0.58734543058474109</v>
      </c>
      <c r="AY8" s="363">
        <f>CORREL(E9:E129,AY9:AY129)</f>
        <v>-0.58250814606015799</v>
      </c>
      <c r="AZ8" s="364">
        <f>CORREL(E9:E129,AZ9:AZ129)</f>
        <v>-0.50132626704437866</v>
      </c>
      <c r="BA8" s="363">
        <f>CORREL(E9:E129,BA9:BA129)</f>
        <v>-0.46568845478598186</v>
      </c>
      <c r="BB8" s="363">
        <f>CORREL(E9:E129,BB9:BB129)</f>
        <v>-0.45146545197011345</v>
      </c>
      <c r="BC8" s="363">
        <f>CORREL(E9:E129,BC9:BC129)</f>
        <v>0.39057540676135638</v>
      </c>
      <c r="BD8" s="364">
        <f>CORREL(E9:E129,BD9:BD129)</f>
        <v>-0.3765703037609251</v>
      </c>
      <c r="BE8" s="363">
        <f>CORREL(E9:E129,BE9:BE129)</f>
        <v>0.27135037959518904</v>
      </c>
      <c r="BF8" s="261">
        <f>CORREL(E9:E129,BF9:BF129)</f>
        <v>0.99714919867953633</v>
      </c>
      <c r="BG8" s="383">
        <f>CORREL(E9:E129,BG9:BG129)</f>
        <v>0.98439746641322734</v>
      </c>
      <c r="BH8" s="387">
        <f>CORREL(E9:E129,BH9:BH129)</f>
        <v>0.98321268507305926</v>
      </c>
      <c r="BI8" s="271">
        <f>CORREL(E9:E129,BI9:BI129)</f>
        <v>0.95171427052541668</v>
      </c>
      <c r="BJ8" s="271">
        <f>CORREL(E9:E129,BJ9:BJ129)</f>
        <v>0.90251851587587673</v>
      </c>
      <c r="BK8" s="271">
        <f>CORREL(E9:E129,BK9:BK129)</f>
        <v>0.66115583715035242</v>
      </c>
      <c r="BL8" s="261">
        <f>CORREL(E9:E129,BL9:BL129)</f>
        <v>2.779180055777002E-2</v>
      </c>
      <c r="BM8" s="52"/>
      <c r="BN8" s="1053" t="s">
        <v>120</v>
      </c>
      <c r="BO8" s="213">
        <f>CORREL(BN9:BN129,BO9:BO129)</f>
        <v>0.94309952929109253</v>
      </c>
      <c r="BP8" s="194">
        <f>CORREL(BN9:BN129,BP9:BP129)</f>
        <v>0.94701408096493811</v>
      </c>
      <c r="BQ8" s="194">
        <f>CORREL(BN9:BN129,BQ9:BQ129)</f>
        <v>0.36734879941137905</v>
      </c>
      <c r="BR8" s="194">
        <f>CORREL(BN9:BN129,BR9:BR129)</f>
        <v>0.19741012403097061</v>
      </c>
      <c r="BS8" s="194">
        <f>CORREL(BN9:BN129,BS9:BS129)</f>
        <v>-0.14087929396389703</v>
      </c>
      <c r="BT8" s="1251">
        <f>CORREL(BN9:BN129,BT9:BT129)</f>
        <v>8.1350954238242276E-2</v>
      </c>
      <c r="BU8" s="194">
        <f>CORREL(BN9:BN129,BU9:BU129)</f>
        <v>-0.28245736591644793</v>
      </c>
      <c r="BV8" s="194">
        <f>CORREL(BN9:BN129,BV9:BV129)</f>
        <v>0.14820118764689796</v>
      </c>
      <c r="BW8" s="206">
        <f>CORREL(BN9:BN129,BW9:BW129)</f>
        <v>-0.14820118764689788</v>
      </c>
      <c r="BX8" s="1242">
        <f>CORREL(BN9:BN129,BX9:BX129)</f>
        <v>0.83017844904264781</v>
      </c>
      <c r="BY8" s="75">
        <f>CORREL(BN9:BN129,BY9:BY129)</f>
        <v>0.93332212830565664</v>
      </c>
      <c r="BZ8" s="75">
        <f>CORREL(BN9:BN129,BZ9:BZ129)</f>
        <v>0.69171205641795575</v>
      </c>
      <c r="CA8" s="1246">
        <f>CORREL(BN9:BN129,CA9:CA129)</f>
        <v>0.26522640788700697</v>
      </c>
      <c r="CB8" s="75">
        <f>CORREL(BN9:BN129,CB9:CB129)</f>
        <v>0.70886996756146825</v>
      </c>
      <c r="CC8" s="75">
        <f>CORREL(BN9:BN129,CC9:CC129)</f>
        <v>-0.28839641648672887</v>
      </c>
      <c r="CD8" s="52"/>
      <c r="CE8" s="1054" t="s">
        <v>110</v>
      </c>
      <c r="CF8" s="75">
        <f>CORREL(CE9:CE129,CF9:CF129)</f>
        <v>-0.94309952929109209</v>
      </c>
      <c r="CG8" s="75">
        <f>CORREL(CE9:CE129,CG9:CG129)</f>
        <v>-0.94701408096493833</v>
      </c>
      <c r="CH8" s="75">
        <f>CORREL(CE9:CE129,CH9:CH129)</f>
        <v>-0.36734879941137938</v>
      </c>
      <c r="CI8" s="75">
        <f>CORREL(CE9:CE129,CI9:CI129)</f>
        <v>-0.1974101240309708</v>
      </c>
      <c r="CJ8" s="75">
        <f>CORREL(CE9:CE129,CJ9:CJ129)</f>
        <v>0.1408792939638974</v>
      </c>
      <c r="CK8" s="1242">
        <f>CORREL(CE9:CE129,CK9:CK129)</f>
        <v>-8.1350954238242831E-2</v>
      </c>
      <c r="CL8" s="75">
        <f>CORREL(CE9:CE129,CL9:CL129)</f>
        <v>0.2824573659164481</v>
      </c>
      <c r="CM8" s="75">
        <f>CORREL(CE9:CE129,CM9:CM129)</f>
        <v>0.14820118764689799</v>
      </c>
      <c r="CN8" s="75">
        <f>CORREL(CE9:CE129,CN9:CN129)</f>
        <v>-0.14820118764689807</v>
      </c>
      <c r="CO8" s="1242">
        <f>CORREL(CE9:CE129,CO9:CO129)</f>
        <v>-0.83017844904264815</v>
      </c>
      <c r="CP8" s="75">
        <f>CORREL(CE9:CE129,CP9:CP129)</f>
        <v>-0.9333221283056562</v>
      </c>
      <c r="CQ8" s="75">
        <f>CORREL(CE9:CE129,CQ9:CQ129)</f>
        <v>-0.69171205641795597</v>
      </c>
      <c r="CR8" s="1242">
        <f>CORREL(CE9:CE129,CR9:CR129)</f>
        <v>-0.26522640788700741</v>
      </c>
      <c r="CS8" s="75">
        <f>CORREL(CE9:CE129,CS9:CS129)</f>
        <v>-0.70886996756146836</v>
      </c>
      <c r="CT8" s="75">
        <f>CORREL(CE9:CE129,CT9:CT129)</f>
        <v>0.28839641648672909</v>
      </c>
      <c r="CU8" s="39"/>
      <c r="CV8" s="96">
        <v>1882</v>
      </c>
      <c r="CW8" s="134">
        <v>0.48298597893737943</v>
      </c>
      <c r="CX8" s="134">
        <v>0.73986790941943648</v>
      </c>
      <c r="CY8" s="39"/>
      <c r="CZ8" s="236"/>
      <c r="DA8" s="97"/>
      <c r="DB8" s="97"/>
      <c r="DC8" s="97"/>
      <c r="DD8" s="97"/>
      <c r="DE8" s="97"/>
      <c r="DF8" s="231"/>
      <c r="DG8" s="39"/>
      <c r="DH8" s="96">
        <v>1882</v>
      </c>
      <c r="DI8" s="66">
        <v>0.25646544927751419</v>
      </c>
      <c r="DJ8" s="39"/>
      <c r="DK8" s="236"/>
      <c r="DL8" s="97"/>
      <c r="DM8" s="97"/>
      <c r="DN8" s="97"/>
      <c r="DO8" s="97"/>
      <c r="DP8" s="97"/>
      <c r="DQ8" s="231"/>
      <c r="DR8" s="39"/>
      <c r="DS8" s="96">
        <v>1882</v>
      </c>
      <c r="DT8" s="98">
        <v>1.2965256027387283E-2</v>
      </c>
      <c r="DU8" s="39"/>
      <c r="DV8" s="236"/>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c r="GP8" s="97"/>
      <c r="GQ8" s="97"/>
      <c r="GR8" s="97"/>
      <c r="GS8" s="97"/>
      <c r="GT8" s="97"/>
      <c r="GU8" s="97"/>
      <c r="GV8" s="97"/>
      <c r="GW8" s="97"/>
      <c r="GX8" s="97"/>
      <c r="GY8" s="97"/>
      <c r="GZ8" s="97"/>
      <c r="HA8" s="97"/>
      <c r="HB8" s="97"/>
      <c r="HC8" s="97"/>
      <c r="HD8" s="97"/>
      <c r="HE8" s="97"/>
      <c r="HF8" s="97"/>
      <c r="HG8" s="97"/>
      <c r="HH8" s="97"/>
      <c r="HI8" s="97"/>
      <c r="HJ8" s="97"/>
      <c r="HK8" s="97"/>
      <c r="HL8" s="97"/>
      <c r="HM8" s="97"/>
      <c r="HN8" s="97"/>
      <c r="HO8" s="97"/>
      <c r="HP8" s="97"/>
      <c r="HQ8" s="97"/>
      <c r="HR8" s="97"/>
      <c r="HS8" s="97"/>
      <c r="HT8" s="97"/>
      <c r="HU8" s="97"/>
      <c r="HV8" s="97"/>
      <c r="HW8" s="97"/>
      <c r="HX8" s="97"/>
      <c r="HY8" s="97"/>
      <c r="HZ8" s="97"/>
      <c r="IA8" s="97"/>
      <c r="IB8" s="97"/>
      <c r="IC8" s="97"/>
      <c r="ID8" s="97"/>
      <c r="IE8" s="97"/>
      <c r="IF8" s="97"/>
      <c r="IG8" s="97"/>
      <c r="IH8" s="97"/>
      <c r="II8" s="97"/>
      <c r="IJ8" s="97"/>
      <c r="IK8" s="97"/>
      <c r="IL8" s="97"/>
      <c r="IM8" s="97"/>
      <c r="IN8" s="97"/>
      <c r="IO8" s="97"/>
    </row>
    <row r="9" spans="1:249" x14ac:dyDescent="0.2">
      <c r="A9" s="40"/>
      <c r="B9" s="96">
        <v>2021</v>
      </c>
      <c r="C9" s="142">
        <v>30</v>
      </c>
      <c r="D9" s="111">
        <v>2394</v>
      </c>
      <c r="E9" s="112">
        <v>10639</v>
      </c>
      <c r="F9" s="138">
        <f>((((4/6)+((J9+K9+R9+T9+V9+W9+I9-(1-M9)-P9-Q9)/20))*(X9+(AD9+AS9)*5/6+(AH9+AM9+AP9)*1/6+AK9*18/6+AO9*8/6-AE9*9/6-AF9*7/6-AG9*3/6-AI9*2/6-AQ9*4/6-AR9)-(((2/6)-((J9+K9+L9+M9+S9+U9+V9+W9+I9)/20))*(AE9*17/6+AF9*12/6+AI9*3/6+AL9*2/6+AQ9*5/6+AR9*8/6-AD9*1/6-AG9*9/6-AK9*2/6))))/2</f>
        <v>10205.461609582955</v>
      </c>
      <c r="G9" s="303">
        <f>F9/E9</f>
        <v>0.95925008079546525</v>
      </c>
      <c r="H9" s="135">
        <f t="shared" ref="H9:H18" si="24">E9-F9</f>
        <v>433.53839041704487</v>
      </c>
      <c r="I9" s="66">
        <v>0.28999999999999998</v>
      </c>
      <c r="J9" s="412">
        <v>0.40100000000000002</v>
      </c>
      <c r="K9" s="66">
        <v>0.71599999999999997</v>
      </c>
      <c r="L9" s="66">
        <f>AN9/X9</f>
        <v>8.0178449718074224E-2</v>
      </c>
      <c r="M9" s="66">
        <f>AG9/X9</f>
        <v>8.7613854637833818E-2</v>
      </c>
      <c r="N9" s="134">
        <f>(I9*0.7635+AU9*0.7562+K9*0.7021+1-P9*0.5276+R9*0.4621+W9*0.2713)/3.9552</f>
        <v>0.49330923658392611</v>
      </c>
      <c r="O9" s="134">
        <f>(1-I9*0.7635+1-AU9*0.7562+1-K9*0.7021+P9*0.5276+1-R9*0.4621+1-W9*0.2713)/5.5276</f>
        <v>0.73248124094783573</v>
      </c>
      <c r="P9" s="113">
        <f>AI9/AA9</f>
        <v>0.23862910187562361</v>
      </c>
      <c r="Q9" s="66">
        <f>AT9/X9</f>
        <v>1.5676312039159798E-2</v>
      </c>
      <c r="R9" s="67">
        <f>E9/AA9</f>
        <v>0.11927531194995347</v>
      </c>
      <c r="S9" s="66">
        <f>AC9/X9</f>
        <v>0.27805316314517631</v>
      </c>
      <c r="T9" s="66">
        <f>AC9/AA9</f>
        <v>0.10061997600816171</v>
      </c>
      <c r="U9" s="67">
        <f>E9/X9</f>
        <v>0.32960530392217607</v>
      </c>
      <c r="V9" s="66">
        <v>0.315</v>
      </c>
      <c r="W9" s="67">
        <f>AD9/AA9</f>
        <v>8.9027657880870428E-2</v>
      </c>
      <c r="X9" s="69">
        <v>32278</v>
      </c>
      <c r="Y9" s="1215">
        <v>233</v>
      </c>
      <c r="Z9" s="886">
        <v>18968</v>
      </c>
      <c r="AA9" s="886">
        <v>89197</v>
      </c>
      <c r="AB9" s="887">
        <v>79259</v>
      </c>
      <c r="AC9" s="888">
        <f t="shared" ref="AC9:AC72" si="25">AD9+AK9</f>
        <v>8975</v>
      </c>
      <c r="AD9" s="68">
        <v>7941</v>
      </c>
      <c r="AE9" s="69">
        <v>1885</v>
      </c>
      <c r="AF9" s="69">
        <v>554</v>
      </c>
      <c r="AG9" s="68">
        <v>2828</v>
      </c>
      <c r="AH9" s="69">
        <v>970</v>
      </c>
      <c r="AI9" s="68">
        <v>21285</v>
      </c>
      <c r="AJ9" s="888">
        <f t="shared" ref="AJ9:AJ72" si="26">AH9+AL9+AP9</f>
        <v>1293</v>
      </c>
      <c r="AK9" s="68">
        <v>1034</v>
      </c>
      <c r="AL9" s="114">
        <v>147</v>
      </c>
      <c r="AM9" s="69">
        <v>73</v>
      </c>
      <c r="AN9" s="888">
        <f t="shared" ref="AN9:AN72" si="27">AH9+AM9+AP9+AS9</f>
        <v>2588</v>
      </c>
      <c r="AO9" s="68">
        <v>1092</v>
      </c>
      <c r="AP9" s="69">
        <v>176</v>
      </c>
      <c r="AQ9" s="69">
        <v>373</v>
      </c>
      <c r="AR9" s="68">
        <v>359</v>
      </c>
      <c r="AS9" s="220">
        <v>1369</v>
      </c>
      <c r="AT9" s="894">
        <f t="shared" ref="AT9:AT72" si="28">AL9+AR9</f>
        <v>506</v>
      </c>
      <c r="AU9" s="349">
        <f>X9/AA9</f>
        <v>0.36187315716896307</v>
      </c>
      <c r="AV9" s="349">
        <f>BH9/AA9</f>
        <v>0.50375012612531811</v>
      </c>
      <c r="AW9" s="353">
        <f>AG9/AA9</f>
        <v>3.1705102189535525E-2</v>
      </c>
      <c r="AX9" s="365">
        <f>AN9/AA9</f>
        <v>2.901442873639248E-2</v>
      </c>
      <c r="AY9" s="365">
        <f>BH9/X9</f>
        <v>1.3920627052481567</v>
      </c>
      <c r="AZ9" s="365">
        <f>AR9/X9</f>
        <v>1.1122126525807052E-2</v>
      </c>
      <c r="BA9" s="365">
        <f>AR9/AA9</f>
        <v>4.0247990403264686E-3</v>
      </c>
      <c r="BB9" s="365">
        <f>AT9/AA9</f>
        <v>5.6728365303765817E-3</v>
      </c>
      <c r="BC9" s="365">
        <f>AI9/X9</f>
        <v>0.6594274738211785</v>
      </c>
      <c r="BD9" s="380">
        <f>AD9/X9</f>
        <v>0.24601896028254538</v>
      </c>
      <c r="BE9" s="365">
        <v>0.23899999999999999</v>
      </c>
      <c r="BF9" s="906">
        <v>10106</v>
      </c>
      <c r="BG9" s="907">
        <v>3720</v>
      </c>
      <c r="BH9" s="908">
        <f>X9+AC9+AN9+AO9</f>
        <v>44933</v>
      </c>
      <c r="BI9" s="909">
        <v>12100</v>
      </c>
      <c r="BJ9" s="909">
        <v>1635</v>
      </c>
      <c r="BK9" s="907">
        <v>321</v>
      </c>
      <c r="BL9" s="907">
        <v>320</v>
      </c>
      <c r="BM9" s="53"/>
      <c r="BN9" s="134">
        <f>(I9*0.7635+AU9*0.7562+K9*0.7021+1-P9*0.5276+R9*0.4621+W9*0.2713)/3.9552</f>
        <v>0.49330923658392611</v>
      </c>
      <c r="BO9" s="222">
        <v>4.4400000000000004</v>
      </c>
      <c r="BP9" s="116">
        <v>8.1</v>
      </c>
      <c r="BQ9" s="116">
        <v>3.4</v>
      </c>
      <c r="BR9" s="116">
        <v>1.2</v>
      </c>
      <c r="BS9" s="115">
        <f>AS9/D9</f>
        <v>0.57184628237259816</v>
      </c>
      <c r="BT9" s="1252">
        <v>0.98399999999999999</v>
      </c>
      <c r="BU9" s="116">
        <v>2.68</v>
      </c>
      <c r="BV9" s="116">
        <v>17.899999999999999</v>
      </c>
      <c r="BW9" s="116">
        <v>9.1</v>
      </c>
      <c r="BX9" s="78">
        <v>0.71599999999999997</v>
      </c>
      <c r="BY9" s="77">
        <v>0.11927531194995347</v>
      </c>
      <c r="BZ9" s="78">
        <v>0.35664876621411035</v>
      </c>
      <c r="CA9" s="226">
        <v>8.9027657880870428E-2</v>
      </c>
      <c r="CB9" s="78">
        <v>0.28999999999999998</v>
      </c>
      <c r="CC9" s="113">
        <v>0.23862910187562361</v>
      </c>
      <c r="CD9" s="53"/>
      <c r="CE9" s="134">
        <f>(1-I9*0.7635+1-AU9*0.7562+1-K9*0.7021+P9*0.5276+1-R9*0.4621+1-W9*0.2713)/5.5276</f>
        <v>0.73248124094783573</v>
      </c>
      <c r="CF9" s="115">
        <v>4.4400000000000004</v>
      </c>
      <c r="CG9" s="116">
        <v>8.1</v>
      </c>
      <c r="CH9" s="116">
        <v>3.4</v>
      </c>
      <c r="CI9" s="116">
        <v>1.2</v>
      </c>
      <c r="CJ9" s="115">
        <f>AS9/D9</f>
        <v>0.57184628237259816</v>
      </c>
      <c r="CK9" s="1252">
        <v>0.98399999999999999</v>
      </c>
      <c r="CL9" s="116">
        <v>2.68</v>
      </c>
      <c r="CM9" s="116">
        <v>9.1</v>
      </c>
      <c r="CN9" s="116">
        <v>17.899999999999999</v>
      </c>
      <c r="CO9" s="66">
        <v>0.71599999999999997</v>
      </c>
      <c r="CP9" s="67">
        <v>0.11927531194995347</v>
      </c>
      <c r="CQ9" s="66">
        <v>0.35664876621411035</v>
      </c>
      <c r="CR9" s="66">
        <v>8.9027657880870428E-2</v>
      </c>
      <c r="CS9" s="66">
        <v>0.28999999999999998</v>
      </c>
      <c r="CT9" s="113">
        <v>0.23862910187562361</v>
      </c>
      <c r="CU9" s="40"/>
      <c r="CV9" s="96">
        <v>1883</v>
      </c>
      <c r="CW9" s="134">
        <v>0.49331633132238689</v>
      </c>
      <c r="CX9" s="134">
        <v>0.73247616440294083</v>
      </c>
      <c r="CY9" s="40"/>
      <c r="DG9" s="40"/>
      <c r="DH9" s="96">
        <v>1883</v>
      </c>
      <c r="DI9" s="66">
        <v>0.26494202124201188</v>
      </c>
      <c r="DJ9" s="40"/>
      <c r="DR9" s="40"/>
      <c r="DS9" s="96">
        <v>1883</v>
      </c>
      <c r="DT9" s="98">
        <v>1.1947191406053914E-2</v>
      </c>
      <c r="DU9" s="40"/>
    </row>
    <row r="10" spans="1:249" x14ac:dyDescent="0.2">
      <c r="A10" s="40"/>
      <c r="B10" s="203">
        <v>2020</v>
      </c>
      <c r="C10" s="142">
        <v>30</v>
      </c>
      <c r="D10" s="111">
        <v>1796</v>
      </c>
      <c r="E10" s="112">
        <v>8344</v>
      </c>
      <c r="F10" s="138">
        <f>((((4/6)+((J10+K10+R10+T10+V10+W10+I10-(1-M10)-P10-Q10)/20))*(X10+(AD10+AS10)*5/6+(AH10+AM10+AP10)*1/6+AK10*18/6+AO10*8/6-AE10*9/6-AF10*7/6-AG10*3/6-AI10*2/6-AQ10*4/6-AR10)-(((2/6)-((J10+K10+L10+M10+S10+U10+V10+W10+I10)/20))*(AE10*17/6+AF10*12/6+AI10*3/6+AL10*2/6+AQ10*5/6+AR10*8/6-AD10*1/6-AG10*9/6-AK10*2/6))))/2</f>
        <v>8195.0555284207967</v>
      </c>
      <c r="G10" s="300">
        <f t="shared" ref="G10:G73" si="29">F10/E10</f>
        <v>0.98214951203509071</v>
      </c>
      <c r="H10" s="138">
        <f t="shared" si="24"/>
        <v>148.94447157920331</v>
      </c>
      <c r="I10" s="66">
        <v>0.29199999999999998</v>
      </c>
      <c r="J10" s="412">
        <v>0.41799999999999998</v>
      </c>
      <c r="K10" s="66">
        <v>0.74</v>
      </c>
      <c r="L10" s="66">
        <f>AN10/X10</f>
        <v>7.6738224927907717E-2</v>
      </c>
      <c r="M10" s="66">
        <f>AG10/X10</f>
        <v>9.2278115988465234E-2</v>
      </c>
      <c r="N10" s="134">
        <f>(I10*0.7635+AU10*0.7562+K10*0.7021+1-P10*0.5276+R10*0.4621+W10*0.2713)/3.9552</f>
        <v>0.5020160973261093</v>
      </c>
      <c r="O10" s="134">
        <f>(1-I10*0.7635+1-AU10*0.7562+1-K10*0.7021+P10*0.5276+1-R10*0.4621+1-W10*0.2713)/5.5276</f>
        <v>0.72625116358922004</v>
      </c>
      <c r="P10" s="113">
        <f>AI10/AA10</f>
        <v>0.23435479505608517</v>
      </c>
      <c r="Q10" s="66">
        <f>AT10/X10</f>
        <v>1.6380967638577378E-2</v>
      </c>
      <c r="R10" s="67">
        <f>E10/AA10</f>
        <v>0.12546236429795807</v>
      </c>
      <c r="S10" s="66">
        <f>AC10/X10</f>
        <v>0.2768743992310157</v>
      </c>
      <c r="T10" s="66">
        <f>AC10/AA10</f>
        <v>0.10394550867590895</v>
      </c>
      <c r="U10" s="67">
        <f>E10/X10</f>
        <v>0.3341877603332265</v>
      </c>
      <c r="V10" s="66">
        <v>0.32200000000000001</v>
      </c>
      <c r="W10" s="67">
        <f>AD10/AA10</f>
        <v>9.1600757826361526E-2</v>
      </c>
      <c r="X10" s="69">
        <v>24968</v>
      </c>
      <c r="Y10" s="69">
        <v>156</v>
      </c>
      <c r="Z10" s="888">
        <v>14439</v>
      </c>
      <c r="AA10" s="888">
        <v>66506</v>
      </c>
      <c r="AB10" s="887">
        <v>59030</v>
      </c>
      <c r="AC10" s="888">
        <f>AD10+AK10</f>
        <v>6913</v>
      </c>
      <c r="AD10" s="68">
        <v>6092</v>
      </c>
      <c r="AE10" s="69">
        <v>1432</v>
      </c>
      <c r="AF10" s="69">
        <v>402</v>
      </c>
      <c r="AG10" s="68">
        <v>2304</v>
      </c>
      <c r="AH10" s="69">
        <v>675</v>
      </c>
      <c r="AI10" s="68">
        <v>15586</v>
      </c>
      <c r="AJ10" s="888">
        <f t="shared" si="26"/>
        <v>933</v>
      </c>
      <c r="AK10" s="68">
        <v>821</v>
      </c>
      <c r="AL10" s="114">
        <v>117</v>
      </c>
      <c r="AM10" s="69">
        <v>63</v>
      </c>
      <c r="AN10" s="888">
        <f t="shared" si="27"/>
        <v>1916</v>
      </c>
      <c r="AO10" s="68">
        <v>883</v>
      </c>
      <c r="AP10" s="69">
        <v>141</v>
      </c>
      <c r="AQ10" s="69">
        <v>126</v>
      </c>
      <c r="AR10" s="68">
        <v>292</v>
      </c>
      <c r="AS10" s="220">
        <v>1037</v>
      </c>
      <c r="AT10" s="894">
        <f t="shared" si="28"/>
        <v>409</v>
      </c>
      <c r="AU10" s="349">
        <f>X10/AA10</f>
        <v>0.37542477370462818</v>
      </c>
      <c r="AV10" s="349">
        <f>BH10/AA10</f>
        <v>0.52145671067272126</v>
      </c>
      <c r="AW10" s="353">
        <f>AG10/AA10</f>
        <v>3.4643490812858987E-2</v>
      </c>
      <c r="AX10" s="365">
        <f>AN10/AA10</f>
        <v>2.880943072805461E-2</v>
      </c>
      <c r="AY10" s="365">
        <f>BH10/X10</f>
        <v>1.3889778917013778</v>
      </c>
      <c r="AZ10" s="365">
        <f>AR10/X10</f>
        <v>1.1694969561038129E-2</v>
      </c>
      <c r="BA10" s="365">
        <f>AR10/AA10</f>
        <v>4.3905813009352543E-3</v>
      </c>
      <c r="BB10" s="365">
        <f>AT10/AA10</f>
        <v>6.1498210687757496E-3</v>
      </c>
      <c r="BC10" s="365">
        <f>AI10/X10</f>
        <v>0.62423902595322012</v>
      </c>
      <c r="BD10" s="380">
        <f>AD10/X10</f>
        <v>0.24399231015700096</v>
      </c>
      <c r="BE10" s="365">
        <v>0.245</v>
      </c>
      <c r="BF10" s="907">
        <v>7978</v>
      </c>
      <c r="BG10" s="907">
        <v>2823</v>
      </c>
      <c r="BH10" s="910">
        <f>X10+AC10+AN10+AO10</f>
        <v>34680</v>
      </c>
      <c r="BI10" s="909">
        <v>9071</v>
      </c>
      <c r="BJ10" s="909">
        <v>1237</v>
      </c>
      <c r="BK10" s="907">
        <v>202</v>
      </c>
      <c r="BL10" s="907">
        <v>241</v>
      </c>
      <c r="BM10" s="53"/>
      <c r="BN10" s="134">
        <f>(I10*0.7635+AU10*0.7562+K10*0.7021+1-P10*0.5276+R10*0.4621+W10*0.2713)/3.9552</f>
        <v>0.5020160973261093</v>
      </c>
      <c r="BO10" s="222">
        <v>4.6500000000000004</v>
      </c>
      <c r="BP10" s="116">
        <v>8.4</v>
      </c>
      <c r="BQ10" s="116">
        <v>3.5</v>
      </c>
      <c r="BR10" s="116">
        <v>1.3</v>
      </c>
      <c r="BS10" s="115">
        <f>AS10/D10</f>
        <v>0.57739420935412022</v>
      </c>
      <c r="BT10" s="1252">
        <v>0.98299999999999998</v>
      </c>
      <c r="BU10" s="116">
        <v>2.56</v>
      </c>
      <c r="BV10" s="116">
        <v>17.899999999999999</v>
      </c>
      <c r="BW10" s="116">
        <v>9.1</v>
      </c>
      <c r="BX10" s="66">
        <v>0.74</v>
      </c>
      <c r="BY10" s="67">
        <v>0.12546236429795807</v>
      </c>
      <c r="BZ10" s="66">
        <v>0.37073346765705351</v>
      </c>
      <c r="CA10" s="227">
        <v>9.1600757826361526E-2</v>
      </c>
      <c r="CB10" s="66">
        <v>0.29199999999999998</v>
      </c>
      <c r="CC10" s="113">
        <v>0.23435479505608517</v>
      </c>
      <c r="CD10" s="53"/>
      <c r="CE10" s="134">
        <f>(1-I10*0.7635+1-AU10*0.7562+1-K10*0.7021+P10*0.5276+1-R10*0.4621+1-W10*0.2713)/5.5276</f>
        <v>0.72625116358922004</v>
      </c>
      <c r="CF10" s="115">
        <v>4.6500000000000004</v>
      </c>
      <c r="CG10" s="116">
        <v>8.4</v>
      </c>
      <c r="CH10" s="116">
        <v>3.5</v>
      </c>
      <c r="CI10" s="116">
        <v>1.3</v>
      </c>
      <c r="CJ10" s="115">
        <f>AS10/D10</f>
        <v>0.57739420935412022</v>
      </c>
      <c r="CK10" s="1252">
        <v>0.98299999999999998</v>
      </c>
      <c r="CL10" s="116">
        <v>2.56</v>
      </c>
      <c r="CM10" s="116">
        <v>9.1</v>
      </c>
      <c r="CN10" s="116">
        <v>17.899999999999999</v>
      </c>
      <c r="CO10" s="66">
        <v>0.74</v>
      </c>
      <c r="CP10" s="67">
        <v>0.12546236429795807</v>
      </c>
      <c r="CQ10" s="66">
        <v>0.37073346765705351</v>
      </c>
      <c r="CR10" s="66">
        <v>9.1600757826361526E-2</v>
      </c>
      <c r="CS10" s="66">
        <v>0.29199999999999998</v>
      </c>
      <c r="CT10" s="113">
        <v>0.23435479505608517</v>
      </c>
      <c r="CU10" s="40"/>
      <c r="CV10" s="96">
        <v>1884</v>
      </c>
      <c r="CW10" s="134">
        <v>0.48252260765526833</v>
      </c>
      <c r="CX10" s="134">
        <v>0.74019946852194141</v>
      </c>
      <c r="CY10" s="40"/>
      <c r="DG10" s="40"/>
      <c r="DH10" s="96">
        <v>1884</v>
      </c>
      <c r="DI10" s="66">
        <v>0.24641631652478696</v>
      </c>
      <c r="DJ10" s="40"/>
      <c r="DR10" s="40"/>
      <c r="DS10" s="96">
        <v>1884</v>
      </c>
      <c r="DT10" s="98">
        <v>1.9270571124909101E-2</v>
      </c>
      <c r="DU10" s="40"/>
    </row>
    <row r="11" spans="1:249" x14ac:dyDescent="0.2">
      <c r="A11" s="40"/>
      <c r="B11" s="96">
        <v>2019</v>
      </c>
      <c r="C11" s="142">
        <v>30</v>
      </c>
      <c r="D11" s="111">
        <v>4858</v>
      </c>
      <c r="E11" s="112">
        <v>23467</v>
      </c>
      <c r="F11" s="138">
        <f>((((4/6)+((J11+K11+R11+T11+V11+W11+I11-(1-M11)-P11-Q11)/20))*(X11+(AD11+AS11)*5/6+(AH11+AM11+AP11)*1/6+AK11*18/6+AO11*8/6-AE11*9/6-AF11*7/6-AG11*3/6-AI11*2/6-AQ11*4/6-AR11)-(((2/6)-((J11+K11+L11+M11+S11+U11+V11+W11+I11)/20))*(AE11*17/6+AF11*12/6+AI11*3/6+AL11*2/6+AQ11*5/6+AR11*8/6-AD11*1/6-AG11*9/6-AK11*2/6))))/2</f>
        <v>23070.131589175464</v>
      </c>
      <c r="G11" s="300">
        <f t="shared" si="29"/>
        <v>0.98308823408085666</v>
      </c>
      <c r="H11" s="138">
        <f t="shared" si="24"/>
        <v>396.86841082453611</v>
      </c>
      <c r="I11" s="66">
        <v>0.29799999999999999</v>
      </c>
      <c r="J11" s="412">
        <v>0.435</v>
      </c>
      <c r="K11" s="66">
        <v>0.75800000000000001</v>
      </c>
      <c r="L11" s="66">
        <f>AN11/X11</f>
        <v>7.159021913120274E-2</v>
      </c>
      <c r="M11" s="66">
        <f>AG11/X11</f>
        <v>9.350333940497875E-2</v>
      </c>
      <c r="N11" s="134">
        <f>(I11*0.7635+AU11*0.7562+K11*0.7021+1-P11*0.5276+R11*0.4621+W11*0.2713)/3.9552</f>
        <v>0.50911467727459558</v>
      </c>
      <c r="O11" s="134">
        <f>(1-I11*0.7635+1-AU11*0.7562+1-K11*0.7021+P11*0.5276+1-R11*0.4621+1-W11*0.2713)/5.5276</f>
        <v>0.72117186996952032</v>
      </c>
      <c r="P11" s="113">
        <f>AI11/AA11</f>
        <v>0.22959301296932719</v>
      </c>
      <c r="Q11" s="66">
        <f>AT11/X11</f>
        <v>1.597946679913893E-2</v>
      </c>
      <c r="R11" s="67">
        <f>E11/AA11</f>
        <v>0.12581694966142495</v>
      </c>
      <c r="S11" s="66">
        <f>AC11/X11</f>
        <v>0.24671579179775902</v>
      </c>
      <c r="T11" s="66">
        <f>AC11/AA11</f>
        <v>9.5857214087723908E-2</v>
      </c>
      <c r="U11" s="67">
        <f>E11/X11</f>
        <v>0.32382568857978694</v>
      </c>
      <c r="V11" s="66">
        <v>0.32300000000000001</v>
      </c>
      <c r="W11" s="67">
        <f>AD11/AA11</f>
        <v>8.5220113984248086E-2</v>
      </c>
      <c r="X11" s="69">
        <v>72468</v>
      </c>
      <c r="Y11" s="69"/>
      <c r="Z11" s="888">
        <v>42039</v>
      </c>
      <c r="AA11" s="888">
        <v>186517</v>
      </c>
      <c r="AB11" s="887">
        <v>166651</v>
      </c>
      <c r="AC11" s="888">
        <f t="shared" si="25"/>
        <v>17879</v>
      </c>
      <c r="AD11" s="68">
        <v>15895</v>
      </c>
      <c r="AE11" s="69">
        <v>4009</v>
      </c>
      <c r="AF11" s="69">
        <v>1150</v>
      </c>
      <c r="AG11" s="68">
        <v>6776</v>
      </c>
      <c r="AH11" s="69">
        <v>1788</v>
      </c>
      <c r="AI11" s="68">
        <v>42823</v>
      </c>
      <c r="AJ11" s="888">
        <f t="shared" si="26"/>
        <v>2463</v>
      </c>
      <c r="AK11" s="68">
        <v>1984</v>
      </c>
      <c r="AL11" s="114">
        <v>326</v>
      </c>
      <c r="AM11" s="69">
        <v>153</v>
      </c>
      <c r="AN11" s="888">
        <f t="shared" si="27"/>
        <v>5188</v>
      </c>
      <c r="AO11" s="68">
        <v>2280</v>
      </c>
      <c r="AP11" s="69">
        <v>349</v>
      </c>
      <c r="AQ11" s="69">
        <v>776</v>
      </c>
      <c r="AR11" s="68">
        <v>832</v>
      </c>
      <c r="AS11" s="220">
        <v>2898</v>
      </c>
      <c r="AT11" s="894">
        <f t="shared" si="28"/>
        <v>1158</v>
      </c>
      <c r="AU11" s="349">
        <f>X11/AA11</f>
        <v>0.38853294873925703</v>
      </c>
      <c r="AV11" s="349">
        <f>BH11/AA11</f>
        <v>0.52442940857937881</v>
      </c>
      <c r="AW11" s="353">
        <f>AG11/AA11</f>
        <v>3.6329128175983959E-2</v>
      </c>
      <c r="AX11" s="365">
        <f>AN11/AA11</f>
        <v>2.7815158939935771E-2</v>
      </c>
      <c r="AY11" s="365">
        <f>BH11/X11</f>
        <v>1.3497681735386653</v>
      </c>
      <c r="AZ11" s="365">
        <f>AR11/X11</f>
        <v>1.1480929513716398E-2</v>
      </c>
      <c r="BA11" s="365">
        <f>AR11/AA11</f>
        <v>4.4607193982317966E-3</v>
      </c>
      <c r="BB11" s="365">
        <f>AT11/AA11</f>
        <v>6.2085493547505057E-3</v>
      </c>
      <c r="BC11" s="365">
        <f>AI11/X11</f>
        <v>0.59092289010321797</v>
      </c>
      <c r="BD11" s="380">
        <f>AD11/X11</f>
        <v>0.21933819064966606</v>
      </c>
      <c r="BE11" s="365">
        <v>0.252</v>
      </c>
      <c r="BF11" s="907">
        <v>22471</v>
      </c>
      <c r="BG11" s="907">
        <v>8531</v>
      </c>
      <c r="BH11" s="910">
        <f>X11+AC11+AN11+AO11</f>
        <v>97815</v>
      </c>
      <c r="BI11" s="909">
        <v>25947</v>
      </c>
      <c r="BJ11" s="909">
        <v>3463</v>
      </c>
      <c r="BK11" s="907">
        <v>753</v>
      </c>
      <c r="BL11" s="907">
        <v>785</v>
      </c>
      <c r="BM11" s="53"/>
      <c r="BN11" s="134">
        <f>(I11*0.7635+AU11*0.7562+K11*0.7021+1-P11*0.5276+R11*0.4621+W11*0.2713)/3.9552</f>
        <v>0.50911467727459558</v>
      </c>
      <c r="BO11" s="222">
        <v>4.83</v>
      </c>
      <c r="BP11" s="116">
        <v>8.6999999999999993</v>
      </c>
      <c r="BQ11" s="116">
        <v>3.3</v>
      </c>
      <c r="BR11" s="116">
        <v>1.4</v>
      </c>
      <c r="BS11" s="115">
        <f>AS11/D11</f>
        <v>0.59654178674351588</v>
      </c>
      <c r="BT11" s="1252">
        <v>0.98399999999999999</v>
      </c>
      <c r="BU11" s="116">
        <v>2.69</v>
      </c>
      <c r="BV11" s="116">
        <v>18.100000000000001</v>
      </c>
      <c r="BW11" s="116">
        <v>8.9</v>
      </c>
      <c r="BX11" s="66">
        <v>0.75800000000000001</v>
      </c>
      <c r="BY11" s="67">
        <v>0.12581694966142495</v>
      </c>
      <c r="BZ11" s="66">
        <v>0.38853294873925703</v>
      </c>
      <c r="CA11" s="227">
        <v>8.5220113984248086E-2</v>
      </c>
      <c r="CB11" s="66">
        <v>0.29799999999999999</v>
      </c>
      <c r="CC11" s="113">
        <v>0.22959301296932719</v>
      </c>
      <c r="CD11" s="53"/>
      <c r="CE11" s="134">
        <f>(1-I11*0.7635+1-AU11*0.7562+1-K11*0.7021+P11*0.5276+1-R11*0.4621+1-W11*0.2713)/5.5276</f>
        <v>0.72117186996952032</v>
      </c>
      <c r="CF11" s="115">
        <v>4.83</v>
      </c>
      <c r="CG11" s="116">
        <v>8.6999999999999993</v>
      </c>
      <c r="CH11" s="116">
        <v>3.3</v>
      </c>
      <c r="CI11" s="116">
        <v>1.4</v>
      </c>
      <c r="CJ11" s="115">
        <f>AS11/D11</f>
        <v>0.59654178674351588</v>
      </c>
      <c r="CK11" s="1252">
        <v>0.98399999999999999</v>
      </c>
      <c r="CL11" s="116">
        <v>2.69</v>
      </c>
      <c r="CM11" s="116">
        <v>8.9</v>
      </c>
      <c r="CN11" s="116">
        <v>18.100000000000001</v>
      </c>
      <c r="CO11" s="66">
        <v>0.75800000000000001</v>
      </c>
      <c r="CP11" s="67">
        <v>0.12581694966142495</v>
      </c>
      <c r="CQ11" s="66">
        <v>0.38853294873925703</v>
      </c>
      <c r="CR11" s="66">
        <v>8.5220113984248086E-2</v>
      </c>
      <c r="CS11" s="66">
        <v>0.29799999999999999</v>
      </c>
      <c r="CT11" s="113">
        <v>0.22959301296932719</v>
      </c>
      <c r="CU11" s="40"/>
      <c r="CV11" s="96">
        <v>1885</v>
      </c>
      <c r="CW11" s="134">
        <v>0.48201055667748355</v>
      </c>
      <c r="CX11" s="134">
        <v>0.74056585972740763</v>
      </c>
      <c r="CY11" s="40"/>
      <c r="DG11" s="40"/>
      <c r="DH11" s="96">
        <v>1885</v>
      </c>
      <c r="DI11" s="66">
        <v>0.25147174119073235</v>
      </c>
      <c r="DJ11" s="40"/>
      <c r="DR11" s="40"/>
      <c r="DS11" s="96">
        <v>1885</v>
      </c>
      <c r="DT11" s="98">
        <v>1.5835662107172622E-2</v>
      </c>
      <c r="DU11" s="40"/>
    </row>
    <row r="12" spans="1:249" x14ac:dyDescent="0.2">
      <c r="A12" s="40"/>
      <c r="B12" s="96">
        <v>2018</v>
      </c>
      <c r="C12" s="142">
        <v>30</v>
      </c>
      <c r="D12" s="111">
        <v>4862</v>
      </c>
      <c r="E12" s="112">
        <v>21630</v>
      </c>
      <c r="F12" s="138">
        <f>((((4/6)+((J12+K12+R12+T12+V12+W12+I12-(1-M12)-P12-Q12)/20))*(X12+(AD12+AS12)*5/6+(AH12+AM12+AP12)*1/6+AK12*18/6+AO12*8/6-AE12*9/6-AF12*7/6-AG12*3/6-AI12*2/6-AQ12*4/6-AR12)-(((2/6)-((J12+K12+L12+M12+S12+U12+V12+W12+I12)/20))*(AE12*17/6+AF12*12/6+AI12*3/6+AL12*2/6+AQ12*5/6+AR12*8/6-AD12*1/6-AG12*9/6-AK12*2/6))))/2</f>
        <v>21238.196611504904</v>
      </c>
      <c r="G12" s="300">
        <f t="shared" si="29"/>
        <v>0.98188611241354151</v>
      </c>
      <c r="H12" s="138">
        <f t="shared" si="24"/>
        <v>391.80338849509644</v>
      </c>
      <c r="I12" s="66">
        <v>0.29499999999999998</v>
      </c>
      <c r="J12" s="412">
        <v>0.40899999999999997</v>
      </c>
      <c r="K12" s="66">
        <v>0.72799999999999998</v>
      </c>
      <c r="L12" s="66">
        <f>AN12/X12</f>
        <v>7.6183726801612256E-2</v>
      </c>
      <c r="M12" s="66">
        <f>AG12/X12</f>
        <v>8.2458549261047384E-2</v>
      </c>
      <c r="N12" s="134">
        <f>(I12*0.7635+AU12*0.7562+K12*0.7021+1-P12*0.5276+R12*0.4621+W12*0.2713)/3.9552</f>
        <v>0.49872383358791655</v>
      </c>
      <c r="O12" s="134">
        <f>(1-I12*0.7635+1-AU12*0.7562+1-K12*0.7021+P12*0.5276+1-R12*0.4621+1-W12*0.2713)/5.5276</f>
        <v>0.72860689872513806</v>
      </c>
      <c r="P12" s="113">
        <f>AI12/AA12</f>
        <v>0.22257330978345999</v>
      </c>
      <c r="Q12" s="66">
        <f>AT12/X12</f>
        <v>1.9370746039479705E-2</v>
      </c>
      <c r="R12" s="67">
        <f>E12/AA12</f>
        <v>0.11683113768573883</v>
      </c>
      <c r="S12" s="66">
        <f>AC12/X12</f>
        <v>0.2599695855664319</v>
      </c>
      <c r="T12" s="66">
        <f>AC12/AA12</f>
        <v>9.5106919665764636E-2</v>
      </c>
      <c r="U12" s="67">
        <f>E12/X12</f>
        <v>0.31935155246489788</v>
      </c>
      <c r="V12" s="66">
        <v>0.318</v>
      </c>
      <c r="W12" s="67">
        <f>AD12/AA12</f>
        <v>8.4725530547318503E-2</v>
      </c>
      <c r="X12" s="69">
        <v>67731</v>
      </c>
      <c r="Y12" s="69"/>
      <c r="Z12" s="888">
        <v>41018</v>
      </c>
      <c r="AA12" s="888">
        <v>185139</v>
      </c>
      <c r="AB12" s="887">
        <v>165432</v>
      </c>
      <c r="AC12" s="888">
        <f t="shared" si="25"/>
        <v>17608</v>
      </c>
      <c r="AD12" s="68">
        <v>15686</v>
      </c>
      <c r="AE12" s="69">
        <v>4094</v>
      </c>
      <c r="AF12" s="69">
        <v>1235</v>
      </c>
      <c r="AG12" s="68">
        <v>5585</v>
      </c>
      <c r="AH12" s="69">
        <v>1847</v>
      </c>
      <c r="AI12" s="68">
        <v>41207</v>
      </c>
      <c r="AJ12" s="888">
        <f t="shared" si="26"/>
        <v>2571</v>
      </c>
      <c r="AK12" s="68">
        <v>1922</v>
      </c>
      <c r="AL12" s="114">
        <v>354</v>
      </c>
      <c r="AM12" s="69">
        <v>151</v>
      </c>
      <c r="AN12" s="888">
        <f t="shared" si="27"/>
        <v>5160</v>
      </c>
      <c r="AO12" s="68">
        <v>2474</v>
      </c>
      <c r="AP12" s="69">
        <v>370</v>
      </c>
      <c r="AQ12" s="69">
        <v>823</v>
      </c>
      <c r="AR12" s="68">
        <v>958</v>
      </c>
      <c r="AS12" s="220">
        <v>2792</v>
      </c>
      <c r="AT12" s="894">
        <f t="shared" si="28"/>
        <v>1312</v>
      </c>
      <c r="AU12" s="349">
        <f>X12/AA12</f>
        <v>0.36583864015685513</v>
      </c>
      <c r="AV12" s="349">
        <f>BH12/AA12</f>
        <v>0.50217944355322219</v>
      </c>
      <c r="AW12" s="353">
        <f>AG12/AA12</f>
        <v>3.0166523530968624E-2</v>
      </c>
      <c r="AX12" s="365">
        <f>AN12/AA12</f>
        <v>2.7870951015183186E-2</v>
      </c>
      <c r="AY12" s="365">
        <f>BH12/X12</f>
        <v>1.3726801612260264</v>
      </c>
      <c r="AZ12" s="365">
        <f>AR12/X12</f>
        <v>1.4144188037973749E-2</v>
      </c>
      <c r="BA12" s="365">
        <f>AR12/AA12</f>
        <v>5.1744905179351734E-3</v>
      </c>
      <c r="BB12" s="365">
        <f>AT12/AA12</f>
        <v>7.0865673899070426E-3</v>
      </c>
      <c r="BC12" s="365">
        <f>AI12/X12</f>
        <v>0.6083920213786892</v>
      </c>
      <c r="BD12" s="380">
        <f>AD12/X12</f>
        <v>0.23159262376164533</v>
      </c>
      <c r="BE12" s="365">
        <v>0.248</v>
      </c>
      <c r="BF12" s="907">
        <v>20606</v>
      </c>
      <c r="BG12" s="907">
        <v>8264</v>
      </c>
      <c r="BH12" s="910">
        <f>X12+AC12+AN12+AO12</f>
        <v>92973</v>
      </c>
      <c r="BI12" s="909">
        <v>26322</v>
      </c>
      <c r="BJ12" s="909">
        <v>3457</v>
      </c>
      <c r="BK12" s="907">
        <v>929</v>
      </c>
      <c r="BL12" s="907">
        <v>847</v>
      </c>
      <c r="BM12" s="53"/>
      <c r="BN12" s="134">
        <f>(I12*0.7635+AU12*0.7562+K12*0.7021+1-P12*0.5276+R12*0.4621+W12*0.2713)/3.9552</f>
        <v>0.49872383358791655</v>
      </c>
      <c r="BO12" s="222">
        <v>4.45</v>
      </c>
      <c r="BP12" s="116">
        <v>8.5</v>
      </c>
      <c r="BQ12" s="116">
        <v>3.2</v>
      </c>
      <c r="BR12" s="116">
        <v>1.2</v>
      </c>
      <c r="BS12" s="115">
        <f>AS12/D12</f>
        <v>0.57424928013163312</v>
      </c>
      <c r="BT12" s="1252">
        <v>0.98399999999999999</v>
      </c>
      <c r="BU12" s="116">
        <v>2.63</v>
      </c>
      <c r="BV12" s="116">
        <v>18.5</v>
      </c>
      <c r="BW12" s="116">
        <v>8.5</v>
      </c>
      <c r="BX12" s="66">
        <v>0.72799999999999998</v>
      </c>
      <c r="BY12" s="67">
        <v>0.11683113768573883</v>
      </c>
      <c r="BZ12" s="66">
        <v>0.36583864015685513</v>
      </c>
      <c r="CA12" s="227">
        <v>8.4725530547318503E-2</v>
      </c>
      <c r="CB12" s="66">
        <v>0.29499999999999998</v>
      </c>
      <c r="CC12" s="113">
        <v>0.22257330978345999</v>
      </c>
      <c r="CD12" s="53"/>
      <c r="CE12" s="134">
        <f>(1-I12*0.7635+1-AU12*0.7562+1-K12*0.7021+P12*0.5276+1-R12*0.4621+1-W12*0.2713)/5.5276</f>
        <v>0.72860689872513806</v>
      </c>
      <c r="CF12" s="115">
        <v>4.45</v>
      </c>
      <c r="CG12" s="116">
        <v>8.5</v>
      </c>
      <c r="CH12" s="116">
        <v>3.2</v>
      </c>
      <c r="CI12" s="116">
        <v>1.2</v>
      </c>
      <c r="CJ12" s="115">
        <f>AS12/D12</f>
        <v>0.57424928013163312</v>
      </c>
      <c r="CK12" s="1252">
        <v>0.98399999999999999</v>
      </c>
      <c r="CL12" s="116">
        <v>2.63</v>
      </c>
      <c r="CM12" s="116">
        <v>8.5</v>
      </c>
      <c r="CN12" s="116">
        <v>18.5</v>
      </c>
      <c r="CO12" s="66">
        <v>0.72799999999999998</v>
      </c>
      <c r="CP12" s="67">
        <v>0.11683113768573883</v>
      </c>
      <c r="CQ12" s="66">
        <v>0.36583864015685513</v>
      </c>
      <c r="CR12" s="66">
        <v>8.4725530547318503E-2</v>
      </c>
      <c r="CS12" s="66">
        <v>0.29499999999999998</v>
      </c>
      <c r="CT12" s="113">
        <v>0.22257330978345999</v>
      </c>
      <c r="CU12" s="40"/>
      <c r="CV12" s="96">
        <v>1886</v>
      </c>
      <c r="CW12" s="134">
        <v>0.48798088681344615</v>
      </c>
      <c r="CX12" s="134">
        <v>0.73629387012002634</v>
      </c>
      <c r="CY12" s="40"/>
      <c r="DG12" s="40"/>
      <c r="DH12" s="96">
        <v>1886</v>
      </c>
      <c r="DI12" s="66">
        <v>0.25468510586901072</v>
      </c>
      <c r="DJ12" s="40"/>
      <c r="DR12" s="40"/>
      <c r="DS12" s="96">
        <v>1886</v>
      </c>
      <c r="DT12" s="98">
        <v>1.7064705396248245E-2</v>
      </c>
      <c r="DU12" s="40"/>
    </row>
    <row r="13" spans="1:249" x14ac:dyDescent="0.2">
      <c r="A13" s="40"/>
      <c r="B13" s="96">
        <v>2017</v>
      </c>
      <c r="C13" s="142">
        <v>30</v>
      </c>
      <c r="D13" s="111">
        <v>4860</v>
      </c>
      <c r="E13" s="112">
        <v>22582</v>
      </c>
      <c r="F13" s="138">
        <f>((((4/6)+((J13+K13+R13+T13+V13+W13+I13-(1-M13)-P13-Q13)/20))*(X13+(AD13+AS13)*5/6+(AH13+AM13+AP13)*1/6+AK13*18/6+AO13*8/6-AE13*9/6-AF13*7/6-AG13*3/6-AI13*2/6-AQ13*4/6-AR13)-(((2/6)-((J13+K13+L13+M13+S13+U13+V13+W13+I13)/20))*(AE13*17/6+AF13*12/6+AI13*3/6+AL13*2/6+AQ13*5/6+AR13*8/6-AD13*1/6-AG13*9/6-AK13*2/6))))/2</f>
        <v>22210.60533894449</v>
      </c>
      <c r="G13" s="300">
        <f t="shared" si="29"/>
        <v>0.98355350894271942</v>
      </c>
      <c r="H13" s="138">
        <f t="shared" si="24"/>
        <v>371.39466105551037</v>
      </c>
      <c r="I13" s="66">
        <v>0.3</v>
      </c>
      <c r="J13" s="412">
        <v>0.42599999999999999</v>
      </c>
      <c r="K13" s="66">
        <v>0.75</v>
      </c>
      <c r="L13" s="66">
        <f>AN13/X13</f>
        <v>7.3216387537756847E-2</v>
      </c>
      <c r="M13" s="66">
        <f>AG13/X13</f>
        <v>8.657486847143242E-2</v>
      </c>
      <c r="N13" s="134">
        <f>(I13*0.7635+AU13*0.7562+K13*0.7021+1-P13*0.5276+R13*0.4621+W13*0.2713)/3.9552</f>
        <v>0.50786593554194093</v>
      </c>
      <c r="O13" s="134">
        <f>(1-I13*0.7635+1-AU13*0.7562+1-K13*0.7021+P13*0.5276+1-R13*0.4621+1-W13*0.2713)/5.5276</f>
        <v>0.72206539035829576</v>
      </c>
      <c r="P13" s="113">
        <f>AI13/AA13</f>
        <v>0.21643325507973771</v>
      </c>
      <c r="Q13" s="66">
        <f>AT13/X13</f>
        <v>1.8208375285392174E-2</v>
      </c>
      <c r="R13" s="67">
        <f>E13/AA13</f>
        <v>0.12187053077525027</v>
      </c>
      <c r="S13" s="66">
        <f>AC13/X13</f>
        <v>0.24947175858303672</v>
      </c>
      <c r="T13" s="66">
        <f>AC13/AA13</f>
        <v>9.494050028333198E-2</v>
      </c>
      <c r="U13" s="67">
        <f>E13/X13</f>
        <v>0.32023483698966204</v>
      </c>
      <c r="V13" s="66">
        <v>0.32400000000000001</v>
      </c>
      <c r="W13" s="67">
        <f>AD13/AA13</f>
        <v>8.5425942416147219E-2</v>
      </c>
      <c r="X13" s="69">
        <v>70517</v>
      </c>
      <c r="Y13" s="69"/>
      <c r="Z13" s="888">
        <v>42215</v>
      </c>
      <c r="AA13" s="888">
        <v>185295</v>
      </c>
      <c r="AB13" s="887">
        <v>165567</v>
      </c>
      <c r="AC13" s="888">
        <f t="shared" si="25"/>
        <v>17592</v>
      </c>
      <c r="AD13" s="68">
        <v>15829</v>
      </c>
      <c r="AE13" s="69">
        <v>4405</v>
      </c>
      <c r="AF13" s="69">
        <v>1168</v>
      </c>
      <c r="AG13" s="68">
        <v>6105</v>
      </c>
      <c r="AH13" s="69">
        <v>1810</v>
      </c>
      <c r="AI13" s="68">
        <v>40104</v>
      </c>
      <c r="AJ13" s="888">
        <f t="shared" si="26"/>
        <v>2541</v>
      </c>
      <c r="AK13" s="68">
        <v>1763</v>
      </c>
      <c r="AL13" s="114">
        <v>350</v>
      </c>
      <c r="AM13" s="69">
        <v>155</v>
      </c>
      <c r="AN13" s="888">
        <f t="shared" si="27"/>
        <v>5163</v>
      </c>
      <c r="AO13" s="68">
        <v>2527</v>
      </c>
      <c r="AP13" s="69">
        <v>381</v>
      </c>
      <c r="AQ13" s="69">
        <v>925</v>
      </c>
      <c r="AR13" s="68">
        <v>934</v>
      </c>
      <c r="AS13" s="220">
        <v>2817</v>
      </c>
      <c r="AT13" s="894">
        <f t="shared" si="28"/>
        <v>1284</v>
      </c>
      <c r="AU13" s="349">
        <f>X13/AA13</f>
        <v>0.38056612428829706</v>
      </c>
      <c r="AV13" s="349">
        <f>BH13/AA13</f>
        <v>0.51700801424755116</v>
      </c>
      <c r="AW13" s="353">
        <f>AG13/AA13</f>
        <v>3.2947462154942118E-2</v>
      </c>
      <c r="AX13" s="365">
        <f>AN13/AA13</f>
        <v>2.7863676839634095E-2</v>
      </c>
      <c r="AY13" s="365">
        <f>BH13/X13</f>
        <v>1.3585234766084775</v>
      </c>
      <c r="AZ13" s="365">
        <f>AR13/X13</f>
        <v>1.3245033112582781E-2</v>
      </c>
      <c r="BA13" s="365">
        <f>AR13/AA13</f>
        <v>5.0406109177257886E-3</v>
      </c>
      <c r="BB13" s="365">
        <f>AT13/AA13</f>
        <v>6.9294908119485145E-3</v>
      </c>
      <c r="BC13" s="365">
        <f>AI13/X13</f>
        <v>0.56871392713813695</v>
      </c>
      <c r="BD13" s="380">
        <f>AD13/X13</f>
        <v>0.22447069500971398</v>
      </c>
      <c r="BE13" s="365">
        <v>0.255</v>
      </c>
      <c r="BF13" s="907">
        <v>21558</v>
      </c>
      <c r="BG13" s="907">
        <v>8397</v>
      </c>
      <c r="BH13" s="910">
        <f>X13+AC13+AN13+AO13</f>
        <v>95799</v>
      </c>
      <c r="BI13" s="909">
        <v>26918</v>
      </c>
      <c r="BJ13" s="909">
        <v>3804</v>
      </c>
      <c r="BK13" s="907">
        <v>970</v>
      </c>
      <c r="BL13" s="907">
        <v>795</v>
      </c>
      <c r="BM13" s="53"/>
      <c r="BN13" s="134">
        <f>(I13*0.7635+AU13*0.7562+K13*0.7021+1-P13*0.5276+R13*0.4621+W13*0.2713)/3.9552</f>
        <v>0.50786593554194093</v>
      </c>
      <c r="BO13" s="222">
        <v>4.6500000000000004</v>
      </c>
      <c r="BP13" s="116">
        <v>8.8000000000000007</v>
      </c>
      <c r="BQ13" s="116">
        <v>3.3</v>
      </c>
      <c r="BR13" s="116">
        <v>1.3</v>
      </c>
      <c r="BS13" s="115">
        <f>AS13/D13</f>
        <v>0.57962962962962961</v>
      </c>
      <c r="BT13" s="1252">
        <v>0.98399999999999999</v>
      </c>
      <c r="BU13" s="116">
        <v>2.5299999999999998</v>
      </c>
      <c r="BV13" s="116">
        <v>18.7</v>
      </c>
      <c r="BW13" s="116">
        <v>8.3000000000000007</v>
      </c>
      <c r="BX13" s="66">
        <v>0.75</v>
      </c>
      <c r="BY13" s="67">
        <v>0.12187053077525027</v>
      </c>
      <c r="BZ13" s="66">
        <v>0.38056612428829706</v>
      </c>
      <c r="CA13" s="227">
        <v>8.5425942416147219E-2</v>
      </c>
      <c r="CB13" s="66">
        <v>0.3</v>
      </c>
      <c r="CC13" s="113">
        <v>0.21643325507973771</v>
      </c>
      <c r="CD13" s="53"/>
      <c r="CE13" s="134">
        <f>(1-I13*0.7635+1-AU13*0.7562+1-K13*0.7021+P13*0.5276+1-R13*0.4621+1-W13*0.2713)/5.5276</f>
        <v>0.72206539035829576</v>
      </c>
      <c r="CF13" s="115">
        <v>4.6500000000000004</v>
      </c>
      <c r="CG13" s="116">
        <v>8.8000000000000007</v>
      </c>
      <c r="CH13" s="116">
        <v>3.3</v>
      </c>
      <c r="CI13" s="116">
        <v>1.3</v>
      </c>
      <c r="CJ13" s="115">
        <f>AS13/D13</f>
        <v>0.57962962962962961</v>
      </c>
      <c r="CK13" s="1252">
        <v>0.98399999999999999</v>
      </c>
      <c r="CL13" s="116">
        <v>2.5299999999999998</v>
      </c>
      <c r="CM13" s="116">
        <v>8.3000000000000007</v>
      </c>
      <c r="CN13" s="116">
        <v>18.7</v>
      </c>
      <c r="CO13" s="66">
        <v>0.75</v>
      </c>
      <c r="CP13" s="67">
        <v>0.12187053077525027</v>
      </c>
      <c r="CQ13" s="66">
        <v>0.38056612428829706</v>
      </c>
      <c r="CR13" s="66">
        <v>8.5425942416147219E-2</v>
      </c>
      <c r="CS13" s="66">
        <v>0.3</v>
      </c>
      <c r="CT13" s="113">
        <v>0.21643325507973771</v>
      </c>
      <c r="CU13" s="40"/>
      <c r="CV13" s="96">
        <v>1887</v>
      </c>
      <c r="CW13" s="134">
        <v>0.51312656874435292</v>
      </c>
      <c r="CX13" s="134">
        <v>0.71830121486763432</v>
      </c>
      <c r="CY13" s="40"/>
      <c r="DG13" s="40"/>
      <c r="DH13" s="96">
        <v>1887</v>
      </c>
      <c r="DI13" s="66">
        <v>0.28499240576708146</v>
      </c>
      <c r="DJ13" s="40"/>
      <c r="DR13" s="40"/>
      <c r="DS13" s="96">
        <v>1887</v>
      </c>
      <c r="DT13" s="98">
        <v>2.1692439862542955E-2</v>
      </c>
      <c r="DU13" s="40"/>
    </row>
    <row r="14" spans="1:249" x14ac:dyDescent="0.2">
      <c r="A14" s="40"/>
      <c r="B14" s="96">
        <v>2016</v>
      </c>
      <c r="C14" s="142">
        <v>30</v>
      </c>
      <c r="D14" s="111">
        <v>4856</v>
      </c>
      <c r="E14" s="112">
        <v>21744</v>
      </c>
      <c r="F14" s="138">
        <f>((((4/6)+((J14+K14+R14+T14+V14+W14+I14-(1-M14)-P14-Q14)/20))*(X14+(AD14+AS14)*5/6+(AH14+AM14+AP14)*1/6+AK14*18/6+AO14*8/6-AE14*9/6-AF14*7/6-AG14*3/6-AI14*2/6-AQ14*4/6-AR14)-(((2/6)-((J14+K14+L14+M14+S14+U14+V14+W14+I14)/20))*(AE14*17/6+AF14*12/6+AI14*3/6+AL14*2/6+AQ14*5/6+AR14*8/6-AD14*1/6-AG14*9/6-AK14*2/6))))/2</f>
        <v>21441.001563010086</v>
      </c>
      <c r="G14" s="300">
        <f t="shared" si="29"/>
        <v>0.98606519329516584</v>
      </c>
      <c r="H14" s="138">
        <f t="shared" si="24"/>
        <v>302.9984369899139</v>
      </c>
      <c r="I14" s="66">
        <v>0.3</v>
      </c>
      <c r="J14" s="412">
        <v>0.41699999999999998</v>
      </c>
      <c r="K14" s="66">
        <v>0.73899999999999999</v>
      </c>
      <c r="L14" s="66">
        <f>AN14/X14</f>
        <v>7.4711313055306344E-2</v>
      </c>
      <c r="M14" s="66">
        <f>AG14/X14</f>
        <v>8.1179637079269534E-2</v>
      </c>
      <c r="N14" s="134">
        <f>(I14*0.7635+AU14*0.7562+K14*0.7021+1-P14*0.5276+R14*0.4621+W14*0.2713)/3.9552</f>
        <v>0.50470468003969737</v>
      </c>
      <c r="O14" s="134">
        <f>(1-I14*0.7635+1-AU14*0.7562+1-K14*0.7021+P14*0.5276+1-R14*0.4621+1-W14*0.2713)/5.5276</f>
        <v>0.72432738430910137</v>
      </c>
      <c r="P14" s="113">
        <f>AI14/AA14</f>
        <v>0.21119297865424205</v>
      </c>
      <c r="Q14" s="66">
        <f>AT14/X14</f>
        <v>1.9491795213150812E-2</v>
      </c>
      <c r="R14" s="67">
        <f>E14/AA14</f>
        <v>0.11780257882760863</v>
      </c>
      <c r="S14" s="66">
        <f>AC14/X14</f>
        <v>0.24222209359534627</v>
      </c>
      <c r="T14" s="66">
        <f>AC14/AA14</f>
        <v>9.0686965001625305E-2</v>
      </c>
      <c r="U14" s="67">
        <f>E14/X14</f>
        <v>0.31464706393077302</v>
      </c>
      <c r="V14" s="66">
        <v>0.32200000000000001</v>
      </c>
      <c r="W14" s="67">
        <f>AD14/AA14</f>
        <v>8.1742333947339901E-2</v>
      </c>
      <c r="X14" s="69">
        <v>69106</v>
      </c>
      <c r="Y14" s="69"/>
      <c r="Z14" s="888">
        <v>42276</v>
      </c>
      <c r="AA14" s="888">
        <v>184580</v>
      </c>
      <c r="AB14" s="887">
        <v>165561</v>
      </c>
      <c r="AC14" s="888">
        <f t="shared" si="25"/>
        <v>16739</v>
      </c>
      <c r="AD14" s="68">
        <v>15088</v>
      </c>
      <c r="AE14" s="69">
        <v>4334</v>
      </c>
      <c r="AF14" s="69">
        <v>1214</v>
      </c>
      <c r="AG14" s="68">
        <v>5610</v>
      </c>
      <c r="AH14" s="69">
        <v>1808</v>
      </c>
      <c r="AI14" s="68">
        <v>38982</v>
      </c>
      <c r="AJ14" s="888">
        <f t="shared" si="26"/>
        <v>2526</v>
      </c>
      <c r="AK14" s="68">
        <v>1651</v>
      </c>
      <c r="AL14" s="114">
        <v>346</v>
      </c>
      <c r="AM14" s="69">
        <v>148</v>
      </c>
      <c r="AN14" s="888">
        <f t="shared" si="27"/>
        <v>5163</v>
      </c>
      <c r="AO14" s="68">
        <v>2537</v>
      </c>
      <c r="AP14" s="69">
        <v>372</v>
      </c>
      <c r="AQ14" s="69">
        <v>1025</v>
      </c>
      <c r="AR14" s="68">
        <v>1001</v>
      </c>
      <c r="AS14" s="220">
        <v>2835</v>
      </c>
      <c r="AT14" s="894">
        <f t="shared" si="28"/>
        <v>1347</v>
      </c>
      <c r="AU14" s="349">
        <f>X14/AA14</f>
        <v>0.37439592588579479</v>
      </c>
      <c r="AV14" s="349">
        <f>BH14/AA14</f>
        <v>0.50679921985047138</v>
      </c>
      <c r="AW14" s="353">
        <f>AG14/AA14</f>
        <v>3.0393325387365912E-2</v>
      </c>
      <c r="AX14" s="365">
        <f>AN14/AA14</f>
        <v>2.7971611225484885E-2</v>
      </c>
      <c r="AY14" s="365">
        <f>BH14/X14</f>
        <v>1.3536451248806183</v>
      </c>
      <c r="AZ14" s="365">
        <f>AR14/X14</f>
        <v>1.4484994067085347E-2</v>
      </c>
      <c r="BA14" s="365">
        <f>AR14/AA14</f>
        <v>5.4231227651966628E-3</v>
      </c>
      <c r="BB14" s="365">
        <f>AT14/AA14</f>
        <v>7.2976487160039006E-3</v>
      </c>
      <c r="BC14" s="365">
        <f>AI14/X14</f>
        <v>0.56408994877434671</v>
      </c>
      <c r="BD14" s="380">
        <f>AD14/X14</f>
        <v>0.21833125922495875</v>
      </c>
      <c r="BE14" s="365">
        <v>0.255</v>
      </c>
      <c r="BF14" s="907">
        <v>20745</v>
      </c>
      <c r="BG14" s="907">
        <v>8254</v>
      </c>
      <c r="BH14" s="910">
        <f>X14+AC14+AN14+AO14</f>
        <v>93545</v>
      </c>
      <c r="BI14" s="909">
        <v>27539</v>
      </c>
      <c r="BJ14" s="909">
        <v>3719</v>
      </c>
      <c r="BK14" s="907">
        <v>932</v>
      </c>
      <c r="BL14" s="907">
        <v>873</v>
      </c>
      <c r="BM14" s="53"/>
      <c r="BN14" s="134">
        <f>(I14*0.7635+AU14*0.7562+K14*0.7021+1-P14*0.5276+R14*0.4621+W14*0.2713)/3.9552</f>
        <v>0.50470468003969737</v>
      </c>
      <c r="BO14" s="222">
        <v>4.4800000000000004</v>
      </c>
      <c r="BP14" s="116">
        <v>8.8000000000000007</v>
      </c>
      <c r="BQ14" s="116">
        <v>3.1</v>
      </c>
      <c r="BR14" s="116">
        <v>1.2</v>
      </c>
      <c r="BS14" s="115">
        <f>AS14/D14</f>
        <v>0.58381383855024716</v>
      </c>
      <c r="BT14" s="1252">
        <v>0.98399999999999999</v>
      </c>
      <c r="BU14" s="116">
        <v>2.58</v>
      </c>
      <c r="BV14" s="116">
        <v>18.899999999999999</v>
      </c>
      <c r="BW14" s="116">
        <v>8.1</v>
      </c>
      <c r="BX14" s="66">
        <v>0.73899999999999999</v>
      </c>
      <c r="BY14" s="67">
        <v>0.11780257882760863</v>
      </c>
      <c r="BZ14" s="66">
        <v>0.37439592588579479</v>
      </c>
      <c r="CA14" s="227">
        <v>8.1742333947339901E-2</v>
      </c>
      <c r="CB14" s="66">
        <v>0.3</v>
      </c>
      <c r="CC14" s="113">
        <v>0.21119297865424205</v>
      </c>
      <c r="CD14" s="53"/>
      <c r="CE14" s="134">
        <f>(1-I14*0.7635+1-AU14*0.7562+1-K14*0.7021+P14*0.5276+1-R14*0.4621+1-W14*0.2713)/5.5276</f>
        <v>0.72432738430910137</v>
      </c>
      <c r="CF14" s="115">
        <v>4.4800000000000004</v>
      </c>
      <c r="CG14" s="116">
        <v>8.8000000000000007</v>
      </c>
      <c r="CH14" s="116">
        <v>3.1</v>
      </c>
      <c r="CI14" s="116">
        <v>1.2</v>
      </c>
      <c r="CJ14" s="115">
        <f>AS14/D14</f>
        <v>0.58381383855024716</v>
      </c>
      <c r="CK14" s="1252">
        <v>0.98399999999999999</v>
      </c>
      <c r="CL14" s="116">
        <v>2.58</v>
      </c>
      <c r="CM14" s="116">
        <v>8.1</v>
      </c>
      <c r="CN14" s="116">
        <v>18.899999999999999</v>
      </c>
      <c r="CO14" s="66">
        <v>0.73899999999999999</v>
      </c>
      <c r="CP14" s="67">
        <v>0.11780257882760863</v>
      </c>
      <c r="CQ14" s="66">
        <v>0.37439592588579479</v>
      </c>
      <c r="CR14" s="66">
        <v>8.1742333947339901E-2</v>
      </c>
      <c r="CS14" s="66">
        <v>0.3</v>
      </c>
      <c r="CT14" s="113">
        <v>0.21119297865424205</v>
      </c>
      <c r="CU14" s="40"/>
      <c r="CV14" s="96">
        <v>1888</v>
      </c>
      <c r="CW14" s="134">
        <v>0.47418602533668947</v>
      </c>
      <c r="CX14" s="134">
        <v>0.74616459812365699</v>
      </c>
      <c r="CY14" s="40"/>
      <c r="DG14" s="40"/>
      <c r="DH14" s="96">
        <v>1888</v>
      </c>
      <c r="DI14" s="66">
        <v>0.2597511684468472</v>
      </c>
      <c r="DJ14" s="40"/>
      <c r="DR14" s="40"/>
      <c r="DS14" s="96">
        <v>1888</v>
      </c>
      <c r="DT14" s="98">
        <v>2.1598540751181495E-2</v>
      </c>
      <c r="DU14" s="40"/>
    </row>
    <row r="15" spans="1:249" x14ac:dyDescent="0.2">
      <c r="A15" s="40"/>
      <c r="B15" s="96">
        <v>2015</v>
      </c>
      <c r="C15" s="142">
        <v>30</v>
      </c>
      <c r="D15" s="111">
        <v>4858</v>
      </c>
      <c r="E15" s="112">
        <v>20647</v>
      </c>
      <c r="F15" s="138">
        <f>((((4/6)+((J15+K15+R15+T15+V15+W15+I15-(1-M15)-P15-Q15)/20))*(X15+(AD15+AS15)*5/6+(AH15+AM15+AP15)*1/6+AK15*18/6+AO15*8/6-AE15*9/6-AF15*7/6-AG15*3/6-AI15*2/6-AQ15*4/6-AR15)-(((2/6)-((J15+K15+L15+M15+S15+U15+V15+W15+I15)/20))*(AE15*17/6+AF15*12/6+AI15*3/6+AL15*2/6+AQ15*5/6+AR15*8/6-AD15*1/6-AG15*9/6-AK15*2/6))))/2</f>
        <v>20292.159713080695</v>
      </c>
      <c r="G15" s="300">
        <f t="shared" si="29"/>
        <v>0.98281395423454709</v>
      </c>
      <c r="H15" s="138">
        <f t="shared" si="24"/>
        <v>354.84028691930507</v>
      </c>
      <c r="I15" s="66">
        <v>0.29899999999999999</v>
      </c>
      <c r="J15" s="412">
        <v>0.40500000000000003</v>
      </c>
      <c r="K15" s="66">
        <v>0.72099999999999997</v>
      </c>
      <c r="L15" s="66">
        <f>AN15/X15</f>
        <v>7.5426045136140277E-2</v>
      </c>
      <c r="M15" s="66">
        <f>AG15/X15</f>
        <v>7.3320090212537159E-2</v>
      </c>
      <c r="N15" s="134">
        <f>(I15*0.7635+AU15*0.7562+K15*0.7021+1-P15*0.5276+R15*0.4621+W15*0.2713)/3.9552</f>
        <v>0.49943889277356895</v>
      </c>
      <c r="O15" s="134">
        <f>(1-I15*0.7635+1-AU15*0.7562+1-K15*0.7021+P15*0.5276+1-R15*0.4621+1-W15*0.2713)/5.5276</f>
        <v>0.72809524772088796</v>
      </c>
      <c r="P15" s="113">
        <f>AI15/AA15</f>
        <v>0.20392314897510183</v>
      </c>
      <c r="Q15" s="66">
        <f>AT15/X15</f>
        <v>2.1403073798037429E-2</v>
      </c>
      <c r="R15" s="67">
        <f>E15/AA15</f>
        <v>0.11243927941272573</v>
      </c>
      <c r="S15" s="66">
        <f>AC15/X15</f>
        <v>0.23411945693247502</v>
      </c>
      <c r="T15" s="66">
        <f>AC15/AA15</f>
        <v>8.5362798701723044E-2</v>
      </c>
      <c r="U15" s="67">
        <f>E15/X15</f>
        <v>0.30838050572789866</v>
      </c>
      <c r="V15" s="66">
        <v>0.317</v>
      </c>
      <c r="W15" s="67">
        <f>AD15/AA15</f>
        <v>7.6638638987518243E-2</v>
      </c>
      <c r="X15" s="69">
        <v>66953</v>
      </c>
      <c r="Y15" s="69"/>
      <c r="Z15" s="888">
        <v>42106</v>
      </c>
      <c r="AA15" s="888">
        <v>183628</v>
      </c>
      <c r="AB15" s="887">
        <v>165488</v>
      </c>
      <c r="AC15" s="888">
        <f t="shared" si="25"/>
        <v>15675</v>
      </c>
      <c r="AD15" s="68">
        <v>14073</v>
      </c>
      <c r="AE15" s="69">
        <v>4378</v>
      </c>
      <c r="AF15" s="69">
        <v>1232</v>
      </c>
      <c r="AG15" s="68">
        <v>4909</v>
      </c>
      <c r="AH15" s="69">
        <v>1758</v>
      </c>
      <c r="AI15" s="68">
        <v>37446</v>
      </c>
      <c r="AJ15" s="888">
        <f t="shared" si="26"/>
        <v>2448</v>
      </c>
      <c r="AK15" s="68">
        <v>1602</v>
      </c>
      <c r="AL15" s="114">
        <v>369</v>
      </c>
      <c r="AM15" s="69">
        <v>141</v>
      </c>
      <c r="AN15" s="888">
        <f t="shared" si="27"/>
        <v>5050</v>
      </c>
      <c r="AO15" s="68">
        <v>2505</v>
      </c>
      <c r="AP15" s="69">
        <v>321</v>
      </c>
      <c r="AQ15" s="69">
        <v>1200</v>
      </c>
      <c r="AR15" s="68">
        <v>1064</v>
      </c>
      <c r="AS15" s="220">
        <v>2830</v>
      </c>
      <c r="AT15" s="894">
        <f t="shared" si="28"/>
        <v>1433</v>
      </c>
      <c r="AU15" s="349">
        <f>X15/AA15</f>
        <v>0.36461215065240593</v>
      </c>
      <c r="AV15" s="349">
        <f>BH15/AA15</f>
        <v>0.49111791230095631</v>
      </c>
      <c r="AW15" s="353">
        <f>AG15/AA15</f>
        <v>2.6733395778421591E-2</v>
      </c>
      <c r="AX15" s="365">
        <f>AN15/AA15</f>
        <v>2.750125253229355E-2</v>
      </c>
      <c r="AY15" s="365">
        <f>BH15/X15</f>
        <v>1.3469598076262452</v>
      </c>
      <c r="AZ15" s="365">
        <f>AR15/X15</f>
        <v>1.5891744955416485E-2</v>
      </c>
      <c r="BA15" s="365">
        <f>AR15/AA15</f>
        <v>5.7943233058139285E-3</v>
      </c>
      <c r="BB15" s="365">
        <f>AT15/AA15</f>
        <v>7.8038207680745852E-3</v>
      </c>
      <c r="BC15" s="365">
        <f>AI15/X15</f>
        <v>0.55928785864711061</v>
      </c>
      <c r="BD15" s="380">
        <f>AD15/X15</f>
        <v>0.21019222439621824</v>
      </c>
      <c r="BE15" s="365">
        <v>0.254</v>
      </c>
      <c r="BF15" s="907">
        <v>19650</v>
      </c>
      <c r="BG15" s="907">
        <v>8242</v>
      </c>
      <c r="BH15" s="910">
        <f>X15+AC15+AN15+AO15</f>
        <v>90183</v>
      </c>
      <c r="BI15" s="909">
        <v>28016</v>
      </c>
      <c r="BJ15" s="909">
        <v>3739</v>
      </c>
      <c r="BK15" s="907">
        <v>951</v>
      </c>
      <c r="BL15" s="907">
        <v>939</v>
      </c>
      <c r="BM15" s="53"/>
      <c r="BN15" s="134">
        <f>(I15*0.7635+AU15*0.7562+K15*0.7021+1-P15*0.5276+R15*0.4621+W15*0.2713)/3.9552</f>
        <v>0.49943889277356895</v>
      </c>
      <c r="BO15" s="222">
        <v>4.25</v>
      </c>
      <c r="BP15" s="116">
        <v>8.6999999999999993</v>
      </c>
      <c r="BQ15" s="116">
        <v>2.9</v>
      </c>
      <c r="BR15" s="116">
        <v>1</v>
      </c>
      <c r="BS15" s="115">
        <f>AS15/D15</f>
        <v>0.58254425689584188</v>
      </c>
      <c r="BT15" s="1252">
        <v>0.98399999999999999</v>
      </c>
      <c r="BU15" s="116">
        <v>2.66</v>
      </c>
      <c r="BV15" s="116">
        <v>19.2</v>
      </c>
      <c r="BW15" s="116">
        <v>7.8</v>
      </c>
      <c r="BX15" s="66">
        <v>0.72099999999999997</v>
      </c>
      <c r="BY15" s="67">
        <v>0.11243927941272573</v>
      </c>
      <c r="BZ15" s="66">
        <v>0.36461215065240593</v>
      </c>
      <c r="CA15" s="227">
        <v>7.6638638987518243E-2</v>
      </c>
      <c r="CB15" s="66">
        <v>0.29899999999999999</v>
      </c>
      <c r="CC15" s="113">
        <v>0.20392314897510183</v>
      </c>
      <c r="CD15" s="53"/>
      <c r="CE15" s="134">
        <f>(1-I15*0.7635+1-AU15*0.7562+1-K15*0.7021+P15*0.5276+1-R15*0.4621+1-W15*0.2713)/5.5276</f>
        <v>0.72809524772088796</v>
      </c>
      <c r="CF15" s="115">
        <v>4.25</v>
      </c>
      <c r="CG15" s="116">
        <v>8.6999999999999993</v>
      </c>
      <c r="CH15" s="116">
        <v>2.9</v>
      </c>
      <c r="CI15" s="116">
        <v>1</v>
      </c>
      <c r="CJ15" s="115">
        <f>AS15/D15</f>
        <v>0.58254425689584188</v>
      </c>
      <c r="CK15" s="1252">
        <v>0.98399999999999999</v>
      </c>
      <c r="CL15" s="116">
        <v>2.66</v>
      </c>
      <c r="CM15" s="116">
        <v>7.8</v>
      </c>
      <c r="CN15" s="116">
        <v>19.2</v>
      </c>
      <c r="CO15" s="66">
        <v>0.72099999999999997</v>
      </c>
      <c r="CP15" s="67">
        <v>0.11243927941272573</v>
      </c>
      <c r="CQ15" s="66">
        <v>0.36461215065240593</v>
      </c>
      <c r="CR15" s="66">
        <v>7.6638638987518243E-2</v>
      </c>
      <c r="CS15" s="66">
        <v>0.29899999999999999</v>
      </c>
      <c r="CT15" s="113">
        <v>0.20392314897510183</v>
      </c>
      <c r="CU15" s="40"/>
      <c r="CV15" s="96">
        <v>1889</v>
      </c>
      <c r="CW15" s="134">
        <v>0.50401414440394487</v>
      </c>
      <c r="CX15" s="134">
        <v>0.72482148781632483</v>
      </c>
      <c r="CY15" s="40"/>
      <c r="DG15" s="40"/>
      <c r="DH15" s="96">
        <v>1889</v>
      </c>
      <c r="DI15" s="66">
        <v>0.28344310411608586</v>
      </c>
      <c r="DJ15" s="40"/>
      <c r="DR15" s="40"/>
      <c r="DS15" s="96">
        <v>1889</v>
      </c>
      <c r="DT15" s="98">
        <v>2.4385785317344252E-2</v>
      </c>
      <c r="DU15" s="40"/>
    </row>
    <row r="16" spans="1:249" x14ac:dyDescent="0.2">
      <c r="A16" s="40"/>
      <c r="B16" s="96">
        <v>2014</v>
      </c>
      <c r="C16" s="142">
        <v>30</v>
      </c>
      <c r="D16" s="111">
        <v>4860</v>
      </c>
      <c r="E16" s="112">
        <v>19761</v>
      </c>
      <c r="F16" s="138">
        <f>((((4/6)+((J16+K16+R16+T16+V16+W16+I16-(1-M16)-P16-Q16)/20))*(X16+(AD16+AS16)*5/6+(AH16+AM16+AP16)*1/6+AK16*18/6+AO16*8/6-AE16*9/6-AF16*7/6-AG16*3/6-AI16*2/6-AQ16*4/6-AR16)-(((2/6)-((J16+K16+L16+M16+S16+U16+V16+W16+I16)/20))*(AE16*17/6+AF16*12/6+AI16*3/6+AL16*2/6+AQ16*5/6+AR16*8/6-AD16*1/6-AG16*9/6-AK16*2/6))))/2</f>
        <v>19386.232487159705</v>
      </c>
      <c r="G16" s="301">
        <f t="shared" si="29"/>
        <v>0.98103499251858228</v>
      </c>
      <c r="H16" s="138">
        <f t="shared" si="24"/>
        <v>374.76751284029524</v>
      </c>
      <c r="I16" s="66">
        <v>0.29799999999999999</v>
      </c>
      <c r="J16" s="412">
        <v>0.38600000000000001</v>
      </c>
      <c r="K16" s="66">
        <v>0.7</v>
      </c>
      <c r="L16" s="66">
        <f>AN16/X16</f>
        <v>7.9389885603550661E-2</v>
      </c>
      <c r="M16" s="66">
        <f>AG16/X16</f>
        <v>6.5418515971744709E-2</v>
      </c>
      <c r="N16" s="134">
        <f>(I16*0.7635+AU16*0.7562+K16*0.7021+1-P16*0.5276+R16*0.4621+W16*0.2713)/3.9552</f>
        <v>0.49175740648315847</v>
      </c>
      <c r="O16" s="134">
        <f>(1-I16*0.7635+1-AU16*0.7562+1-K16*0.7021+P16*0.5276+1-R16*0.4621+1-W16*0.2713)/5.5276</f>
        <v>0.73359163215098988</v>
      </c>
      <c r="P16" s="113">
        <f>AI16/AA16</f>
        <v>0.20356224412680979</v>
      </c>
      <c r="Q16" s="66">
        <f>AT16/X16</f>
        <v>2.1894730261924112E-2</v>
      </c>
      <c r="R16" s="67">
        <f>E16/AA16</f>
        <v>0.10743819626051357</v>
      </c>
      <c r="S16" s="66">
        <f>AC16/X16</f>
        <v>0.2449209226730012</v>
      </c>
      <c r="T16" s="66">
        <f>AC16/AA16</f>
        <v>8.5206791751164856E-2</v>
      </c>
      <c r="U16" s="67">
        <f>E16/X16</f>
        <v>0.30882352941176472</v>
      </c>
      <c r="V16" s="66">
        <v>0.314</v>
      </c>
      <c r="W16" s="67">
        <f>AD16/AA16</f>
        <v>7.622506510664441E-2</v>
      </c>
      <c r="X16" s="69">
        <v>63988</v>
      </c>
      <c r="Y16" s="69"/>
      <c r="Z16" s="888">
        <v>41595</v>
      </c>
      <c r="AA16" s="888">
        <v>183929</v>
      </c>
      <c r="AB16" s="887">
        <v>165614</v>
      </c>
      <c r="AC16" s="888">
        <f t="shared" si="25"/>
        <v>15672</v>
      </c>
      <c r="AD16" s="68">
        <v>14020</v>
      </c>
      <c r="AE16" s="69">
        <v>4230</v>
      </c>
      <c r="AF16" s="69">
        <v>1277</v>
      </c>
      <c r="AG16" s="68">
        <v>4186</v>
      </c>
      <c r="AH16" s="69">
        <v>1696</v>
      </c>
      <c r="AI16" s="68">
        <v>37441</v>
      </c>
      <c r="AJ16" s="888">
        <f t="shared" si="26"/>
        <v>2404</v>
      </c>
      <c r="AK16" s="68">
        <v>1652</v>
      </c>
      <c r="AL16" s="114">
        <v>366</v>
      </c>
      <c r="AM16" s="69">
        <v>128</v>
      </c>
      <c r="AN16" s="888">
        <f t="shared" si="27"/>
        <v>5080</v>
      </c>
      <c r="AO16" s="68">
        <v>2764</v>
      </c>
      <c r="AP16" s="69">
        <v>342</v>
      </c>
      <c r="AQ16" s="69">
        <v>1343</v>
      </c>
      <c r="AR16" s="68">
        <v>1035</v>
      </c>
      <c r="AS16" s="220">
        <v>2914</v>
      </c>
      <c r="AT16" s="894">
        <f t="shared" si="28"/>
        <v>1401</v>
      </c>
      <c r="AU16" s="349">
        <f>X16/AA16</f>
        <v>0.34789511170071058</v>
      </c>
      <c r="AV16" s="349">
        <f>BH16/AA16</f>
        <v>0.47574879437174128</v>
      </c>
      <c r="AW16" s="353">
        <f>AG16/AA16</f>
        <v>2.2758781921284842E-2</v>
      </c>
      <c r="AX16" s="365">
        <f>AN16/AA16</f>
        <v>2.7619353119953897E-2</v>
      </c>
      <c r="AY16" s="365">
        <f>BH16/X16</f>
        <v>1.3675064074513972</v>
      </c>
      <c r="AZ16" s="365">
        <f>AR16/X16</f>
        <v>1.6174907795211604E-2</v>
      </c>
      <c r="BA16" s="365">
        <f>AR16/AA16</f>
        <v>5.6271713541638348E-3</v>
      </c>
      <c r="BB16" s="365">
        <f>AT16/AA16</f>
        <v>7.6170696301290173E-3</v>
      </c>
      <c r="BC16" s="365">
        <f>AI16/X16</f>
        <v>0.5851253360005001</v>
      </c>
      <c r="BD16" s="380">
        <f>AD16/X16</f>
        <v>0.21910358192161031</v>
      </c>
      <c r="BE16" s="365">
        <v>0.251</v>
      </c>
      <c r="BF16" s="907">
        <v>18745</v>
      </c>
      <c r="BG16" s="907">
        <v>8137</v>
      </c>
      <c r="BH16" s="910">
        <f>X16+AC16+AN16+AO16</f>
        <v>87504</v>
      </c>
      <c r="BI16" s="909">
        <v>28423</v>
      </c>
      <c r="BJ16" s="909">
        <v>3609</v>
      </c>
      <c r="BK16" s="907">
        <v>985</v>
      </c>
      <c r="BL16" s="907">
        <v>849</v>
      </c>
      <c r="BM16" s="53"/>
      <c r="BN16" s="134">
        <f>(I16*0.7635+AU16*0.7562+K16*0.7021+1-P16*0.5276+R16*0.4621+W16*0.2713)/3.9552</f>
        <v>0.49175740648315847</v>
      </c>
      <c r="BO16" s="222">
        <v>4.07</v>
      </c>
      <c r="BP16" s="116">
        <v>8.6</v>
      </c>
      <c r="BQ16" s="116">
        <v>2.9</v>
      </c>
      <c r="BR16" s="116">
        <v>0.9</v>
      </c>
      <c r="BS16" s="115">
        <f>AS16/D16</f>
        <v>0.59958847736625509</v>
      </c>
      <c r="BT16" s="1252">
        <v>0.98399999999999999</v>
      </c>
      <c r="BU16" s="116">
        <v>2.67</v>
      </c>
      <c r="BV16" s="116">
        <v>19.3</v>
      </c>
      <c r="BW16" s="116">
        <v>7.7</v>
      </c>
      <c r="BX16" s="66">
        <v>0.7</v>
      </c>
      <c r="BY16" s="67">
        <v>0.10743819626051357</v>
      </c>
      <c r="BZ16" s="66">
        <v>0.34789511170071058</v>
      </c>
      <c r="CA16" s="227">
        <v>7.622506510664441E-2</v>
      </c>
      <c r="CB16" s="66">
        <v>0.29799999999999999</v>
      </c>
      <c r="CC16" s="113">
        <v>0.20356224412680979</v>
      </c>
      <c r="CD16" s="53"/>
      <c r="CE16" s="134">
        <f>(1-I16*0.7635+1-AU16*0.7562+1-K16*0.7021+P16*0.5276+1-R16*0.4621+1-W16*0.2713)/5.5276</f>
        <v>0.73359163215098988</v>
      </c>
      <c r="CF16" s="115">
        <v>4.07</v>
      </c>
      <c r="CG16" s="116">
        <v>8.6</v>
      </c>
      <c r="CH16" s="116">
        <v>2.9</v>
      </c>
      <c r="CI16" s="116">
        <v>0.9</v>
      </c>
      <c r="CJ16" s="115">
        <f>AS16/D16</f>
        <v>0.59958847736625509</v>
      </c>
      <c r="CK16" s="1252">
        <v>0.98399999999999999</v>
      </c>
      <c r="CL16" s="116">
        <v>2.67</v>
      </c>
      <c r="CM16" s="116">
        <v>7.7</v>
      </c>
      <c r="CN16" s="116">
        <v>19.3</v>
      </c>
      <c r="CO16" s="66">
        <v>0.7</v>
      </c>
      <c r="CP16" s="67">
        <v>0.10743819626051357</v>
      </c>
      <c r="CQ16" s="66">
        <v>0.34789511170071058</v>
      </c>
      <c r="CR16" s="66">
        <v>7.622506510664441E-2</v>
      </c>
      <c r="CS16" s="66">
        <v>0.29799999999999999</v>
      </c>
      <c r="CT16" s="113">
        <v>0.20356224412680979</v>
      </c>
      <c r="CU16" s="40"/>
      <c r="CV16" s="96">
        <v>1890</v>
      </c>
      <c r="CW16" s="134">
        <v>0.50436973423511033</v>
      </c>
      <c r="CX16" s="134">
        <v>0.72456705028462476</v>
      </c>
      <c r="CY16" s="40"/>
      <c r="DG16" s="40"/>
      <c r="DH16" s="96">
        <v>1890</v>
      </c>
      <c r="DI16" s="66">
        <v>0.26876148130544358</v>
      </c>
      <c r="DJ16" s="40"/>
      <c r="DR16" s="40"/>
      <c r="DS16" s="96">
        <v>1890</v>
      </c>
      <c r="DT16" s="98">
        <v>1.921335881702042E-2</v>
      </c>
      <c r="DU16" s="40"/>
    </row>
    <row r="17" spans="1:125" x14ac:dyDescent="0.2">
      <c r="A17" s="40"/>
      <c r="B17" s="96">
        <v>2013</v>
      </c>
      <c r="C17" s="142">
        <v>30</v>
      </c>
      <c r="D17" s="111">
        <v>4862</v>
      </c>
      <c r="E17" s="112">
        <v>20255</v>
      </c>
      <c r="F17" s="138">
        <f>((((4/6)+((J17+K17+R17+T17+V17+W17+I17-(1-M17)-P17-Q17)/20))*(X17+(AD17+AS17)*5/6+(AH17+AM17+AP17)*1/6+AK17*18/6+AO17*8/6-AE17*9/6-AF17*7/6-AG17*3/6-AI17*2/6-AQ17*4/6-AR17)-(((2/6)-((J17+K17+L17+M17+S17+U17+V17+W17+I17)/20))*(AE17*17/6+AF17*12/6+AI17*3/6+AL17*2/6+AQ17*5/6+AR17*8/6-AD17*1/6-AG17*9/6-AK17*2/6))))/2</f>
        <v>20169.040532579402</v>
      </c>
      <c r="G17" s="300">
        <f t="shared" si="29"/>
        <v>0.99575613589629242</v>
      </c>
      <c r="H17" s="138">
        <f t="shared" si="24"/>
        <v>85.95946742059823</v>
      </c>
      <c r="I17" s="66">
        <v>0.29699999999999999</v>
      </c>
      <c r="J17" s="412">
        <v>0.39600000000000002</v>
      </c>
      <c r="K17" s="66">
        <v>0.71399999999999997</v>
      </c>
      <c r="L17" s="66">
        <f>AN17/X17</f>
        <v>7.4967346070897001E-2</v>
      </c>
      <c r="M17" s="66">
        <f>AG17/X17</f>
        <v>7.0790680720512741E-2</v>
      </c>
      <c r="N17" s="134">
        <f>(I17*0.7635+AU17*0.7562+K17*0.7021+1-P17*0.5276+R17*0.4621+W17*0.2713)/3.9552</f>
        <v>0.49674481901135353</v>
      </c>
      <c r="O17" s="134">
        <f>(1-I17*0.7635+1-AU17*0.7562+1-K17*0.7021+P17*0.5276+1-R17*0.4621+1-W17*0.2713)/5.5276</f>
        <v>0.73002295604716227</v>
      </c>
      <c r="P17" s="113">
        <f>AI17/AA17</f>
        <v>0.19856874719401968</v>
      </c>
      <c r="Q17" s="66">
        <f>AT17/X17</f>
        <v>2.0609945019896114E-2</v>
      </c>
      <c r="R17" s="67">
        <f>E17/AA17</f>
        <v>0.10956169911236362</v>
      </c>
      <c r="S17" s="66">
        <f>AC17/X17</f>
        <v>0.24567904984660247</v>
      </c>
      <c r="T17" s="66">
        <f>AC17/AA17</f>
        <v>8.7497903966506738E-2</v>
      </c>
      <c r="U17" s="67">
        <f>E17/X17</f>
        <v>0.30763038789830199</v>
      </c>
      <c r="V17" s="66">
        <v>0.318</v>
      </c>
      <c r="W17" s="67">
        <f>AD17/AA17</f>
        <v>7.9189497655147045E-2</v>
      </c>
      <c r="X17" s="69">
        <v>65842</v>
      </c>
      <c r="Y17" s="69"/>
      <c r="Z17" s="888">
        <v>42093</v>
      </c>
      <c r="AA17" s="888">
        <v>184873</v>
      </c>
      <c r="AB17" s="887">
        <v>166070</v>
      </c>
      <c r="AC17" s="888">
        <f t="shared" si="25"/>
        <v>16176</v>
      </c>
      <c r="AD17" s="68">
        <v>14640</v>
      </c>
      <c r="AE17" s="69">
        <v>4356</v>
      </c>
      <c r="AF17" s="69">
        <v>1219</v>
      </c>
      <c r="AG17" s="68">
        <v>4661</v>
      </c>
      <c r="AH17" s="69">
        <v>1736</v>
      </c>
      <c r="AI17" s="68">
        <v>36710</v>
      </c>
      <c r="AJ17" s="888">
        <f t="shared" si="26"/>
        <v>2411</v>
      </c>
      <c r="AK17" s="68">
        <v>1536</v>
      </c>
      <c r="AL17" s="114">
        <v>350</v>
      </c>
      <c r="AM17" s="69">
        <v>128</v>
      </c>
      <c r="AN17" s="888">
        <f t="shared" si="27"/>
        <v>4936</v>
      </c>
      <c r="AO17" s="68">
        <v>2693</v>
      </c>
      <c r="AP17" s="69">
        <v>325</v>
      </c>
      <c r="AQ17" s="69">
        <v>1383</v>
      </c>
      <c r="AR17" s="68">
        <v>1007</v>
      </c>
      <c r="AS17" s="220">
        <v>2747</v>
      </c>
      <c r="AT17" s="894">
        <f t="shared" si="28"/>
        <v>1357</v>
      </c>
      <c r="AU17" s="349">
        <f>X17/AA17</f>
        <v>0.35614719293785463</v>
      </c>
      <c r="AV17" s="349">
        <f>BH17/AA17</f>
        <v>0.48491126340785295</v>
      </c>
      <c r="AW17" s="353">
        <f>AG17/AA17</f>
        <v>2.5211902224770519E-2</v>
      </c>
      <c r="AX17" s="365">
        <f>AN17/AA17</f>
        <v>2.669940986515067E-2</v>
      </c>
      <c r="AY17" s="365">
        <f>BH17/X17</f>
        <v>1.3615473406032623</v>
      </c>
      <c r="AZ17" s="365">
        <f>AR17/X17</f>
        <v>1.5294189119407066E-2</v>
      </c>
      <c r="BA17" s="365">
        <f>AR17/AA17</f>
        <v>5.4469825231375051E-3</v>
      </c>
      <c r="BB17" s="365">
        <f>AT17/AA17</f>
        <v>7.340174065439518E-3</v>
      </c>
      <c r="BC17" s="365">
        <f>AI17/X17</f>
        <v>0.55754685459129427</v>
      </c>
      <c r="BD17" s="380">
        <f>AD17/X17</f>
        <v>0.22235047538045624</v>
      </c>
      <c r="BE17" s="365">
        <v>0.253</v>
      </c>
      <c r="BF17" s="907">
        <v>19271</v>
      </c>
      <c r="BG17" s="907">
        <v>8222</v>
      </c>
      <c r="BH17" s="910">
        <f>X17+AC17+AN17+AO17</f>
        <v>89647</v>
      </c>
      <c r="BI17" s="909">
        <v>28438</v>
      </c>
      <c r="BJ17" s="909">
        <v>3732</v>
      </c>
      <c r="BK17" s="907">
        <v>1018</v>
      </c>
      <c r="BL17" s="907">
        <v>772</v>
      </c>
      <c r="BM17" s="53"/>
      <c r="BN17" s="134">
        <f>(I17*0.7635+AU17*0.7562+K17*0.7021+1-P17*0.5276+R17*0.4621+W17*0.2713)/3.9552</f>
        <v>0.49674481901135353</v>
      </c>
      <c r="BO17" s="222">
        <v>4.17</v>
      </c>
      <c r="BP17" s="116">
        <v>8.6999999999999993</v>
      </c>
      <c r="BQ17" s="116">
        <v>3</v>
      </c>
      <c r="BR17" s="116">
        <v>1</v>
      </c>
      <c r="BS17" s="115">
        <f>AS17/D17</f>
        <v>0.56499382969971201</v>
      </c>
      <c r="BT17" s="1252">
        <v>0.98499999999999999</v>
      </c>
      <c r="BU17" s="116">
        <v>2.5099999999999998</v>
      </c>
      <c r="BV17" s="116">
        <v>19.399999999999999</v>
      </c>
      <c r="BW17" s="116">
        <v>7.6</v>
      </c>
      <c r="BX17" s="66">
        <v>0.71399999999999997</v>
      </c>
      <c r="BY17" s="67">
        <v>0.10956169911236362</v>
      </c>
      <c r="BZ17" s="66">
        <v>0.35614719293785463</v>
      </c>
      <c r="CA17" s="227">
        <v>7.9189497655147045E-2</v>
      </c>
      <c r="CB17" s="66">
        <v>0.29699999999999999</v>
      </c>
      <c r="CC17" s="113">
        <v>0.19856874719401968</v>
      </c>
      <c r="CD17" s="53"/>
      <c r="CE17" s="134">
        <f>(1-I17*0.7635+1-AU17*0.7562+1-K17*0.7021+P17*0.5276+1-R17*0.4621+1-W17*0.2713)/5.5276</f>
        <v>0.73002295604716227</v>
      </c>
      <c r="CF17" s="115">
        <v>4.17</v>
      </c>
      <c r="CG17" s="116">
        <v>8.6999999999999993</v>
      </c>
      <c r="CH17" s="116">
        <v>3</v>
      </c>
      <c r="CI17" s="116">
        <v>1</v>
      </c>
      <c r="CJ17" s="115">
        <f>AS17/D17</f>
        <v>0.56499382969971201</v>
      </c>
      <c r="CK17" s="1252">
        <v>0.98499999999999999</v>
      </c>
      <c r="CL17" s="116">
        <v>2.5099999999999998</v>
      </c>
      <c r="CM17" s="116">
        <v>7.6</v>
      </c>
      <c r="CN17" s="116">
        <v>19.399999999999999</v>
      </c>
      <c r="CO17" s="66">
        <v>0.71399999999999997</v>
      </c>
      <c r="CP17" s="67">
        <v>0.10956169911236362</v>
      </c>
      <c r="CQ17" s="66">
        <v>0.35614719293785463</v>
      </c>
      <c r="CR17" s="66">
        <v>7.9189497655147045E-2</v>
      </c>
      <c r="CS17" s="66">
        <v>0.29699999999999999</v>
      </c>
      <c r="CT17" s="113">
        <v>0.19856874719401968</v>
      </c>
      <c r="CU17" s="40"/>
      <c r="CV17" s="96">
        <v>1891</v>
      </c>
      <c r="CW17" s="134">
        <v>0.49546693090616484</v>
      </c>
      <c r="CX17" s="134">
        <v>0.73093733173166253</v>
      </c>
      <c r="CY17" s="40"/>
      <c r="DG17" s="40"/>
      <c r="DH17" s="96">
        <v>1891</v>
      </c>
      <c r="DI17" s="66">
        <v>0.27269276867797987</v>
      </c>
      <c r="DJ17" s="40"/>
      <c r="DR17" s="40"/>
      <c r="DS17" s="96">
        <v>1891</v>
      </c>
      <c r="DT17" s="98">
        <v>2.196523110426914E-2</v>
      </c>
      <c r="DU17" s="40"/>
    </row>
    <row r="18" spans="1:125" x14ac:dyDescent="0.2">
      <c r="A18" s="40"/>
      <c r="B18" s="96">
        <v>2012</v>
      </c>
      <c r="C18" s="142">
        <v>30</v>
      </c>
      <c r="D18" s="111">
        <v>4860</v>
      </c>
      <c r="E18" s="112">
        <v>21017</v>
      </c>
      <c r="F18" s="138">
        <f>((((4/6)+((J18+K18+R18+T18+V18+W18+I18-(1-M18)-P18-Q18)/20))*(X18+(AD18+AS18)*5/6+(AH18+AM18+AP18)*1/6+AK18*18/6+AO18*8/6-AE18*9/6-AF18*7/6-AG18*3/6-AI18*2/6-AQ18*4/6-AR18)-(((2/6)-((J18+K18+L18+M18+S18+U18+V18+W18+I18)/20))*(AE18*17/6+AF18*12/6+AI18*3/6+AL18*2/6+AQ18*5/6+AR18*8/6-AD18*1/6-AG18*9/6-AK18*2/6))))/2</f>
        <v>20944.038885295275</v>
      </c>
      <c r="G18" s="300">
        <f t="shared" si="29"/>
        <v>0.99652847148952162</v>
      </c>
      <c r="H18" s="138">
        <f t="shared" si="24"/>
        <v>72.961114704725333</v>
      </c>
      <c r="I18" s="66">
        <v>0.29699999999999999</v>
      </c>
      <c r="J18" s="412">
        <v>0.40500000000000003</v>
      </c>
      <c r="K18" s="66">
        <v>0.72399999999999998</v>
      </c>
      <c r="L18" s="66">
        <f>AN18/X18</f>
        <v>7.5888324873096449E-2</v>
      </c>
      <c r="M18" s="66">
        <f>AG18/X18</f>
        <v>7.3663780232905346E-2</v>
      </c>
      <c r="N18" s="134">
        <f>(I18*0.7635+AU18*0.7562+K18*0.7021+1-P18*0.5276+R18*0.4621+W18*0.2713)/3.9552</f>
        <v>0.50064117203514413</v>
      </c>
      <c r="O18" s="134">
        <f>(1-I18*0.7635+1-AU18*0.7562+1-K18*0.7021+P18*0.5276+1-R18*0.4621+1-W18*0.2713)/5.5276</f>
        <v>0.72723497292977024</v>
      </c>
      <c r="P18" s="113">
        <f>AI18/AA18</f>
        <v>0.19777391682050169</v>
      </c>
      <c r="Q18" s="66">
        <f>AT18/X18</f>
        <v>2.3290534487906838E-2</v>
      </c>
      <c r="R18" s="67">
        <f>E18/AA18</f>
        <v>0.11411119556955153</v>
      </c>
      <c r="S18" s="66">
        <f>AC18/X18</f>
        <v>0.24190803224843238</v>
      </c>
      <c r="T18" s="66">
        <f>AC18/AA18</f>
        <v>8.7973721359539583E-2</v>
      </c>
      <c r="U18" s="67">
        <f>E18/X18</f>
        <v>0.3137802329053449</v>
      </c>
      <c r="V18" s="66">
        <v>0.31900000000000001</v>
      </c>
      <c r="W18" s="67">
        <f>AD18/AA18</f>
        <v>7.9862091432294488E-2</v>
      </c>
      <c r="X18" s="69">
        <v>66980</v>
      </c>
      <c r="Y18" s="69"/>
      <c r="Z18" s="888">
        <v>42063</v>
      </c>
      <c r="AA18" s="888">
        <v>184180</v>
      </c>
      <c r="AB18" s="887">
        <v>165251</v>
      </c>
      <c r="AC18" s="888">
        <f t="shared" si="25"/>
        <v>16203</v>
      </c>
      <c r="AD18" s="68">
        <v>14709</v>
      </c>
      <c r="AE18" s="69">
        <v>4274</v>
      </c>
      <c r="AF18" s="69">
        <v>1223</v>
      </c>
      <c r="AG18" s="68">
        <v>4934</v>
      </c>
      <c r="AH18" s="69">
        <v>1542</v>
      </c>
      <c r="AI18" s="68">
        <v>36426</v>
      </c>
      <c r="AJ18" s="888">
        <f t="shared" si="26"/>
        <v>2333</v>
      </c>
      <c r="AK18" s="68">
        <v>1494</v>
      </c>
      <c r="AL18" s="114">
        <v>424</v>
      </c>
      <c r="AM18" s="69">
        <v>165</v>
      </c>
      <c r="AN18" s="888">
        <f t="shared" si="27"/>
        <v>5083</v>
      </c>
      <c r="AO18" s="68">
        <v>3229</v>
      </c>
      <c r="AP18" s="69">
        <v>367</v>
      </c>
      <c r="AQ18" s="69">
        <v>1479</v>
      </c>
      <c r="AR18" s="68">
        <v>1136</v>
      </c>
      <c r="AS18" s="220">
        <v>3009</v>
      </c>
      <c r="AT18" s="894">
        <f t="shared" si="28"/>
        <v>1560</v>
      </c>
      <c r="AU18" s="349">
        <f>X18/AA18</f>
        <v>0.36366597893365188</v>
      </c>
      <c r="AV18" s="349">
        <f>BH18/AA18</f>
        <v>0.49676946465414268</v>
      </c>
      <c r="AW18" s="353">
        <f>AG18/AA18</f>
        <v>2.6789010750352917E-2</v>
      </c>
      <c r="AX18" s="365">
        <f>AN18/AA18</f>
        <v>2.7598001954609621E-2</v>
      </c>
      <c r="AY18" s="365">
        <f>BH18/X18</f>
        <v>1.366004777545536</v>
      </c>
      <c r="AZ18" s="365">
        <f>AR18/X18</f>
        <v>1.6960286652732158E-2</v>
      </c>
      <c r="BA18" s="365">
        <f>AR18/AA18</f>
        <v>6.1678792485611901E-3</v>
      </c>
      <c r="BB18" s="365">
        <f>AT18/AA18</f>
        <v>8.4699750244326202E-3</v>
      </c>
      <c r="BC18" s="365">
        <f>AI18/X18</f>
        <v>0.54383398029262464</v>
      </c>
      <c r="BD18" s="380">
        <f>AD18/X18</f>
        <v>0.21960286652732158</v>
      </c>
      <c r="BE18" s="365">
        <v>0.255</v>
      </c>
      <c r="BF18" s="907">
        <v>19998</v>
      </c>
      <c r="BG18" s="907">
        <v>8261</v>
      </c>
      <c r="BH18" s="910">
        <f>X18+AC18+AN18+AO18</f>
        <v>91495</v>
      </c>
      <c r="BI18" s="909">
        <v>27941</v>
      </c>
      <c r="BJ18" s="909">
        <v>3614</v>
      </c>
      <c r="BK18" s="907">
        <v>1055</v>
      </c>
      <c r="BL18" s="907">
        <v>927</v>
      </c>
      <c r="BM18" s="53"/>
      <c r="BN18" s="134">
        <f>(I18*0.7635+AU18*0.7562+K18*0.7021+1-P18*0.5276+R18*0.4621+W18*0.2713)/3.9552</f>
        <v>0.50064117203514413</v>
      </c>
      <c r="BO18" s="222">
        <v>4.32</v>
      </c>
      <c r="BP18" s="116">
        <v>8.6999999999999993</v>
      </c>
      <c r="BQ18" s="116">
        <v>3.1</v>
      </c>
      <c r="BR18" s="116">
        <v>1</v>
      </c>
      <c r="BS18" s="115">
        <f>AS18/D18</f>
        <v>0.6191358024691358</v>
      </c>
      <c r="BT18" s="1252">
        <v>0.98299999999999998</v>
      </c>
      <c r="BU18" s="116">
        <v>2.48</v>
      </c>
      <c r="BV18" s="116">
        <v>19.399999999999999</v>
      </c>
      <c r="BW18" s="116">
        <v>7.6</v>
      </c>
      <c r="BX18" s="66">
        <v>0.72399999999999998</v>
      </c>
      <c r="BY18" s="67">
        <v>0.11411119556955153</v>
      </c>
      <c r="BZ18" s="66">
        <v>0.36366597893365188</v>
      </c>
      <c r="CA18" s="227">
        <v>7.9862091432294488E-2</v>
      </c>
      <c r="CB18" s="66">
        <v>0.29699999999999999</v>
      </c>
      <c r="CC18" s="113">
        <v>0.19777391682050169</v>
      </c>
      <c r="CD18" s="53"/>
      <c r="CE18" s="134">
        <f>(1-I18*0.7635+1-AU18*0.7562+1-K18*0.7021+P18*0.5276+1-R18*0.4621+1-W18*0.2713)/5.5276</f>
        <v>0.72723497292977024</v>
      </c>
      <c r="CF18" s="115">
        <v>4.32</v>
      </c>
      <c r="CG18" s="116">
        <v>8.6999999999999993</v>
      </c>
      <c r="CH18" s="116">
        <v>3.1</v>
      </c>
      <c r="CI18" s="116">
        <v>1</v>
      </c>
      <c r="CJ18" s="115">
        <f>AS18/D18</f>
        <v>0.6191358024691358</v>
      </c>
      <c r="CK18" s="1252">
        <v>0.98299999999999998</v>
      </c>
      <c r="CL18" s="116">
        <v>2.48</v>
      </c>
      <c r="CM18" s="116">
        <v>7.6</v>
      </c>
      <c r="CN18" s="116">
        <v>19.399999999999999</v>
      </c>
      <c r="CO18" s="66">
        <v>0.72399999999999998</v>
      </c>
      <c r="CP18" s="67">
        <v>0.11411119556955153</v>
      </c>
      <c r="CQ18" s="66">
        <v>0.36366597893365188</v>
      </c>
      <c r="CR18" s="66">
        <v>7.9862091432294488E-2</v>
      </c>
      <c r="CS18" s="66">
        <v>0.29699999999999999</v>
      </c>
      <c r="CT18" s="113">
        <v>0.19777391682050169</v>
      </c>
      <c r="CU18" s="40"/>
      <c r="CV18" s="96">
        <v>1892</v>
      </c>
      <c r="CW18" s="134">
        <v>0.48472048245485028</v>
      </c>
      <c r="CX18" s="134">
        <v>0.73862680870442432</v>
      </c>
      <c r="CY18" s="40"/>
      <c r="DG18" s="40"/>
      <c r="DH18" s="96">
        <v>1892</v>
      </c>
      <c r="DI18" s="66">
        <v>0.26250886709086624</v>
      </c>
      <c r="DJ18" s="40"/>
      <c r="DR18" s="40"/>
      <c r="DS18" s="96">
        <v>1892</v>
      </c>
      <c r="DT18" s="98">
        <v>1.9932125615410353E-2</v>
      </c>
      <c r="DU18" s="40"/>
    </row>
    <row r="19" spans="1:125" x14ac:dyDescent="0.2">
      <c r="A19" s="40"/>
      <c r="B19" s="96">
        <v>2011</v>
      </c>
      <c r="C19" s="142">
        <v>30</v>
      </c>
      <c r="D19" s="111">
        <v>4858</v>
      </c>
      <c r="E19" s="112">
        <v>20808</v>
      </c>
      <c r="F19" s="138">
        <f>((((4/6)+((J19+K19+R19+T19+V19+W19+I19-(1-M19)-P19-Q19)/20))*(X19+(AD19+AS19)*5/6+(AH19+AM19+AP19)*1/6+AK19*18/6+AO19*8/6-AE19*9/6-AF19*7/6-AG19*3/6-AI19*2/6-AQ19*4/6-AR19)-(((2/6)-((J19+K19+L19+M19+S19+U19+V19+W19+I19)/20))*(AE19*17/6+AF19*12/6+AI19*3/6+AL19*2/6+AQ19*5/6+AR19*8/6-AD19*1/6-AG19*9/6-AK19*2/6))))/2</f>
        <v>21041.393480939114</v>
      </c>
      <c r="G19" s="300">
        <f t="shared" si="29"/>
        <v>1.011216526381157</v>
      </c>
      <c r="H19" s="138">
        <f t="shared" ref="H19:H59" si="30">F19-E19</f>
        <v>233.39348093911394</v>
      </c>
      <c r="I19" s="66">
        <v>0.29499999999999998</v>
      </c>
      <c r="J19" s="412">
        <v>0.39900000000000002</v>
      </c>
      <c r="K19" s="66">
        <v>0.72</v>
      </c>
      <c r="L19" s="66">
        <f>AN19/X19</f>
        <v>7.7104570616171084E-2</v>
      </c>
      <c r="M19" s="66">
        <f>AG19/X19</f>
        <v>6.8846607580386576E-2</v>
      </c>
      <c r="N19" s="134">
        <f>(I19*0.7635+AU19*0.7562+K19*0.7021+1-P19*0.5276+R19*0.4621+W19*0.2713)/3.9552</f>
        <v>0.49967731647230434</v>
      </c>
      <c r="O19" s="134">
        <f>(1-I19*0.7635+1-AU19*0.7562+1-K19*0.7021+P19*0.5276+1-R19*0.4621+1-W19*0.2713)/5.5276</f>
        <v>0.72792464684288705</v>
      </c>
      <c r="P19" s="113">
        <f>AI19/AA19</f>
        <v>0.1861750654538584</v>
      </c>
      <c r="Q19" s="66">
        <f>AT19/X19</f>
        <v>2.5862851265918509E-2</v>
      </c>
      <c r="R19" s="67">
        <f>E19/AA19</f>
        <v>0.11232691840535507</v>
      </c>
      <c r="S19" s="66">
        <f>AC19/X19</f>
        <v>0.25064279016304186</v>
      </c>
      <c r="T19" s="66">
        <f>AC19/AA19</f>
        <v>8.9459904450862368E-2</v>
      </c>
      <c r="U19" s="67">
        <f>E19/X19</f>
        <v>0.31471006382528205</v>
      </c>
      <c r="V19" s="66">
        <v>0.32100000000000001</v>
      </c>
      <c r="W19" s="67">
        <f>AD19/AA19</f>
        <v>8.1071014062457827E-2</v>
      </c>
      <c r="X19" s="69">
        <v>66118</v>
      </c>
      <c r="Y19" s="69"/>
      <c r="Z19" s="888">
        <v>42267</v>
      </c>
      <c r="AA19" s="888">
        <v>185245</v>
      </c>
      <c r="AB19" s="887">
        <v>165705</v>
      </c>
      <c r="AC19" s="888">
        <f t="shared" si="25"/>
        <v>16572</v>
      </c>
      <c r="AD19" s="68">
        <v>15018</v>
      </c>
      <c r="AE19" s="69">
        <v>4235</v>
      </c>
      <c r="AF19" s="69">
        <v>1274</v>
      </c>
      <c r="AG19" s="68">
        <v>4552</v>
      </c>
      <c r="AH19" s="69">
        <v>1558</v>
      </c>
      <c r="AI19" s="68">
        <v>34488</v>
      </c>
      <c r="AJ19" s="888">
        <f t="shared" si="26"/>
        <v>2325</v>
      </c>
      <c r="AK19" s="68">
        <v>1554</v>
      </c>
      <c r="AL19" s="114">
        <v>449</v>
      </c>
      <c r="AM19" s="69">
        <v>169</v>
      </c>
      <c r="AN19" s="888">
        <f t="shared" si="27"/>
        <v>5098</v>
      </c>
      <c r="AO19" s="68">
        <v>3279</v>
      </c>
      <c r="AP19" s="69">
        <v>318</v>
      </c>
      <c r="AQ19" s="69">
        <v>1667</v>
      </c>
      <c r="AR19" s="68">
        <v>1261</v>
      </c>
      <c r="AS19" s="220">
        <v>3053</v>
      </c>
      <c r="AT19" s="894">
        <f t="shared" si="28"/>
        <v>1710</v>
      </c>
      <c r="AU19" s="349">
        <f>X19/AA19</f>
        <v>0.35692191422170638</v>
      </c>
      <c r="AV19" s="349">
        <f>BH19/AA19</f>
        <v>0.49160301222705066</v>
      </c>
      <c r="AW19" s="353">
        <f>AG19/AA19</f>
        <v>2.4572862965262222E-2</v>
      </c>
      <c r="AX19" s="365">
        <f>AN19/AA19</f>
        <v>2.7520310939566521E-2</v>
      </c>
      <c r="AY19" s="365">
        <f>BH19/X19</f>
        <v>1.3773405124171936</v>
      </c>
      <c r="AZ19" s="365">
        <f>AR19/X19</f>
        <v>1.9071962249311836E-2</v>
      </c>
      <c r="BA19" s="365">
        <f>AR19/AA19</f>
        <v>6.8072012739885017E-3</v>
      </c>
      <c r="BB19" s="365">
        <f>AT19/AA19</f>
        <v>9.2310183810629162E-3</v>
      </c>
      <c r="BC19" s="365">
        <f>AI19/X19</f>
        <v>0.52161287395263012</v>
      </c>
      <c r="BD19" s="380">
        <f>AD19/X19</f>
        <v>0.22713935690734746</v>
      </c>
      <c r="BE19" s="365">
        <v>0.255</v>
      </c>
      <c r="BF19" s="907">
        <v>19804</v>
      </c>
      <c r="BG19" s="907">
        <v>8399</v>
      </c>
      <c r="BH19" s="910">
        <f>X19+AC19+AN19+AO19</f>
        <v>91067</v>
      </c>
      <c r="BI19" s="909">
        <v>28418</v>
      </c>
      <c r="BJ19" s="909">
        <v>3523</v>
      </c>
      <c r="BK19" s="907">
        <v>1231</v>
      </c>
      <c r="BL19" s="907">
        <v>898</v>
      </c>
      <c r="BM19" s="53"/>
      <c r="BN19" s="134">
        <f>(I19*0.7635+AU19*0.7562+K19*0.7021+1-P19*0.5276+R19*0.4621+W19*0.2713)/3.9552</f>
        <v>0.49967731647230434</v>
      </c>
      <c r="BO19" s="222">
        <v>4.28</v>
      </c>
      <c r="BP19" s="116">
        <v>8.6999999999999993</v>
      </c>
      <c r="BQ19" s="116">
        <v>3.1</v>
      </c>
      <c r="BR19" s="116">
        <v>0.9</v>
      </c>
      <c r="BS19" s="115">
        <f>AS19/D19</f>
        <v>0.62844792095512558</v>
      </c>
      <c r="BT19" s="1252">
        <v>0.98299999999999998</v>
      </c>
      <c r="BU19" s="116">
        <v>2.2999999999999998</v>
      </c>
      <c r="BV19" s="116">
        <v>19.899999999999999</v>
      </c>
      <c r="BW19" s="116">
        <v>7.1</v>
      </c>
      <c r="BX19" s="66">
        <v>0.72</v>
      </c>
      <c r="BY19" s="67">
        <v>0.11232691840535507</v>
      </c>
      <c r="BZ19" s="66">
        <v>0.35692191422170638</v>
      </c>
      <c r="CA19" s="227">
        <v>8.1071014062457827E-2</v>
      </c>
      <c r="CB19" s="66">
        <v>0.29499999999999998</v>
      </c>
      <c r="CC19" s="113">
        <v>0.1861750654538584</v>
      </c>
      <c r="CD19" s="53"/>
      <c r="CE19" s="134">
        <f>(1-I19*0.7635+1-AU19*0.7562+1-K19*0.7021+P19*0.5276+1-R19*0.4621+1-W19*0.2713)/5.5276</f>
        <v>0.72792464684288705</v>
      </c>
      <c r="CF19" s="115">
        <v>4.28</v>
      </c>
      <c r="CG19" s="116">
        <v>8.6999999999999993</v>
      </c>
      <c r="CH19" s="116">
        <v>3.1</v>
      </c>
      <c r="CI19" s="116">
        <v>0.9</v>
      </c>
      <c r="CJ19" s="115">
        <f>AS19/D19</f>
        <v>0.62844792095512558</v>
      </c>
      <c r="CK19" s="1252">
        <v>0.98299999999999998</v>
      </c>
      <c r="CL19" s="116">
        <v>2.2999999999999998</v>
      </c>
      <c r="CM19" s="116">
        <v>7.1</v>
      </c>
      <c r="CN19" s="116">
        <v>19.899999999999999</v>
      </c>
      <c r="CO19" s="66">
        <v>0.72</v>
      </c>
      <c r="CP19" s="67">
        <v>0.11232691840535507</v>
      </c>
      <c r="CQ19" s="66">
        <v>0.35692191422170638</v>
      </c>
      <c r="CR19" s="66">
        <v>8.1071014062457827E-2</v>
      </c>
      <c r="CS19" s="66">
        <v>0.29499999999999998</v>
      </c>
      <c r="CT19" s="113">
        <v>0.1861750654538584</v>
      </c>
      <c r="CU19" s="40"/>
      <c r="CV19" s="96">
        <v>1893</v>
      </c>
      <c r="CW19" s="134">
        <v>0.52243068331088138</v>
      </c>
      <c r="CX19" s="134">
        <v>0.71164378055011246</v>
      </c>
      <c r="CY19" s="40"/>
      <c r="DG19" s="40"/>
      <c r="DH19" s="96">
        <v>1893</v>
      </c>
      <c r="DI19" s="66">
        <v>0.28804166452832908</v>
      </c>
      <c r="DJ19" s="40"/>
      <c r="DR19" s="40"/>
      <c r="DS19" s="96">
        <v>1893</v>
      </c>
      <c r="DT19" s="98">
        <v>2.1312083024462566E-2</v>
      </c>
      <c r="DU19" s="40"/>
    </row>
    <row r="20" spans="1:125" x14ac:dyDescent="0.2">
      <c r="A20" s="40"/>
      <c r="B20" s="96">
        <v>2010</v>
      </c>
      <c r="C20" s="142">
        <v>30</v>
      </c>
      <c r="D20" s="111">
        <v>4860</v>
      </c>
      <c r="E20" s="112">
        <v>21308</v>
      </c>
      <c r="F20" s="138">
        <f>((((4/6)+((J20+K20+R20+T20+V20+W20+I20-(1-M20)-P20-Q20)/20))*(X20+(AD20+AS20)*5/6+(AH20+AM20+AP20)*1/6+AK20*18/6+AO20*8/6-AE20*9/6-AF20*7/6-AG20*3/6-AI20*2/6-AQ20*4/6-AR20)-(((2/6)-((J20+K20+L20+M20+S20+U20+V20+W20+I20)/20))*(AE20*17/6+AF20*12/6+AI20*3/6+AL20*2/6+AQ20*5/6+AR20*8/6-AD20*1/6-AG20*9/6-AK20*2/6))))/2</f>
        <v>21363.488409560232</v>
      </c>
      <c r="G20" s="300">
        <f t="shared" si="29"/>
        <v>1.0026041115806379</v>
      </c>
      <c r="H20" s="138">
        <f t="shared" si="30"/>
        <v>55.488409560231958</v>
      </c>
      <c r="I20" s="66">
        <v>0.29699999999999999</v>
      </c>
      <c r="J20" s="412">
        <v>0.40300000000000002</v>
      </c>
      <c r="K20" s="66">
        <v>0.72799999999999998</v>
      </c>
      <c r="L20" s="66">
        <f>AN20/X20</f>
        <v>7.7584783294050538E-2</v>
      </c>
      <c r="M20" s="66">
        <f>AG20/X20</f>
        <v>6.9252826109801685E-2</v>
      </c>
      <c r="N20" s="134">
        <f>(I20*0.7635+AU20*0.7562+K20*0.7021+1-P20*0.5276+R20*0.4621+W20*0.2713)/3.9552</f>
        <v>0.50261502623651222</v>
      </c>
      <c r="O20" s="134">
        <f>(1-I20*0.7635+1-AU20*0.7562+1-K20*0.7021+P20*0.5276+1-R20*0.4621+1-W20*0.2713)/5.5276</f>
        <v>0.72582260804496479</v>
      </c>
      <c r="P20" s="113">
        <f>AI20/AA20</f>
        <v>0.18488518105339175</v>
      </c>
      <c r="Q20" s="66">
        <f>AT20/X20</f>
        <v>2.2668928555343713E-2</v>
      </c>
      <c r="R20" s="67">
        <f>E20/AA20</f>
        <v>0.11483511449558886</v>
      </c>
      <c r="S20" s="66">
        <f>AC20/X20</f>
        <v>0.26012220203870234</v>
      </c>
      <c r="T20" s="66">
        <f>AC20/AA20</f>
        <v>9.3380327992541215E-2</v>
      </c>
      <c r="U20" s="67">
        <f>E20/X20</f>
        <v>0.31988710573328727</v>
      </c>
      <c r="V20" s="66">
        <v>0.32500000000000001</v>
      </c>
      <c r="W20" s="67">
        <f>AD20/AA20</f>
        <v>8.5032308828205422E-2</v>
      </c>
      <c r="X20" s="69">
        <v>66611</v>
      </c>
      <c r="Y20" s="69"/>
      <c r="Z20" s="888">
        <v>42554</v>
      </c>
      <c r="AA20" s="888">
        <v>185553</v>
      </c>
      <c r="AB20" s="887">
        <v>165353</v>
      </c>
      <c r="AC20" s="888">
        <f t="shared" si="25"/>
        <v>17327</v>
      </c>
      <c r="AD20" s="68">
        <v>15778</v>
      </c>
      <c r="AE20" s="69">
        <v>4395</v>
      </c>
      <c r="AF20" s="69">
        <v>1301</v>
      </c>
      <c r="AG20" s="68">
        <v>4613</v>
      </c>
      <c r="AH20" s="69">
        <v>1674</v>
      </c>
      <c r="AI20" s="68">
        <v>34306</v>
      </c>
      <c r="AJ20" s="888">
        <f t="shared" si="26"/>
        <v>2337</v>
      </c>
      <c r="AK20" s="68">
        <v>1549</v>
      </c>
      <c r="AL20" s="114">
        <v>381</v>
      </c>
      <c r="AM20" s="69">
        <v>182</v>
      </c>
      <c r="AN20" s="888">
        <f t="shared" si="27"/>
        <v>5168</v>
      </c>
      <c r="AO20" s="68">
        <v>2959</v>
      </c>
      <c r="AP20" s="69">
        <v>282</v>
      </c>
      <c r="AQ20" s="69">
        <v>1544</v>
      </c>
      <c r="AR20" s="68">
        <v>1129</v>
      </c>
      <c r="AS20" s="220">
        <v>3030</v>
      </c>
      <c r="AT20" s="894">
        <f t="shared" si="28"/>
        <v>1510</v>
      </c>
      <c r="AU20" s="349">
        <f>X20/AA20</f>
        <v>0.35898638124956211</v>
      </c>
      <c r="AV20" s="349">
        <f>BH20/AA20</f>
        <v>0.49616551605201747</v>
      </c>
      <c r="AW20" s="353">
        <f>AG20/AA20</f>
        <v>2.4860821436462899E-2</v>
      </c>
      <c r="AX20" s="365">
        <f>AN20/AA20</f>
        <v>2.7851880594762683E-2</v>
      </c>
      <c r="AY20" s="365">
        <f>BH20/X20</f>
        <v>1.3821290777799462</v>
      </c>
      <c r="AZ20" s="365">
        <f>AR20/X20</f>
        <v>1.6949152542372881E-2</v>
      </c>
      <c r="BA20" s="365">
        <f>AR20/AA20</f>
        <v>6.0845149364332565E-3</v>
      </c>
      <c r="BB20" s="365">
        <f>AT20/AA20</f>
        <v>8.1378366288877031E-3</v>
      </c>
      <c r="BC20" s="365">
        <f>AI20/X20</f>
        <v>0.51502004173484861</v>
      </c>
      <c r="BD20" s="380">
        <f>AD20/X20</f>
        <v>0.23686778460014113</v>
      </c>
      <c r="BE20" s="365">
        <v>0.25700000000000001</v>
      </c>
      <c r="BF20" s="907">
        <v>20288</v>
      </c>
      <c r="BG20" s="907">
        <v>8486</v>
      </c>
      <c r="BH20" s="910">
        <f>X20+AC20+AN20+AO20</f>
        <v>92065</v>
      </c>
      <c r="BI20" s="909">
        <v>28589</v>
      </c>
      <c r="BJ20" s="909">
        <v>3719</v>
      </c>
      <c r="BK20" s="907">
        <v>1216</v>
      </c>
      <c r="BL20" s="907">
        <v>866</v>
      </c>
      <c r="BM20" s="53"/>
      <c r="BN20" s="134">
        <f>(I20*0.7635+AU20*0.7562+K20*0.7021+1-P20*0.5276+R20*0.4621+W20*0.2713)/3.9552</f>
        <v>0.50261502623651222</v>
      </c>
      <c r="BO20" s="222">
        <v>4.38</v>
      </c>
      <c r="BP20" s="116">
        <v>8.8000000000000007</v>
      </c>
      <c r="BQ20" s="116">
        <v>3.3</v>
      </c>
      <c r="BR20" s="116">
        <v>1</v>
      </c>
      <c r="BS20" s="115">
        <f>AS20/D20</f>
        <v>0.62345679012345678</v>
      </c>
      <c r="BT20" s="1252">
        <v>0.98299999999999998</v>
      </c>
      <c r="BU20" s="116">
        <v>2.17</v>
      </c>
      <c r="BV20" s="116">
        <v>19.899999999999999</v>
      </c>
      <c r="BW20" s="116">
        <v>7.1</v>
      </c>
      <c r="BX20" s="66">
        <v>0.72799999999999998</v>
      </c>
      <c r="BY20" s="67">
        <v>0.11483511449558886</v>
      </c>
      <c r="BZ20" s="66">
        <v>0.35898638124956211</v>
      </c>
      <c r="CA20" s="227">
        <v>8.5032308828205422E-2</v>
      </c>
      <c r="CB20" s="66">
        <v>0.29699999999999999</v>
      </c>
      <c r="CC20" s="113">
        <v>0.18488518105339175</v>
      </c>
      <c r="CD20" s="53"/>
      <c r="CE20" s="134">
        <f>(1-I20*0.7635+1-AU20*0.7562+1-K20*0.7021+P20*0.5276+1-R20*0.4621+1-W20*0.2713)/5.5276</f>
        <v>0.72582260804496479</v>
      </c>
      <c r="CF20" s="115">
        <v>4.38</v>
      </c>
      <c r="CG20" s="116">
        <v>8.8000000000000007</v>
      </c>
      <c r="CH20" s="116">
        <v>3.3</v>
      </c>
      <c r="CI20" s="116">
        <v>1</v>
      </c>
      <c r="CJ20" s="115">
        <f>AS20/D20</f>
        <v>0.62345679012345678</v>
      </c>
      <c r="CK20" s="1252">
        <v>0.98299999999999998</v>
      </c>
      <c r="CL20" s="116">
        <v>2.17</v>
      </c>
      <c r="CM20" s="116">
        <v>7.1</v>
      </c>
      <c r="CN20" s="116">
        <v>19.899999999999999</v>
      </c>
      <c r="CO20" s="66">
        <v>0.72799999999999998</v>
      </c>
      <c r="CP20" s="67">
        <v>0.11483511449558886</v>
      </c>
      <c r="CQ20" s="66">
        <v>0.35898638124956211</v>
      </c>
      <c r="CR20" s="66">
        <v>8.5032308828205422E-2</v>
      </c>
      <c r="CS20" s="66">
        <v>0.29699999999999999</v>
      </c>
      <c r="CT20" s="113">
        <v>0.18488518105339175</v>
      </c>
      <c r="CU20" s="40"/>
      <c r="CV20" s="96">
        <v>1894</v>
      </c>
      <c r="CW20" s="134">
        <v>0.55260097380319007</v>
      </c>
      <c r="CX20" s="134">
        <v>0.69005583407149984</v>
      </c>
      <c r="CY20" s="40"/>
      <c r="DG20" s="40"/>
      <c r="DH20" s="96">
        <v>1894</v>
      </c>
      <c r="DI20" s="66">
        <v>0.3177292960996918</v>
      </c>
      <c r="DJ20" s="40"/>
      <c r="DR20" s="40"/>
      <c r="DS20" s="96">
        <v>1894</v>
      </c>
      <c r="DT20" s="98">
        <v>2.5110782865583457E-2</v>
      </c>
      <c r="DU20" s="40"/>
    </row>
    <row r="21" spans="1:125" x14ac:dyDescent="0.2">
      <c r="A21" s="40"/>
      <c r="B21" s="96">
        <v>2009</v>
      </c>
      <c r="C21" s="142">
        <v>30</v>
      </c>
      <c r="D21" s="111">
        <v>4860</v>
      </c>
      <c r="E21" s="112">
        <v>22419</v>
      </c>
      <c r="F21" s="138">
        <f>((((4/6)+((J21+K21+R21+T21+V21+W21+I21-(1-M21)-P21-Q21)/20))*(X21+(AD21+AS21)*5/6+(AH21+AM21+AP21)*1/6+AK21*18/6+AO21*8/6-AE21*9/6-AF21*7/6-AG21*3/6-AI21*2/6-AQ21*4/6-AR21)-(((2/6)-((J21+K21+L21+M21+S21+U21+V21+W21+I21)/20))*(AE21*17/6+AF21*12/6+AI21*3/6+AL21*2/6+AQ21*5/6+AR21*8/6-AD21*1/6-AG21*9/6-AK21*2/6))))/2</f>
        <v>22682.872160057541</v>
      </c>
      <c r="G21" s="300">
        <f t="shared" si="29"/>
        <v>1.0117700236432285</v>
      </c>
      <c r="H21" s="138">
        <f t="shared" si="30"/>
        <v>263.8721600575409</v>
      </c>
      <c r="I21" s="66">
        <v>0.29899999999999999</v>
      </c>
      <c r="J21" s="412">
        <v>0.41799999999999998</v>
      </c>
      <c r="K21" s="66">
        <v>0.751</v>
      </c>
      <c r="L21" s="66">
        <f>AN21/X21</f>
        <v>7.0404849534531286E-2</v>
      </c>
      <c r="M21" s="66">
        <f>AG21/X21</f>
        <v>7.2771884246229337E-2</v>
      </c>
      <c r="N21" s="134">
        <f>(I21*0.7635+AU21*0.7562+K21*0.7021+1-P21*0.5276+R21*0.4621+W21*0.2713)/3.9552</f>
        <v>0.5108133621596761</v>
      </c>
      <c r="O21" s="134">
        <f>(1-I21*0.7635+1-AU21*0.7562+1-K21*0.7021+P21*0.5276+1-R21*0.4621+1-W21*0.2713)/5.5276</f>
        <v>0.71995639879623152</v>
      </c>
      <c r="P21" s="113">
        <f>AI21/AA21</f>
        <v>0.17955516118858877</v>
      </c>
      <c r="Q21" s="66">
        <f>AT21/X21</f>
        <v>2.1996103052608788E-2</v>
      </c>
      <c r="R21" s="67">
        <f>E21/AA21</f>
        <v>0.11983707417721925</v>
      </c>
      <c r="S21" s="66">
        <f>AC21/X21</f>
        <v>0.26282745182940032</v>
      </c>
      <c r="T21" s="66">
        <f>AC21/AA21</f>
        <v>9.7338557507790829E-2</v>
      </c>
      <c r="U21" s="67">
        <f>E21/X21</f>
        <v>0.32357653171682182</v>
      </c>
      <c r="V21" s="66">
        <v>0.33300000000000002</v>
      </c>
      <c r="W21" s="67">
        <f>AD21/AA21</f>
        <v>8.8839474232810745E-2</v>
      </c>
      <c r="X21" s="69">
        <v>69285</v>
      </c>
      <c r="Y21" s="69"/>
      <c r="Z21" s="888">
        <v>43524</v>
      </c>
      <c r="AA21" s="888">
        <v>187079</v>
      </c>
      <c r="AB21" s="887">
        <v>165849</v>
      </c>
      <c r="AC21" s="888">
        <f t="shared" si="25"/>
        <v>18210</v>
      </c>
      <c r="AD21" s="68">
        <v>16620</v>
      </c>
      <c r="AE21" s="69">
        <v>4498</v>
      </c>
      <c r="AF21" s="69">
        <v>1366</v>
      </c>
      <c r="AG21" s="68">
        <v>5042</v>
      </c>
      <c r="AH21" s="69">
        <v>1600</v>
      </c>
      <c r="AI21" s="68">
        <v>33591</v>
      </c>
      <c r="AJ21" s="888">
        <f t="shared" si="26"/>
        <v>2274</v>
      </c>
      <c r="AK21" s="68">
        <v>1590</v>
      </c>
      <c r="AL21" s="114">
        <v>391</v>
      </c>
      <c r="AM21" s="69">
        <v>138</v>
      </c>
      <c r="AN21" s="888">
        <f t="shared" si="27"/>
        <v>4878</v>
      </c>
      <c r="AO21" s="68">
        <v>2970</v>
      </c>
      <c r="AP21" s="69">
        <v>283</v>
      </c>
      <c r="AQ21" s="69">
        <v>1635</v>
      </c>
      <c r="AR21" s="68">
        <v>1133</v>
      </c>
      <c r="AS21" s="220">
        <v>2857</v>
      </c>
      <c r="AT21" s="894">
        <f t="shared" si="28"/>
        <v>1524</v>
      </c>
      <c r="AU21" s="349">
        <f>X21/AA21</f>
        <v>0.37035156270880215</v>
      </c>
      <c r="AV21" s="349">
        <f>BH21/AA21</f>
        <v>0.5096403123814004</v>
      </c>
      <c r="AW21" s="353">
        <f>AG21/AA21</f>
        <v>2.6951181051855098E-2</v>
      </c>
      <c r="AX21" s="365">
        <f>AN21/AA21</f>
        <v>2.6074546047391744E-2</v>
      </c>
      <c r="AY21" s="365">
        <f>BH21/X21</f>
        <v>1.3760987226672441</v>
      </c>
      <c r="AZ21" s="365">
        <f>AR21/X21</f>
        <v>1.6352745904596955E-2</v>
      </c>
      <c r="BA21" s="365">
        <f>AR21/AA21</f>
        <v>6.0562650003474468E-3</v>
      </c>
      <c r="BB21" s="365">
        <f>AT21/AA21</f>
        <v>8.1462911390375193E-3</v>
      </c>
      <c r="BC21" s="365">
        <f>AI21/X21</f>
        <v>0.48482355488200907</v>
      </c>
      <c r="BD21" s="380">
        <f>AD21/X21</f>
        <v>0.2398787616367179</v>
      </c>
      <c r="BE21" s="365">
        <v>0.26200000000000001</v>
      </c>
      <c r="BF21" s="907">
        <v>21364</v>
      </c>
      <c r="BG21" s="907">
        <v>8737</v>
      </c>
      <c r="BH21" s="910">
        <f>X21+AC21+AN21+AO21</f>
        <v>95343</v>
      </c>
      <c r="BI21" s="909">
        <v>28796</v>
      </c>
      <c r="BJ21" s="909">
        <v>3796</v>
      </c>
      <c r="BK21" s="907">
        <v>1179</v>
      </c>
      <c r="BL21" s="907">
        <v>949</v>
      </c>
      <c r="BM21" s="53"/>
      <c r="BN21" s="134">
        <f>(I21*0.7635+AU21*0.7562+K21*0.7021+1-P21*0.5276+R21*0.4621+W21*0.2713)/3.9552</f>
        <v>0.5108133621596761</v>
      </c>
      <c r="BO21" s="222">
        <v>4.6100000000000003</v>
      </c>
      <c r="BP21" s="116">
        <v>9.1</v>
      </c>
      <c r="BQ21" s="116">
        <v>3.5</v>
      </c>
      <c r="BR21" s="116">
        <v>1</v>
      </c>
      <c r="BS21" s="115">
        <f>AS21/D21</f>
        <v>0.5878600823045268</v>
      </c>
      <c r="BT21" s="1252">
        <v>0.98399999999999999</v>
      </c>
      <c r="BU21" s="116">
        <v>2.02</v>
      </c>
      <c r="BV21" s="116">
        <v>20</v>
      </c>
      <c r="BW21" s="116">
        <v>7</v>
      </c>
      <c r="BX21" s="66">
        <v>0.751</v>
      </c>
      <c r="BY21" s="67">
        <v>0.11983707417721925</v>
      </c>
      <c r="BZ21" s="66">
        <v>0.37035156270880215</v>
      </c>
      <c r="CA21" s="227">
        <v>8.8839474232810745E-2</v>
      </c>
      <c r="CB21" s="66">
        <v>0.29899999999999999</v>
      </c>
      <c r="CC21" s="113">
        <v>0.17955516118858877</v>
      </c>
      <c r="CD21" s="53"/>
      <c r="CE21" s="134">
        <f>(1-I21*0.7635+1-AU21*0.7562+1-K21*0.7021+P21*0.5276+1-R21*0.4621+1-W21*0.2713)/5.5276</f>
        <v>0.71995639879623152</v>
      </c>
      <c r="CF21" s="115">
        <v>4.6100000000000003</v>
      </c>
      <c r="CG21" s="116">
        <v>9.1</v>
      </c>
      <c r="CH21" s="116">
        <v>3.5</v>
      </c>
      <c r="CI21" s="116">
        <v>1</v>
      </c>
      <c r="CJ21" s="115">
        <f>AS21/D21</f>
        <v>0.5878600823045268</v>
      </c>
      <c r="CK21" s="1252">
        <v>0.98399999999999999</v>
      </c>
      <c r="CL21" s="116">
        <v>2.02</v>
      </c>
      <c r="CM21" s="116">
        <v>7</v>
      </c>
      <c r="CN21" s="116">
        <v>20</v>
      </c>
      <c r="CO21" s="66">
        <v>0.751</v>
      </c>
      <c r="CP21" s="67">
        <v>0.11983707417721925</v>
      </c>
      <c r="CQ21" s="66">
        <v>0.37035156270880215</v>
      </c>
      <c r="CR21" s="66">
        <v>8.8839474232810745E-2</v>
      </c>
      <c r="CS21" s="66">
        <v>0.29899999999999999</v>
      </c>
      <c r="CT21" s="113">
        <v>0.17955516118858877</v>
      </c>
      <c r="CU21" s="40"/>
      <c r="CV21" s="96">
        <v>1895</v>
      </c>
      <c r="CW21" s="134">
        <v>0.53275481268129343</v>
      </c>
      <c r="CX21" s="134">
        <v>0.7042564883281982</v>
      </c>
      <c r="CY21" s="40"/>
      <c r="DG21" s="40"/>
      <c r="DH21" s="96">
        <v>1895</v>
      </c>
      <c r="DI21" s="66">
        <v>0.30730387239899659</v>
      </c>
      <c r="DJ21" s="40"/>
      <c r="DR21" s="40"/>
      <c r="DS21" s="96">
        <v>1895</v>
      </c>
      <c r="DT21" s="98">
        <v>2.1498744438080974E-2</v>
      </c>
      <c r="DU21" s="40"/>
    </row>
    <row r="22" spans="1:125" x14ac:dyDescent="0.2">
      <c r="A22" s="40"/>
      <c r="B22" s="96">
        <v>2008</v>
      </c>
      <c r="C22" s="142">
        <v>30</v>
      </c>
      <c r="D22" s="111">
        <v>4856</v>
      </c>
      <c r="E22" s="112">
        <v>22585</v>
      </c>
      <c r="F22" s="138">
        <f>((((4/6)+((J22+K22+R22+T22+V22+W22+I22-(1-M22)-P22-Q22)/20))*(X22+(AD22+AS22)*5/6+(AH22+AM22+AP22)*1/6+AK22*18/6+AO22*8/6-AE22*9/6-AF22*7/6-AG22*3/6-AI22*2/6-AQ22*4/6-AR22)-(((2/6)-((J22+K22+L22+M22+S22+U22+V22+W22+I22)/20))*(AE22*17/6+AF22*12/6+AI22*3/6+AL22*2/6+AQ22*5/6+AR22*8/6-AD22*1/6-AG22*9/6-AK22*2/6))))/2</f>
        <v>22809.861353336415</v>
      </c>
      <c r="G22" s="300">
        <f t="shared" si="29"/>
        <v>1.0099562255185484</v>
      </c>
      <c r="H22" s="138">
        <f t="shared" si="30"/>
        <v>224.86135333641505</v>
      </c>
      <c r="I22" s="66">
        <v>0.3</v>
      </c>
      <c r="J22" s="412">
        <v>0.41599999999999998</v>
      </c>
      <c r="K22" s="66">
        <v>0.749</v>
      </c>
      <c r="L22" s="66">
        <f>AN22/X22</f>
        <v>7.2011182845284766E-2</v>
      </c>
      <c r="M22" s="66">
        <f>AG22/X22</f>
        <v>7.0296287756513726E-2</v>
      </c>
      <c r="N22" s="134">
        <f>(I22*0.7635+AU22*0.7562+K22*0.7021+1-P22*0.5276+R22*0.4621+W22*0.2713)/3.9552</f>
        <v>0.51106597629762907</v>
      </c>
      <c r="O22" s="134">
        <f>(1-I22*0.7635+1-AU22*0.7562+1-K22*0.7021+P22*0.5276+1-R22*0.4621+1-W22*0.2713)/5.5276</f>
        <v>0.71977564413988315</v>
      </c>
      <c r="P22" s="113">
        <f>AI22/AA22</f>
        <v>0.17525888579179347</v>
      </c>
      <c r="Q22" s="66">
        <f>AT22/X22</f>
        <v>1.9800553377911E-2</v>
      </c>
      <c r="R22" s="67">
        <f>E22/AA22</f>
        <v>0.12036923536089453</v>
      </c>
      <c r="S22" s="66">
        <f>AC22/X22</f>
        <v>0.25952559372838369</v>
      </c>
      <c r="T22" s="66">
        <f>AC22/AA22</f>
        <v>9.5980941315667451E-2</v>
      </c>
      <c r="U22" s="67">
        <f>E22/X22</f>
        <v>0.32546979478902466</v>
      </c>
      <c r="V22" s="66">
        <v>0.33300000000000002</v>
      </c>
      <c r="W22" s="67">
        <f>AD22/AA22</f>
        <v>8.7069833876065261E-2</v>
      </c>
      <c r="X22" s="69">
        <v>69392</v>
      </c>
      <c r="Y22" s="69"/>
      <c r="Z22" s="888">
        <v>43972</v>
      </c>
      <c r="AA22" s="888">
        <v>187631</v>
      </c>
      <c r="AB22" s="887">
        <v>166714</v>
      </c>
      <c r="AC22" s="888">
        <f t="shared" si="25"/>
        <v>18009</v>
      </c>
      <c r="AD22" s="68">
        <v>16337</v>
      </c>
      <c r="AE22" s="69">
        <v>4580</v>
      </c>
      <c r="AF22" s="69">
        <v>1365</v>
      </c>
      <c r="AG22" s="68">
        <v>4878</v>
      </c>
      <c r="AH22" s="69">
        <v>1576</v>
      </c>
      <c r="AI22" s="68">
        <v>32884</v>
      </c>
      <c r="AJ22" s="888">
        <f t="shared" si="26"/>
        <v>2218</v>
      </c>
      <c r="AK22" s="68">
        <v>1672</v>
      </c>
      <c r="AL22" s="114">
        <v>339</v>
      </c>
      <c r="AM22" s="69">
        <v>153</v>
      </c>
      <c r="AN22" s="888">
        <f t="shared" si="27"/>
        <v>4997</v>
      </c>
      <c r="AO22" s="68">
        <v>2799</v>
      </c>
      <c r="AP22" s="69">
        <v>303</v>
      </c>
      <c r="AQ22" s="69">
        <v>1526</v>
      </c>
      <c r="AR22" s="68">
        <v>1035</v>
      </c>
      <c r="AS22" s="220">
        <v>2965</v>
      </c>
      <c r="AT22" s="894">
        <f t="shared" si="28"/>
        <v>1374</v>
      </c>
      <c r="AU22" s="349">
        <f>X22/AA22</f>
        <v>0.36983227718234196</v>
      </c>
      <c r="AV22" s="349">
        <f>BH22/AA22</f>
        <v>0.50736285581806839</v>
      </c>
      <c r="AW22" s="353">
        <f>AG22/AA22</f>
        <v>2.5997836178456652E-2</v>
      </c>
      <c r="AX22" s="365">
        <f>AN22/AA22</f>
        <v>2.6632059734265658E-2</v>
      </c>
      <c r="AY22" s="365">
        <f>BH22/X22</f>
        <v>1.3718728383675352</v>
      </c>
      <c r="AZ22" s="365">
        <f>AR22/X22</f>
        <v>1.4915264007378371E-2</v>
      </c>
      <c r="BA22" s="365">
        <f>AR22/AA22</f>
        <v>5.5161460526245666E-3</v>
      </c>
      <c r="BB22" s="365">
        <f>AT22/AA22</f>
        <v>7.3228837452233375E-3</v>
      </c>
      <c r="BC22" s="365">
        <f>AI22/X22</f>
        <v>0.47388747982476365</v>
      </c>
      <c r="BD22" s="380">
        <f>AD22/X22</f>
        <v>0.23543059718699563</v>
      </c>
      <c r="BE22" s="365">
        <v>0.26400000000000001</v>
      </c>
      <c r="BF22" s="907">
        <v>21541</v>
      </c>
      <c r="BG22" s="907">
        <v>9014</v>
      </c>
      <c r="BH22" s="910">
        <f>X22+AC22+AN22+AO22</f>
        <v>95197</v>
      </c>
      <c r="BI22" s="909">
        <v>29194</v>
      </c>
      <c r="BJ22" s="909">
        <v>3883</v>
      </c>
      <c r="BK22" s="907">
        <v>1310</v>
      </c>
      <c r="BL22" s="907">
        <v>886</v>
      </c>
      <c r="BM22" s="53"/>
      <c r="BN22" s="134">
        <f>(I22*0.7635+AU22*0.7562+K22*0.7021+1-P22*0.5276+R22*0.4621+W22*0.2713)/3.9552</f>
        <v>0.51106597629762907</v>
      </c>
      <c r="BO22" s="222">
        <v>4.6500000000000004</v>
      </c>
      <c r="BP22" s="116">
        <v>9.1</v>
      </c>
      <c r="BQ22" s="116">
        <v>3.4</v>
      </c>
      <c r="BR22" s="116">
        <v>1</v>
      </c>
      <c r="BS22" s="115">
        <f>AS22/D22</f>
        <v>0.61058484349258646</v>
      </c>
      <c r="BT22" s="1252">
        <v>0.98399999999999999</v>
      </c>
      <c r="BU22" s="116">
        <v>2.0099999999999998</v>
      </c>
      <c r="BV22" s="116">
        <v>20.2</v>
      </c>
      <c r="BW22" s="116">
        <v>6.8</v>
      </c>
      <c r="BX22" s="66">
        <v>0.749</v>
      </c>
      <c r="BY22" s="67">
        <v>0.12036923536089453</v>
      </c>
      <c r="BZ22" s="66">
        <v>0.36983227718234196</v>
      </c>
      <c r="CA22" s="227">
        <v>8.7069833876065261E-2</v>
      </c>
      <c r="CB22" s="66">
        <v>0.3</v>
      </c>
      <c r="CC22" s="113">
        <v>0.17525888579179347</v>
      </c>
      <c r="CD22" s="53"/>
      <c r="CE22" s="134">
        <f>(1-I22*0.7635+1-AU22*0.7562+1-K22*0.7021+P22*0.5276+1-R22*0.4621+1-W22*0.2713)/5.5276</f>
        <v>0.71977564413988315</v>
      </c>
      <c r="CF22" s="115">
        <v>4.6500000000000004</v>
      </c>
      <c r="CG22" s="116">
        <v>9.1</v>
      </c>
      <c r="CH22" s="116">
        <v>3.4</v>
      </c>
      <c r="CI22" s="116">
        <v>1</v>
      </c>
      <c r="CJ22" s="115">
        <f>AS22/D22</f>
        <v>0.61058484349258646</v>
      </c>
      <c r="CK22" s="1252">
        <v>0.98399999999999999</v>
      </c>
      <c r="CL22" s="116">
        <v>2.0099999999999998</v>
      </c>
      <c r="CM22" s="116">
        <v>6.8</v>
      </c>
      <c r="CN22" s="116">
        <v>20.2</v>
      </c>
      <c r="CO22" s="66">
        <v>0.749</v>
      </c>
      <c r="CP22" s="67">
        <v>0.12036923536089453</v>
      </c>
      <c r="CQ22" s="66">
        <v>0.36983227718234196</v>
      </c>
      <c r="CR22" s="66">
        <v>8.7069833876065261E-2</v>
      </c>
      <c r="CS22" s="66">
        <v>0.3</v>
      </c>
      <c r="CT22" s="113">
        <v>0.17525888579179347</v>
      </c>
      <c r="CU22" s="40"/>
      <c r="CV22" s="96">
        <v>1896</v>
      </c>
      <c r="CW22" s="134">
        <v>0.52466320629587426</v>
      </c>
      <c r="CX22" s="134">
        <v>0.71004632868850104</v>
      </c>
      <c r="CY22" s="40"/>
      <c r="DG22" s="40"/>
      <c r="DH22" s="96">
        <v>1896</v>
      </c>
      <c r="DI22" s="66">
        <v>0.30159685569090389</v>
      </c>
      <c r="DJ22" s="40"/>
      <c r="DR22" s="40"/>
      <c r="DS22" s="96">
        <v>1896</v>
      </c>
      <c r="DT22" s="98">
        <v>1.8763643119223444E-2</v>
      </c>
      <c r="DU22" s="40"/>
    </row>
    <row r="23" spans="1:125" x14ac:dyDescent="0.2">
      <c r="A23" s="40"/>
      <c r="B23" s="96">
        <v>2007</v>
      </c>
      <c r="C23" s="142">
        <v>30</v>
      </c>
      <c r="D23" s="111">
        <v>4862</v>
      </c>
      <c r="E23" s="112">
        <v>23322</v>
      </c>
      <c r="F23" s="138">
        <f>((((4/6)+((J23+K23+R23+T23+V23+W23+I23-(1-M23)-P23-Q23)/20))*(X23+(AD23+AS23)*5/6+(AH23+AM23+AP23)*1/6+AK23*18/6+AO23*8/6-AE23*9/6-AF23*7/6-AG23*3/6-AI23*2/6-AQ23*4/6-AR23)-(((2/6)-((J23+K23+L23+M23+S23+U23+V23+W23+I23)/20))*(AE23*17/6+AF23*12/6+AI23*3/6+AL23*2/6+AQ23*5/6+AR23*8/6-AD23*1/6-AG23*9/6-AK23*2/6))))/2</f>
        <v>23486.848450872676</v>
      </c>
      <c r="G23" s="300">
        <f t="shared" si="29"/>
        <v>1.007068366815568</v>
      </c>
      <c r="H23" s="138">
        <f t="shared" si="30"/>
        <v>164.84845087267604</v>
      </c>
      <c r="I23" s="66">
        <v>0.30199999999999999</v>
      </c>
      <c r="J23" s="412">
        <v>0.42299999999999999</v>
      </c>
      <c r="K23" s="66">
        <v>0.75800000000000001</v>
      </c>
      <c r="L23" s="66">
        <f>AN23/X23</f>
        <v>6.9936972123912519E-2</v>
      </c>
      <c r="M23" s="66">
        <f>AG23/X23</f>
        <v>6.9894671535934344E-2</v>
      </c>
      <c r="N23" s="134">
        <f>(I23*0.7635+AU23*0.7562+K23*0.7021+1-P23*0.5276+R23*0.4621+W23*0.2713)/3.9552</f>
        <v>0.51509938039580572</v>
      </c>
      <c r="O23" s="134">
        <f>(1-I23*0.7635+1-AU23*0.7562+1-K23*0.7021+P23*0.5276+1-R23*0.4621+1-W23*0.2713)/5.5276</f>
        <v>0.71688959596542978</v>
      </c>
      <c r="P23" s="113">
        <f>AI23/AA23</f>
        <v>0.17065257153157357</v>
      </c>
      <c r="Q23" s="66">
        <f>AT23/X23</f>
        <v>1.8710960082345143E-2</v>
      </c>
      <c r="R23" s="67">
        <f>E23/AA23</f>
        <v>0.12364345811486405</v>
      </c>
      <c r="S23" s="66">
        <f>AC23/X23</f>
        <v>0.25146289533424515</v>
      </c>
      <c r="T23" s="66">
        <f>AC23/AA23</f>
        <v>9.4548384873530802E-2</v>
      </c>
      <c r="U23" s="67">
        <f>E23/X23</f>
        <v>0.32884477094231612</v>
      </c>
      <c r="V23" s="66">
        <v>0.33600000000000002</v>
      </c>
      <c r="W23" s="67">
        <f>AD23/AA23</f>
        <v>8.5244111269569461E-2</v>
      </c>
      <c r="X23" s="69">
        <v>70921</v>
      </c>
      <c r="Y23" s="69"/>
      <c r="Z23" s="888">
        <v>44977</v>
      </c>
      <c r="AA23" s="888">
        <v>188623</v>
      </c>
      <c r="AB23" s="887">
        <v>167783</v>
      </c>
      <c r="AC23" s="888">
        <f t="shared" si="25"/>
        <v>17834</v>
      </c>
      <c r="AD23" s="68">
        <v>16079</v>
      </c>
      <c r="AE23" s="69">
        <v>4673</v>
      </c>
      <c r="AF23" s="69">
        <v>1441</v>
      </c>
      <c r="AG23" s="68">
        <v>4957</v>
      </c>
      <c r="AH23" s="69">
        <v>1498</v>
      </c>
      <c r="AI23" s="68">
        <v>32189</v>
      </c>
      <c r="AJ23" s="888">
        <f t="shared" si="26"/>
        <v>2158</v>
      </c>
      <c r="AK23" s="68">
        <v>1755</v>
      </c>
      <c r="AL23" s="114">
        <v>325</v>
      </c>
      <c r="AM23" s="69">
        <v>139</v>
      </c>
      <c r="AN23" s="888">
        <f t="shared" si="27"/>
        <v>4960</v>
      </c>
      <c r="AO23" s="68">
        <v>2918</v>
      </c>
      <c r="AP23" s="69">
        <v>335</v>
      </c>
      <c r="AQ23" s="69">
        <v>1540</v>
      </c>
      <c r="AR23" s="68">
        <v>1002</v>
      </c>
      <c r="AS23" s="220">
        <v>2988</v>
      </c>
      <c r="AT23" s="894">
        <f t="shared" si="28"/>
        <v>1327</v>
      </c>
      <c r="AU23" s="349">
        <f>X23/AA23</f>
        <v>0.37599338362765938</v>
      </c>
      <c r="AV23" s="349">
        <f>BH23/AA23</f>
        <v>0.51230761890119447</v>
      </c>
      <c r="AW23" s="353">
        <f>AG23/AA23</f>
        <v>2.6279934048339809E-2</v>
      </c>
      <c r="AX23" s="365">
        <f>AN23/AA23</f>
        <v>2.6295838789543162E-2</v>
      </c>
      <c r="AY23" s="365">
        <f>BH23/X23</f>
        <v>1.3625442393649272</v>
      </c>
      <c r="AZ23" s="365">
        <f>AR23/X23</f>
        <v>1.4128396384709748E-2</v>
      </c>
      <c r="BA23" s="365">
        <f>AR23/AA23</f>
        <v>5.3121835619198083E-3</v>
      </c>
      <c r="BB23" s="365">
        <f>AT23/AA23</f>
        <v>7.0351971922830193E-3</v>
      </c>
      <c r="BC23" s="365">
        <f>AI23/X23</f>
        <v>0.45387120880980247</v>
      </c>
      <c r="BD23" s="380">
        <f>AD23/X23</f>
        <v>0.22671705136701401</v>
      </c>
      <c r="BE23" s="365">
        <v>0.26800000000000002</v>
      </c>
      <c r="BF23" s="907">
        <v>22257</v>
      </c>
      <c r="BG23" s="907">
        <v>9197</v>
      </c>
      <c r="BH23" s="910">
        <f>X23+AC23+AN23+AO23</f>
        <v>96633</v>
      </c>
      <c r="BI23" s="909">
        <v>29885</v>
      </c>
      <c r="BJ23" s="909">
        <v>3983</v>
      </c>
      <c r="BK23" s="907">
        <v>1323</v>
      </c>
      <c r="BL23" s="907">
        <v>938</v>
      </c>
      <c r="BM23" s="53"/>
      <c r="BN23" s="134">
        <f>(I23*0.7635+AU23*0.7562+K23*0.7021+1-P23*0.5276+R23*0.4621+W23*0.2713)/3.9552</f>
        <v>0.51509938039580572</v>
      </c>
      <c r="BO23" s="222">
        <v>4.8</v>
      </c>
      <c r="BP23" s="116">
        <v>9.3000000000000007</v>
      </c>
      <c r="BQ23" s="116">
        <v>3.3</v>
      </c>
      <c r="BR23" s="116">
        <v>1</v>
      </c>
      <c r="BS23" s="115">
        <f>AS23/D23</f>
        <v>0.61456190867955574</v>
      </c>
      <c r="BT23" s="1252">
        <v>0.98399999999999999</v>
      </c>
      <c r="BU23" s="116">
        <v>2</v>
      </c>
      <c r="BV23" s="116">
        <v>20.3</v>
      </c>
      <c r="BW23" s="116">
        <v>6.7</v>
      </c>
      <c r="BX23" s="66">
        <v>0.75800000000000001</v>
      </c>
      <c r="BY23" s="67">
        <v>0.12364345811486405</v>
      </c>
      <c r="BZ23" s="66">
        <v>0.37599338362765938</v>
      </c>
      <c r="CA23" s="227">
        <v>8.5244111269569461E-2</v>
      </c>
      <c r="CB23" s="66">
        <v>0.30199999999999999</v>
      </c>
      <c r="CC23" s="113">
        <v>0.17065257153157357</v>
      </c>
      <c r="CD23" s="53"/>
      <c r="CE23" s="134">
        <f>(1-I23*0.7635+1-AU23*0.7562+1-K23*0.7021+P23*0.5276+1-R23*0.4621+1-W23*0.2713)/5.5276</f>
        <v>0.71688959596542978</v>
      </c>
      <c r="CF23" s="115">
        <v>4.8</v>
      </c>
      <c r="CG23" s="116">
        <v>9.3000000000000007</v>
      </c>
      <c r="CH23" s="116">
        <v>3.3</v>
      </c>
      <c r="CI23" s="116">
        <v>1</v>
      </c>
      <c r="CJ23" s="115">
        <f>AS23/D23</f>
        <v>0.61456190867955574</v>
      </c>
      <c r="CK23" s="1252">
        <v>0.98399999999999999</v>
      </c>
      <c r="CL23" s="116">
        <v>2</v>
      </c>
      <c r="CM23" s="116">
        <v>6.7</v>
      </c>
      <c r="CN23" s="116">
        <v>20.3</v>
      </c>
      <c r="CO23" s="66">
        <v>0.75800000000000001</v>
      </c>
      <c r="CP23" s="67">
        <v>0.12364345811486405</v>
      </c>
      <c r="CQ23" s="66">
        <v>0.37599338362765938</v>
      </c>
      <c r="CR23" s="66">
        <v>8.5244111269569461E-2</v>
      </c>
      <c r="CS23" s="66">
        <v>0.30199999999999999</v>
      </c>
      <c r="CT23" s="113">
        <v>0.17065257153157357</v>
      </c>
      <c r="CU23" s="40"/>
      <c r="CV23" s="96">
        <v>1897</v>
      </c>
      <c r="CW23" s="134">
        <v>0.52389209689029304</v>
      </c>
      <c r="CX23" s="134">
        <v>0.71059808567543126</v>
      </c>
      <c r="CY23" s="40"/>
      <c r="DG23" s="40"/>
      <c r="DH23" s="96">
        <v>1897</v>
      </c>
      <c r="DI23" s="66">
        <v>0.30420921818303237</v>
      </c>
      <c r="DJ23" s="40"/>
      <c r="DR23" s="40"/>
      <c r="DS23" s="96">
        <v>1897</v>
      </c>
      <c r="DT23" s="98">
        <v>1.6822088133113915E-2</v>
      </c>
      <c r="DU23" s="40"/>
    </row>
    <row r="24" spans="1:125" x14ac:dyDescent="0.2">
      <c r="A24" s="40"/>
      <c r="B24" s="96">
        <v>2006</v>
      </c>
      <c r="C24" s="142">
        <v>30</v>
      </c>
      <c r="D24" s="111">
        <v>4858</v>
      </c>
      <c r="E24" s="112">
        <v>23599</v>
      </c>
      <c r="F24" s="138">
        <f>((((4/6)+((J24+K24+R24+T24+V24+W24+I24-(1-M24)-P24-Q24)/20))*(X24+(AD24+AS24)*5/6+(AH24+AM24+AP24)*1/6+AK24*18/6+AO24*8/6-AE24*9/6-AF24*7/6-AG24*3/6-AI24*2/6-AQ24*4/6-AR24)-(((2/6)-((J24+K24+L24+M24+S24+U24+V24+W24+I24)/20))*(AE24*17/6+AF24*12/6+AI24*3/6+AL24*2/6+AQ24*5/6+AR24*8/6-AD24*1/6-AG24*9/6-AK24*2/6))))/2</f>
        <v>24007.688135511737</v>
      </c>
      <c r="G24" s="300">
        <f t="shared" si="29"/>
        <v>1.0173180276923486</v>
      </c>
      <c r="H24" s="138">
        <f t="shared" si="30"/>
        <v>408.68813551173662</v>
      </c>
      <c r="I24" s="66">
        <v>0.30099999999999999</v>
      </c>
      <c r="J24" s="412">
        <v>0.432</v>
      </c>
      <c r="K24" s="66">
        <v>0.76800000000000002</v>
      </c>
      <c r="L24" s="66">
        <f>AN24/X24</f>
        <v>6.9876850698768506E-2</v>
      </c>
      <c r="M24" s="66">
        <f>AG24/X24</f>
        <v>7.4526082745260833E-2</v>
      </c>
      <c r="N24" s="134">
        <f>(I24*0.7635+AU24*0.7562+K24*0.7021+1-P24*0.5276+R24*0.4621+W24*0.2713)/3.9552</f>
        <v>0.51872281109929252</v>
      </c>
      <c r="O24" s="134">
        <f>(1-I24*0.7635+1-AU24*0.7562+1-K24*0.7021+P24*0.5276+1-R24*0.4621+1-W24*0.2713)/5.5276</f>
        <v>0.71429689875173286</v>
      </c>
      <c r="P24" s="113">
        <f>AI24/AA24</f>
        <v>0.16831409414529619</v>
      </c>
      <c r="Q24" s="66">
        <f>AT24/X24</f>
        <v>2.0215857202158571E-2</v>
      </c>
      <c r="R24" s="67">
        <f>E24/AA24</f>
        <v>0.12547920732063955</v>
      </c>
      <c r="S24" s="66">
        <f>AC24/X24</f>
        <v>0.24441677044416771</v>
      </c>
      <c r="T24" s="66">
        <f>AC24/AA24</f>
        <v>9.3921976274917454E-2</v>
      </c>
      <c r="U24" s="67">
        <f>E24/X24</f>
        <v>0.32653936626539365</v>
      </c>
      <c r="V24" s="66">
        <v>0.33700000000000002</v>
      </c>
      <c r="W24" s="67">
        <f>AD24/AA24</f>
        <v>8.4260731319554846E-2</v>
      </c>
      <c r="X24" s="69">
        <v>72270</v>
      </c>
      <c r="Y24" s="69"/>
      <c r="Z24" s="888">
        <v>45073</v>
      </c>
      <c r="AA24" s="888">
        <v>188071</v>
      </c>
      <c r="AB24" s="887">
        <v>167341</v>
      </c>
      <c r="AC24" s="888">
        <f t="shared" si="25"/>
        <v>17664</v>
      </c>
      <c r="AD24" s="68">
        <v>15847</v>
      </c>
      <c r="AE24" s="69">
        <v>4649</v>
      </c>
      <c r="AF24" s="69">
        <v>1396</v>
      </c>
      <c r="AG24" s="68">
        <v>5386</v>
      </c>
      <c r="AH24" s="69">
        <v>1522</v>
      </c>
      <c r="AI24" s="68">
        <v>31655</v>
      </c>
      <c r="AJ24" s="888">
        <f t="shared" si="26"/>
        <v>2189</v>
      </c>
      <c r="AK24" s="68">
        <v>1817</v>
      </c>
      <c r="AL24" s="114">
        <v>351</v>
      </c>
      <c r="AM24" s="69">
        <v>145</v>
      </c>
      <c r="AN24" s="888">
        <f t="shared" si="27"/>
        <v>5050</v>
      </c>
      <c r="AO24" s="68">
        <v>2767</v>
      </c>
      <c r="AP24" s="69">
        <v>316</v>
      </c>
      <c r="AQ24" s="69">
        <v>1651</v>
      </c>
      <c r="AR24" s="68">
        <v>1110</v>
      </c>
      <c r="AS24" s="220">
        <v>3067</v>
      </c>
      <c r="AT24" s="894">
        <f t="shared" si="28"/>
        <v>1461</v>
      </c>
      <c r="AU24" s="349">
        <f>X24/AA24</f>
        <v>0.38426977045902877</v>
      </c>
      <c r="AV24" s="349">
        <f>BH24/AA24</f>
        <v>0.51975583689138671</v>
      </c>
      <c r="AW24" s="353">
        <f>AG24/AA24</f>
        <v>2.8638120709731964E-2</v>
      </c>
      <c r="AX24" s="365">
        <f>AN24/AA24</f>
        <v>2.6851561378415597E-2</v>
      </c>
      <c r="AY24" s="365">
        <f>BH24/X24</f>
        <v>1.3525806005258061</v>
      </c>
      <c r="AZ24" s="365">
        <f>AR24/X24</f>
        <v>1.5359070153590702E-2</v>
      </c>
      <c r="BA24" s="365">
        <f>AR24/AA24</f>
        <v>5.9020263623844188E-3</v>
      </c>
      <c r="BB24" s="365">
        <f>AT24/AA24</f>
        <v>7.7683428067059782E-3</v>
      </c>
      <c r="BC24" s="365">
        <f>AI24/X24</f>
        <v>0.43801023938010242</v>
      </c>
      <c r="BD24" s="380">
        <f>AD24/X24</f>
        <v>0.2192749411927494</v>
      </c>
      <c r="BE24" s="365">
        <v>0.26900000000000002</v>
      </c>
      <c r="BF24" s="907">
        <v>22491</v>
      </c>
      <c r="BG24" s="907">
        <v>9135</v>
      </c>
      <c r="BH24" s="910">
        <f>X24+AC24+AN24+AO24</f>
        <v>97751</v>
      </c>
      <c r="BI24" s="909">
        <v>29600</v>
      </c>
      <c r="BJ24" s="909">
        <v>3945</v>
      </c>
      <c r="BK24" s="907">
        <v>1410</v>
      </c>
      <c r="BL24" s="907">
        <v>952</v>
      </c>
      <c r="BM24" s="53"/>
      <c r="BN24" s="134">
        <f>(I24*0.7635+AU24*0.7562+K24*0.7021+1-P24*0.5276+R24*0.4621+W24*0.2713)/3.9552</f>
        <v>0.51872281109929252</v>
      </c>
      <c r="BO24" s="222">
        <v>4.8600000000000003</v>
      </c>
      <c r="BP24" s="116">
        <v>9.4</v>
      </c>
      <c r="BQ24" s="116">
        <v>3.3</v>
      </c>
      <c r="BR24" s="116">
        <v>1.1000000000000001</v>
      </c>
      <c r="BS24" s="115">
        <f>AS24/D24</f>
        <v>0.63132976533552898</v>
      </c>
      <c r="BT24" s="1252">
        <v>0.98299999999999998</v>
      </c>
      <c r="BU24" s="116">
        <v>2</v>
      </c>
      <c r="BV24" s="116">
        <v>20.399999999999999</v>
      </c>
      <c r="BW24" s="116">
        <v>6.6</v>
      </c>
      <c r="BX24" s="66">
        <v>0.76800000000000002</v>
      </c>
      <c r="BY24" s="67">
        <v>0.12547920732063955</v>
      </c>
      <c r="BZ24" s="66">
        <v>0.38426977045902877</v>
      </c>
      <c r="CA24" s="227">
        <v>8.4260731319554846E-2</v>
      </c>
      <c r="CB24" s="66">
        <v>0.30099999999999999</v>
      </c>
      <c r="CC24" s="113">
        <v>0.16831409414529619</v>
      </c>
      <c r="CD24" s="53"/>
      <c r="CE24" s="134">
        <f>(1-I24*0.7635+1-AU24*0.7562+1-K24*0.7021+P24*0.5276+1-R24*0.4621+1-W24*0.2713)/5.5276</f>
        <v>0.71429689875173286</v>
      </c>
      <c r="CF24" s="115">
        <v>4.8600000000000003</v>
      </c>
      <c r="CG24" s="116">
        <v>9.4</v>
      </c>
      <c r="CH24" s="116">
        <v>3.3</v>
      </c>
      <c r="CI24" s="116">
        <v>1.1000000000000001</v>
      </c>
      <c r="CJ24" s="115">
        <f>AS24/D24</f>
        <v>0.63132976533552898</v>
      </c>
      <c r="CK24" s="1252">
        <v>0.98299999999999998</v>
      </c>
      <c r="CL24" s="116">
        <v>2</v>
      </c>
      <c r="CM24" s="116">
        <v>6.6</v>
      </c>
      <c r="CN24" s="116">
        <v>20.399999999999999</v>
      </c>
      <c r="CO24" s="66">
        <v>0.76800000000000002</v>
      </c>
      <c r="CP24" s="67">
        <v>0.12547920732063955</v>
      </c>
      <c r="CQ24" s="66">
        <v>0.38426977045902877</v>
      </c>
      <c r="CR24" s="66">
        <v>8.4260731319554846E-2</v>
      </c>
      <c r="CS24" s="66">
        <v>0.30099999999999999</v>
      </c>
      <c r="CT24" s="113">
        <v>0.16831409414529619</v>
      </c>
      <c r="CU24" s="40"/>
      <c r="CV24" s="96">
        <v>1898</v>
      </c>
      <c r="CW24" s="134">
        <v>0.50005960352379897</v>
      </c>
      <c r="CX24" s="134">
        <v>0.72765110647345499</v>
      </c>
      <c r="CY24" s="40"/>
      <c r="DG24" s="40"/>
      <c r="DH24" s="96">
        <v>1898</v>
      </c>
      <c r="DI24" s="66">
        <v>0.28360926655692403</v>
      </c>
      <c r="DJ24" s="40"/>
      <c r="DR24" s="40"/>
      <c r="DS24" s="96">
        <v>1898</v>
      </c>
      <c r="DT24" s="98">
        <v>1.375344986200552E-2</v>
      </c>
      <c r="DU24" s="40"/>
    </row>
    <row r="25" spans="1:125" x14ac:dyDescent="0.2">
      <c r="A25" s="40"/>
      <c r="B25" s="96">
        <v>2005</v>
      </c>
      <c r="C25" s="142">
        <v>30</v>
      </c>
      <c r="D25" s="111">
        <v>4862</v>
      </c>
      <c r="E25" s="112">
        <v>22325</v>
      </c>
      <c r="F25" s="138">
        <f>((((4/6)+((J25+K25+R25+T25+V25+W25+I25-(1-M25)-P25-Q25)/20))*(X25+(AD25+AS25)*5/6+(AH25+AM25+AP25)*1/6+AK25*18/6+AO25*8/6-AE25*9/6-AF25*7/6-AG25*3/6-AI25*2/6-AQ25*4/6-AR25)-(((2/6)-((J25+K25+L25+M25+S25+U25+V25+W25+I25)/20))*(AE25*17/6+AF25*12/6+AI25*3/6+AL25*2/6+AQ25*5/6+AR25*8/6-AD25*1/6-AG25*9/6-AK25*2/6))))/2</f>
        <v>22903.332221246725</v>
      </c>
      <c r="G25" s="301">
        <f t="shared" si="29"/>
        <v>1.0259051386896629</v>
      </c>
      <c r="H25" s="138">
        <f t="shared" si="30"/>
        <v>578.33222124672466</v>
      </c>
      <c r="I25" s="66">
        <v>0.29499999999999998</v>
      </c>
      <c r="J25" s="412">
        <v>0.41899999999999998</v>
      </c>
      <c r="K25" s="66">
        <v>0.749</v>
      </c>
      <c r="L25" s="66">
        <f>AN25/X25</f>
        <v>7.090885607267404E-2</v>
      </c>
      <c r="M25" s="66">
        <f>AG25/X25</f>
        <v>7.1999540764340356E-2</v>
      </c>
      <c r="N25" s="134">
        <f>(I25*0.7635+AU25*0.7562+K25*0.7021+1-P25*0.5276+R25*0.4621+W25*0.2713)/3.9552</f>
        <v>0.5119064115445533</v>
      </c>
      <c r="O25" s="134">
        <f>(1-I25*0.7635+1-AU25*0.7562+1-K25*0.7021+P25*0.5276+1-R25*0.4621+1-W25*0.2713)/5.5276</f>
        <v>0.71917428197752786</v>
      </c>
      <c r="P25" s="113">
        <f>AI25/AA25</f>
        <v>0.16449444957378739</v>
      </c>
      <c r="Q25" s="66">
        <f>AT25/X25</f>
        <v>2.0723009141659851E-2</v>
      </c>
      <c r="R25" s="67">
        <f>E25/AA25</f>
        <v>0.11983874777231443</v>
      </c>
      <c r="S25" s="66">
        <f>AC25/X25</f>
        <v>0.24402634864597236</v>
      </c>
      <c r="T25" s="66">
        <f>AC25/AA25</f>
        <v>9.1276061237197517E-2</v>
      </c>
      <c r="U25" s="67">
        <f>E25/X25</f>
        <v>0.32038862817697794</v>
      </c>
      <c r="V25" s="66">
        <v>0.33</v>
      </c>
      <c r="W25" s="67">
        <f>AD25/AA25</f>
        <v>8.1629914328044145E-2</v>
      </c>
      <c r="X25" s="69">
        <v>69681</v>
      </c>
      <c r="Y25" s="69"/>
      <c r="Z25" s="888">
        <v>43991</v>
      </c>
      <c r="AA25" s="888">
        <v>186292</v>
      </c>
      <c r="AB25" s="887">
        <v>166335</v>
      </c>
      <c r="AC25" s="888">
        <f t="shared" si="25"/>
        <v>17004</v>
      </c>
      <c r="AD25" s="68">
        <v>15207</v>
      </c>
      <c r="AE25" s="69">
        <v>4622</v>
      </c>
      <c r="AF25" s="69">
        <v>1315</v>
      </c>
      <c r="AG25" s="68">
        <v>5017</v>
      </c>
      <c r="AH25" s="69">
        <v>1439</v>
      </c>
      <c r="AI25" s="68">
        <v>30644</v>
      </c>
      <c r="AJ25" s="888">
        <f t="shared" si="26"/>
        <v>2095</v>
      </c>
      <c r="AK25" s="68">
        <v>1797</v>
      </c>
      <c r="AL25" s="114">
        <v>375</v>
      </c>
      <c r="AM25" s="69">
        <v>161</v>
      </c>
      <c r="AN25" s="888">
        <f t="shared" si="27"/>
        <v>4941</v>
      </c>
      <c r="AO25" s="68">
        <v>2565</v>
      </c>
      <c r="AP25" s="69">
        <v>281</v>
      </c>
      <c r="AQ25" s="69">
        <v>1620</v>
      </c>
      <c r="AR25" s="68">
        <v>1069</v>
      </c>
      <c r="AS25" s="220">
        <v>3060</v>
      </c>
      <c r="AT25" s="894">
        <f t="shared" si="28"/>
        <v>1444</v>
      </c>
      <c r="AU25" s="349">
        <f>X25/AA25</f>
        <v>0.37404182680952486</v>
      </c>
      <c r="AV25" s="349">
        <f>BH25/AA25</f>
        <v>0.50560947329998063</v>
      </c>
      <c r="AW25" s="353">
        <f>AG25/AA25</f>
        <v>2.6930839756940717E-2</v>
      </c>
      <c r="AX25" s="365">
        <f>AN25/AA25</f>
        <v>2.6522878062396667E-2</v>
      </c>
      <c r="AY25" s="365">
        <f>BH25/X25</f>
        <v>1.3517458130623843</v>
      </c>
      <c r="AZ25" s="365">
        <f>AR25/X25</f>
        <v>1.5341341255148463E-2</v>
      </c>
      <c r="BA25" s="365">
        <f>AR25/AA25</f>
        <v>5.7383033087840592E-3</v>
      </c>
      <c r="BB25" s="365">
        <f>AT25/AA25</f>
        <v>7.7512721963369337E-3</v>
      </c>
      <c r="BC25" s="365">
        <f>AI25/X25</f>
        <v>0.43977554857134654</v>
      </c>
      <c r="BD25" s="380">
        <f>AD25/X25</f>
        <v>0.2182373961338098</v>
      </c>
      <c r="BE25" s="365">
        <v>0.26400000000000001</v>
      </c>
      <c r="BF25" s="907">
        <v>21248</v>
      </c>
      <c r="BG25" s="907">
        <v>8863</v>
      </c>
      <c r="BH25" s="910">
        <f>X25+AC25+AN25+AO25</f>
        <v>94191</v>
      </c>
      <c r="BI25" s="909">
        <v>29223</v>
      </c>
      <c r="BJ25" s="909">
        <v>3908</v>
      </c>
      <c r="BK25" s="907">
        <v>1216</v>
      </c>
      <c r="BL25" s="907">
        <v>888</v>
      </c>
      <c r="BM25" s="53"/>
      <c r="BN25" s="134">
        <f>(I25*0.7635+AU25*0.7562+K25*0.7021+1-P25*0.5276+R25*0.4621+W25*0.2713)/3.9552</f>
        <v>0.5119064115445533</v>
      </c>
      <c r="BO25" s="222">
        <v>4.59</v>
      </c>
      <c r="BP25" s="116">
        <v>9.1999999999999993</v>
      </c>
      <c r="BQ25" s="116">
        <v>3.2</v>
      </c>
      <c r="BR25" s="116">
        <v>1</v>
      </c>
      <c r="BS25" s="115">
        <f>AS25/D25</f>
        <v>0.62937062937062938</v>
      </c>
      <c r="BT25" s="1252">
        <v>0.98299999999999998</v>
      </c>
      <c r="BU25" s="116">
        <v>2.02</v>
      </c>
      <c r="BV25" s="116">
        <v>20.6</v>
      </c>
      <c r="BW25" s="116">
        <v>6.4</v>
      </c>
      <c r="BX25" s="66">
        <v>0.749</v>
      </c>
      <c r="BY25" s="67">
        <v>0.11983874777231443</v>
      </c>
      <c r="BZ25" s="66">
        <v>0.37404182680952486</v>
      </c>
      <c r="CA25" s="227">
        <v>8.1629914328044145E-2</v>
      </c>
      <c r="CB25" s="66">
        <v>0.29499999999999998</v>
      </c>
      <c r="CC25" s="113">
        <v>0.16449444957378739</v>
      </c>
      <c r="CD25" s="53"/>
      <c r="CE25" s="134">
        <f>(1-I25*0.7635+1-AU25*0.7562+1-K25*0.7021+P25*0.5276+1-R25*0.4621+1-W25*0.2713)/5.5276</f>
        <v>0.71917428197752786</v>
      </c>
      <c r="CF25" s="115">
        <v>4.59</v>
      </c>
      <c r="CG25" s="116">
        <v>9.1999999999999993</v>
      </c>
      <c r="CH25" s="116">
        <v>3.2</v>
      </c>
      <c r="CI25" s="116">
        <v>1</v>
      </c>
      <c r="CJ25" s="115">
        <f>AS25/D25</f>
        <v>0.62937062937062938</v>
      </c>
      <c r="CK25" s="1252">
        <v>0.98299999999999998</v>
      </c>
      <c r="CL25" s="116">
        <v>2.02</v>
      </c>
      <c r="CM25" s="116">
        <v>6.4</v>
      </c>
      <c r="CN25" s="116">
        <v>20.6</v>
      </c>
      <c r="CO25" s="66">
        <v>0.749</v>
      </c>
      <c r="CP25" s="67">
        <v>0.11983874777231443</v>
      </c>
      <c r="CQ25" s="66">
        <v>0.37404182680952486</v>
      </c>
      <c r="CR25" s="66">
        <v>8.1629914328044145E-2</v>
      </c>
      <c r="CS25" s="66">
        <v>0.29499999999999998</v>
      </c>
      <c r="CT25" s="113">
        <v>0.16449444957378739</v>
      </c>
      <c r="CU25" s="40"/>
      <c r="CV25" s="96">
        <v>1899</v>
      </c>
      <c r="CW25" s="134">
        <v>0.51209879308753137</v>
      </c>
      <c r="CX25" s="134">
        <v>0.71903662594619655</v>
      </c>
      <c r="CY25" s="40"/>
      <c r="DG25" s="40"/>
      <c r="DH25" s="96">
        <v>1899</v>
      </c>
      <c r="DI25" s="66">
        <v>0.29366580077288335</v>
      </c>
      <c r="DJ25" s="40"/>
      <c r="DR25" s="40"/>
      <c r="DS25" s="96">
        <v>1899</v>
      </c>
      <c r="DT25" s="98">
        <v>1.529105125977411E-2</v>
      </c>
      <c r="DU25" s="40"/>
    </row>
    <row r="26" spans="1:125" x14ac:dyDescent="0.2">
      <c r="A26" s="40"/>
      <c r="B26" s="96">
        <v>2004</v>
      </c>
      <c r="C26" s="142">
        <v>30</v>
      </c>
      <c r="D26" s="111">
        <v>4856</v>
      </c>
      <c r="E26" s="112">
        <v>23376</v>
      </c>
      <c r="F26" s="138">
        <f>((((4/6)+((J26+K26+R26+T26+V26+W26+I26-(1-M26)-P26-Q26)/20))*(X26+(AD26+AS26)*5/6+(AH26+AM26+AP26)*1/6+AK26*18/6+AO26*8/6-AE26*9/6-AF26*7/6-AG26*3/6-AI26*2/6-AQ26*4/6-AR26)-(((2/6)-((J26+K26+L26+M26+S26+U26+V26+W26+I26)/20))*(AE26*17/6+AF26*12/6+AI26*3/6+AL26*2/6+AQ26*5/6+AR26*8/6-AD26*1/6-AG26*9/6-AK26*2/6))))/2</f>
        <v>23919.440916540283</v>
      </c>
      <c r="G26" s="301">
        <f t="shared" si="29"/>
        <v>1.0232478147048376</v>
      </c>
      <c r="H26" s="138">
        <f t="shared" si="30"/>
        <v>543.44091654028307</v>
      </c>
      <c r="I26" s="66">
        <v>0.29699999999999999</v>
      </c>
      <c r="J26" s="412">
        <v>0.42799999999999999</v>
      </c>
      <c r="K26" s="66">
        <v>0.76300000000000001</v>
      </c>
      <c r="L26" s="66">
        <f>AN26/X26</f>
        <v>7.1881547702193044E-2</v>
      </c>
      <c r="M26" s="66">
        <f>AG26/X26</f>
        <v>7.6141919262466828E-2</v>
      </c>
      <c r="N26" s="134">
        <f>(I26*0.7635+AU26*0.7562+K26*0.7021+1-P26*0.5276+R26*0.4621+W26*0.2713)/3.9552</f>
        <v>0.51607199997961462</v>
      </c>
      <c r="O26" s="134">
        <f>(1-I26*0.7635+1-AU26*0.7562+1-K26*0.7021+P26*0.5276+1-R26*0.4621+1-W26*0.2713)/5.5276</f>
        <v>0.7161936510747211</v>
      </c>
      <c r="P26" s="113">
        <f>AI26/AA26</f>
        <v>0.1688138793565257</v>
      </c>
      <c r="Q26" s="66">
        <f>AT26/X26</f>
        <v>2.042184662662383E-2</v>
      </c>
      <c r="R26" s="67">
        <f>E26/AA26</f>
        <v>0.12398495801929574</v>
      </c>
      <c r="S26" s="66">
        <f>AC26/X26</f>
        <v>0.25243749126973042</v>
      </c>
      <c r="T26" s="66">
        <f>AC26/AA26</f>
        <v>9.5852847421488391E-2</v>
      </c>
      <c r="U26" s="67">
        <f>E26/X26</f>
        <v>0.3265260511244587</v>
      </c>
      <c r="V26" s="66">
        <v>0.33500000000000002</v>
      </c>
      <c r="W26" s="67">
        <f>AD26/AA26</f>
        <v>8.6040553943746392E-2</v>
      </c>
      <c r="X26" s="69">
        <v>71590</v>
      </c>
      <c r="Y26" s="69"/>
      <c r="Z26" s="888">
        <v>44522</v>
      </c>
      <c r="AA26" s="888">
        <v>188539</v>
      </c>
      <c r="AB26" s="887">
        <v>167353</v>
      </c>
      <c r="AC26" s="888">
        <f t="shared" si="25"/>
        <v>18072</v>
      </c>
      <c r="AD26" s="68">
        <v>16222</v>
      </c>
      <c r="AE26" s="69">
        <v>4514</v>
      </c>
      <c r="AF26" s="69">
        <v>1363</v>
      </c>
      <c r="AG26" s="68">
        <v>5451</v>
      </c>
      <c r="AH26" s="69">
        <v>1478</v>
      </c>
      <c r="AI26" s="68">
        <v>31828</v>
      </c>
      <c r="AJ26" s="888">
        <f t="shared" si="26"/>
        <v>2185</v>
      </c>
      <c r="AK26" s="68">
        <v>1850</v>
      </c>
      <c r="AL26" s="114">
        <v>362</v>
      </c>
      <c r="AM26" s="69">
        <v>157</v>
      </c>
      <c r="AN26" s="888">
        <f t="shared" si="27"/>
        <v>5146</v>
      </c>
      <c r="AO26" s="68">
        <v>2589</v>
      </c>
      <c r="AP26" s="69">
        <v>345</v>
      </c>
      <c r="AQ26" s="69">
        <v>1731</v>
      </c>
      <c r="AR26" s="68">
        <v>1100</v>
      </c>
      <c r="AS26" s="220">
        <v>3166</v>
      </c>
      <c r="AT26" s="894">
        <f t="shared" si="28"/>
        <v>1462</v>
      </c>
      <c r="AU26" s="349">
        <f>X26/AA26</f>
        <v>0.37970923787651362</v>
      </c>
      <c r="AV26" s="349">
        <f>BH26/AA26</f>
        <v>0.51658807991980438</v>
      </c>
      <c r="AW26" s="353">
        <f>AG26/AA26</f>
        <v>2.891179013360631E-2</v>
      </c>
      <c r="AX26" s="365">
        <f>AN26/AA26</f>
        <v>2.7294087695383978E-2</v>
      </c>
      <c r="AY26" s="365">
        <f>BH26/X26</f>
        <v>1.3604833077245426</v>
      </c>
      <c r="AZ26" s="365">
        <f>AR26/X26</f>
        <v>1.5365274479675933E-2</v>
      </c>
      <c r="BA26" s="365">
        <f>AR26/AA26</f>
        <v>5.8343366624411929E-3</v>
      </c>
      <c r="BB26" s="365">
        <f>AT26/AA26</f>
        <v>7.7543638186263848E-3</v>
      </c>
      <c r="BC26" s="365">
        <f>AI26/X26</f>
        <v>0.44458723285375051</v>
      </c>
      <c r="BD26" s="380">
        <f>AD26/X26</f>
        <v>0.22659589328118451</v>
      </c>
      <c r="BE26" s="365">
        <v>0.26600000000000001</v>
      </c>
      <c r="BF26" s="907">
        <v>22248</v>
      </c>
      <c r="BG26" s="907">
        <v>8919</v>
      </c>
      <c r="BH26" s="910">
        <f>X26+AC26+AN26+AO26</f>
        <v>97397</v>
      </c>
      <c r="BI26" s="909">
        <v>29254</v>
      </c>
      <c r="BJ26" s="909">
        <v>3784</v>
      </c>
      <c r="BK26" s="907">
        <v>1381</v>
      </c>
      <c r="BL26" s="907">
        <v>898</v>
      </c>
      <c r="BM26" s="53"/>
      <c r="BN26" s="134">
        <f>(I26*0.7635+AU26*0.7562+K26*0.7021+1-P26*0.5276+R26*0.4621+W26*0.2713)/3.9552</f>
        <v>0.51607199997961462</v>
      </c>
      <c r="BO26" s="222">
        <v>4.8099999999999996</v>
      </c>
      <c r="BP26" s="116">
        <v>9.1999999999999993</v>
      </c>
      <c r="BQ26" s="116">
        <v>3.4</v>
      </c>
      <c r="BR26" s="116">
        <v>1.1000000000000001</v>
      </c>
      <c r="BS26" s="115">
        <f>AS26/D26</f>
        <v>0.65197693574958815</v>
      </c>
      <c r="BT26" s="1252">
        <v>0.98299999999999998</v>
      </c>
      <c r="BU26" s="116">
        <v>1.96</v>
      </c>
      <c r="BV26" s="116">
        <v>20.399999999999999</v>
      </c>
      <c r="BW26" s="116">
        <v>6.6</v>
      </c>
      <c r="BX26" s="66">
        <v>0.76300000000000001</v>
      </c>
      <c r="BY26" s="67">
        <v>0.12398495801929574</v>
      </c>
      <c r="BZ26" s="66">
        <v>0.37970923787651362</v>
      </c>
      <c r="CA26" s="227">
        <v>8.6040553943746392E-2</v>
      </c>
      <c r="CB26" s="66">
        <v>0.29699999999999999</v>
      </c>
      <c r="CC26" s="113">
        <v>0.1688138793565257</v>
      </c>
      <c r="CD26" s="53"/>
      <c r="CE26" s="134">
        <f>(1-I26*0.7635+1-AU26*0.7562+1-K26*0.7021+P26*0.5276+1-R26*0.4621+1-W26*0.2713)/5.5276</f>
        <v>0.7161936510747211</v>
      </c>
      <c r="CF26" s="115">
        <v>4.8099999999999996</v>
      </c>
      <c r="CG26" s="116">
        <v>9.1999999999999993</v>
      </c>
      <c r="CH26" s="116">
        <v>3.4</v>
      </c>
      <c r="CI26" s="116">
        <v>1.1000000000000001</v>
      </c>
      <c r="CJ26" s="115">
        <f>AS26/D26</f>
        <v>0.65197693574958815</v>
      </c>
      <c r="CK26" s="1252">
        <v>0.98299999999999998</v>
      </c>
      <c r="CL26" s="116">
        <v>1.96</v>
      </c>
      <c r="CM26" s="116">
        <v>6.6</v>
      </c>
      <c r="CN26" s="116">
        <v>20.399999999999999</v>
      </c>
      <c r="CO26" s="66">
        <v>0.76300000000000001</v>
      </c>
      <c r="CP26" s="67">
        <v>0.12398495801929574</v>
      </c>
      <c r="CQ26" s="66">
        <v>0.37970923787651362</v>
      </c>
      <c r="CR26" s="66">
        <v>8.6040553943746392E-2</v>
      </c>
      <c r="CS26" s="66">
        <v>0.29699999999999999</v>
      </c>
      <c r="CT26" s="113">
        <v>0.1688138793565257</v>
      </c>
      <c r="CU26" s="40"/>
      <c r="CV26" s="96">
        <v>1900</v>
      </c>
      <c r="CW26" s="134">
        <v>0.50982808017674441</v>
      </c>
      <c r="CX26" s="134">
        <v>0.72066140409670398</v>
      </c>
      <c r="CY26" s="40"/>
      <c r="DG26" s="40"/>
      <c r="DH26" s="96">
        <v>1900</v>
      </c>
      <c r="DI26" s="66">
        <v>0.29181944997749998</v>
      </c>
      <c r="DJ26" s="40"/>
      <c r="DR26" s="40"/>
      <c r="DS26" s="96">
        <v>1900</v>
      </c>
      <c r="DT26" s="98">
        <v>1.7721342356798994E-2</v>
      </c>
      <c r="DU26" s="40"/>
    </row>
    <row r="27" spans="1:125" x14ac:dyDescent="0.2">
      <c r="A27" s="40"/>
      <c r="B27" s="96">
        <v>2003</v>
      </c>
      <c r="C27" s="142">
        <v>30</v>
      </c>
      <c r="D27" s="111">
        <v>4860</v>
      </c>
      <c r="E27" s="112">
        <v>22978</v>
      </c>
      <c r="F27" s="138">
        <f>((((4/6)+((J27+K27+R27+T27+V27+W27+I27-(1-M27)-P27-Q27)/20))*(X27+(AD27+AS27)*5/6+(AH27+AM27+AP27)*1/6+AK27*18/6+AO27*8/6-AE27*9/6-AF27*7/6-AG27*3/6-AI27*2/6-AQ27*4/6-AR27)-(((2/6)-((J27+K27+L27+M27+S27+U27+V27+W27+I27)/20))*(AE27*17/6+AF27*12/6+AI27*3/6+AL27*2/6+AQ27*5/6+AR27*8/6-AD27*1/6-AG27*9/6-AK27*2/6))))/2</f>
        <v>23485.907660886336</v>
      </c>
      <c r="G27" s="301">
        <f t="shared" si="29"/>
        <v>1.0221040848153162</v>
      </c>
      <c r="H27" s="138">
        <f t="shared" si="30"/>
        <v>507.90766088633609</v>
      </c>
      <c r="I27" s="66">
        <v>0.29399999999999998</v>
      </c>
      <c r="J27" s="412">
        <v>0.42199999999999999</v>
      </c>
      <c r="K27" s="66">
        <v>0.755</v>
      </c>
      <c r="L27" s="66">
        <f>AN27/X27</f>
        <v>7.3863555625026639E-2</v>
      </c>
      <c r="M27" s="66">
        <f>AG27/X27</f>
        <v>7.3991445582822959E-2</v>
      </c>
      <c r="N27" s="134">
        <f>(I27*0.7635+AU27*0.7562+K27*0.7021+1-P27*0.5276+R27*0.4621+W27*0.2713)/3.9552</f>
        <v>0.51360216064327746</v>
      </c>
      <c r="O27" s="134">
        <f>(1-I27*0.7635+1-AU27*0.7562+1-K27*0.7021+P27*0.5276+1-R27*0.4621+1-W27*0.2713)/5.5276</f>
        <v>0.71796091146676855</v>
      </c>
      <c r="P27" s="113">
        <f>AI27/AA27</f>
        <v>0.1643166941408063</v>
      </c>
      <c r="Q27" s="66">
        <f>AT27/X27</f>
        <v>2.1357622951984425E-2</v>
      </c>
      <c r="R27" s="67">
        <f>E27/AA27</f>
        <v>0.12258267582115669</v>
      </c>
      <c r="S27" s="66">
        <f>AC27/X27</f>
        <v>0.25205689682122406</v>
      </c>
      <c r="T27" s="66">
        <f>AC27/AA27</f>
        <v>9.4628405592987963E-2</v>
      </c>
      <c r="U27" s="67">
        <f>E27/X27</f>
        <v>0.32651727224930016</v>
      </c>
      <c r="V27" s="66">
        <v>0.33300000000000002</v>
      </c>
      <c r="W27" s="67">
        <f>AD27/AA27</f>
        <v>8.4764389247208569E-2</v>
      </c>
      <c r="X27" s="69">
        <v>70373</v>
      </c>
      <c r="Y27" s="69"/>
      <c r="Z27" s="888">
        <v>44057</v>
      </c>
      <c r="AA27" s="888">
        <v>187449</v>
      </c>
      <c r="AB27" s="887">
        <v>166737</v>
      </c>
      <c r="AC27" s="888">
        <f t="shared" si="25"/>
        <v>17738</v>
      </c>
      <c r="AD27" s="68">
        <v>15889</v>
      </c>
      <c r="AE27" s="69">
        <v>4578</v>
      </c>
      <c r="AF27" s="69">
        <v>1336</v>
      </c>
      <c r="AG27" s="68">
        <v>5207</v>
      </c>
      <c r="AH27" s="69">
        <v>1546</v>
      </c>
      <c r="AI27" s="68">
        <v>30801</v>
      </c>
      <c r="AJ27" s="888">
        <f t="shared" si="26"/>
        <v>2240</v>
      </c>
      <c r="AK27" s="68">
        <v>1849</v>
      </c>
      <c r="AL27" s="114">
        <v>371</v>
      </c>
      <c r="AM27" s="69">
        <v>158</v>
      </c>
      <c r="AN27" s="888">
        <f t="shared" si="27"/>
        <v>5198</v>
      </c>
      <c r="AO27" s="68">
        <v>2573</v>
      </c>
      <c r="AP27" s="69">
        <v>323</v>
      </c>
      <c r="AQ27" s="69">
        <v>1626</v>
      </c>
      <c r="AR27" s="68">
        <v>1132</v>
      </c>
      <c r="AS27" s="220">
        <v>3171</v>
      </c>
      <c r="AT27" s="894">
        <f t="shared" si="28"/>
        <v>1503</v>
      </c>
      <c r="AU27" s="349">
        <f>X27/AA27</f>
        <v>0.37542478220742709</v>
      </c>
      <c r="AV27" s="349">
        <f>BH27/AA27</f>
        <v>0.51150979733154089</v>
      </c>
      <c r="AW27" s="353">
        <f>AG27/AA27</f>
        <v>2.7778222343144001E-2</v>
      </c>
      <c r="AX27" s="365">
        <f>AN27/AA27</f>
        <v>2.7730209283591805E-2</v>
      </c>
      <c r="AY27" s="365">
        <f>BH27/X27</f>
        <v>1.3624827703806859</v>
      </c>
      <c r="AZ27" s="365">
        <f>AR27/X27</f>
        <v>1.6085714691714152E-2</v>
      </c>
      <c r="BA27" s="365">
        <f>AR27/AA27</f>
        <v>6.0389759347875957E-3</v>
      </c>
      <c r="BB27" s="365">
        <f>AT27/AA27</f>
        <v>8.0181809452170988E-3</v>
      </c>
      <c r="BC27" s="365">
        <f>AI27/X27</f>
        <v>0.43768206556491834</v>
      </c>
      <c r="BD27" s="380">
        <f>AD27/X27</f>
        <v>0.22578261549173689</v>
      </c>
      <c r="BE27" s="365">
        <v>0.26400000000000001</v>
      </c>
      <c r="BF27" s="907">
        <v>21886</v>
      </c>
      <c r="BG27" s="907">
        <v>8827</v>
      </c>
      <c r="BH27" s="910">
        <f>X27+AC27+AN27+AO27</f>
        <v>95882</v>
      </c>
      <c r="BI27" s="909">
        <v>29089</v>
      </c>
      <c r="BJ27" s="909">
        <v>3850</v>
      </c>
      <c r="BK27" s="907">
        <v>1316</v>
      </c>
      <c r="BL27" s="907">
        <v>934</v>
      </c>
      <c r="BM27" s="53"/>
      <c r="BN27" s="134">
        <f>(I27*0.7635+AU27*0.7562+K27*0.7021+1-P27*0.5276+R27*0.4621+W27*0.2713)/3.9552</f>
        <v>0.51360216064327746</v>
      </c>
      <c r="BO27" s="222">
        <v>4.7300000000000004</v>
      </c>
      <c r="BP27" s="116">
        <v>9.1</v>
      </c>
      <c r="BQ27" s="116">
        <v>3.3</v>
      </c>
      <c r="BR27" s="116">
        <v>1.1000000000000001</v>
      </c>
      <c r="BS27" s="115">
        <f>AS27/D27</f>
        <v>0.65246913580246912</v>
      </c>
      <c r="BT27" s="1252">
        <v>0.98299999999999998</v>
      </c>
      <c r="BU27" s="116">
        <v>1.94</v>
      </c>
      <c r="BV27" s="116">
        <v>20.6</v>
      </c>
      <c r="BW27" s="116">
        <v>6.4</v>
      </c>
      <c r="BX27" s="66">
        <v>0.755</v>
      </c>
      <c r="BY27" s="67">
        <v>0.12258267582115669</v>
      </c>
      <c r="BZ27" s="66">
        <v>0.37542478220742709</v>
      </c>
      <c r="CA27" s="227">
        <v>8.4764389247208569E-2</v>
      </c>
      <c r="CB27" s="66">
        <v>0.29399999999999998</v>
      </c>
      <c r="CC27" s="113">
        <v>0.1643166941408063</v>
      </c>
      <c r="CD27" s="53"/>
      <c r="CE27" s="134">
        <f>(1-I27*0.7635+1-AU27*0.7562+1-K27*0.7021+P27*0.5276+1-R27*0.4621+1-W27*0.2713)/5.5276</f>
        <v>0.71796091146676855</v>
      </c>
      <c r="CF27" s="115">
        <v>4.7300000000000004</v>
      </c>
      <c r="CG27" s="116">
        <v>9.1</v>
      </c>
      <c r="CH27" s="116">
        <v>3.3</v>
      </c>
      <c r="CI27" s="116">
        <v>1.1000000000000001</v>
      </c>
      <c r="CJ27" s="115">
        <f>AS27/D27</f>
        <v>0.65246913580246912</v>
      </c>
      <c r="CK27" s="1252">
        <v>0.98299999999999998</v>
      </c>
      <c r="CL27" s="116">
        <v>1.94</v>
      </c>
      <c r="CM27" s="116">
        <v>6.4</v>
      </c>
      <c r="CN27" s="116">
        <v>20.6</v>
      </c>
      <c r="CO27" s="66">
        <v>0.755</v>
      </c>
      <c r="CP27" s="67">
        <v>0.12258267582115669</v>
      </c>
      <c r="CQ27" s="66">
        <v>0.37542478220742709</v>
      </c>
      <c r="CR27" s="66">
        <v>8.4764389247208569E-2</v>
      </c>
      <c r="CS27" s="66">
        <v>0.29399999999999998</v>
      </c>
      <c r="CT27" s="113">
        <v>0.1643166941408063</v>
      </c>
      <c r="CU27" s="40"/>
      <c r="CV27" s="96">
        <v>1901</v>
      </c>
      <c r="CW27" s="134">
        <v>0.51334260588040692</v>
      </c>
      <c r="CX27" s="134">
        <v>0.7181466323941339</v>
      </c>
      <c r="CY27" s="40"/>
      <c r="DG27" s="40"/>
      <c r="DH27" s="96">
        <v>1901</v>
      </c>
      <c r="DI27" s="66">
        <v>0.35199999999999998</v>
      </c>
      <c r="DJ27" s="40"/>
      <c r="DR27" s="40"/>
      <c r="DS27" s="96">
        <v>1901</v>
      </c>
      <c r="DT27" s="98">
        <v>1.6408813877168308E-2</v>
      </c>
      <c r="DU27" s="40"/>
    </row>
    <row r="28" spans="1:125" x14ac:dyDescent="0.2">
      <c r="A28" s="40"/>
      <c r="B28" s="96">
        <v>2002</v>
      </c>
      <c r="C28" s="142">
        <v>30</v>
      </c>
      <c r="D28" s="111">
        <v>4852</v>
      </c>
      <c r="E28" s="112">
        <v>22408</v>
      </c>
      <c r="F28" s="138">
        <f>((((4/6)+((J28+K28+R28+T28+V28+W28+I28-(1-M28)-P28-Q28)/20))*(X28+(AD28+AS28)*5/6+(AH28+AM28+AP28)*1/6+AK28*18/6+AO28*8/6-AE28*9/6-AF28*7/6-AG28*3/6-AI28*2/6-AQ28*4/6-AR28)-(((2/6)-((J28+K28+L28+M28+S28+U28+V28+W28+I28)/20))*(AE28*17/6+AF28*12/6+AI28*3/6+AL28*2/6+AQ28*5/6+AR28*8/6-AD28*1/6-AG28*9/6-AK28*2/6))))/2</f>
        <v>22848.912819846875</v>
      </c>
      <c r="G28" s="301">
        <f t="shared" si="29"/>
        <v>1.0196765806786361</v>
      </c>
      <c r="H28" s="138">
        <f t="shared" si="30"/>
        <v>440.91281984687521</v>
      </c>
      <c r="I28" s="66">
        <v>0.29299999999999998</v>
      </c>
      <c r="J28" s="412">
        <v>0.41699999999999998</v>
      </c>
      <c r="K28" s="66">
        <v>0.748</v>
      </c>
      <c r="L28" s="66">
        <f>AN28/X28</f>
        <v>7.6067892913568441E-2</v>
      </c>
      <c r="M28" s="66">
        <f>AG28/X28</f>
        <v>7.3328405154295492E-2</v>
      </c>
      <c r="N28" s="134">
        <f>(I28*0.7635+AU28*0.7562+K28*0.7021+1-P28*0.5276+R28*0.4621+W28*0.2713)/3.9552</f>
        <v>0.51041393685165393</v>
      </c>
      <c r="O28" s="134">
        <f>(1-I28*0.7635+1-AU28*0.7562+1-K28*0.7021+P28*0.5276+1-R28*0.4621+1-W28*0.2713)/5.5276</f>
        <v>0.72024220221512747</v>
      </c>
      <c r="P28" s="113">
        <f>AI28/AA28</f>
        <v>0.16822870615974064</v>
      </c>
      <c r="Q28" s="66">
        <f>AT28/X28</f>
        <v>2.4090098708527199E-2</v>
      </c>
      <c r="R28" s="67">
        <f>E28/AA28</f>
        <v>0.1200760924898856</v>
      </c>
      <c r="S28" s="66">
        <f>AC28/X28</f>
        <v>0.26078763896740154</v>
      </c>
      <c r="T28" s="66">
        <f>AC28/AA28</f>
        <v>9.6412399860675721E-2</v>
      </c>
      <c r="U28" s="67">
        <f>E28/X28</f>
        <v>0.32479598788247743</v>
      </c>
      <c r="V28" s="66">
        <v>0.33100000000000002</v>
      </c>
      <c r="W28" s="67">
        <f>AD28/AA28</f>
        <v>8.7056238780376716E-2</v>
      </c>
      <c r="X28" s="69">
        <v>68991</v>
      </c>
      <c r="Y28" s="69"/>
      <c r="Z28" s="888">
        <v>43272</v>
      </c>
      <c r="AA28" s="888">
        <v>186615</v>
      </c>
      <c r="AB28" s="887">
        <v>165582</v>
      </c>
      <c r="AC28" s="888">
        <f t="shared" si="25"/>
        <v>17992</v>
      </c>
      <c r="AD28" s="68">
        <v>16246</v>
      </c>
      <c r="AE28" s="69">
        <v>4565</v>
      </c>
      <c r="AF28" s="69">
        <v>1399</v>
      </c>
      <c r="AG28" s="68">
        <v>5059</v>
      </c>
      <c r="AH28" s="69">
        <v>1494</v>
      </c>
      <c r="AI28" s="68">
        <v>31394</v>
      </c>
      <c r="AJ28" s="888">
        <f t="shared" si="26"/>
        <v>2243</v>
      </c>
      <c r="AK28" s="68">
        <v>1746</v>
      </c>
      <c r="AL28" s="114">
        <v>380</v>
      </c>
      <c r="AM28" s="69">
        <v>160</v>
      </c>
      <c r="AN28" s="888">
        <f t="shared" si="27"/>
        <v>5248</v>
      </c>
      <c r="AO28" s="68">
        <v>2750</v>
      </c>
      <c r="AP28" s="69">
        <v>369</v>
      </c>
      <c r="AQ28" s="69">
        <v>1633</v>
      </c>
      <c r="AR28" s="68">
        <v>1282</v>
      </c>
      <c r="AS28" s="220">
        <v>3225</v>
      </c>
      <c r="AT28" s="894">
        <f t="shared" si="28"/>
        <v>1662</v>
      </c>
      <c r="AU28" s="349">
        <f>X28/AA28</f>
        <v>0.36969696969696969</v>
      </c>
      <c r="AV28" s="349">
        <f>BH28/AA28</f>
        <v>0.50896766069179866</v>
      </c>
      <c r="AW28" s="353">
        <f>AG28/AA28</f>
        <v>2.7109289178254694E-2</v>
      </c>
      <c r="AX28" s="365">
        <f>AN28/AA28</f>
        <v>2.8122069501379847E-2</v>
      </c>
      <c r="AY28" s="365">
        <f>BH28/X28</f>
        <v>1.3767158035106029</v>
      </c>
      <c r="AZ28" s="365">
        <f>AR28/X28</f>
        <v>1.8582133901523388E-2</v>
      </c>
      <c r="BA28" s="365">
        <f>AR28/AA28</f>
        <v>6.869758593896525E-3</v>
      </c>
      <c r="BB28" s="365">
        <f>AT28/AA28</f>
        <v>8.9060364922433893E-3</v>
      </c>
      <c r="BC28" s="365">
        <f>AI28/X28</f>
        <v>0.45504486092388863</v>
      </c>
      <c r="BD28" s="380">
        <f>AD28/X28</f>
        <v>0.23547999014364193</v>
      </c>
      <c r="BE28" s="365">
        <v>0.26100000000000001</v>
      </c>
      <c r="BF28" s="907">
        <v>21332</v>
      </c>
      <c r="BG28" s="907">
        <v>8700</v>
      </c>
      <c r="BH28" s="910">
        <f>X28+AC28+AN28+AO28</f>
        <v>94981</v>
      </c>
      <c r="BI28" s="909">
        <v>28592</v>
      </c>
      <c r="BJ28" s="909">
        <v>3845</v>
      </c>
      <c r="BK28" s="907">
        <v>1452</v>
      </c>
      <c r="BL28" s="907">
        <v>921</v>
      </c>
      <c r="BM28" s="53"/>
      <c r="BN28" s="134">
        <f>(I28*0.7635+AU28*0.7562+K28*0.7021+1-P28*0.5276+R28*0.4621+W28*0.2713)/3.9552</f>
        <v>0.51041393685165393</v>
      </c>
      <c r="BO28" s="222">
        <v>4.62</v>
      </c>
      <c r="BP28" s="116">
        <v>9</v>
      </c>
      <c r="BQ28" s="116">
        <v>3.4</v>
      </c>
      <c r="BR28" s="116">
        <v>1.1000000000000001</v>
      </c>
      <c r="BS28" s="115">
        <f>AS28/D28</f>
        <v>0.6646743610882111</v>
      </c>
      <c r="BT28" s="1252">
        <v>0.98199999999999998</v>
      </c>
      <c r="BU28" s="116">
        <v>1.93</v>
      </c>
      <c r="BV28" s="116">
        <v>20.5</v>
      </c>
      <c r="BW28" s="116">
        <v>6.5</v>
      </c>
      <c r="BX28" s="66">
        <v>0.748</v>
      </c>
      <c r="BY28" s="67">
        <v>0.1200760924898856</v>
      </c>
      <c r="BZ28" s="66">
        <v>0.36969696969696969</v>
      </c>
      <c r="CA28" s="227">
        <v>8.7056238780376716E-2</v>
      </c>
      <c r="CB28" s="66">
        <v>0.29299999999999998</v>
      </c>
      <c r="CC28" s="113">
        <v>0.16822870615974064</v>
      </c>
      <c r="CD28" s="53"/>
      <c r="CE28" s="134">
        <f>(1-I28*0.7635+1-AU28*0.7562+1-K28*0.7021+P28*0.5276+1-R28*0.4621+1-W28*0.2713)/5.5276</f>
        <v>0.72024220221512747</v>
      </c>
      <c r="CF28" s="115">
        <v>4.62</v>
      </c>
      <c r="CG28" s="116">
        <v>9</v>
      </c>
      <c r="CH28" s="116">
        <v>3.4</v>
      </c>
      <c r="CI28" s="116">
        <v>1.1000000000000001</v>
      </c>
      <c r="CJ28" s="115">
        <f>AS28/D28</f>
        <v>0.6646743610882111</v>
      </c>
      <c r="CK28" s="1252">
        <v>0.98199999999999998</v>
      </c>
      <c r="CL28" s="116">
        <v>1.93</v>
      </c>
      <c r="CM28" s="116">
        <v>6.5</v>
      </c>
      <c r="CN28" s="116">
        <v>20.5</v>
      </c>
      <c r="CO28" s="66">
        <v>0.748</v>
      </c>
      <c r="CP28" s="67">
        <v>0.1200760924898856</v>
      </c>
      <c r="CQ28" s="66">
        <v>0.36969696969696969</v>
      </c>
      <c r="CR28" s="66">
        <v>8.7056238780376716E-2</v>
      </c>
      <c r="CS28" s="66">
        <v>0.29299999999999998</v>
      </c>
      <c r="CT28" s="113">
        <v>0.16822870615974064</v>
      </c>
      <c r="CU28" s="40"/>
      <c r="CV28" s="96">
        <v>1902</v>
      </c>
      <c r="CW28" s="134">
        <v>0.50321411213524969</v>
      </c>
      <c r="CX28" s="134">
        <v>0.72539394016981351</v>
      </c>
      <c r="CY28" s="40"/>
      <c r="DG28" s="40"/>
      <c r="DH28" s="96">
        <v>1902</v>
      </c>
      <c r="DI28" s="66">
        <v>0.33900000000000002</v>
      </c>
      <c r="DJ28" s="40"/>
      <c r="DR28" s="40"/>
      <c r="DS28" s="96">
        <v>1902</v>
      </c>
      <c r="DT28" s="98">
        <v>1.3506295307134682E-2</v>
      </c>
      <c r="DU28" s="40"/>
    </row>
    <row r="29" spans="1:125" x14ac:dyDescent="0.2">
      <c r="A29" s="40"/>
      <c r="B29" s="96">
        <v>2001</v>
      </c>
      <c r="C29" s="142">
        <v>30</v>
      </c>
      <c r="D29" s="111">
        <v>4858</v>
      </c>
      <c r="E29" s="112">
        <v>23199</v>
      </c>
      <c r="F29" s="138">
        <f>((((4/6)+((J29+K29+R29+T29+V29+W29+I29-(1-M29)-P29-Q29)/20))*(X29+(AD29+AS29)*5/6+(AH29+AM29+AP29)*1/6+AK29*18/6+AO29*8/6-AE29*9/6-AF29*7/6-AG29*3/6-AI29*2/6-AQ29*4/6-AR29)-(((2/6)-((J29+K29+L29+M29+S29+U29+V29+W29+I29)/20))*(AE29*17/6+AF29*12/6+AI29*3/6+AL29*2/6+AQ29*5/6+AR29*8/6-AD29*1/6-AG29*9/6-AK29*2/6))))/2</f>
        <v>23666.513339610734</v>
      </c>
      <c r="G29" s="301">
        <f t="shared" si="29"/>
        <v>1.0201523056860526</v>
      </c>
      <c r="H29" s="138">
        <f t="shared" si="30"/>
        <v>467.51333961073396</v>
      </c>
      <c r="I29" s="66">
        <v>0.29599999999999999</v>
      </c>
      <c r="J29" s="412">
        <v>0.42699999999999999</v>
      </c>
      <c r="K29" s="66">
        <v>0.75900000000000001</v>
      </c>
      <c r="L29" s="66">
        <f>AN29/X29</f>
        <v>7.5293984941203013E-2</v>
      </c>
      <c r="M29" s="66">
        <f>AG29/X29</f>
        <v>7.6957784608443075E-2</v>
      </c>
      <c r="N29" s="134">
        <f>(I29*0.7635+AU29*0.7562+K29*0.7021+1-P29*0.5276+R29*0.4621+W29*0.2713)/3.9552</f>
        <v>0.51440075237166794</v>
      </c>
      <c r="O29" s="134">
        <f>(1-I29*0.7635+1-AU29*0.7562+1-K29*0.7021+P29*0.5276+1-R29*0.4621+1-W29*0.2713)/5.5276</f>
        <v>0.71738948987256301</v>
      </c>
      <c r="P29" s="113">
        <f>AI29/AA29</f>
        <v>0.17330566489816876</v>
      </c>
      <c r="Q29" s="66">
        <f>AT29/X29</f>
        <v>2.6310594737881051E-2</v>
      </c>
      <c r="R29" s="67">
        <f>E29/AA29</f>
        <v>0.12407474756118432</v>
      </c>
      <c r="S29" s="66">
        <f>AC29/X29</f>
        <v>0.24951355009728998</v>
      </c>
      <c r="T29" s="66">
        <f>AC29/AA29</f>
        <v>9.4643162758856758E-2</v>
      </c>
      <c r="U29" s="67">
        <f>E29/X29</f>
        <v>0.32710583457883308</v>
      </c>
      <c r="V29" s="66">
        <v>0.33200000000000002</v>
      </c>
      <c r="W29" s="67">
        <f>AD29/AA29</f>
        <v>8.4534913571795309E-2</v>
      </c>
      <c r="X29" s="69">
        <v>70922</v>
      </c>
      <c r="Y29" s="69"/>
      <c r="Z29" s="888">
        <v>43879</v>
      </c>
      <c r="AA29" s="888">
        <v>186976</v>
      </c>
      <c r="AB29" s="887">
        <v>166234</v>
      </c>
      <c r="AC29" s="888">
        <f t="shared" si="25"/>
        <v>17696</v>
      </c>
      <c r="AD29" s="68">
        <v>15806</v>
      </c>
      <c r="AE29" s="69">
        <v>4435</v>
      </c>
      <c r="AF29" s="69">
        <v>1424</v>
      </c>
      <c r="AG29" s="68">
        <v>5458</v>
      </c>
      <c r="AH29" s="69">
        <v>1484</v>
      </c>
      <c r="AI29" s="68">
        <v>32404</v>
      </c>
      <c r="AJ29" s="888">
        <f t="shared" si="26"/>
        <v>2290</v>
      </c>
      <c r="AK29" s="68">
        <v>1890</v>
      </c>
      <c r="AL29" s="114">
        <v>458</v>
      </c>
      <c r="AM29" s="69">
        <v>151</v>
      </c>
      <c r="AN29" s="888">
        <f t="shared" si="27"/>
        <v>5340</v>
      </c>
      <c r="AO29" s="68">
        <v>3103</v>
      </c>
      <c r="AP29" s="69">
        <v>348</v>
      </c>
      <c r="AQ29" s="69">
        <v>1607</v>
      </c>
      <c r="AR29" s="68">
        <v>1408</v>
      </c>
      <c r="AS29" s="220">
        <v>3357</v>
      </c>
      <c r="AT29" s="894">
        <f t="shared" si="28"/>
        <v>1866</v>
      </c>
      <c r="AU29" s="349">
        <f>X29/AA29</f>
        <v>0.37931071367448227</v>
      </c>
      <c r="AV29" s="349">
        <f>BH29/AA29</f>
        <v>0.51910940441553999</v>
      </c>
      <c r="AW29" s="353">
        <f>AG29/AA29</f>
        <v>2.9190912202635633E-2</v>
      </c>
      <c r="AX29" s="365">
        <f>AN29/AA29</f>
        <v>2.8559815163443438E-2</v>
      </c>
      <c r="AY29" s="365">
        <f>BH29/X29</f>
        <v>1.3685598262880347</v>
      </c>
      <c r="AZ29" s="365">
        <f>AR29/X29</f>
        <v>1.9852796029440792E-2</v>
      </c>
      <c r="BA29" s="365">
        <f>AR29/AA29</f>
        <v>7.5303782303611155E-3</v>
      </c>
      <c r="BB29" s="365">
        <f>AT29/AA29</f>
        <v>9.9798904672257407E-3</v>
      </c>
      <c r="BC29" s="365">
        <f>AI29/X29</f>
        <v>0.45689630862073827</v>
      </c>
      <c r="BD29" s="380">
        <f>AD29/X29</f>
        <v>0.22286455542708891</v>
      </c>
      <c r="BE29" s="365">
        <v>0.26400000000000001</v>
      </c>
      <c r="BF29" s="907">
        <v>22088</v>
      </c>
      <c r="BG29" s="907">
        <v>8813</v>
      </c>
      <c r="BH29" s="910">
        <f>X29+AC29+AN29+AO29</f>
        <v>97061</v>
      </c>
      <c r="BI29" s="909">
        <v>28680</v>
      </c>
      <c r="BJ29" s="909">
        <v>3653</v>
      </c>
      <c r="BK29" s="907">
        <v>1384</v>
      </c>
      <c r="BL29" s="907">
        <v>928</v>
      </c>
      <c r="BM29" s="53"/>
      <c r="BN29" s="134">
        <f>(I29*0.7635+AU29*0.7562+K29*0.7021+1-P29*0.5276+R29*0.4621+W29*0.2713)/3.9552</f>
        <v>0.51440075237166794</v>
      </c>
      <c r="BO29" s="222">
        <v>4.78</v>
      </c>
      <c r="BP29" s="116">
        <v>9.1</v>
      </c>
      <c r="BQ29" s="116">
        <v>3.3</v>
      </c>
      <c r="BR29" s="116">
        <v>1.1000000000000001</v>
      </c>
      <c r="BS29" s="115">
        <f>AS29/D29</f>
        <v>0.6910251132153149</v>
      </c>
      <c r="BT29" s="1252">
        <v>0.98199999999999998</v>
      </c>
      <c r="BU29" s="116">
        <v>2.0499999999999998</v>
      </c>
      <c r="BV29" s="116">
        <v>20.3</v>
      </c>
      <c r="BW29" s="116">
        <v>6.7</v>
      </c>
      <c r="BX29" s="66">
        <v>0.75900000000000001</v>
      </c>
      <c r="BY29" s="67">
        <v>0.12407474756118432</v>
      </c>
      <c r="BZ29" s="66">
        <v>0.37931071367448227</v>
      </c>
      <c r="CA29" s="227">
        <v>8.4534913571795309E-2</v>
      </c>
      <c r="CB29" s="66">
        <v>0.29599999999999999</v>
      </c>
      <c r="CC29" s="113">
        <v>0.17330566489816876</v>
      </c>
      <c r="CD29" s="53"/>
      <c r="CE29" s="134">
        <f>(1-I29*0.7635+1-AU29*0.7562+1-K29*0.7021+P29*0.5276+1-R29*0.4621+1-W29*0.2713)/5.5276</f>
        <v>0.71738948987256301</v>
      </c>
      <c r="CF29" s="115">
        <v>4.78</v>
      </c>
      <c r="CG29" s="116">
        <v>9.1</v>
      </c>
      <c r="CH29" s="116">
        <v>3.3</v>
      </c>
      <c r="CI29" s="116">
        <v>1.1000000000000001</v>
      </c>
      <c r="CJ29" s="115">
        <f>AS29/D29</f>
        <v>0.6910251132153149</v>
      </c>
      <c r="CK29" s="1252">
        <v>0.98199999999999998</v>
      </c>
      <c r="CL29" s="116">
        <v>2.0499999999999998</v>
      </c>
      <c r="CM29" s="116">
        <v>6.7</v>
      </c>
      <c r="CN29" s="116">
        <v>20.3</v>
      </c>
      <c r="CO29" s="66">
        <v>0.75900000000000001</v>
      </c>
      <c r="CP29" s="67">
        <v>0.12407474756118432</v>
      </c>
      <c r="CQ29" s="66">
        <v>0.37931071367448227</v>
      </c>
      <c r="CR29" s="66">
        <v>8.4534913571795309E-2</v>
      </c>
      <c r="CS29" s="66">
        <v>0.29599999999999999</v>
      </c>
      <c r="CT29" s="113">
        <v>0.17330566489816876</v>
      </c>
      <c r="CU29" s="40"/>
      <c r="CV29" s="96">
        <v>1903</v>
      </c>
      <c r="CW29" s="134">
        <v>0.49764581443635986</v>
      </c>
      <c r="CX29" s="134">
        <v>0.7293782608620939</v>
      </c>
      <c r="CY29" s="40"/>
      <c r="DG29" s="40"/>
      <c r="DH29" s="96">
        <v>1903</v>
      </c>
      <c r="DI29" s="66">
        <v>0.32</v>
      </c>
      <c r="DJ29" s="40"/>
      <c r="DR29" s="40"/>
      <c r="DS29" s="96">
        <v>1903</v>
      </c>
      <c r="DT29" s="98">
        <v>1.2817079236331637E-2</v>
      </c>
      <c r="DU29" s="40"/>
    </row>
    <row r="30" spans="1:125" x14ac:dyDescent="0.2">
      <c r="A30" s="40"/>
      <c r="B30" s="96">
        <v>2000</v>
      </c>
      <c r="C30" s="142">
        <v>30</v>
      </c>
      <c r="D30" s="111">
        <v>4858</v>
      </c>
      <c r="E30" s="112">
        <v>24971</v>
      </c>
      <c r="F30" s="138">
        <f>((((4/6)+((J30+K30+R30+T30+V30+W30+I30-(1-M30)-P30-Q30)/20))*(X30+(AD30+AS30)*5/6+(AH30+AM30+AP30)*1/6+AK30*18/6+AO30*8/6-AE30*9/6-AF30*7/6-AG30*3/6-AI30*2/6-AQ30*4/6-AR30)-(((2/6)-((J30+K30+L30+M30+S30+U30+V30+W30+I30)/20))*(AE30*17/6+AF30*12/6+AI30*3/6+AL30*2/6+AQ30*5/6+AR30*8/6-AD30*1/6-AG30*9/6-AK30*2/6))))/2</f>
        <v>24966.231878432965</v>
      </c>
      <c r="G30" s="300">
        <f t="shared" si="29"/>
        <v>0.99980905363954053</v>
      </c>
      <c r="H30" s="341">
        <f t="shared" ref="H30:H37" si="31">E30-F30</f>
        <v>4.7681215670345409</v>
      </c>
      <c r="I30" s="66">
        <v>0.3</v>
      </c>
      <c r="J30" s="412">
        <v>0.437</v>
      </c>
      <c r="K30" s="66">
        <v>0.78200000000000003</v>
      </c>
      <c r="L30" s="66">
        <f>AN30/X30</f>
        <v>7.4470121701080264E-2</v>
      </c>
      <c r="M30" s="66">
        <f>AG30/X30</f>
        <v>7.7847668535484749E-2</v>
      </c>
      <c r="N30" s="134">
        <f>(I30*0.7635+AU30*0.7562+K30*0.7021+1-P30*0.5276+R30*0.4621+W30*0.2713)/3.9552</f>
        <v>0.52297044199181442</v>
      </c>
      <c r="O30" s="134">
        <f>(1-I30*0.7635+1-AU30*0.7562+1-K30*0.7021+P30*0.5276+1-R30*0.4621+1-W30*0.2713)/5.5276</f>
        <v>0.7112575634694942</v>
      </c>
      <c r="P30" s="113">
        <f>AI30/AA30</f>
        <v>0.16480518866189078</v>
      </c>
      <c r="Q30" s="66">
        <f>AT30/X30</f>
        <v>2.3683850676876794E-2</v>
      </c>
      <c r="R30" s="67">
        <f>E30/AA30</f>
        <v>0.13124602519696627</v>
      </c>
      <c r="S30" s="66">
        <f>AC30/X30</f>
        <v>0.27088746068644881</v>
      </c>
      <c r="T30" s="66">
        <f>AC30/AA30</f>
        <v>0.10412012971654727</v>
      </c>
      <c r="U30" s="67">
        <f>E30/X30</f>
        <v>0.34146041296321616</v>
      </c>
      <c r="V30" s="66">
        <v>0.34499999999999997</v>
      </c>
      <c r="W30" s="67">
        <f>AD30/AA30</f>
        <v>9.5852539406394377E-2</v>
      </c>
      <c r="X30" s="69">
        <v>73130</v>
      </c>
      <c r="Y30" s="69"/>
      <c r="Z30" s="888">
        <v>45246</v>
      </c>
      <c r="AA30" s="888">
        <v>190261</v>
      </c>
      <c r="AB30" s="887">
        <v>167290</v>
      </c>
      <c r="AC30" s="888">
        <f t="shared" si="25"/>
        <v>19810</v>
      </c>
      <c r="AD30" s="68">
        <v>18237</v>
      </c>
      <c r="AE30" s="69">
        <v>4711</v>
      </c>
      <c r="AF30" s="69">
        <v>1514</v>
      </c>
      <c r="AG30" s="68">
        <v>5693</v>
      </c>
      <c r="AH30" s="69">
        <v>1518</v>
      </c>
      <c r="AI30" s="68">
        <v>31356</v>
      </c>
      <c r="AJ30" s="888">
        <f t="shared" si="26"/>
        <v>2246</v>
      </c>
      <c r="AK30" s="68">
        <v>1573</v>
      </c>
      <c r="AL30" s="114">
        <v>408</v>
      </c>
      <c r="AM30" s="69">
        <v>161</v>
      </c>
      <c r="AN30" s="888">
        <f t="shared" si="27"/>
        <v>5446</v>
      </c>
      <c r="AO30" s="68">
        <v>2924</v>
      </c>
      <c r="AP30" s="69">
        <v>320</v>
      </c>
      <c r="AQ30" s="69">
        <v>1628</v>
      </c>
      <c r="AR30" s="68">
        <v>1324</v>
      </c>
      <c r="AS30" s="220">
        <v>3447</v>
      </c>
      <c r="AT30" s="894">
        <f t="shared" si="28"/>
        <v>1732</v>
      </c>
      <c r="AU30" s="349">
        <f>X30/AA30</f>
        <v>0.38436673832261997</v>
      </c>
      <c r="AV30" s="349">
        <f>BH30/AA30</f>
        <v>0.53247906822732982</v>
      </c>
      <c r="AW30" s="353">
        <f>AG30/AA30</f>
        <v>2.9922054441004726E-2</v>
      </c>
      <c r="AX30" s="365">
        <f>AN30/AA30</f>
        <v>2.8623837780732783E-2</v>
      </c>
      <c r="AY30" s="365">
        <f>BH30/X30</f>
        <v>1.3853411732531109</v>
      </c>
      <c r="AZ30" s="365">
        <f>AR30/X30</f>
        <v>1.8104744974702585E-2</v>
      </c>
      <c r="BA30" s="365">
        <f>AR30/AA30</f>
        <v>6.9588617740892773E-3</v>
      </c>
      <c r="BB30" s="365">
        <f>AT30/AA30</f>
        <v>9.1032844355911097E-3</v>
      </c>
      <c r="BC30" s="365">
        <f>AI30/X30</f>
        <v>0.42877068234650623</v>
      </c>
      <c r="BD30" s="380">
        <f>AD30/X30</f>
        <v>0.24937782031997813</v>
      </c>
      <c r="BE30" s="365">
        <v>0.27</v>
      </c>
      <c r="BF30" s="907">
        <v>23735</v>
      </c>
      <c r="BG30" s="907">
        <v>8901</v>
      </c>
      <c r="BH30" s="910">
        <f>X30+AC30+AN30+AO30</f>
        <v>101310</v>
      </c>
      <c r="BI30" s="909">
        <v>29700</v>
      </c>
      <c r="BJ30" s="909">
        <v>3892</v>
      </c>
      <c r="BK30" s="907">
        <v>1210</v>
      </c>
      <c r="BL30" s="907">
        <v>952</v>
      </c>
      <c r="BM30" s="53"/>
      <c r="BN30" s="134">
        <f>(I30*0.7635+AU30*0.7562+K30*0.7021+1-P30*0.5276+R30*0.4621+W30*0.2713)/3.9552</f>
        <v>0.52297044199181442</v>
      </c>
      <c r="BO30" s="222">
        <v>5.14</v>
      </c>
      <c r="BP30" s="116">
        <v>9.4</v>
      </c>
      <c r="BQ30" s="116">
        <v>3.8</v>
      </c>
      <c r="BR30" s="116">
        <v>1.2</v>
      </c>
      <c r="BS30" s="115">
        <f>AS30/D30</f>
        <v>0.70955125566076571</v>
      </c>
      <c r="BT30" s="1252">
        <v>0.98099999999999998</v>
      </c>
      <c r="BU30" s="116">
        <v>1.72</v>
      </c>
      <c r="BV30" s="116">
        <v>20.5</v>
      </c>
      <c r="BW30" s="116">
        <v>6.5</v>
      </c>
      <c r="BX30" s="66">
        <v>0.78200000000000003</v>
      </c>
      <c r="BY30" s="67">
        <v>0.13124602519696627</v>
      </c>
      <c r="BZ30" s="66">
        <v>0.38436673832261997</v>
      </c>
      <c r="CA30" s="227">
        <v>9.5852539406394377E-2</v>
      </c>
      <c r="CB30" s="66">
        <v>0.3</v>
      </c>
      <c r="CC30" s="113">
        <v>0.16480518866189078</v>
      </c>
      <c r="CD30" s="53"/>
      <c r="CE30" s="134">
        <f>(1-I30*0.7635+1-AU30*0.7562+1-K30*0.7021+P30*0.5276+1-R30*0.4621+1-W30*0.2713)/5.5276</f>
        <v>0.7112575634694942</v>
      </c>
      <c r="CF30" s="115">
        <v>5.14</v>
      </c>
      <c r="CG30" s="116">
        <v>9.4</v>
      </c>
      <c r="CH30" s="116">
        <v>3.8</v>
      </c>
      <c r="CI30" s="116">
        <v>1.2</v>
      </c>
      <c r="CJ30" s="115">
        <f>AS30/D30</f>
        <v>0.70955125566076571</v>
      </c>
      <c r="CK30" s="1252">
        <v>0.98099999999999998</v>
      </c>
      <c r="CL30" s="116">
        <v>1.72</v>
      </c>
      <c r="CM30" s="116">
        <v>6.5</v>
      </c>
      <c r="CN30" s="116">
        <v>20.5</v>
      </c>
      <c r="CO30" s="66">
        <v>0.78200000000000003</v>
      </c>
      <c r="CP30" s="67">
        <v>0.13124602519696627</v>
      </c>
      <c r="CQ30" s="66">
        <v>0.38436673832261997</v>
      </c>
      <c r="CR30" s="66">
        <v>9.5852539406394377E-2</v>
      </c>
      <c r="CS30" s="66">
        <v>0.3</v>
      </c>
      <c r="CT30" s="113">
        <v>0.16480518866189078</v>
      </c>
      <c r="CU30" s="40"/>
      <c r="CV30" s="96">
        <v>1904</v>
      </c>
      <c r="CW30" s="134">
        <v>0.47850408972277986</v>
      </c>
      <c r="CX30" s="134">
        <v>0.74307486510030785</v>
      </c>
      <c r="CY30" s="40"/>
      <c r="DG30" s="40"/>
      <c r="DH30" s="96">
        <v>1904</v>
      </c>
      <c r="DI30" s="66">
        <v>0.29699999999999999</v>
      </c>
      <c r="DJ30" s="40"/>
      <c r="DR30" s="40"/>
      <c r="DS30" s="96">
        <v>1904</v>
      </c>
      <c r="DT30" s="98">
        <v>1.2483499905713747E-2</v>
      </c>
      <c r="DU30" s="40"/>
    </row>
    <row r="31" spans="1:125" x14ac:dyDescent="0.2">
      <c r="A31" s="40"/>
      <c r="B31" s="96">
        <v>1999</v>
      </c>
      <c r="C31" s="142">
        <v>30</v>
      </c>
      <c r="D31" s="111">
        <v>4856</v>
      </c>
      <c r="E31" s="112">
        <v>24691</v>
      </c>
      <c r="F31" s="138">
        <f>((((4/6)+((J31+K31+R31+T31+V31+W31+I31-(1-M31)-P31-Q31)/20))*(X31+(AD31+AS31)*5/6+(AH31+AM31+AP31)*1/6+AK31*18/6+AO31*8/6-AE31*9/6-AF31*7/6-AG31*3/6-AI31*2/6-AQ31*4/6-AR31)-(((2/6)-((J31+K31+L31+M31+S31+U31+V31+W31+I31)/20))*(AE31*17/6+AF31*12/6+AI31*3/6+AL31*2/6+AQ31*5/6+AR31*8/6-AD31*1/6-AG31*9/6-AK31*2/6))))/2</f>
        <v>24889.060559227677</v>
      </c>
      <c r="G31" s="300">
        <f t="shared" si="29"/>
        <v>1.0080215689614709</v>
      </c>
      <c r="H31" s="138">
        <f t="shared" si="30"/>
        <v>198.060559227677</v>
      </c>
      <c r="I31" s="66">
        <v>0.30199999999999999</v>
      </c>
      <c r="J31" s="412">
        <v>0.434</v>
      </c>
      <c r="K31" s="66">
        <v>0.77800000000000002</v>
      </c>
      <c r="L31" s="66">
        <f>AN31/X31</f>
        <v>7.8399735219891603E-2</v>
      </c>
      <c r="M31" s="66">
        <f>AG31/X31</f>
        <v>7.6234606208541916E-2</v>
      </c>
      <c r="N31" s="134">
        <f>(I31*0.7635+AU31*0.7562+K31*0.7021+1-P31*0.5276+R31*0.4621+W31*0.2713)/3.9552</f>
        <v>0.5221138858434422</v>
      </c>
      <c r="O31" s="134">
        <f>(1-I31*0.7635+1-AU31*0.7562+1-K31*0.7021+P31*0.5276+1-R31*0.4621+1-W31*0.2713)/5.5276</f>
        <v>0.71187046072653903</v>
      </c>
      <c r="P31" s="113">
        <f>AI31/AA31</f>
        <v>0.16405014444467875</v>
      </c>
      <c r="Q31" s="66">
        <f>AT31/X31</f>
        <v>2.7277867416876975E-2</v>
      </c>
      <c r="R31" s="67">
        <f>E31/AA31</f>
        <v>0.13016363367985997</v>
      </c>
      <c r="S31" s="66">
        <f>AC31/X31</f>
        <v>0.26850357866865254</v>
      </c>
      <c r="T31" s="66">
        <f>AC31/AA31</f>
        <v>0.10264006916475128</v>
      </c>
      <c r="U31" s="67">
        <f>E31/X31</f>
        <v>0.34050446126901385</v>
      </c>
      <c r="V31" s="66">
        <v>0.34499999999999997</v>
      </c>
      <c r="W31" s="67">
        <f>AD31/AA31</f>
        <v>9.4316049174451216E-2</v>
      </c>
      <c r="X31" s="69">
        <v>72513</v>
      </c>
      <c r="Y31" s="69"/>
      <c r="Z31" s="888">
        <v>45327</v>
      </c>
      <c r="AA31" s="888">
        <v>189692</v>
      </c>
      <c r="AB31" s="887">
        <v>167137</v>
      </c>
      <c r="AC31" s="888">
        <f t="shared" si="25"/>
        <v>19470</v>
      </c>
      <c r="AD31" s="68">
        <v>17891</v>
      </c>
      <c r="AE31" s="69">
        <v>4682</v>
      </c>
      <c r="AF31" s="69">
        <v>1464</v>
      </c>
      <c r="AG31" s="68">
        <v>5528</v>
      </c>
      <c r="AH31" s="69">
        <v>1632</v>
      </c>
      <c r="AI31" s="68">
        <v>31119</v>
      </c>
      <c r="AJ31" s="888">
        <f t="shared" si="26"/>
        <v>2459</v>
      </c>
      <c r="AK31" s="68">
        <v>1579</v>
      </c>
      <c r="AL31" s="114">
        <v>459</v>
      </c>
      <c r="AM31" s="69">
        <v>177</v>
      </c>
      <c r="AN31" s="888">
        <f t="shared" si="27"/>
        <v>5685</v>
      </c>
      <c r="AO31" s="68">
        <v>3421</v>
      </c>
      <c r="AP31" s="69">
        <v>368</v>
      </c>
      <c r="AQ31" s="69">
        <v>1604</v>
      </c>
      <c r="AR31" s="68">
        <v>1519</v>
      </c>
      <c r="AS31" s="220">
        <v>3508</v>
      </c>
      <c r="AT31" s="894">
        <f t="shared" si="28"/>
        <v>1978</v>
      </c>
      <c r="AU31" s="349">
        <f>X31/AA31</f>
        <v>0.38226704341775086</v>
      </c>
      <c r="AV31" s="349">
        <f>BH31/AA31</f>
        <v>0.53291124559812753</v>
      </c>
      <c r="AW31" s="353">
        <f>AG31/AA31</f>
        <v>2.9141977521455833E-2</v>
      </c>
      <c r="AX31" s="365">
        <f>AN31/AA31</f>
        <v>2.9969634987242477E-2</v>
      </c>
      <c r="AY31" s="365">
        <f>BH31/X31</f>
        <v>1.3940810613269345</v>
      </c>
      <c r="AZ31" s="365">
        <f>AR31/X31</f>
        <v>2.0947967950574381E-2</v>
      </c>
      <c r="BA31" s="365">
        <f>AR31/AA31</f>
        <v>8.0077177740758704E-3</v>
      </c>
      <c r="BB31" s="365">
        <f>AT31/AA31</f>
        <v>1.0427429728190963E-2</v>
      </c>
      <c r="BC31" s="365">
        <f>AI31/X31</f>
        <v>0.42915063505854123</v>
      </c>
      <c r="BD31" s="380">
        <f>AD31/X31</f>
        <v>0.24672817287934579</v>
      </c>
      <c r="BE31" s="365">
        <v>0.27100000000000002</v>
      </c>
      <c r="BF31" s="907">
        <v>23461</v>
      </c>
      <c r="BG31" s="907">
        <v>8740</v>
      </c>
      <c r="BH31" s="910">
        <f>X31+AC31+AN31+AO31</f>
        <v>101089</v>
      </c>
      <c r="BI31" s="909">
        <v>30128</v>
      </c>
      <c r="BJ31" s="909">
        <v>3841</v>
      </c>
      <c r="BK31" s="907">
        <v>1107</v>
      </c>
      <c r="BL31" s="907">
        <v>931</v>
      </c>
      <c r="BM31" s="53"/>
      <c r="BN31" s="134">
        <f>(I31*0.7635+AU31*0.7562+K31*0.7021+1-P31*0.5276+R31*0.4621+W31*0.2713)/3.9552</f>
        <v>0.5221138858434422</v>
      </c>
      <c r="BO31" s="222">
        <v>5.08</v>
      </c>
      <c r="BP31" s="116">
        <v>9.4</v>
      </c>
      <c r="BQ31" s="116">
        <v>3.7</v>
      </c>
      <c r="BR31" s="116">
        <v>1.2</v>
      </c>
      <c r="BS31" s="115">
        <f>AS31/D31</f>
        <v>0.72240527182866554</v>
      </c>
      <c r="BT31" s="1252">
        <v>0.98099999999999998</v>
      </c>
      <c r="BU31" s="116">
        <v>1.74</v>
      </c>
      <c r="BV31" s="116">
        <v>20.5</v>
      </c>
      <c r="BW31" s="116">
        <v>6.5</v>
      </c>
      <c r="BX31" s="66">
        <v>0.77800000000000002</v>
      </c>
      <c r="BY31" s="67">
        <v>0.13016363367985997</v>
      </c>
      <c r="BZ31" s="66">
        <v>0.38226704341775086</v>
      </c>
      <c r="CA31" s="227">
        <v>9.4316049174451216E-2</v>
      </c>
      <c r="CB31" s="66">
        <v>0.30199999999999999</v>
      </c>
      <c r="CC31" s="113">
        <v>0.16405014444467875</v>
      </c>
      <c r="CD31" s="53"/>
      <c r="CE31" s="134">
        <f>(1-I31*0.7635+1-AU31*0.7562+1-K31*0.7021+P31*0.5276+1-R31*0.4621+1-W31*0.2713)/5.5276</f>
        <v>0.71187046072653903</v>
      </c>
      <c r="CF31" s="115">
        <v>5.08</v>
      </c>
      <c r="CG31" s="116">
        <v>9.4</v>
      </c>
      <c r="CH31" s="116">
        <v>3.7</v>
      </c>
      <c r="CI31" s="116">
        <v>1.2</v>
      </c>
      <c r="CJ31" s="115">
        <f>AS31/D31</f>
        <v>0.72240527182866554</v>
      </c>
      <c r="CK31" s="1252">
        <v>0.98099999999999998</v>
      </c>
      <c r="CL31" s="116">
        <v>1.74</v>
      </c>
      <c r="CM31" s="116">
        <v>6.5</v>
      </c>
      <c r="CN31" s="116">
        <v>20.5</v>
      </c>
      <c r="CO31" s="66">
        <v>0.77800000000000002</v>
      </c>
      <c r="CP31" s="67">
        <v>0.13016363367985997</v>
      </c>
      <c r="CQ31" s="66">
        <v>0.38226704341775086</v>
      </c>
      <c r="CR31" s="66">
        <v>9.4316049174451216E-2</v>
      </c>
      <c r="CS31" s="66">
        <v>0.30199999999999999</v>
      </c>
      <c r="CT31" s="113">
        <v>0.16405014444467875</v>
      </c>
      <c r="CU31" s="40"/>
      <c r="CV31" s="96">
        <v>1905</v>
      </c>
      <c r="CW31" s="134">
        <v>0.48354491718854331</v>
      </c>
      <c r="CX31" s="134">
        <v>0.73946796865472786</v>
      </c>
      <c r="CY31" s="40"/>
      <c r="DG31" s="40"/>
      <c r="DH31" s="96">
        <v>1905</v>
      </c>
      <c r="DI31" s="66">
        <v>0.315</v>
      </c>
      <c r="DJ31" s="40"/>
      <c r="DR31" s="40"/>
      <c r="DS31" s="96">
        <v>1905</v>
      </c>
      <c r="DT31" s="98">
        <v>1.2798182506626277E-2</v>
      </c>
      <c r="DU31" s="40"/>
    </row>
    <row r="32" spans="1:125" x14ac:dyDescent="0.2">
      <c r="A32" s="40"/>
      <c r="B32" s="96">
        <v>1998</v>
      </c>
      <c r="C32" s="142">
        <v>30</v>
      </c>
      <c r="D32" s="111">
        <v>4864</v>
      </c>
      <c r="E32" s="112">
        <v>23297</v>
      </c>
      <c r="F32" s="138">
        <f>((((4/6)+((J32+K32+R32+T32+V32+W32+I32-(1-M32)-P32-Q32)/20))*(X32+(AD32+AS32)*5/6+(AH32+AM32+AP32)*1/6+AK32*18/6+AO32*8/6-AE32*9/6-AF32*7/6-AG32*3/6-AI32*2/6-AQ32*4/6-AR32)-(((2/6)-((J32+K32+L32+M32+S32+U32+V32+W32+I32)/20))*(AE32*17/6+AF32*12/6+AI32*3/6+AL32*2/6+AQ32*5/6+AR32*8/6-AD32*1/6-AG32*9/6-AK32*2/6))))/2</f>
        <v>23391.433971290971</v>
      </c>
      <c r="G32" s="300">
        <f t="shared" si="29"/>
        <v>1.0040534820488034</v>
      </c>
      <c r="H32" s="138">
        <f t="shared" si="30"/>
        <v>94.433971290971385</v>
      </c>
      <c r="I32" s="66">
        <v>0.29899999999999999</v>
      </c>
      <c r="J32" s="412">
        <v>0.42</v>
      </c>
      <c r="K32" s="66">
        <v>0.755</v>
      </c>
      <c r="L32" s="66">
        <f>AN32/X32</f>
        <v>8.0347479350612358E-2</v>
      </c>
      <c r="M32" s="66">
        <f>AG32/X32</f>
        <v>7.2116206209057246E-2</v>
      </c>
      <c r="N32" s="134">
        <f>(I32*0.7635+AU32*0.7562+K32*0.7021+1-P32*0.5276+R32*0.4621+W32*0.2713)/3.9552</f>
        <v>0.51373061548317145</v>
      </c>
      <c r="O32" s="134">
        <f>(1-I32*0.7635+1-AU32*0.7562+1-K32*0.7021+P32*0.5276+1-R32*0.4621+1-W32*0.2713)/5.5276</f>
        <v>0.71786899732993714</v>
      </c>
      <c r="P32" s="113">
        <f>AI32/AA32</f>
        <v>0.16939133205863607</v>
      </c>
      <c r="Q32" s="66">
        <f>AT32/X32</f>
        <v>2.6260324693819424E-2</v>
      </c>
      <c r="R32" s="67">
        <f>E32/AA32</f>
        <v>0.12373592521776078</v>
      </c>
      <c r="S32" s="66">
        <f>AC32/X32</f>
        <v>0.25682141839931644</v>
      </c>
      <c r="T32" s="66">
        <f>AC32/AA32</f>
        <v>9.5782876566815375E-2</v>
      </c>
      <c r="U32" s="67">
        <f>E32/X32</f>
        <v>0.33177157504984334</v>
      </c>
      <c r="V32" s="66">
        <v>0.33500000000000002</v>
      </c>
      <c r="W32" s="67">
        <f>AD32/AA32</f>
        <v>8.7353940939026986E-2</v>
      </c>
      <c r="X32" s="69">
        <v>70220</v>
      </c>
      <c r="Y32" s="69"/>
      <c r="Z32" s="888">
        <v>44489</v>
      </c>
      <c r="AA32" s="888">
        <v>188280</v>
      </c>
      <c r="AB32" s="887">
        <v>167116</v>
      </c>
      <c r="AC32" s="888">
        <f t="shared" si="25"/>
        <v>18034</v>
      </c>
      <c r="AD32" s="68">
        <v>16447</v>
      </c>
      <c r="AE32" s="69">
        <v>4500</v>
      </c>
      <c r="AF32" s="69">
        <v>1402</v>
      </c>
      <c r="AG32" s="68">
        <v>5064</v>
      </c>
      <c r="AH32" s="69">
        <v>1603</v>
      </c>
      <c r="AI32" s="68">
        <v>31893</v>
      </c>
      <c r="AJ32" s="888">
        <f t="shared" si="26"/>
        <v>2333</v>
      </c>
      <c r="AK32" s="68">
        <v>1587</v>
      </c>
      <c r="AL32" s="114">
        <v>340</v>
      </c>
      <c r="AM32" s="69">
        <v>205</v>
      </c>
      <c r="AN32" s="888">
        <f t="shared" si="27"/>
        <v>5642</v>
      </c>
      <c r="AO32" s="68">
        <v>3284</v>
      </c>
      <c r="AP32" s="69">
        <v>390</v>
      </c>
      <c r="AQ32" s="69">
        <v>1705</v>
      </c>
      <c r="AR32" s="68">
        <v>1504</v>
      </c>
      <c r="AS32" s="220">
        <v>3444</v>
      </c>
      <c r="AT32" s="894">
        <f t="shared" si="28"/>
        <v>1844</v>
      </c>
      <c r="AU32" s="349">
        <f>X32/AA32</f>
        <v>0.37295517314637772</v>
      </c>
      <c r="AV32" s="349">
        <f>BH32/AA32</f>
        <v>0.51614616528574464</v>
      </c>
      <c r="AW32" s="353">
        <f>AG32/AA32</f>
        <v>2.6896112173358827E-2</v>
      </c>
      <c r="AX32" s="365">
        <f>AN32/AA32</f>
        <v>2.9966008073082643E-2</v>
      </c>
      <c r="AY32" s="365">
        <f>BH32/X32</f>
        <v>1.3839362005126745</v>
      </c>
      <c r="AZ32" s="365">
        <f>AR32/X32</f>
        <v>2.1418399316434064E-2</v>
      </c>
      <c r="BA32" s="365">
        <f>AR32/AA32</f>
        <v>7.9881028255789251E-3</v>
      </c>
      <c r="BB32" s="365">
        <f>AT32/AA32</f>
        <v>9.7939239430635226E-3</v>
      </c>
      <c r="BC32" s="365">
        <f>AI32/X32</f>
        <v>0.45418684135573911</v>
      </c>
      <c r="BD32" s="380">
        <f>AD32/X32</f>
        <v>0.23422101965252065</v>
      </c>
      <c r="BE32" s="365">
        <v>0.26600000000000001</v>
      </c>
      <c r="BF32" s="907">
        <v>22080</v>
      </c>
      <c r="BG32" s="907">
        <v>8741</v>
      </c>
      <c r="BH32" s="910">
        <f>X32+AC32+AN32+AO32</f>
        <v>97180</v>
      </c>
      <c r="BI32" s="909">
        <v>29785</v>
      </c>
      <c r="BJ32" s="909">
        <v>3704</v>
      </c>
      <c r="BK32" s="907">
        <v>1067</v>
      </c>
      <c r="BL32" s="907">
        <v>899</v>
      </c>
      <c r="BM32" s="53"/>
      <c r="BN32" s="134">
        <f>(I32*0.7635+AU32*0.7562+K32*0.7021+1-P32*0.5276+R32*0.4621+W32*0.2713)/3.9552</f>
        <v>0.51373061548317145</v>
      </c>
      <c r="BO32" s="222">
        <v>4.79</v>
      </c>
      <c r="BP32" s="116">
        <v>9.1999999999999993</v>
      </c>
      <c r="BQ32" s="116">
        <v>3.4</v>
      </c>
      <c r="BR32" s="116">
        <v>1</v>
      </c>
      <c r="BS32" s="115">
        <f>AS32/D32</f>
        <v>0.70805921052631582</v>
      </c>
      <c r="BT32" s="1252">
        <v>0.98099999999999998</v>
      </c>
      <c r="BU32" s="116">
        <v>1.94</v>
      </c>
      <c r="BV32" s="116">
        <v>20.399999999999999</v>
      </c>
      <c r="BW32" s="116">
        <v>6.6</v>
      </c>
      <c r="BX32" s="66">
        <v>0.755</v>
      </c>
      <c r="BY32" s="67">
        <v>0.12373592521776078</v>
      </c>
      <c r="BZ32" s="66">
        <v>0.37295517314637772</v>
      </c>
      <c r="CA32" s="227">
        <v>8.7353940939026986E-2</v>
      </c>
      <c r="CB32" s="66">
        <v>0.29899999999999999</v>
      </c>
      <c r="CC32" s="113">
        <v>0.16939133205863607</v>
      </c>
      <c r="CD32" s="53"/>
      <c r="CE32" s="134">
        <f>(1-I32*0.7635+1-AU32*0.7562+1-K32*0.7021+P32*0.5276+1-R32*0.4621+1-W32*0.2713)/5.5276</f>
        <v>0.71786899732993714</v>
      </c>
      <c r="CF32" s="115">
        <v>4.79</v>
      </c>
      <c r="CG32" s="116">
        <v>9.1999999999999993</v>
      </c>
      <c r="CH32" s="116">
        <v>3.4</v>
      </c>
      <c r="CI32" s="116">
        <v>1</v>
      </c>
      <c r="CJ32" s="115">
        <f>AS32/D32</f>
        <v>0.70805921052631582</v>
      </c>
      <c r="CK32" s="1252">
        <v>0.98099999999999998</v>
      </c>
      <c r="CL32" s="116">
        <v>1.94</v>
      </c>
      <c r="CM32" s="116">
        <v>6.6</v>
      </c>
      <c r="CN32" s="116">
        <v>20.399999999999999</v>
      </c>
      <c r="CO32" s="66">
        <v>0.755</v>
      </c>
      <c r="CP32" s="67">
        <v>0.12373592521776078</v>
      </c>
      <c r="CQ32" s="66">
        <v>0.37295517314637772</v>
      </c>
      <c r="CR32" s="66">
        <v>8.7353940939026986E-2</v>
      </c>
      <c r="CS32" s="66">
        <v>0.29899999999999999</v>
      </c>
      <c r="CT32" s="113">
        <v>0.16939133205863607</v>
      </c>
      <c r="CU32" s="40"/>
      <c r="CV32" s="96">
        <v>1906</v>
      </c>
      <c r="CW32" s="134">
        <v>0.48023410072626344</v>
      </c>
      <c r="CX32" s="134">
        <v>0.74183697894339018</v>
      </c>
      <c r="CY32" s="40"/>
      <c r="DG32" s="40"/>
      <c r="DH32" s="96">
        <v>1906</v>
      </c>
      <c r="DI32" s="66">
        <v>0.316</v>
      </c>
      <c r="DJ32" s="40"/>
      <c r="DR32" s="40"/>
      <c r="DS32" s="96">
        <v>1906</v>
      </c>
      <c r="DT32" s="98">
        <v>1.0371547784621498E-2</v>
      </c>
      <c r="DU32" s="40"/>
    </row>
    <row r="33" spans="1:125" x14ac:dyDescent="0.2">
      <c r="A33" s="40"/>
      <c r="B33" s="96">
        <v>1997</v>
      </c>
      <c r="C33" s="142">
        <v>28</v>
      </c>
      <c r="D33" s="111">
        <v>4532</v>
      </c>
      <c r="E33" s="112">
        <v>21604</v>
      </c>
      <c r="F33" s="138">
        <f>((((4/6)+((J33+K33+R33+T33+V33+W33+I33-(1-M33)-P33-Q33)/20))*(X33+(AD33+AS33)*5/6+(AH33+AM33+AP33)*1/6+AK33*18/6+AO33*8/6-AE33*9/6-AF33*7/6-AG33*3/6-AI33*2/6-AQ33*4/6-AR33)-(((2/6)-((J33+K33+L33+M33+S33+U33+V33+W33+I33)/20))*(AE33*17/6+AF33*12/6+AI33*3/6+AL33*2/6+AQ33*5/6+AR33*8/6-AD33*1/6-AG33*9/6-AK33*2/6))))/2</f>
        <v>21691.269597815786</v>
      </c>
      <c r="G33" s="300">
        <f t="shared" si="29"/>
        <v>1.0040395111005271</v>
      </c>
      <c r="H33" s="138">
        <f t="shared" si="30"/>
        <v>87.269597815786256</v>
      </c>
      <c r="I33" s="66">
        <v>0.30099999999999999</v>
      </c>
      <c r="J33" s="412">
        <v>0.41899999999999998</v>
      </c>
      <c r="K33" s="66">
        <v>0.75600000000000001</v>
      </c>
      <c r="L33" s="66">
        <f>AN33/X33</f>
        <v>8.0431546477187268E-2</v>
      </c>
      <c r="M33" s="66">
        <f>AG33/X33</f>
        <v>7.1208238056506196E-2</v>
      </c>
      <c r="N33" s="134">
        <f>(I33*0.7635+AU33*0.7562+K33*0.7021+1-P33*0.5276+R33*0.4621+W33*0.2713)/3.9552</f>
        <v>0.51385659940558648</v>
      </c>
      <c r="O33" s="134">
        <f>(1-I33*0.7635+1-AU33*0.7562+1-K33*0.7021+P33*0.5276+1-R33*0.4621+1-W33*0.2713)/5.5276</f>
        <v>0.71777885122494833</v>
      </c>
      <c r="P33" s="113">
        <f>AI33/AA33</f>
        <v>0.17053941199592124</v>
      </c>
      <c r="Q33" s="66">
        <f>AT33/X33</f>
        <v>3.112291094366262E-2</v>
      </c>
      <c r="R33" s="67">
        <f>E33/AA33</f>
        <v>0.12306956130406795</v>
      </c>
      <c r="S33" s="66">
        <f>AC33/X33</f>
        <v>0.26265711084851368</v>
      </c>
      <c r="T33" s="66">
        <f>AC33/AA33</f>
        <v>9.7497479250098273E-2</v>
      </c>
      <c r="U33" s="67">
        <f>E33/X33</f>
        <v>0.33154801184757754</v>
      </c>
      <c r="V33" s="66">
        <v>0.33700000000000002</v>
      </c>
      <c r="W33" s="67">
        <f>AD33/AA33</f>
        <v>8.9243091436286268E-2</v>
      </c>
      <c r="X33" s="69">
        <v>65161</v>
      </c>
      <c r="Y33" s="69"/>
      <c r="Z33" s="888">
        <v>41471</v>
      </c>
      <c r="AA33" s="888">
        <v>175543</v>
      </c>
      <c r="AB33" s="887">
        <v>155438</v>
      </c>
      <c r="AC33" s="888">
        <f t="shared" si="25"/>
        <v>17115</v>
      </c>
      <c r="AD33" s="68">
        <v>15666</v>
      </c>
      <c r="AE33" s="69">
        <v>4253</v>
      </c>
      <c r="AF33" s="69">
        <v>1383</v>
      </c>
      <c r="AG33" s="68">
        <v>4640</v>
      </c>
      <c r="AH33" s="69">
        <v>1482</v>
      </c>
      <c r="AI33" s="68">
        <v>29937</v>
      </c>
      <c r="AJ33" s="888">
        <f t="shared" si="26"/>
        <v>2280</v>
      </c>
      <c r="AK33" s="68">
        <v>1449</v>
      </c>
      <c r="AL33" s="114">
        <v>464</v>
      </c>
      <c r="AM33" s="69">
        <v>188</v>
      </c>
      <c r="AN33" s="888">
        <f t="shared" si="27"/>
        <v>5241</v>
      </c>
      <c r="AO33" s="68">
        <v>3308</v>
      </c>
      <c r="AP33" s="69">
        <v>334</v>
      </c>
      <c r="AQ33" s="69">
        <v>1577</v>
      </c>
      <c r="AR33" s="68">
        <v>1564</v>
      </c>
      <c r="AS33" s="220">
        <v>3237</v>
      </c>
      <c r="AT33" s="894">
        <f t="shared" si="28"/>
        <v>2028</v>
      </c>
      <c r="AU33" s="349">
        <f>X33/AA33</f>
        <v>0.37119680078385353</v>
      </c>
      <c r="AV33" s="349">
        <f>BH33/AA33</f>
        <v>0.51739459847444791</v>
      </c>
      <c r="AW33" s="353">
        <f>AG33/AA33</f>
        <v>2.6432270156030148E-2</v>
      </c>
      <c r="AX33" s="365">
        <f>AN33/AA33</f>
        <v>2.9855932734429741E-2</v>
      </c>
      <c r="AY33" s="365">
        <f>BH33/X33</f>
        <v>1.3938552201470205</v>
      </c>
      <c r="AZ33" s="365">
        <f>AR33/X33</f>
        <v>2.4002087138011999E-2</v>
      </c>
      <c r="BA33" s="365">
        <f>AR33/AA33</f>
        <v>8.9094979577653347E-3</v>
      </c>
      <c r="BB33" s="365">
        <f>AT33/AA33</f>
        <v>1.1552724973368348E-2</v>
      </c>
      <c r="BC33" s="365">
        <f>AI33/X33</f>
        <v>0.4594312548917297</v>
      </c>
      <c r="BD33" s="380">
        <f>AD33/X33</f>
        <v>0.24041988305888493</v>
      </c>
      <c r="BE33" s="365">
        <v>0.26700000000000002</v>
      </c>
      <c r="BF33" s="907">
        <v>20468</v>
      </c>
      <c r="BG33" s="907">
        <v>8004</v>
      </c>
      <c r="BH33" s="910">
        <f>X33+AC33+AN33+AO33</f>
        <v>90825</v>
      </c>
      <c r="BI33" s="909">
        <v>27944</v>
      </c>
      <c r="BJ33" s="909">
        <v>3440</v>
      </c>
      <c r="BK33" s="907">
        <v>1169</v>
      </c>
      <c r="BL33" s="907">
        <v>883</v>
      </c>
      <c r="BM33" s="53"/>
      <c r="BN33" s="134">
        <f>(I33*0.7635+AU33*0.7562+K33*0.7021+1-P33*0.5276+R33*0.4621+W33*0.2713)/3.9552</f>
        <v>0.51385659940558648</v>
      </c>
      <c r="BO33" s="222">
        <v>4.7699999999999996</v>
      </c>
      <c r="BP33" s="116">
        <v>9.1999999999999993</v>
      </c>
      <c r="BQ33" s="116">
        <v>3.5</v>
      </c>
      <c r="BR33" s="116">
        <v>1</v>
      </c>
      <c r="BS33" s="115">
        <f>AS33/D33</f>
        <v>0.71425419240953225</v>
      </c>
      <c r="BT33" s="1252">
        <v>0.98099999999999998</v>
      </c>
      <c r="BU33" s="116">
        <v>1.91</v>
      </c>
      <c r="BV33" s="116">
        <v>20.3</v>
      </c>
      <c r="BW33" s="116">
        <v>6.7</v>
      </c>
      <c r="BX33" s="66">
        <v>0.75600000000000001</v>
      </c>
      <c r="BY33" s="67">
        <v>0.12306956130406795</v>
      </c>
      <c r="BZ33" s="66">
        <v>0.37119680078385353</v>
      </c>
      <c r="CA33" s="227">
        <v>8.9243091436286268E-2</v>
      </c>
      <c r="CB33" s="66">
        <v>0.30099999999999999</v>
      </c>
      <c r="CC33" s="113">
        <v>0.17053941199592124</v>
      </c>
      <c r="CD33" s="53"/>
      <c r="CE33" s="134">
        <f>(1-I33*0.7635+1-AU33*0.7562+1-K33*0.7021+P33*0.5276+1-R33*0.4621+1-W33*0.2713)/5.5276</f>
        <v>0.71777885122494833</v>
      </c>
      <c r="CF33" s="115">
        <v>4.7699999999999996</v>
      </c>
      <c r="CG33" s="116">
        <v>9.1999999999999993</v>
      </c>
      <c r="CH33" s="116">
        <v>3.5</v>
      </c>
      <c r="CI33" s="116">
        <v>1</v>
      </c>
      <c r="CJ33" s="115">
        <f>AS33/D33</f>
        <v>0.71425419240953225</v>
      </c>
      <c r="CK33" s="1252">
        <v>0.98099999999999998</v>
      </c>
      <c r="CL33" s="116">
        <v>1.91</v>
      </c>
      <c r="CM33" s="116">
        <v>6.7</v>
      </c>
      <c r="CN33" s="116">
        <v>20.3</v>
      </c>
      <c r="CO33" s="66">
        <v>0.75600000000000001</v>
      </c>
      <c r="CP33" s="67">
        <v>0.12306956130406795</v>
      </c>
      <c r="CQ33" s="66">
        <v>0.37119680078385353</v>
      </c>
      <c r="CR33" s="66">
        <v>8.9243091436286268E-2</v>
      </c>
      <c r="CS33" s="66">
        <v>0.30099999999999999</v>
      </c>
      <c r="CT33" s="113">
        <v>0.17053941199592124</v>
      </c>
      <c r="CU33" s="40"/>
      <c r="CV33" s="96">
        <v>1907</v>
      </c>
      <c r="CW33" s="134">
        <v>0.48016760363570743</v>
      </c>
      <c r="CX33" s="134">
        <v>0.74188456004415115</v>
      </c>
      <c r="CY33" s="40"/>
      <c r="DG33" s="40"/>
      <c r="DH33" s="96">
        <v>1907</v>
      </c>
      <c r="DI33" s="66">
        <v>0.32600000000000001</v>
      </c>
      <c r="DJ33" s="40"/>
      <c r="DR33" s="40"/>
      <c r="DS33" s="96">
        <v>1907</v>
      </c>
      <c r="DT33" s="98">
        <v>9.8295935221367273E-3</v>
      </c>
      <c r="DU33" s="40"/>
    </row>
    <row r="34" spans="1:125" x14ac:dyDescent="0.2">
      <c r="A34" s="40"/>
      <c r="B34" s="96">
        <v>1996</v>
      </c>
      <c r="C34" s="142">
        <v>28</v>
      </c>
      <c r="D34" s="111">
        <v>4534</v>
      </c>
      <c r="E34" s="112">
        <v>22831</v>
      </c>
      <c r="F34" s="138">
        <f>((((4/6)+((J34+K34+R34+T34+V34+W34+I34-(1-M34)-P34-Q34)/20))*(X34+(AD34+AS34)*5/6+(AH34+AM34+AP34)*1/6+AK34*18/6+AO34*8/6-AE34*9/6-AF34*7/6-AG34*3/6-AI34*2/6-AQ34*4/6-AR34)-(((2/6)-((J34+K34+L34+M34+S34+U34+V34+W34+I34)/20))*(AE34*17/6+AF34*12/6+AI34*3/6+AL34*2/6+AQ34*5/6+AR34*8/6-AD34*1/6-AG34*9/6-AK34*2/6))))/2</f>
        <v>22629.30939158567</v>
      </c>
      <c r="G34" s="300">
        <f t="shared" si="29"/>
        <v>0.9911659319165026</v>
      </c>
      <c r="H34" s="138">
        <f t="shared" si="31"/>
        <v>201.6906084143302</v>
      </c>
      <c r="I34" s="66">
        <v>0.30099999999999999</v>
      </c>
      <c r="J34" s="412">
        <v>0.42699999999999999</v>
      </c>
      <c r="K34" s="66">
        <v>0.76700000000000002</v>
      </c>
      <c r="L34" s="66">
        <f>AN34/X34</f>
        <v>8.129680283395363E-2</v>
      </c>
      <c r="M34" s="66">
        <f>AG34/X34</f>
        <v>7.4167077709519746E-2</v>
      </c>
      <c r="N34" s="134">
        <f>(I34*0.7635+AU34*0.7562+K34*0.7021+1-P34*0.5276+R34*0.4621+W34*0.2713)/3.9552</f>
        <v>0.51846859445507276</v>
      </c>
      <c r="O34" s="134">
        <f>(1-I34*0.7635+1-AU34*0.7562+1-K34*0.7021+P34*0.5276+1-R34*0.4621+1-W34*0.2713)/5.5276</f>
        <v>0.71447880005993492</v>
      </c>
      <c r="P34" s="113">
        <f>AI34/AA34</f>
        <v>0.16533625178407224</v>
      </c>
      <c r="Q34" s="66">
        <f>AT34/X34</f>
        <v>2.6052643379220662E-2</v>
      </c>
      <c r="R34" s="67">
        <f>E34/AA34</f>
        <v>0.12879732375058528</v>
      </c>
      <c r="S34" s="66">
        <f>AC34/X34</f>
        <v>0.26152788365245205</v>
      </c>
      <c r="T34" s="66">
        <f>AC34/AA34</f>
        <v>9.8706441840654843E-2</v>
      </c>
      <c r="U34" s="67">
        <f>E34/X34</f>
        <v>0.34125525013825986</v>
      </c>
      <c r="V34" s="66">
        <v>0.34</v>
      </c>
      <c r="W34" s="67">
        <f>AD34/AA34</f>
        <v>9.0786007232191712E-2</v>
      </c>
      <c r="X34" s="69">
        <v>66903</v>
      </c>
      <c r="Y34" s="69"/>
      <c r="Z34" s="888">
        <v>42320</v>
      </c>
      <c r="AA34" s="888">
        <v>177263</v>
      </c>
      <c r="AB34" s="887">
        <v>156801</v>
      </c>
      <c r="AC34" s="888">
        <f t="shared" si="25"/>
        <v>17497</v>
      </c>
      <c r="AD34" s="68">
        <v>16093</v>
      </c>
      <c r="AE34" s="69">
        <v>4353</v>
      </c>
      <c r="AF34" s="69">
        <v>1400</v>
      </c>
      <c r="AG34" s="68">
        <v>4962</v>
      </c>
      <c r="AH34" s="69">
        <v>1553</v>
      </c>
      <c r="AI34" s="68">
        <v>29308</v>
      </c>
      <c r="AJ34" s="888">
        <f t="shared" si="26"/>
        <v>2286</v>
      </c>
      <c r="AK34" s="68">
        <v>1404</v>
      </c>
      <c r="AL34" s="114">
        <v>400</v>
      </c>
      <c r="AM34" s="69">
        <v>197</v>
      </c>
      <c r="AN34" s="888">
        <f t="shared" si="27"/>
        <v>5439</v>
      </c>
      <c r="AO34" s="68">
        <v>3239</v>
      </c>
      <c r="AP34" s="69">
        <v>333</v>
      </c>
      <c r="AQ34" s="69">
        <v>1544</v>
      </c>
      <c r="AR34" s="68">
        <v>1343</v>
      </c>
      <c r="AS34" s="220">
        <v>3356</v>
      </c>
      <c r="AT34" s="894">
        <f t="shared" si="28"/>
        <v>1743</v>
      </c>
      <c r="AU34" s="349">
        <f>X34/AA34</f>
        <v>0.37742224829772708</v>
      </c>
      <c r="AV34" s="349">
        <f>BH34/AA34</f>
        <v>0.5250841969277289</v>
      </c>
      <c r="AW34" s="353">
        <f>AG34/AA34</f>
        <v>2.7992305218799186E-2</v>
      </c>
      <c r="AX34" s="365">
        <f>AN34/AA34</f>
        <v>3.0683222105007815E-2</v>
      </c>
      <c r="AY34" s="365">
        <f>BH34/X34</f>
        <v>1.3912380610734945</v>
      </c>
      <c r="AZ34" s="365">
        <f>AR34/X34</f>
        <v>2.0073838243427049E-2</v>
      </c>
      <c r="BA34" s="365">
        <f>AR34/AA34</f>
        <v>7.5763131617991343E-3</v>
      </c>
      <c r="BB34" s="365">
        <f>AT34/AA34</f>
        <v>9.832847238284358E-3</v>
      </c>
      <c r="BC34" s="365">
        <f>AI34/X34</f>
        <v>0.43806705229959791</v>
      </c>
      <c r="BD34" s="380">
        <f>AD34/X34</f>
        <v>0.24054227762581648</v>
      </c>
      <c r="BE34" s="365">
        <v>0.27</v>
      </c>
      <c r="BF34" s="907">
        <v>21570</v>
      </c>
      <c r="BG34" s="907">
        <v>7987</v>
      </c>
      <c r="BH34" s="910">
        <f>X34+AC34+AN34+AO34</f>
        <v>93078</v>
      </c>
      <c r="BI34" s="909">
        <v>28516</v>
      </c>
      <c r="BJ34" s="909">
        <v>3609</v>
      </c>
      <c r="BK34" s="907">
        <v>1343</v>
      </c>
      <c r="BL34" s="907">
        <v>855</v>
      </c>
      <c r="BM34" s="53"/>
      <c r="BN34" s="134">
        <f>(I34*0.7635+AU34*0.7562+K34*0.7021+1-P34*0.5276+R34*0.4621+W34*0.2713)/3.9552</f>
        <v>0.51846859445507276</v>
      </c>
      <c r="BO34" s="222">
        <v>5.04</v>
      </c>
      <c r="BP34" s="116">
        <v>9.4</v>
      </c>
      <c r="BQ34" s="116">
        <v>3.6</v>
      </c>
      <c r="BR34" s="116">
        <v>1.1000000000000001</v>
      </c>
      <c r="BS34" s="115">
        <f>AS34/D34</f>
        <v>0.74018526687251873</v>
      </c>
      <c r="BT34" s="1252">
        <v>0.98099999999999998</v>
      </c>
      <c r="BU34" s="116">
        <v>1.82</v>
      </c>
      <c r="BV34" s="116">
        <v>20.5</v>
      </c>
      <c r="BW34" s="116">
        <v>6.5</v>
      </c>
      <c r="BX34" s="66">
        <v>0.76700000000000002</v>
      </c>
      <c r="BY34" s="67">
        <v>0.12879732375058528</v>
      </c>
      <c r="BZ34" s="66">
        <v>0.37742224829772708</v>
      </c>
      <c r="CA34" s="227">
        <v>9.0786007232191712E-2</v>
      </c>
      <c r="CB34" s="66">
        <v>0.30099999999999999</v>
      </c>
      <c r="CC34" s="113">
        <v>0.16533625178407224</v>
      </c>
      <c r="CD34" s="53"/>
      <c r="CE34" s="134">
        <f>(1-I34*0.7635+1-AU34*0.7562+1-K34*0.7021+P34*0.5276+1-R34*0.4621+1-W34*0.2713)/5.5276</f>
        <v>0.71447880005993492</v>
      </c>
      <c r="CF34" s="115">
        <v>5.04</v>
      </c>
      <c r="CG34" s="116">
        <v>9.4</v>
      </c>
      <c r="CH34" s="116">
        <v>3.6</v>
      </c>
      <c r="CI34" s="116">
        <v>1.1000000000000001</v>
      </c>
      <c r="CJ34" s="115">
        <f>AS34/D34</f>
        <v>0.74018526687251873</v>
      </c>
      <c r="CK34" s="1252">
        <v>0.98099999999999998</v>
      </c>
      <c r="CL34" s="116">
        <v>1.82</v>
      </c>
      <c r="CM34" s="116">
        <v>6.5</v>
      </c>
      <c r="CN34" s="116">
        <v>20.5</v>
      </c>
      <c r="CO34" s="66">
        <v>0.76700000000000002</v>
      </c>
      <c r="CP34" s="67">
        <v>0.12879732375058528</v>
      </c>
      <c r="CQ34" s="66">
        <v>0.37742224829772708</v>
      </c>
      <c r="CR34" s="66">
        <v>9.0786007232191712E-2</v>
      </c>
      <c r="CS34" s="66">
        <v>0.30099999999999999</v>
      </c>
      <c r="CT34" s="113">
        <v>0.16533625178407224</v>
      </c>
      <c r="CU34" s="40"/>
      <c r="CV34" s="96">
        <v>1908</v>
      </c>
      <c r="CW34" s="134">
        <v>0.46481944661184316</v>
      </c>
      <c r="CX34" s="134">
        <v>0.75286672783139841</v>
      </c>
      <c r="CY34" s="40"/>
      <c r="DG34" s="40"/>
      <c r="DH34" s="96">
        <v>1908</v>
      </c>
      <c r="DI34" s="66">
        <v>0.26700000000000002</v>
      </c>
      <c r="DJ34" s="40"/>
      <c r="DR34" s="40"/>
      <c r="DS34" s="96">
        <v>1908</v>
      </c>
      <c r="DT34" s="98">
        <v>1.0851452956716115E-2</v>
      </c>
      <c r="DU34" s="40"/>
    </row>
    <row r="35" spans="1:125" x14ac:dyDescent="0.2">
      <c r="A35" s="40"/>
      <c r="B35" s="96">
        <v>1995</v>
      </c>
      <c r="C35" s="142">
        <v>28</v>
      </c>
      <c r="D35" s="111">
        <v>4034</v>
      </c>
      <c r="E35" s="112">
        <v>19554</v>
      </c>
      <c r="F35" s="138">
        <f>((((4/6)+((J35+K35+R35+T35+V35+W35+I35-(1-M35)-P35-Q35)/20))*(X35+(AD35+AS35)*5/6+(AH35+AM35+AP35)*1/6+AK35*18/6+AO35*8/6-AE35*9/6-AF35*7/6-AG35*3/6-AI35*2/6-AQ35*4/6-AR35)-(((2/6)-((J35+K35+L35+M35+S35+U35+V35+W35+I35)/20))*(AE35*17/6+AF35*12/6+AI35*3/6+AL35*2/6+AQ35*5/6+AR35*8/6-AD35*1/6-AG35*9/6-AK35*2/6))))/2</f>
        <v>19537.019983080449</v>
      </c>
      <c r="G35" s="300">
        <f t="shared" si="29"/>
        <v>0.99913163460573018</v>
      </c>
      <c r="H35" s="341">
        <f t="shared" si="31"/>
        <v>16.980016919551417</v>
      </c>
      <c r="I35" s="66">
        <v>0.29799999999999999</v>
      </c>
      <c r="J35" s="412">
        <v>0.41699999999999998</v>
      </c>
      <c r="K35" s="66">
        <v>0.755</v>
      </c>
      <c r="L35" s="66">
        <f>AN35/X35</f>
        <v>8.4705312672938571E-2</v>
      </c>
      <c r="M35" s="66">
        <f>AG35/X35</f>
        <v>7.05762313226342E-2</v>
      </c>
      <c r="N35" s="134">
        <f>(I35*0.7635+AU35*0.7562+K35*0.7021+1-P35*0.5276+R35*0.4621+W35*0.2713)/3.9552</f>
        <v>0.51409810803244638</v>
      </c>
      <c r="O35" s="134">
        <f>(1-I35*0.7635+1-AU35*0.7562+1-K35*0.7021+P35*0.5276+1-R35*0.4621+1-W35*0.2713)/5.5276</f>
        <v>0.71760604296802732</v>
      </c>
      <c r="P35" s="113">
        <f>AI35/AA35</f>
        <v>0.16224857055340003</v>
      </c>
      <c r="Q35" s="66">
        <f>AT35/X35</f>
        <v>2.8915329275041507E-2</v>
      </c>
      <c r="R35" s="67">
        <f>E35/AA35</f>
        <v>0.12478303042679191</v>
      </c>
      <c r="S35" s="66">
        <f>AC35/X35</f>
        <v>0.26734573879358053</v>
      </c>
      <c r="T35" s="66">
        <f>AC35/AA35</f>
        <v>9.8650959771288543E-2</v>
      </c>
      <c r="U35" s="67">
        <f>E35/X35</f>
        <v>0.33816408411732152</v>
      </c>
      <c r="V35" s="66">
        <v>0.33800000000000002</v>
      </c>
      <c r="W35" s="67">
        <f>AD35/AA35</f>
        <v>9.0871962425975089E-2</v>
      </c>
      <c r="X35" s="69">
        <v>57824</v>
      </c>
      <c r="Y35" s="69"/>
      <c r="Z35" s="888">
        <v>36975</v>
      </c>
      <c r="AA35" s="888">
        <v>156704</v>
      </c>
      <c r="AB35" s="887">
        <v>138571</v>
      </c>
      <c r="AC35" s="888">
        <f t="shared" si="25"/>
        <v>15459</v>
      </c>
      <c r="AD35" s="68">
        <v>14240</v>
      </c>
      <c r="AE35" s="69">
        <v>3836</v>
      </c>
      <c r="AF35" s="69">
        <v>1173</v>
      </c>
      <c r="AG35" s="68">
        <v>4081</v>
      </c>
      <c r="AH35" s="69">
        <v>1414</v>
      </c>
      <c r="AI35" s="68">
        <v>25425</v>
      </c>
      <c r="AJ35" s="888">
        <f t="shared" si="26"/>
        <v>2203</v>
      </c>
      <c r="AK35" s="68">
        <v>1219</v>
      </c>
      <c r="AL35" s="114">
        <v>415</v>
      </c>
      <c r="AM35" s="69">
        <v>199</v>
      </c>
      <c r="AN35" s="888">
        <f t="shared" si="27"/>
        <v>4898</v>
      </c>
      <c r="AO35" s="68">
        <v>2933</v>
      </c>
      <c r="AP35" s="69">
        <v>374</v>
      </c>
      <c r="AQ35" s="69">
        <v>1488</v>
      </c>
      <c r="AR35" s="68">
        <v>1257</v>
      </c>
      <c r="AS35" s="220">
        <v>2911</v>
      </c>
      <c r="AT35" s="894">
        <f t="shared" si="28"/>
        <v>1672</v>
      </c>
      <c r="AU35" s="349">
        <f>X35/AA35</f>
        <v>0.36900142944659997</v>
      </c>
      <c r="AV35" s="349">
        <f>BH35/AA35</f>
        <v>0.51762558709413931</v>
      </c>
      <c r="AW35" s="353">
        <f>AG35/AA35</f>
        <v>2.6042730243005921E-2</v>
      </c>
      <c r="AX35" s="365">
        <f>AN35/AA35</f>
        <v>3.1256381458035533E-2</v>
      </c>
      <c r="AY35" s="365">
        <f>BH35/X35</f>
        <v>1.4027739346983952</v>
      </c>
      <c r="AZ35" s="365">
        <f>AR35/X35</f>
        <v>2.1738378527946873E-2</v>
      </c>
      <c r="BA35" s="365">
        <f>AR35/AA35</f>
        <v>8.0214927506636717E-3</v>
      </c>
      <c r="BB35" s="365">
        <f>AT35/AA35</f>
        <v>1.0669797835409434E-2</v>
      </c>
      <c r="BC35" s="365">
        <f>AI35/X35</f>
        <v>0.43969631986718316</v>
      </c>
      <c r="BD35" s="380">
        <f>AD35/X35</f>
        <v>0.24626452684006642</v>
      </c>
      <c r="BE35" s="365">
        <v>0.26700000000000002</v>
      </c>
      <c r="BF35" s="907">
        <v>18436</v>
      </c>
      <c r="BG35" s="907">
        <v>6958</v>
      </c>
      <c r="BH35" s="910">
        <f>X35+AC35+AN35+AO35</f>
        <v>81114</v>
      </c>
      <c r="BI35" s="909">
        <v>25112</v>
      </c>
      <c r="BJ35" s="909">
        <v>3145</v>
      </c>
      <c r="BK35" s="907">
        <v>1105</v>
      </c>
      <c r="BL35" s="907">
        <v>824</v>
      </c>
      <c r="BM35" s="53"/>
      <c r="BN35" s="134">
        <f>(I35*0.7635+AU35*0.7562+K35*0.7021+1-P35*0.5276+R35*0.4621+W35*0.2713)/3.9552</f>
        <v>0.51409810803244638</v>
      </c>
      <c r="BO35" s="222">
        <v>4.8499999999999996</v>
      </c>
      <c r="BP35" s="116">
        <v>9.1999999999999993</v>
      </c>
      <c r="BQ35" s="116">
        <v>3.6</v>
      </c>
      <c r="BR35" s="116">
        <v>1</v>
      </c>
      <c r="BS35" s="115">
        <f>AS35/D35</f>
        <v>0.72161626177491323</v>
      </c>
      <c r="BT35" s="1252">
        <v>0.98099999999999998</v>
      </c>
      <c r="BU35" s="116">
        <v>1.79</v>
      </c>
      <c r="BV35" s="116">
        <v>20.6</v>
      </c>
      <c r="BW35" s="116">
        <v>6.4</v>
      </c>
      <c r="BX35" s="66">
        <v>0.755</v>
      </c>
      <c r="BY35" s="67">
        <v>0.12478303042679191</v>
      </c>
      <c r="BZ35" s="66">
        <v>0.36900142944659997</v>
      </c>
      <c r="CA35" s="227">
        <v>9.0871962425975089E-2</v>
      </c>
      <c r="CB35" s="66">
        <v>0.29799999999999999</v>
      </c>
      <c r="CC35" s="113">
        <v>0.16224857055340003</v>
      </c>
      <c r="CD35" s="53"/>
      <c r="CE35" s="134">
        <f>(1-I35*0.7635+1-AU35*0.7562+1-K35*0.7021+P35*0.5276+1-R35*0.4621+1-W35*0.2713)/5.5276</f>
        <v>0.71760604296802732</v>
      </c>
      <c r="CF35" s="115">
        <v>4.8499999999999996</v>
      </c>
      <c r="CG35" s="116">
        <v>9.1999999999999993</v>
      </c>
      <c r="CH35" s="116">
        <v>3.6</v>
      </c>
      <c r="CI35" s="116">
        <v>1</v>
      </c>
      <c r="CJ35" s="115">
        <f>AS35/D35</f>
        <v>0.72161626177491323</v>
      </c>
      <c r="CK35" s="1252">
        <v>0.98099999999999998</v>
      </c>
      <c r="CL35" s="116">
        <v>1.79</v>
      </c>
      <c r="CM35" s="116">
        <v>6.4</v>
      </c>
      <c r="CN35" s="116">
        <v>20.6</v>
      </c>
      <c r="CO35" s="66">
        <v>0.755</v>
      </c>
      <c r="CP35" s="67">
        <v>0.12478303042679191</v>
      </c>
      <c r="CQ35" s="66">
        <v>0.36900142944659997</v>
      </c>
      <c r="CR35" s="66">
        <v>9.0871962425975089E-2</v>
      </c>
      <c r="CS35" s="66">
        <v>0.29799999999999999</v>
      </c>
      <c r="CT35" s="113">
        <v>0.16224857055340003</v>
      </c>
      <c r="CU35" s="40"/>
      <c r="CV35" s="96">
        <v>1909</v>
      </c>
      <c r="CW35" s="134">
        <v>0.46988206450593939</v>
      </c>
      <c r="CX35" s="134">
        <v>0.74924423953725094</v>
      </c>
      <c r="CY35" s="40"/>
      <c r="DG35" s="40"/>
      <c r="DH35" s="96">
        <v>1909</v>
      </c>
      <c r="DI35" s="66">
        <v>0.27200000000000002</v>
      </c>
      <c r="DJ35" s="40"/>
      <c r="DR35" s="40"/>
      <c r="DS35" s="96">
        <v>1909</v>
      </c>
      <c r="DT35" s="98">
        <v>1.0319136220566556E-2</v>
      </c>
      <c r="DU35" s="40"/>
    </row>
    <row r="36" spans="1:125" x14ac:dyDescent="0.2">
      <c r="A36" s="40"/>
      <c r="B36" s="96">
        <v>1994</v>
      </c>
      <c r="C36" s="142">
        <v>28</v>
      </c>
      <c r="D36" s="111">
        <v>3200</v>
      </c>
      <c r="E36" s="112">
        <v>15752</v>
      </c>
      <c r="F36" s="138">
        <f>((((4/6)+((J36+K36+R36+T36+V36+W36+I36-(1-M36)-P36-Q36)/20))*(X36+(AD36+AS36)*5/6+(AH36+AM36+AP36)*1/6+AK36*18/6+AO36*8/6-AE36*9/6-AF36*7/6-AG36*3/6-AI36*2/6-AQ36*4/6-AR36)-(((2/6)-((J36+K36+L36+M36+S36+U36+V36+W36+I36)/20))*(AE36*17/6+AF36*12/6+AI36*3/6+AL36*2/6+AQ36*5/6+AR36*8/6-AD36*1/6-AG36*9/6-AK36*2/6))))/2</f>
        <v>15738.742945746986</v>
      </c>
      <c r="G36" s="300">
        <f t="shared" si="29"/>
        <v>0.99915838914087007</v>
      </c>
      <c r="H36" s="341">
        <f t="shared" si="31"/>
        <v>13.257054253013848</v>
      </c>
      <c r="I36" s="66">
        <v>0.3</v>
      </c>
      <c r="J36" s="412">
        <v>0.42399999999999999</v>
      </c>
      <c r="K36" s="66">
        <v>0.76300000000000001</v>
      </c>
      <c r="L36" s="66">
        <f>AN36/X36</f>
        <v>8.4829443447037703E-2</v>
      </c>
      <c r="M36" s="66">
        <f>AG36/X36</f>
        <v>7.0659143370094893E-2</v>
      </c>
      <c r="N36" s="134">
        <f>(I36*0.7635+AU36*0.7562+K36*0.7021+1-P36*0.5276+R36*0.4621+W36*0.2713)/3.9552</f>
        <v>0.51778282009362409</v>
      </c>
      <c r="O36" s="134">
        <f>(1-I36*0.7635+1-AU36*0.7562+1-K36*0.7021+P36*0.5276+1-R36*0.4621+1-W36*0.2713)/5.5276</f>
        <v>0.71496949670122623</v>
      </c>
      <c r="P36" s="113">
        <f>AI36/AA36</f>
        <v>0.1587847336584112</v>
      </c>
      <c r="Q36" s="66">
        <f>AT36/X36</f>
        <v>2.9131401213986493E-2</v>
      </c>
      <c r="R36" s="67">
        <f>E36/AA36</f>
        <v>0.12653936682117237</v>
      </c>
      <c r="S36" s="66">
        <f>AC36/X36</f>
        <v>0.25662563050354792</v>
      </c>
      <c r="T36" s="66">
        <f>AC36/AA36</f>
        <v>9.6454937622004605E-2</v>
      </c>
      <c r="U36" s="67">
        <f>E36/X36</f>
        <v>0.33666752158673163</v>
      </c>
      <c r="V36" s="66">
        <v>0.33900000000000002</v>
      </c>
      <c r="W36" s="67">
        <f>AD36/AA36</f>
        <v>8.9417832153788068E-2</v>
      </c>
      <c r="X36" s="69">
        <v>46788</v>
      </c>
      <c r="Y36" s="69"/>
      <c r="Z36" s="888">
        <v>29743</v>
      </c>
      <c r="AA36" s="888">
        <v>124483</v>
      </c>
      <c r="AB36" s="887">
        <v>110266</v>
      </c>
      <c r="AC36" s="888">
        <f t="shared" si="25"/>
        <v>12007</v>
      </c>
      <c r="AD36" s="68">
        <v>11131</v>
      </c>
      <c r="AE36" s="69">
        <v>2979</v>
      </c>
      <c r="AF36" s="69">
        <v>992</v>
      </c>
      <c r="AG36" s="68">
        <v>3306</v>
      </c>
      <c r="AH36" s="69">
        <v>1162</v>
      </c>
      <c r="AI36" s="68">
        <v>19766</v>
      </c>
      <c r="AJ36" s="888">
        <f t="shared" si="26"/>
        <v>1766</v>
      </c>
      <c r="AK36" s="68">
        <v>876</v>
      </c>
      <c r="AL36" s="114">
        <v>331</v>
      </c>
      <c r="AM36" s="69">
        <v>174</v>
      </c>
      <c r="AN36" s="888">
        <f t="shared" si="27"/>
        <v>3969</v>
      </c>
      <c r="AO36" s="68">
        <v>2258</v>
      </c>
      <c r="AP36" s="69">
        <v>273</v>
      </c>
      <c r="AQ36" s="69">
        <v>1207</v>
      </c>
      <c r="AR36" s="68">
        <v>1032</v>
      </c>
      <c r="AS36" s="220">
        <v>2360</v>
      </c>
      <c r="AT36" s="894">
        <f t="shared" si="28"/>
        <v>1363</v>
      </c>
      <c r="AU36" s="349">
        <f>X36/AA36</f>
        <v>0.37585855096679865</v>
      </c>
      <c r="AV36" s="349">
        <f>BH36/AA36</f>
        <v>0.5223363832812512</v>
      </c>
      <c r="AW36" s="353">
        <f>AG36/AA36</f>
        <v>2.6557843239639146E-2</v>
      </c>
      <c r="AX36" s="365">
        <f>AN36/AA36</f>
        <v>3.1883871693323587E-2</v>
      </c>
      <c r="AY36" s="365">
        <f>BH36/X36</f>
        <v>1.3897153116183636</v>
      </c>
      <c r="AZ36" s="365">
        <f>AR36/X36</f>
        <v>2.2056937676327264E-2</v>
      </c>
      <c r="BA36" s="365">
        <f>AR36/AA36</f>
        <v>8.2902886337893524E-3</v>
      </c>
      <c r="BB36" s="365">
        <f>AT36/AA36</f>
        <v>1.0949286247921403E-2</v>
      </c>
      <c r="BC36" s="365">
        <f>AI36/X36</f>
        <v>0.42245875010686501</v>
      </c>
      <c r="BD36" s="380">
        <f>AD36/X36</f>
        <v>0.23790288108061897</v>
      </c>
      <c r="BE36" s="365">
        <v>0.27</v>
      </c>
      <c r="BF36" s="907">
        <v>14858</v>
      </c>
      <c r="BG36" s="907">
        <v>5723</v>
      </c>
      <c r="BH36" s="910">
        <f>X36+AC36+AN36+AO36</f>
        <v>65022</v>
      </c>
      <c r="BI36" s="909">
        <v>20012</v>
      </c>
      <c r="BJ36" s="909">
        <v>2442</v>
      </c>
      <c r="BK36" s="907">
        <v>1008</v>
      </c>
      <c r="BL36" s="907">
        <v>702</v>
      </c>
      <c r="BM36" s="53"/>
      <c r="BN36" s="134">
        <f>(I36*0.7635+AU36*0.7562+K36*0.7021+1-P36*0.5276+R36*0.4621+W36*0.2713)/3.9552</f>
        <v>0.51778282009362409</v>
      </c>
      <c r="BO36" s="222">
        <v>4.92</v>
      </c>
      <c r="BP36" s="116">
        <v>9.4</v>
      </c>
      <c r="BQ36" s="116">
        <v>3.5</v>
      </c>
      <c r="BR36" s="116">
        <v>1</v>
      </c>
      <c r="BS36" s="115">
        <f>AS36/D36</f>
        <v>0.73750000000000004</v>
      </c>
      <c r="BT36" s="1252">
        <v>0.98099999999999998</v>
      </c>
      <c r="BU36" s="116">
        <v>1.78</v>
      </c>
      <c r="BV36" s="116">
        <v>20.8</v>
      </c>
      <c r="BW36" s="116">
        <v>6.2</v>
      </c>
      <c r="BX36" s="66">
        <v>0.76300000000000001</v>
      </c>
      <c r="BY36" s="67">
        <v>0.12653936682117237</v>
      </c>
      <c r="BZ36" s="66">
        <v>0.37585855096679865</v>
      </c>
      <c r="CA36" s="227">
        <v>8.9417832153788068E-2</v>
      </c>
      <c r="CB36" s="66">
        <v>0.3</v>
      </c>
      <c r="CC36" s="113">
        <v>0.1587847336584112</v>
      </c>
      <c r="CD36" s="53"/>
      <c r="CE36" s="134">
        <f>(1-I36*0.7635+1-AU36*0.7562+1-K36*0.7021+P36*0.5276+1-R36*0.4621+1-W36*0.2713)/5.5276</f>
        <v>0.71496949670122623</v>
      </c>
      <c r="CF36" s="115">
        <v>4.92</v>
      </c>
      <c r="CG36" s="116">
        <v>9.4</v>
      </c>
      <c r="CH36" s="116">
        <v>3.5</v>
      </c>
      <c r="CI36" s="116">
        <v>1</v>
      </c>
      <c r="CJ36" s="115">
        <f>AS36/D36</f>
        <v>0.73750000000000004</v>
      </c>
      <c r="CK36" s="1252">
        <v>0.98099999999999998</v>
      </c>
      <c r="CL36" s="116">
        <v>1.78</v>
      </c>
      <c r="CM36" s="116">
        <v>6.2</v>
      </c>
      <c r="CN36" s="116">
        <v>20.8</v>
      </c>
      <c r="CO36" s="66">
        <v>0.76300000000000001</v>
      </c>
      <c r="CP36" s="67">
        <v>0.12653936682117237</v>
      </c>
      <c r="CQ36" s="66">
        <v>0.37585855096679865</v>
      </c>
      <c r="CR36" s="66">
        <v>8.9417832153788068E-2</v>
      </c>
      <c r="CS36" s="66">
        <v>0.3</v>
      </c>
      <c r="CT36" s="113">
        <v>0.1587847336584112</v>
      </c>
      <c r="CU36" s="40"/>
      <c r="CV36" s="96">
        <v>1910</v>
      </c>
      <c r="CW36" s="134">
        <v>0.47908532061926068</v>
      </c>
      <c r="CX36" s="134">
        <v>0.74265897313240847</v>
      </c>
      <c r="CY36" s="40"/>
      <c r="DG36" s="40"/>
      <c r="DH36" s="96">
        <v>1910</v>
      </c>
      <c r="DI36" s="66">
        <v>0.27900000000000003</v>
      </c>
      <c r="DJ36" s="40"/>
      <c r="DR36" s="40"/>
      <c r="DS36" s="96">
        <v>1910</v>
      </c>
      <c r="DT36" s="98">
        <v>1.3596986817325801E-2</v>
      </c>
      <c r="DU36" s="40"/>
    </row>
    <row r="37" spans="1:125" x14ac:dyDescent="0.2">
      <c r="A37" s="40"/>
      <c r="B37" s="96">
        <v>1993</v>
      </c>
      <c r="C37" s="142">
        <v>28</v>
      </c>
      <c r="D37" s="111">
        <v>4538</v>
      </c>
      <c r="E37" s="112">
        <v>20864</v>
      </c>
      <c r="F37" s="138">
        <f>((((4/6)+((J37+K37+R37+T37+V37+W37+I37-(1-M37)-P37-Q37)/20))*(X37+(AD37+AS37)*5/6+(AH37+AM37+AP37)*1/6+AK37*18/6+AO37*8/6-AE37*9/6-AF37*7/6-AG37*3/6-AI37*2/6-AQ37*4/6-AR37)-(((2/6)-((J37+K37+L37+M37+S37+U37+V37+W37+I37)/20))*(AE37*17/6+AF37*12/6+AI37*3/6+AL37*2/6+AQ37*5/6+AR37*8/6-AD37*1/6-AG37*9/6-AK37*2/6))))/2</f>
        <v>20749.129836459251</v>
      </c>
      <c r="G37" s="300">
        <f t="shared" si="29"/>
        <v>0.99449433648673558</v>
      </c>
      <c r="H37" s="138">
        <f t="shared" si="31"/>
        <v>114.87016354074876</v>
      </c>
      <c r="I37" s="66">
        <v>0.29399999999999998</v>
      </c>
      <c r="J37" s="412">
        <v>0.40300000000000002</v>
      </c>
      <c r="K37" s="66">
        <v>0.73599999999999999</v>
      </c>
      <c r="L37" s="66">
        <f>AN37/X37</f>
        <v>8.9893931879629477E-2</v>
      </c>
      <c r="M37" s="66">
        <f>AG37/X37</f>
        <v>6.4472779048746542E-2</v>
      </c>
      <c r="N37" s="134">
        <f>(I37*0.7635+AU37*0.7562+K37*0.7021+1-P37*0.5276+R37*0.4621+W37*0.2713)/3.9552</f>
        <v>0.5084915297024527</v>
      </c>
      <c r="O37" s="134">
        <f>(1-I37*0.7635+1-AU37*0.7562+1-K37*0.7021+P37*0.5276+1-R37*0.4621+1-W37*0.2713)/5.5276</f>
        <v>0.72161775485217061</v>
      </c>
      <c r="P37" s="113">
        <f>AI37/AA37</f>
        <v>0.15071836117412524</v>
      </c>
      <c r="Q37" s="66">
        <f>AT37/X37</f>
        <v>3.1116514950325563E-2</v>
      </c>
      <c r="R37" s="67">
        <f>E37/AA37</f>
        <v>0.11952063426594257</v>
      </c>
      <c r="S37" s="66">
        <f>AC37/X37</f>
        <v>0.26093077575311563</v>
      </c>
      <c r="T37" s="66">
        <f>AC37/AA37</f>
        <v>9.3432781100341422E-2</v>
      </c>
      <c r="U37" s="67">
        <f>E37/X37</f>
        <v>0.33378661589901931</v>
      </c>
      <c r="V37" s="66">
        <v>0.33200000000000002</v>
      </c>
      <c r="W37" s="67">
        <f>AD37/AA37</f>
        <v>8.6558511491487369E-2</v>
      </c>
      <c r="X37" s="69">
        <v>62507</v>
      </c>
      <c r="Y37" s="69"/>
      <c r="Z37" s="888">
        <v>41088</v>
      </c>
      <c r="AA37" s="888">
        <v>174564</v>
      </c>
      <c r="AB37" s="887">
        <v>154995</v>
      </c>
      <c r="AC37" s="888">
        <f t="shared" si="25"/>
        <v>16310</v>
      </c>
      <c r="AD37" s="68">
        <v>15110</v>
      </c>
      <c r="AE37" s="69">
        <v>4237</v>
      </c>
      <c r="AF37" s="69">
        <v>1430</v>
      </c>
      <c r="AG37" s="68">
        <v>4030</v>
      </c>
      <c r="AH37" s="69">
        <v>1473</v>
      </c>
      <c r="AI37" s="68">
        <v>26310</v>
      </c>
      <c r="AJ37" s="888">
        <f t="shared" si="26"/>
        <v>2123</v>
      </c>
      <c r="AK37" s="68">
        <v>1200</v>
      </c>
      <c r="AL37" s="114">
        <v>285</v>
      </c>
      <c r="AM37" s="69">
        <v>298</v>
      </c>
      <c r="AN37" s="888">
        <f t="shared" si="27"/>
        <v>5619</v>
      </c>
      <c r="AO37" s="68">
        <v>3263</v>
      </c>
      <c r="AP37" s="69">
        <v>365</v>
      </c>
      <c r="AQ37" s="69">
        <v>1811</v>
      </c>
      <c r="AR37" s="68">
        <v>1660</v>
      </c>
      <c r="AS37" s="220">
        <v>3483</v>
      </c>
      <c r="AT37" s="894">
        <f t="shared" si="28"/>
        <v>1945</v>
      </c>
      <c r="AU37" s="349">
        <f>X37/AA37</f>
        <v>0.35807497536720057</v>
      </c>
      <c r="AV37" s="349">
        <f>BH37/AA37</f>
        <v>0.50238880868907676</v>
      </c>
      <c r="AW37" s="353">
        <f>AG37/AA37</f>
        <v>2.3086088769734881E-2</v>
      </c>
      <c r="AX37" s="365">
        <f>AN37/AA37</f>
        <v>3.2188767443459131E-2</v>
      </c>
      <c r="AY37" s="365">
        <f>BH37/X37</f>
        <v>1.403026860991569</v>
      </c>
      <c r="AZ37" s="365">
        <f>AR37/X37</f>
        <v>2.6557025613131328E-2</v>
      </c>
      <c r="BA37" s="365">
        <f>AR37/AA37</f>
        <v>9.5094062922481161E-3</v>
      </c>
      <c r="BB37" s="365">
        <f>AT37/AA37</f>
        <v>1.1142045324350954E-2</v>
      </c>
      <c r="BC37" s="365">
        <f>AI37/X37</f>
        <v>0.42091285775993087</v>
      </c>
      <c r="BD37" s="380">
        <f>AD37/X37</f>
        <v>0.24173292591229784</v>
      </c>
      <c r="BE37" s="365">
        <v>0.26500000000000001</v>
      </c>
      <c r="BF37" s="907">
        <v>19596</v>
      </c>
      <c r="BG37" s="907">
        <v>7449</v>
      </c>
      <c r="BH37" s="910">
        <f>X37+AC37+AN37+AO37</f>
        <v>87699</v>
      </c>
      <c r="BI37" s="909">
        <v>28669</v>
      </c>
      <c r="BJ37" s="909">
        <v>3431</v>
      </c>
      <c r="BK37" s="907">
        <v>1477</v>
      </c>
      <c r="BL37" s="907">
        <v>940</v>
      </c>
      <c r="BM37" s="53"/>
      <c r="BN37" s="134">
        <f>(I37*0.7635+AU37*0.7562+K37*0.7021+1-P37*0.5276+R37*0.4621+W37*0.2713)/3.9552</f>
        <v>0.5084915297024527</v>
      </c>
      <c r="BO37" s="222">
        <v>4.5999999999999996</v>
      </c>
      <c r="BP37" s="116">
        <v>9.1</v>
      </c>
      <c r="BQ37" s="116">
        <v>3.4</v>
      </c>
      <c r="BR37" s="116">
        <v>0.9</v>
      </c>
      <c r="BS37" s="115">
        <f>AS37/D37</f>
        <v>0.76751873071837817</v>
      </c>
      <c r="BT37" s="1252">
        <v>0.98</v>
      </c>
      <c r="BU37" s="116">
        <v>1.74</v>
      </c>
      <c r="BV37" s="116">
        <v>21.2</v>
      </c>
      <c r="BW37" s="116">
        <v>5.8</v>
      </c>
      <c r="BX37" s="66">
        <v>0.73599999999999999</v>
      </c>
      <c r="BY37" s="67">
        <v>0.11952063426594257</v>
      </c>
      <c r="BZ37" s="66">
        <v>0.35807497536720057</v>
      </c>
      <c r="CA37" s="227">
        <v>8.6558511491487369E-2</v>
      </c>
      <c r="CB37" s="66">
        <v>0.29399999999999998</v>
      </c>
      <c r="CC37" s="113">
        <v>0.15071836117412524</v>
      </c>
      <c r="CD37" s="53"/>
      <c r="CE37" s="134">
        <f>(1-I37*0.7635+1-AU37*0.7562+1-K37*0.7021+P37*0.5276+1-R37*0.4621+1-W37*0.2713)/5.5276</f>
        <v>0.72161775485217061</v>
      </c>
      <c r="CF37" s="115">
        <v>4.5999999999999996</v>
      </c>
      <c r="CG37" s="116">
        <v>9.1</v>
      </c>
      <c r="CH37" s="116">
        <v>3.4</v>
      </c>
      <c r="CI37" s="116">
        <v>0.9</v>
      </c>
      <c r="CJ37" s="115">
        <f>AS37/D37</f>
        <v>0.76751873071837817</v>
      </c>
      <c r="CK37" s="1252">
        <v>0.98</v>
      </c>
      <c r="CL37" s="116">
        <v>1.74</v>
      </c>
      <c r="CM37" s="116">
        <v>5.8</v>
      </c>
      <c r="CN37" s="116">
        <v>21.2</v>
      </c>
      <c r="CO37" s="66">
        <v>0.73599999999999999</v>
      </c>
      <c r="CP37" s="67">
        <v>0.11952063426594257</v>
      </c>
      <c r="CQ37" s="66">
        <v>0.35807497536720057</v>
      </c>
      <c r="CR37" s="66">
        <v>8.6558511491487369E-2</v>
      </c>
      <c r="CS37" s="66">
        <v>0.29399999999999998</v>
      </c>
      <c r="CT37" s="113">
        <v>0.15071836117412524</v>
      </c>
      <c r="CU37" s="40"/>
      <c r="CV37" s="96">
        <v>1911</v>
      </c>
      <c r="CW37" s="134">
        <v>0.4983350649312821</v>
      </c>
      <c r="CX37" s="134">
        <v>0.72888507692014515</v>
      </c>
      <c r="CY37" s="40"/>
      <c r="DG37" s="40"/>
      <c r="DH37" s="96">
        <v>1911</v>
      </c>
      <c r="DI37" s="66">
        <v>0.29699999999999999</v>
      </c>
      <c r="DJ37" s="40"/>
      <c r="DR37" s="40"/>
      <c r="DS37" s="96">
        <v>1911</v>
      </c>
      <c r="DT37" s="98">
        <v>1.7502639016583239E-2</v>
      </c>
      <c r="DU37" s="40"/>
    </row>
    <row r="38" spans="1:125" x14ac:dyDescent="0.2">
      <c r="A38" s="40"/>
      <c r="B38" s="96">
        <v>1992</v>
      </c>
      <c r="C38" s="142">
        <v>26</v>
      </c>
      <c r="D38" s="111">
        <v>4212</v>
      </c>
      <c r="E38" s="112">
        <v>17341</v>
      </c>
      <c r="F38" s="138">
        <f>((((4/6)+((J38+K38+R38+T38+V38+W38+I38-(1-M38)-P38-Q38)/20))*(X38+(AD38+AS38)*5/6+(AH38+AM38+AP38)*1/6+AK38*18/6+AO38*8/6-AE38*9/6-AF38*7/6-AG38*3/6-AI38*2/6-AQ38*4/6-AR38)-(((2/6)-((J38+K38+L38+M38+S38+U38+V38+W38+I38)/20))*(AE38*17/6+AF38*12/6+AI38*3/6+AL38*2/6+AQ38*5/6+AR38*8/6-AD38*1/6-AG38*9/6-AK38*2/6))))/2</f>
        <v>17649.367387135069</v>
      </c>
      <c r="G38" s="300">
        <f t="shared" si="29"/>
        <v>1.0177825608174309</v>
      </c>
      <c r="H38" s="138">
        <f t="shared" si="30"/>
        <v>308.36738713506929</v>
      </c>
      <c r="I38" s="66">
        <v>0.28499999999999998</v>
      </c>
      <c r="J38" s="412">
        <v>0.377</v>
      </c>
      <c r="K38" s="66">
        <v>0.7</v>
      </c>
      <c r="L38" s="66">
        <f>AN38/X38</f>
        <v>9.0296970933575707E-2</v>
      </c>
      <c r="M38" s="66">
        <f>AG38/X38</f>
        <v>5.6352135927732742E-2</v>
      </c>
      <c r="N38" s="134">
        <f>(I38*0.7635+AU38*0.7562+K38*0.7021+1-P38*0.5276+R38*0.4621+W38*0.2713)/3.9552</f>
        <v>0.49521644487382599</v>
      </c>
      <c r="O38" s="134">
        <f>(1-I38*0.7635+1-AU38*0.7562+1-K38*0.7021+P38*0.5276+1-R38*0.4621+1-W38*0.2713)/5.5276</f>
        <v>0.73111656365059763</v>
      </c>
      <c r="P38" s="113">
        <f>AI38/AA38</f>
        <v>0.14661309913108475</v>
      </c>
      <c r="Q38" s="66">
        <f>AT38/X38</f>
        <v>3.4056129546845726E-2</v>
      </c>
      <c r="R38" s="67">
        <f>E38/AA38</f>
        <v>0.10801332959606341</v>
      </c>
      <c r="S38" s="66">
        <f>AC38/X38</f>
        <v>0.27196676003042053</v>
      </c>
      <c r="T38" s="66">
        <f>AC38/AA38</f>
        <v>9.1326419383973345E-2</v>
      </c>
      <c r="U38" s="67">
        <f>E38/X38</f>
        <v>0.32165977258815454</v>
      </c>
      <c r="V38" s="66">
        <v>0.32200000000000001</v>
      </c>
      <c r="W38" s="67">
        <f>AD38/AA38</f>
        <v>8.522221184091687E-2</v>
      </c>
      <c r="X38" s="69">
        <v>53911</v>
      </c>
      <c r="Y38" s="69"/>
      <c r="Z38" s="888">
        <v>36544</v>
      </c>
      <c r="AA38" s="888">
        <v>160545</v>
      </c>
      <c r="AB38" s="887">
        <v>142895</v>
      </c>
      <c r="AC38" s="888">
        <f t="shared" si="25"/>
        <v>14662</v>
      </c>
      <c r="AD38" s="68">
        <v>13682</v>
      </c>
      <c r="AE38" s="69">
        <v>3822</v>
      </c>
      <c r="AF38" s="69">
        <v>1294</v>
      </c>
      <c r="AG38" s="68">
        <v>3038</v>
      </c>
      <c r="AH38" s="69">
        <v>1296</v>
      </c>
      <c r="AI38" s="68">
        <v>23538</v>
      </c>
      <c r="AJ38" s="888">
        <f t="shared" si="26"/>
        <v>1827</v>
      </c>
      <c r="AK38" s="68">
        <v>980</v>
      </c>
      <c r="AL38" s="114">
        <v>235</v>
      </c>
      <c r="AM38" s="69">
        <v>219</v>
      </c>
      <c r="AN38" s="888">
        <f t="shared" si="27"/>
        <v>4868</v>
      </c>
      <c r="AO38" s="68">
        <v>3264</v>
      </c>
      <c r="AP38" s="69">
        <v>296</v>
      </c>
      <c r="AQ38" s="69">
        <v>1665</v>
      </c>
      <c r="AR38" s="68">
        <v>1601</v>
      </c>
      <c r="AS38" s="220">
        <v>3057</v>
      </c>
      <c r="AT38" s="894">
        <f t="shared" si="28"/>
        <v>1836</v>
      </c>
      <c r="AU38" s="349">
        <f>X38/AA38</f>
        <v>0.33579993148338472</v>
      </c>
      <c r="AV38" s="349">
        <f>BH38/AA38</f>
        <v>0.47777881590831234</v>
      </c>
      <c r="AW38" s="353">
        <f>AG38/AA38</f>
        <v>1.8923043383475037E-2</v>
      </c>
      <c r="AX38" s="365">
        <f>AN38/AA38</f>
        <v>3.0321716652651903E-2</v>
      </c>
      <c r="AY38" s="365">
        <f>BH38/X38</f>
        <v>1.4228079612694997</v>
      </c>
      <c r="AZ38" s="365">
        <f>AR38/X38</f>
        <v>2.9697093357570811E-2</v>
      </c>
      <c r="BA38" s="365">
        <f>AR38/AA38</f>
        <v>9.9722819147279578E-3</v>
      </c>
      <c r="BB38" s="365">
        <f>AT38/AA38</f>
        <v>1.1436045968420069E-2</v>
      </c>
      <c r="BC38" s="365">
        <f>AI38/X38</f>
        <v>0.43660848435384242</v>
      </c>
      <c r="BD38" s="380">
        <f>AD38/X38</f>
        <v>0.25378865166663578</v>
      </c>
      <c r="BE38" s="365">
        <v>0.25600000000000001</v>
      </c>
      <c r="BF38" s="907">
        <v>16282</v>
      </c>
      <c r="BG38" s="907">
        <v>6563</v>
      </c>
      <c r="BH38" s="910">
        <f>X38+AC38+AN38+AO38</f>
        <v>76705</v>
      </c>
      <c r="BI38" s="909">
        <v>26098</v>
      </c>
      <c r="BJ38" s="909">
        <v>3109</v>
      </c>
      <c r="BK38" s="907">
        <v>1315</v>
      </c>
      <c r="BL38" s="907">
        <v>845</v>
      </c>
      <c r="BM38" s="53"/>
      <c r="BN38" s="134">
        <f>(I38*0.7635+AU38*0.7562+K38*0.7021+1-P38*0.5276+R38*0.4621+W38*0.2713)/3.9552</f>
        <v>0.49521644487382599</v>
      </c>
      <c r="BO38" s="222">
        <v>4.12</v>
      </c>
      <c r="BP38" s="116">
        <v>8.6999999999999993</v>
      </c>
      <c r="BQ38" s="116">
        <v>3.3</v>
      </c>
      <c r="BR38" s="116">
        <v>0.7</v>
      </c>
      <c r="BS38" s="115">
        <f>AS38/D38</f>
        <v>0.7257834757834758</v>
      </c>
      <c r="BT38" s="1252">
        <v>0.98099999999999998</v>
      </c>
      <c r="BU38" s="116">
        <v>1.72</v>
      </c>
      <c r="BV38" s="116">
        <v>21.4</v>
      </c>
      <c r="BW38" s="116">
        <v>5.6</v>
      </c>
      <c r="BX38" s="66">
        <v>0.7</v>
      </c>
      <c r="BY38" s="67">
        <v>0.10801332959606341</v>
      </c>
      <c r="BZ38" s="66">
        <v>0.33579993148338472</v>
      </c>
      <c r="CA38" s="227">
        <v>8.522221184091687E-2</v>
      </c>
      <c r="CB38" s="66">
        <v>0.28499999999999998</v>
      </c>
      <c r="CC38" s="113">
        <v>0.14661309913108475</v>
      </c>
      <c r="CD38" s="53"/>
      <c r="CE38" s="134">
        <f>(1-I38*0.7635+1-AU38*0.7562+1-K38*0.7021+P38*0.5276+1-R38*0.4621+1-W38*0.2713)/5.5276</f>
        <v>0.73111656365059763</v>
      </c>
      <c r="CF38" s="115">
        <v>4.12</v>
      </c>
      <c r="CG38" s="116">
        <v>8.6999999999999993</v>
      </c>
      <c r="CH38" s="116">
        <v>3.3</v>
      </c>
      <c r="CI38" s="116">
        <v>0.7</v>
      </c>
      <c r="CJ38" s="115">
        <f>AS38/D38</f>
        <v>0.7257834757834758</v>
      </c>
      <c r="CK38" s="1252">
        <v>0.98099999999999998</v>
      </c>
      <c r="CL38" s="116">
        <v>1.72</v>
      </c>
      <c r="CM38" s="116">
        <v>5.6</v>
      </c>
      <c r="CN38" s="116">
        <v>21.4</v>
      </c>
      <c r="CO38" s="66">
        <v>0.7</v>
      </c>
      <c r="CP38" s="67">
        <v>0.10801332959606341</v>
      </c>
      <c r="CQ38" s="66">
        <v>0.33579993148338472</v>
      </c>
      <c r="CR38" s="66">
        <v>8.522221184091687E-2</v>
      </c>
      <c r="CS38" s="66">
        <v>0.28499999999999998</v>
      </c>
      <c r="CT38" s="113">
        <v>0.14661309913108475</v>
      </c>
      <c r="CU38" s="40"/>
      <c r="CV38" s="96">
        <v>1912</v>
      </c>
      <c r="CW38" s="134">
        <v>0.50009402620807042</v>
      </c>
      <c r="CX38" s="134">
        <v>0.72762647578367468</v>
      </c>
      <c r="CY38" s="40"/>
      <c r="DG38" s="40"/>
      <c r="DH38" s="96">
        <v>1912</v>
      </c>
      <c r="DI38" s="66">
        <v>0.3</v>
      </c>
      <c r="DJ38" s="40"/>
      <c r="DR38" s="40"/>
      <c r="DS38" s="96">
        <v>1912</v>
      </c>
      <c r="DT38" s="98">
        <v>1.5019709120565447E-2</v>
      </c>
      <c r="DU38" s="40"/>
    </row>
    <row r="39" spans="1:125" x14ac:dyDescent="0.2">
      <c r="A39" s="40"/>
      <c r="B39" s="96">
        <v>1991</v>
      </c>
      <c r="C39" s="142">
        <v>26</v>
      </c>
      <c r="D39" s="111">
        <v>4208</v>
      </c>
      <c r="E39" s="112">
        <v>18127</v>
      </c>
      <c r="F39" s="138">
        <f>((((4/6)+((J39+K39+R39+T39+V39+W39+I39-(1-M39)-P39-Q39)/20))*(X39+(AD39+AS39)*5/6+(AH39+AM39+AP39)*1/6+AK39*18/6+AO39*8/6-AE39*9/6-AF39*7/6-AG39*3/6-AI39*2/6-AQ39*4/6-AR39)-(((2/6)-((J39+K39+L39+M39+S39+U39+V39+W39+I39)/20))*(AE39*17/6+AF39*12/6+AI39*3/6+AL39*2/6+AQ39*5/6+AR39*8/6-AD39*1/6-AG39*9/6-AK39*2/6))))/2</f>
        <v>18039.248074694209</v>
      </c>
      <c r="G39" s="300">
        <f t="shared" si="29"/>
        <v>0.99515904863983062</v>
      </c>
      <c r="H39" s="138">
        <f>E39-F39</f>
        <v>87.751925305790792</v>
      </c>
      <c r="I39" s="66">
        <v>0.28499999999999998</v>
      </c>
      <c r="J39" s="412">
        <v>0.38500000000000001</v>
      </c>
      <c r="K39" s="66">
        <v>0.70799999999999996</v>
      </c>
      <c r="L39" s="66">
        <f>AN39/X39</f>
        <v>9.3301087391351789E-2</v>
      </c>
      <c r="M39" s="66">
        <f>AG39/X39</f>
        <v>6.1515801723824419E-2</v>
      </c>
      <c r="N39" s="134">
        <f>(I39*0.7635+AU39*0.7562+K39*0.7021+1-P39*0.5276+R39*0.4621+W39*0.2713)/3.9552</f>
        <v>0.49783888005561755</v>
      </c>
      <c r="O39" s="134">
        <f>(1-I39*0.7635+1-AU39*0.7562+1-K39*0.7021+P39*0.5276+1-R39*0.4621+1-W39*0.2713)/5.5276</f>
        <v>0.72924011534916089</v>
      </c>
      <c r="P39" s="113">
        <f>AI39/AA39</f>
        <v>0.15173005860176925</v>
      </c>
      <c r="Q39" s="66">
        <f>AT39/X39</f>
        <v>3.2348983525475508E-2</v>
      </c>
      <c r="R39" s="67">
        <f>E39/AA39</f>
        <v>0.11276796934293855</v>
      </c>
      <c r="S39" s="66">
        <f>AC39/X39</f>
        <v>0.27073862603193077</v>
      </c>
      <c r="T39" s="66">
        <f>AC39/AA39</f>
        <v>9.2624388787279313E-2</v>
      </c>
      <c r="U39" s="67">
        <f>E39/X39</f>
        <v>0.32961777648470741</v>
      </c>
      <c r="V39" s="66">
        <v>0.32300000000000001</v>
      </c>
      <c r="W39" s="67">
        <f>AD39/AA39</f>
        <v>8.6994388662859412E-2</v>
      </c>
      <c r="X39" s="69">
        <v>54994</v>
      </c>
      <c r="Y39" s="69"/>
      <c r="Z39" s="888">
        <v>36558</v>
      </c>
      <c r="AA39" s="888">
        <v>160746</v>
      </c>
      <c r="AB39" s="887">
        <v>142968</v>
      </c>
      <c r="AC39" s="888">
        <f t="shared" si="25"/>
        <v>14889</v>
      </c>
      <c r="AD39" s="68">
        <v>13984</v>
      </c>
      <c r="AE39" s="69">
        <v>3741</v>
      </c>
      <c r="AF39" s="69">
        <v>1249</v>
      </c>
      <c r="AG39" s="68">
        <v>3383</v>
      </c>
      <c r="AH39" s="69">
        <v>1391</v>
      </c>
      <c r="AI39" s="68">
        <v>24390</v>
      </c>
      <c r="AJ39" s="888">
        <f t="shared" si="26"/>
        <v>1971</v>
      </c>
      <c r="AK39" s="68">
        <v>905</v>
      </c>
      <c r="AL39" s="114">
        <v>212</v>
      </c>
      <c r="AM39" s="69">
        <v>241</v>
      </c>
      <c r="AN39" s="888">
        <f t="shared" si="27"/>
        <v>5131</v>
      </c>
      <c r="AO39" s="68">
        <v>3120</v>
      </c>
      <c r="AP39" s="69">
        <v>368</v>
      </c>
      <c r="AQ39" s="69">
        <v>1624</v>
      </c>
      <c r="AR39" s="68">
        <v>1567</v>
      </c>
      <c r="AS39" s="220">
        <v>3131</v>
      </c>
      <c r="AT39" s="894">
        <f t="shared" si="28"/>
        <v>1779</v>
      </c>
      <c r="AU39" s="349">
        <f>X39/AA39</f>
        <v>0.34211737772635087</v>
      </c>
      <c r="AV39" s="349">
        <f>BH39/AA39</f>
        <v>0.48607119306234681</v>
      </c>
      <c r="AW39" s="353">
        <f>AG39/AA39</f>
        <v>2.1045624774488944E-2</v>
      </c>
      <c r="AX39" s="365">
        <f>AN39/AA39</f>
        <v>3.1919923357346371E-2</v>
      </c>
      <c r="AY39" s="365">
        <f>BH39/X39</f>
        <v>1.4207731752554824</v>
      </c>
      <c r="AZ39" s="365">
        <f>AR39/X39</f>
        <v>2.8494017529185001E-2</v>
      </c>
      <c r="BA39" s="365">
        <f>AR39/AA39</f>
        <v>9.7482985579734494E-3</v>
      </c>
      <c r="BB39" s="365">
        <f>AT39/AA39</f>
        <v>1.1067149415848606E-2</v>
      </c>
      <c r="BC39" s="365">
        <f>AI39/X39</f>
        <v>0.44350292759210097</v>
      </c>
      <c r="BD39" s="380">
        <f>AD39/X39</f>
        <v>0.25428228534021891</v>
      </c>
      <c r="BE39" s="365">
        <v>0.25600000000000001</v>
      </c>
      <c r="BF39" s="907">
        <v>17048</v>
      </c>
      <c r="BG39" s="907">
        <v>6499</v>
      </c>
      <c r="BH39" s="910">
        <f>X39+AC39+AN39+AO39</f>
        <v>78134</v>
      </c>
      <c r="BI39" s="909">
        <v>25782</v>
      </c>
      <c r="BJ39" s="909">
        <v>3021</v>
      </c>
      <c r="BK39" s="907">
        <v>1228</v>
      </c>
      <c r="BL39" s="907">
        <v>894</v>
      </c>
      <c r="BM39" s="53"/>
      <c r="BN39" s="134">
        <f>(I39*0.7635+AU39*0.7562+K39*0.7021+1-P39*0.5276+R39*0.4621+W39*0.2713)/3.9552</f>
        <v>0.49783888005561755</v>
      </c>
      <c r="BO39" s="222">
        <v>4.3099999999999996</v>
      </c>
      <c r="BP39" s="116">
        <v>8.6999999999999993</v>
      </c>
      <c r="BQ39" s="116">
        <v>3.3</v>
      </c>
      <c r="BR39" s="116">
        <v>0.8</v>
      </c>
      <c r="BS39" s="115">
        <f>AS39/D39</f>
        <v>0.7440589353612167</v>
      </c>
      <c r="BT39" s="1252">
        <v>0.98099999999999998</v>
      </c>
      <c r="BU39" s="116">
        <v>1.74</v>
      </c>
      <c r="BV39" s="116">
        <v>21.2</v>
      </c>
      <c r="BW39" s="116">
        <v>5.8</v>
      </c>
      <c r="BX39" s="66">
        <v>0.70799999999999996</v>
      </c>
      <c r="BY39" s="67">
        <v>0.11276796934293855</v>
      </c>
      <c r="BZ39" s="66">
        <v>0.34211737772635087</v>
      </c>
      <c r="CA39" s="227">
        <v>8.6994388662859412E-2</v>
      </c>
      <c r="CB39" s="66">
        <v>0.28499999999999998</v>
      </c>
      <c r="CC39" s="113">
        <v>0.15173005860176925</v>
      </c>
      <c r="CD39" s="53"/>
      <c r="CE39" s="134">
        <f>(1-I39*0.7635+1-AU39*0.7562+1-K39*0.7021+P39*0.5276+1-R39*0.4621+1-W39*0.2713)/5.5276</f>
        <v>0.72924011534916089</v>
      </c>
      <c r="CF39" s="115">
        <v>4.3099999999999996</v>
      </c>
      <c r="CG39" s="116">
        <v>8.6999999999999993</v>
      </c>
      <c r="CH39" s="116">
        <v>3.3</v>
      </c>
      <c r="CI39" s="116">
        <v>0.8</v>
      </c>
      <c r="CJ39" s="115">
        <f>AS39/D39</f>
        <v>0.7440589353612167</v>
      </c>
      <c r="CK39" s="1252">
        <v>0.98099999999999998</v>
      </c>
      <c r="CL39" s="116">
        <v>1.74</v>
      </c>
      <c r="CM39" s="116">
        <v>5.8</v>
      </c>
      <c r="CN39" s="116">
        <v>21.2</v>
      </c>
      <c r="CO39" s="66">
        <v>0.70799999999999996</v>
      </c>
      <c r="CP39" s="67">
        <v>0.11276796934293855</v>
      </c>
      <c r="CQ39" s="66">
        <v>0.34211737772635087</v>
      </c>
      <c r="CR39" s="66">
        <v>8.6994388662859412E-2</v>
      </c>
      <c r="CS39" s="66">
        <v>0.28499999999999998</v>
      </c>
      <c r="CT39" s="113">
        <v>0.15173005860176925</v>
      </c>
      <c r="CU39" s="40"/>
      <c r="CV39" s="96">
        <v>1913</v>
      </c>
      <c r="CW39" s="134">
        <v>0.48944585752746389</v>
      </c>
      <c r="CX39" s="134">
        <v>0.7352456299854141</v>
      </c>
      <c r="CY39" s="40"/>
      <c r="DG39" s="40"/>
      <c r="DH39" s="96">
        <v>1913</v>
      </c>
      <c r="DI39" s="66">
        <v>0.28399999999999997</v>
      </c>
      <c r="DJ39" s="40"/>
      <c r="DR39" s="40"/>
      <c r="DS39" s="96">
        <v>1913</v>
      </c>
      <c r="DT39" s="98">
        <v>1.6767150654632371E-2</v>
      </c>
      <c r="DU39" s="40"/>
    </row>
    <row r="40" spans="1:125" x14ac:dyDescent="0.2">
      <c r="A40" s="40"/>
      <c r="B40" s="96">
        <v>1990</v>
      </c>
      <c r="C40" s="142">
        <v>26</v>
      </c>
      <c r="D40" s="111">
        <v>4210</v>
      </c>
      <c r="E40" s="112">
        <v>17919</v>
      </c>
      <c r="F40" s="138">
        <f>((((4/6)+((J40+K40+R40+T40+V40+W40+I40-(1-M40)-P40-Q40)/20))*(X40+(AD40+AS40)*5/6+(AH40+AM40+AP40)*1/6+AK40*18/6+AO40*8/6-AE40*9/6-AF40*7/6-AG40*3/6-AI40*2/6-AQ40*4/6-AR40)-(((2/6)-((J40+K40+L40+M40+S40+U40+V40+W40+I40)/20))*(AE40*17/6+AF40*12/6+AI40*3/6+AL40*2/6+AQ40*5/6+AR40*8/6-AD40*1/6-AG40*9/6-AK40*2/6))))/2</f>
        <v>18142.773603039783</v>
      </c>
      <c r="G40" s="300">
        <f t="shared" si="29"/>
        <v>1.0124880631195816</v>
      </c>
      <c r="H40" s="138">
        <f t="shared" si="30"/>
        <v>223.77360303978276</v>
      </c>
      <c r="I40" s="66">
        <v>0.28699999999999998</v>
      </c>
      <c r="J40" s="412">
        <v>0.38500000000000001</v>
      </c>
      <c r="K40" s="66">
        <v>0.71</v>
      </c>
      <c r="L40" s="66">
        <f>AN40/X40</f>
        <v>9.4685955219540568E-2</v>
      </c>
      <c r="M40" s="66">
        <f>AG40/X40</f>
        <v>6.0282785693515556E-2</v>
      </c>
      <c r="N40" s="134">
        <f>(I40*0.7635+AU40*0.7562+K40*0.7021+1-P40*0.5276+R40*0.4621+W40*0.2713)/3.9552</f>
        <v>0.4990270158204082</v>
      </c>
      <c r="O40" s="134">
        <f>(1-I40*0.7635+1-AU40*0.7562+1-K40*0.7021+P40*0.5276+1-R40*0.4621+1-W40*0.2713)/5.5276</f>
        <v>0.72838996074736251</v>
      </c>
      <c r="P40" s="113">
        <f>AI40/AA40</f>
        <v>0.14878739489508222</v>
      </c>
      <c r="Q40" s="66">
        <f>AT40/X40</f>
        <v>3.5693515556847924E-2</v>
      </c>
      <c r="R40" s="67">
        <f>E40/AA40</f>
        <v>0.11177299832830161</v>
      </c>
      <c r="S40" s="66">
        <f>AC40/X40</f>
        <v>0.26739241058447222</v>
      </c>
      <c r="T40" s="66">
        <f>AC40/AA40</f>
        <v>9.177499438608748E-2</v>
      </c>
      <c r="U40" s="67">
        <f>E40/X40</f>
        <v>0.32565789473684209</v>
      </c>
      <c r="V40" s="66">
        <v>0.32500000000000001</v>
      </c>
      <c r="W40" s="67">
        <f>AD40/AA40</f>
        <v>8.6404351405973204E-2</v>
      </c>
      <c r="X40" s="69">
        <v>55024</v>
      </c>
      <c r="Y40" s="69"/>
      <c r="Z40" s="888">
        <v>36817</v>
      </c>
      <c r="AA40" s="888">
        <v>160316</v>
      </c>
      <c r="AB40" s="887">
        <v>142768</v>
      </c>
      <c r="AC40" s="888">
        <f t="shared" si="25"/>
        <v>14713</v>
      </c>
      <c r="AD40" s="68">
        <v>13852</v>
      </c>
      <c r="AE40" s="69">
        <v>3792</v>
      </c>
      <c r="AF40" s="69">
        <v>1261</v>
      </c>
      <c r="AG40" s="68">
        <v>3317</v>
      </c>
      <c r="AH40" s="69">
        <v>1355</v>
      </c>
      <c r="AI40" s="68">
        <v>23853</v>
      </c>
      <c r="AJ40" s="888">
        <f t="shared" si="26"/>
        <v>2196</v>
      </c>
      <c r="AK40" s="68">
        <v>861</v>
      </c>
      <c r="AL40" s="114">
        <v>454</v>
      </c>
      <c r="AM40" s="69">
        <v>288</v>
      </c>
      <c r="AN40" s="888">
        <f t="shared" si="27"/>
        <v>5210</v>
      </c>
      <c r="AO40" s="68">
        <v>3290</v>
      </c>
      <c r="AP40" s="69">
        <v>387</v>
      </c>
      <c r="AQ40" s="69">
        <v>1559</v>
      </c>
      <c r="AR40" s="68">
        <v>1510</v>
      </c>
      <c r="AS40" s="220">
        <v>3180</v>
      </c>
      <c r="AT40" s="894">
        <f t="shared" si="28"/>
        <v>1964</v>
      </c>
      <c r="AU40" s="349">
        <f>X40/AA40</f>
        <v>0.34322213628084536</v>
      </c>
      <c r="AV40" s="349">
        <f>BH40/AA40</f>
        <v>0.48801741560418171</v>
      </c>
      <c r="AW40" s="353">
        <f>AG40/AA40</f>
        <v>2.0690386486688788E-2</v>
      </c>
      <c r="AX40" s="365">
        <f>AN40/AA40</f>
        <v>3.2498315826243171E-2</v>
      </c>
      <c r="AY40" s="365">
        <f>BH40/X40</f>
        <v>1.4218704565280604</v>
      </c>
      <c r="AZ40" s="365">
        <f>AR40/X40</f>
        <v>2.7442570514684503E-2</v>
      </c>
      <c r="BA40" s="365">
        <f>AR40/AA40</f>
        <v>9.4188976770877512E-3</v>
      </c>
      <c r="BB40" s="365">
        <f>AT40/AA40</f>
        <v>1.225080466079493E-2</v>
      </c>
      <c r="BC40" s="365">
        <f>AI40/X40</f>
        <v>0.43350174469322478</v>
      </c>
      <c r="BD40" s="380">
        <f>AD40/X40</f>
        <v>0.25174469322477466</v>
      </c>
      <c r="BE40" s="365">
        <v>0.25800000000000001</v>
      </c>
      <c r="BF40" s="907">
        <v>16804</v>
      </c>
      <c r="BG40" s="907">
        <v>6526</v>
      </c>
      <c r="BH40" s="910">
        <f>X40+AC40+AN40+AO40</f>
        <v>78237</v>
      </c>
      <c r="BI40" s="909">
        <v>26109</v>
      </c>
      <c r="BJ40" s="909">
        <v>3077</v>
      </c>
      <c r="BK40" s="907">
        <v>1384</v>
      </c>
      <c r="BL40" s="907">
        <v>865</v>
      </c>
      <c r="BM40" s="53"/>
      <c r="BN40" s="134">
        <f>(I40*0.7635+AU40*0.7562+K40*0.7021+1-P40*0.5276+R40*0.4621+W40*0.2713)/3.9552</f>
        <v>0.4990270158204082</v>
      </c>
      <c r="BO40" s="222">
        <v>4.26</v>
      </c>
      <c r="BP40" s="116">
        <v>8.8000000000000007</v>
      </c>
      <c r="BQ40" s="116">
        <v>3.3</v>
      </c>
      <c r="BR40" s="116">
        <v>0.8</v>
      </c>
      <c r="BS40" s="115">
        <f>AS40/D40</f>
        <v>0.75534441805225649</v>
      </c>
      <c r="BT40" s="1252">
        <v>0.98</v>
      </c>
      <c r="BU40" s="116">
        <v>1.72</v>
      </c>
      <c r="BV40" s="116">
        <v>21.3</v>
      </c>
      <c r="BW40" s="116">
        <v>5.7</v>
      </c>
      <c r="BX40" s="66">
        <v>0.71</v>
      </c>
      <c r="BY40" s="67">
        <v>0.11177299832830161</v>
      </c>
      <c r="BZ40" s="66">
        <v>0.34322213628084536</v>
      </c>
      <c r="CA40" s="227">
        <v>8.6404351405973204E-2</v>
      </c>
      <c r="CB40" s="66">
        <v>0.28699999999999998</v>
      </c>
      <c r="CC40" s="113">
        <v>0.14878739489508222</v>
      </c>
      <c r="CD40" s="53"/>
      <c r="CE40" s="134">
        <f>(1-I40*0.7635+1-AU40*0.7562+1-K40*0.7021+P40*0.5276+1-R40*0.4621+1-W40*0.2713)/5.5276</f>
        <v>0.72838996074736251</v>
      </c>
      <c r="CF40" s="115">
        <v>4.26</v>
      </c>
      <c r="CG40" s="116">
        <v>8.8000000000000007</v>
      </c>
      <c r="CH40" s="116">
        <v>3.3</v>
      </c>
      <c r="CI40" s="116">
        <v>0.8</v>
      </c>
      <c r="CJ40" s="115">
        <f>AS40/D40</f>
        <v>0.75534441805225649</v>
      </c>
      <c r="CK40" s="1252">
        <v>0.98</v>
      </c>
      <c r="CL40" s="116">
        <v>1.72</v>
      </c>
      <c r="CM40" s="116">
        <v>5.7</v>
      </c>
      <c r="CN40" s="116">
        <v>21.3</v>
      </c>
      <c r="CO40" s="66">
        <v>0.71</v>
      </c>
      <c r="CP40" s="67">
        <v>0.11177299832830161</v>
      </c>
      <c r="CQ40" s="66">
        <v>0.34322213628084536</v>
      </c>
      <c r="CR40" s="66">
        <v>8.6404351405973204E-2</v>
      </c>
      <c r="CS40" s="66">
        <v>0.28699999999999998</v>
      </c>
      <c r="CT40" s="113">
        <v>0.14878739489508222</v>
      </c>
      <c r="CU40" s="40"/>
      <c r="CV40" s="96">
        <v>1914</v>
      </c>
      <c r="CW40" s="134">
        <v>0.48399860903682906</v>
      </c>
      <c r="CX40" s="134">
        <v>0.73914333554119938</v>
      </c>
      <c r="CY40" s="40"/>
      <c r="DG40" s="40"/>
      <c r="DH40" s="96">
        <v>1914</v>
      </c>
      <c r="DI40" s="66">
        <v>0.27900000000000003</v>
      </c>
      <c r="DJ40" s="40"/>
      <c r="DR40" s="40"/>
      <c r="DS40" s="96">
        <v>1914</v>
      </c>
      <c r="DT40" s="98">
        <v>1.7165514240123785E-2</v>
      </c>
      <c r="DU40" s="40"/>
    </row>
    <row r="41" spans="1:125" x14ac:dyDescent="0.2">
      <c r="A41" s="40"/>
      <c r="B41" s="96">
        <v>1989</v>
      </c>
      <c r="C41" s="142">
        <v>26</v>
      </c>
      <c r="D41" s="111">
        <v>4212</v>
      </c>
      <c r="E41" s="112">
        <v>17405</v>
      </c>
      <c r="F41" s="138">
        <f>((((4/6)+((J41+K41+R41+T41+V41+W41+I41-(1-M41)-P41-Q41)/20))*(X41+(AD41+AS41)*5/6+(AH41+AM41+AP41)*1/6+AK41*18/6+AO41*8/6-AE41*9/6-AF41*7/6-AG41*3/6-AI41*2/6-AQ41*4/6-AR41)-(((2/6)-((J41+K41+L41+M41+S41+U41+V41+W41+I41)/20))*(AE41*17/6+AF41*12/6+AI41*3/6+AL41*2/6+AQ41*5/6+AR41*8/6-AD41*1/6-AG41*9/6-AK41*2/6))))/2</f>
        <v>17446.877494436951</v>
      </c>
      <c r="G41" s="300">
        <f t="shared" si="29"/>
        <v>1.0024060611569636</v>
      </c>
      <c r="H41" s="138">
        <f t="shared" si="30"/>
        <v>41.877494436950656</v>
      </c>
      <c r="I41" s="66">
        <v>0.28299999999999997</v>
      </c>
      <c r="J41" s="412">
        <v>0.375</v>
      </c>
      <c r="K41" s="66">
        <v>0.69499999999999995</v>
      </c>
      <c r="L41" s="66">
        <f>AN41/X41</f>
        <v>0.10043855556592329</v>
      </c>
      <c r="M41" s="66">
        <f>AG41/X41</f>
        <v>5.7534757861341795E-2</v>
      </c>
      <c r="N41" s="134">
        <f>(I41*0.7635+AU41*0.7562+K41*0.7021+1-P41*0.5276+R41*0.4621+W41*0.2713)/3.9552</f>
        <v>0.49364260319895686</v>
      </c>
      <c r="O41" s="134">
        <f>(1-I41*0.7635+1-AU41*0.7562+1-K41*0.7021+P41*0.5276+1-R41*0.4621+1-W41*0.2713)/5.5276</f>
        <v>0.73224270494020649</v>
      </c>
      <c r="P41" s="113">
        <f>AI41/AA41</f>
        <v>0.14778201995838358</v>
      </c>
      <c r="Q41" s="66">
        <f>AT41/X41</f>
        <v>3.5047121395913032E-2</v>
      </c>
      <c r="R41" s="67">
        <f>E41/AA41</f>
        <v>0.10875881849368568</v>
      </c>
      <c r="S41" s="66">
        <f>AC41/X41</f>
        <v>0.26740692357935991</v>
      </c>
      <c r="T41" s="66">
        <f>AC41/AA41</f>
        <v>8.9537782832290844E-2</v>
      </c>
      <c r="U41" s="67">
        <f>E41/X41</f>
        <v>0.32481104786787346</v>
      </c>
      <c r="V41" s="66">
        <v>0.32</v>
      </c>
      <c r="W41" s="67">
        <f>AD41/AA41</f>
        <v>8.4532565158436074E-2</v>
      </c>
      <c r="X41" s="69">
        <v>53585</v>
      </c>
      <c r="Y41" s="69"/>
      <c r="Z41" s="888">
        <v>36293</v>
      </c>
      <c r="AA41" s="888">
        <v>160033</v>
      </c>
      <c r="AB41" s="887">
        <v>142821</v>
      </c>
      <c r="AC41" s="888">
        <f t="shared" si="25"/>
        <v>14329</v>
      </c>
      <c r="AD41" s="68">
        <v>13528</v>
      </c>
      <c r="AE41" s="69">
        <v>3762</v>
      </c>
      <c r="AF41" s="69">
        <v>1240</v>
      </c>
      <c r="AG41" s="68">
        <v>3083</v>
      </c>
      <c r="AH41" s="69">
        <v>1286</v>
      </c>
      <c r="AI41" s="68">
        <v>23650</v>
      </c>
      <c r="AJ41" s="888">
        <f t="shared" si="26"/>
        <v>2060</v>
      </c>
      <c r="AK41" s="68">
        <v>801</v>
      </c>
      <c r="AL41" s="114">
        <v>437</v>
      </c>
      <c r="AM41" s="69">
        <v>407</v>
      </c>
      <c r="AN41" s="888">
        <f t="shared" si="27"/>
        <v>5382</v>
      </c>
      <c r="AO41" s="68">
        <v>3116</v>
      </c>
      <c r="AP41" s="69">
        <v>337</v>
      </c>
      <c r="AQ41" s="69">
        <v>1626</v>
      </c>
      <c r="AR41" s="68">
        <v>1441</v>
      </c>
      <c r="AS41" s="220">
        <v>3352</v>
      </c>
      <c r="AT41" s="894">
        <f t="shared" si="28"/>
        <v>1878</v>
      </c>
      <c r="AU41" s="349">
        <f>X41/AA41</f>
        <v>0.33483718982959765</v>
      </c>
      <c r="AV41" s="349">
        <f>BH41/AA41</f>
        <v>0.47747652046765354</v>
      </c>
      <c r="AW41" s="353">
        <f>AG41/AA41</f>
        <v>1.9264776639818036E-2</v>
      </c>
      <c r="AX41" s="365">
        <f>AN41/AA41</f>
        <v>3.3630563696237653E-2</v>
      </c>
      <c r="AY41" s="365">
        <f>BH41/X41</f>
        <v>1.4259960809928152</v>
      </c>
      <c r="AZ41" s="365">
        <f>AR41/X41</f>
        <v>2.6891854063637213E-2</v>
      </c>
      <c r="BA41" s="365">
        <f>AR41/AA41</f>
        <v>9.0043928439759308E-3</v>
      </c>
      <c r="BB41" s="365">
        <f>AT41/AA41</f>
        <v>1.1735079639824286E-2</v>
      </c>
      <c r="BC41" s="365">
        <f>AI41/X41</f>
        <v>0.44135485676961839</v>
      </c>
      <c r="BD41" s="380">
        <f>AD41/X41</f>
        <v>0.25245871046001678</v>
      </c>
      <c r="BE41" s="365">
        <v>0.254</v>
      </c>
      <c r="BF41" s="907">
        <v>16229</v>
      </c>
      <c r="BG41" s="907">
        <v>6307</v>
      </c>
      <c r="BH41" s="910">
        <f>X41+AC41+AN41+AO41</f>
        <v>76412</v>
      </c>
      <c r="BI41" s="909">
        <v>26035</v>
      </c>
      <c r="BJ41" s="909">
        <v>3064</v>
      </c>
      <c r="BK41" s="907">
        <v>1446</v>
      </c>
      <c r="BL41" s="907">
        <v>868</v>
      </c>
      <c r="BM41" s="53"/>
      <c r="BN41" s="134">
        <f>(I41*0.7635+AU41*0.7562+K41*0.7021+1-P41*0.5276+R41*0.4621+W41*0.2713)/3.9552</f>
        <v>0.49364260319895686</v>
      </c>
      <c r="BO41" s="222">
        <v>4.13</v>
      </c>
      <c r="BP41" s="116">
        <v>8.6999999999999993</v>
      </c>
      <c r="BQ41" s="116">
        <v>3.2</v>
      </c>
      <c r="BR41" s="116">
        <v>0.7</v>
      </c>
      <c r="BS41" s="115">
        <f>AS41/D41</f>
        <v>0.79582146248812913</v>
      </c>
      <c r="BT41" s="1252">
        <v>0.97899999999999998</v>
      </c>
      <c r="BU41" s="116">
        <v>1.75</v>
      </c>
      <c r="BV41" s="116">
        <v>21.4</v>
      </c>
      <c r="BW41" s="116">
        <v>5.6</v>
      </c>
      <c r="BX41" s="66">
        <v>0.69499999999999995</v>
      </c>
      <c r="BY41" s="67">
        <v>0.10875881849368568</v>
      </c>
      <c r="BZ41" s="66">
        <v>0.33483718982959765</v>
      </c>
      <c r="CA41" s="227">
        <v>8.4532565158436074E-2</v>
      </c>
      <c r="CB41" s="66">
        <v>0.28299999999999997</v>
      </c>
      <c r="CC41" s="113">
        <v>0.14778201995838358</v>
      </c>
      <c r="CD41" s="53"/>
      <c r="CE41" s="134">
        <f>(1-I41*0.7635+1-AU41*0.7562+1-K41*0.7021+P41*0.5276+1-R41*0.4621+1-W41*0.2713)/5.5276</f>
        <v>0.73224270494020649</v>
      </c>
      <c r="CF41" s="115">
        <v>4.13</v>
      </c>
      <c r="CG41" s="116">
        <v>8.6999999999999993</v>
      </c>
      <c r="CH41" s="116">
        <v>3.2</v>
      </c>
      <c r="CI41" s="116">
        <v>0.7</v>
      </c>
      <c r="CJ41" s="115">
        <f>AS41/D41</f>
        <v>0.79582146248812913</v>
      </c>
      <c r="CK41" s="1252">
        <v>0.97899999999999998</v>
      </c>
      <c r="CL41" s="116">
        <v>1.75</v>
      </c>
      <c r="CM41" s="116">
        <v>5.6</v>
      </c>
      <c r="CN41" s="116">
        <v>21.4</v>
      </c>
      <c r="CO41" s="66">
        <v>0.69499999999999995</v>
      </c>
      <c r="CP41" s="67">
        <v>0.10875881849368568</v>
      </c>
      <c r="CQ41" s="66">
        <v>0.33483718982959765</v>
      </c>
      <c r="CR41" s="66">
        <v>8.4532565158436074E-2</v>
      </c>
      <c r="CS41" s="66">
        <v>0.28299999999999997</v>
      </c>
      <c r="CT41" s="113">
        <v>0.14778201995838358</v>
      </c>
      <c r="CU41" s="40"/>
      <c r="CV41" s="96">
        <v>1915</v>
      </c>
      <c r="CW41" s="134">
        <v>0.48150231291006601</v>
      </c>
      <c r="CX41" s="134">
        <v>0.74092952673458778</v>
      </c>
      <c r="CY41" s="40"/>
      <c r="DG41" s="40"/>
      <c r="DH41" s="96">
        <v>1915</v>
      </c>
      <c r="DI41" s="66">
        <v>0.27700000000000002</v>
      </c>
      <c r="DJ41" s="40"/>
      <c r="DR41" s="40"/>
      <c r="DS41" s="96">
        <v>1915</v>
      </c>
      <c r="DT41" s="98">
        <v>1.5704216643996537E-2</v>
      </c>
      <c r="DU41" s="40"/>
    </row>
    <row r="42" spans="1:125" x14ac:dyDescent="0.2">
      <c r="A42" s="40"/>
      <c r="B42" s="96">
        <v>1988</v>
      </c>
      <c r="C42" s="142">
        <v>26</v>
      </c>
      <c r="D42" s="111">
        <v>4200</v>
      </c>
      <c r="E42" s="112">
        <v>17380</v>
      </c>
      <c r="F42" s="138">
        <f>((((4/6)+((J42+K42+R42+T42+V42+W42+I42-(1-M42)-P42-Q42)/20))*(X42+(AD42+AS42)*5/6+(AH42+AM42+AP42)*1/6+AK42*18/6+AO42*8/6-AE42*9/6-AF42*7/6-AG42*3/6-AI42*2/6-AQ42*4/6-AR42)-(((2/6)-((J42+K42+L42+M42+S42+U42+V42+W42+I42)/20))*(AE42*17/6+AF42*12/6+AI42*3/6+AL42*2/6+AQ42*5/6+AR42*8/6-AD42*1/6-AG42*9/6-AK42*2/6))))/2</f>
        <v>17629.445321865591</v>
      </c>
      <c r="G42" s="300">
        <f t="shared" si="29"/>
        <v>1.0143524350900801</v>
      </c>
      <c r="H42" s="138">
        <f t="shared" si="30"/>
        <v>249.44532186559081</v>
      </c>
      <c r="I42" s="66">
        <v>0.28199999999999997</v>
      </c>
      <c r="J42" s="412">
        <v>0.378</v>
      </c>
      <c r="K42" s="66">
        <v>0.69599999999999995</v>
      </c>
      <c r="L42" s="66">
        <f>AN42/X42</f>
        <v>0.10711234911792016</v>
      </c>
      <c r="M42" s="66">
        <f>AG42/X42</f>
        <v>5.9052924791086349E-2</v>
      </c>
      <c r="N42" s="134">
        <f>(I42*0.7635+AU42*0.7562+K42*0.7021+1-P42*0.5276+R42*0.4621+W42*0.2713)/3.9552</f>
        <v>0.49419676285427022</v>
      </c>
      <c r="O42" s="134">
        <f>(1-I42*0.7635+1-AU42*0.7562+1-K42*0.7021+P42*0.5276+1-R42*0.4621+1-W42*0.2713)/5.5276</f>
        <v>0.73184618343563046</v>
      </c>
      <c r="P42" s="113">
        <f>AI42/AA42</f>
        <v>0.14653657924457272</v>
      </c>
      <c r="Q42" s="66">
        <f>AT42/X42</f>
        <v>3.3184772516248837E-2</v>
      </c>
      <c r="R42" s="67">
        <f>E42/AA42</f>
        <v>0.1090475592922575</v>
      </c>
      <c r="S42" s="66">
        <f>AC42/X42</f>
        <v>0.25816155988857936</v>
      </c>
      <c r="T42" s="66">
        <f>AC42/AA42</f>
        <v>8.7225498807880539E-2</v>
      </c>
      <c r="U42" s="67">
        <f>E42/X42</f>
        <v>0.32274837511606314</v>
      </c>
      <c r="V42" s="66">
        <v>0.318</v>
      </c>
      <c r="W42" s="67">
        <f>AD42/AA42</f>
        <v>8.1465679508093858E-2</v>
      </c>
      <c r="X42" s="69">
        <v>53850</v>
      </c>
      <c r="Y42" s="69"/>
      <c r="Z42" s="888">
        <v>36244</v>
      </c>
      <c r="AA42" s="888">
        <v>159380</v>
      </c>
      <c r="AB42" s="887">
        <v>142568</v>
      </c>
      <c r="AC42" s="888">
        <f t="shared" si="25"/>
        <v>13902</v>
      </c>
      <c r="AD42" s="68">
        <v>12984</v>
      </c>
      <c r="AE42" s="69">
        <v>3759</v>
      </c>
      <c r="AF42" s="69">
        <v>1265</v>
      </c>
      <c r="AG42" s="68">
        <v>3180</v>
      </c>
      <c r="AH42" s="69">
        <v>1262</v>
      </c>
      <c r="AI42" s="68">
        <v>23355</v>
      </c>
      <c r="AJ42" s="888">
        <f t="shared" si="26"/>
        <v>1971</v>
      </c>
      <c r="AK42" s="68">
        <v>918</v>
      </c>
      <c r="AL42" s="114">
        <v>370</v>
      </c>
      <c r="AM42" s="69">
        <v>924</v>
      </c>
      <c r="AN42" s="888">
        <f t="shared" si="27"/>
        <v>5768</v>
      </c>
      <c r="AO42" s="68">
        <v>3301</v>
      </c>
      <c r="AP42" s="69">
        <v>339</v>
      </c>
      <c r="AQ42" s="69">
        <v>1630</v>
      </c>
      <c r="AR42" s="68">
        <v>1417</v>
      </c>
      <c r="AS42" s="220">
        <v>3243</v>
      </c>
      <c r="AT42" s="894">
        <f t="shared" si="28"/>
        <v>1787</v>
      </c>
      <c r="AU42" s="349">
        <f>X42/AA42</f>
        <v>0.33787175304304179</v>
      </c>
      <c r="AV42" s="349">
        <f>BH42/AA42</f>
        <v>0.48199899610992597</v>
      </c>
      <c r="AW42" s="353">
        <f>AG42/AA42</f>
        <v>1.9952315221483247E-2</v>
      </c>
      <c r="AX42" s="365">
        <f>AN42/AA42</f>
        <v>3.6190237169029991E-2</v>
      </c>
      <c r="AY42" s="365">
        <f>BH42/X42</f>
        <v>1.4265738161559889</v>
      </c>
      <c r="AZ42" s="365">
        <f>AR42/X42</f>
        <v>2.6313834726090994E-2</v>
      </c>
      <c r="BA42" s="365">
        <f>AR42/AA42</f>
        <v>8.890701468189233E-3</v>
      </c>
      <c r="BB42" s="365">
        <f>AT42/AA42</f>
        <v>1.1212197264399548E-2</v>
      </c>
      <c r="BC42" s="365">
        <f>AI42/X42</f>
        <v>0.43370473537604459</v>
      </c>
      <c r="BD42" s="380">
        <f>AD42/X42</f>
        <v>0.2411142061281337</v>
      </c>
      <c r="BE42" s="365">
        <v>0.254</v>
      </c>
      <c r="BF42" s="907">
        <v>16219</v>
      </c>
      <c r="BG42" s="907">
        <v>6386</v>
      </c>
      <c r="BH42" s="910">
        <f>X42+AC42+AN42+AO42</f>
        <v>76821</v>
      </c>
      <c r="BI42" s="909">
        <v>25838</v>
      </c>
      <c r="BJ42" s="909">
        <v>3087</v>
      </c>
      <c r="BK42" s="907">
        <v>1367</v>
      </c>
      <c r="BL42" s="907">
        <v>840</v>
      </c>
      <c r="BM42" s="53"/>
      <c r="BN42" s="134">
        <f>(I42*0.7635+AU42*0.7562+K42*0.7021+1-P42*0.5276+R42*0.4621+W42*0.2713)/3.9552</f>
        <v>0.49419676285427022</v>
      </c>
      <c r="BO42" s="222">
        <v>4.1399999999999997</v>
      </c>
      <c r="BP42" s="116">
        <v>8.6999999999999993</v>
      </c>
      <c r="BQ42" s="116">
        <v>3.1</v>
      </c>
      <c r="BR42" s="116">
        <v>0.8</v>
      </c>
      <c r="BS42" s="115">
        <f>AS42/D42</f>
        <v>0.77214285714285713</v>
      </c>
      <c r="BT42" s="1252">
        <v>0.98</v>
      </c>
      <c r="BU42" s="116">
        <v>1.8</v>
      </c>
      <c r="BV42" s="116">
        <v>21.4</v>
      </c>
      <c r="BW42" s="116">
        <v>5.6</v>
      </c>
      <c r="BX42" s="66">
        <v>0.69599999999999995</v>
      </c>
      <c r="BY42" s="67">
        <v>0.1090475592922575</v>
      </c>
      <c r="BZ42" s="66">
        <v>0.33787175304304179</v>
      </c>
      <c r="CA42" s="227">
        <v>8.1465679508093858E-2</v>
      </c>
      <c r="CB42" s="66">
        <v>0.28199999999999997</v>
      </c>
      <c r="CC42" s="113">
        <v>0.14653657924457272</v>
      </c>
      <c r="CD42" s="53"/>
      <c r="CE42" s="134">
        <f>(1-I42*0.7635+1-AU42*0.7562+1-K42*0.7021+P42*0.5276+1-R42*0.4621+1-W42*0.2713)/5.5276</f>
        <v>0.73184618343563046</v>
      </c>
      <c r="CF42" s="115">
        <v>4.1399999999999997</v>
      </c>
      <c r="CG42" s="116">
        <v>8.6999999999999993</v>
      </c>
      <c r="CH42" s="116">
        <v>3.1</v>
      </c>
      <c r="CI42" s="116">
        <v>0.8</v>
      </c>
      <c r="CJ42" s="115">
        <f>AS42/D42</f>
        <v>0.77214285714285713</v>
      </c>
      <c r="CK42" s="1252">
        <v>0.98</v>
      </c>
      <c r="CL42" s="116">
        <v>1.8</v>
      </c>
      <c r="CM42" s="116">
        <v>5.6</v>
      </c>
      <c r="CN42" s="116">
        <v>21.4</v>
      </c>
      <c r="CO42" s="66">
        <v>0.69599999999999995</v>
      </c>
      <c r="CP42" s="67">
        <v>0.1090475592922575</v>
      </c>
      <c r="CQ42" s="66">
        <v>0.33787175304304179</v>
      </c>
      <c r="CR42" s="66">
        <v>8.1465679508093858E-2</v>
      </c>
      <c r="CS42" s="66">
        <v>0.28199999999999997</v>
      </c>
      <c r="CT42" s="113">
        <v>0.14653657924457272</v>
      </c>
      <c r="CU42" s="40"/>
      <c r="CV42" s="96">
        <v>1916</v>
      </c>
      <c r="CW42" s="134">
        <v>0.47681394072984123</v>
      </c>
      <c r="CX42" s="134">
        <v>0.74428422853052534</v>
      </c>
      <c r="CY42" s="40"/>
      <c r="DG42" s="40"/>
      <c r="DH42" s="96">
        <v>1916</v>
      </c>
      <c r="DI42" s="66">
        <v>0.27400000000000002</v>
      </c>
      <c r="DJ42" s="40"/>
      <c r="DR42" s="40"/>
      <c r="DS42" s="96">
        <v>1916</v>
      </c>
      <c r="DT42" s="98">
        <v>1.4338661974467449E-2</v>
      </c>
      <c r="DU42" s="40"/>
    </row>
    <row r="43" spans="1:125" x14ac:dyDescent="0.2">
      <c r="A43" s="40"/>
      <c r="B43" s="96">
        <v>1987</v>
      </c>
      <c r="C43" s="142">
        <v>26</v>
      </c>
      <c r="D43" s="111">
        <v>4210</v>
      </c>
      <c r="E43" s="112">
        <v>19883</v>
      </c>
      <c r="F43" s="138">
        <f>((((4/6)+((J43+K43+R43+T43+V43+W43+I43-(1-M43)-P43-Q43)/20))*(X43+(AD43+AS43)*5/6+(AH43+AM43+AP43)*1/6+AK43*18/6+AO43*8/6-AE43*9/6-AF43*7/6-AG43*3/6-AI43*2/6-AQ43*4/6-AR43)-(((2/6)-((J43+K43+L43+M43+S43+U43+V43+W43+I43)/20))*(AE43*17/6+AF43*12/6+AI43*3/6+AL43*2/6+AQ43*5/6+AR43*8/6-AD43*1/6-AG43*9/6-AK43*2/6))))/2</f>
        <v>20205.632818956612</v>
      </c>
      <c r="G43" s="300">
        <f t="shared" si="29"/>
        <v>1.0162265663610428</v>
      </c>
      <c r="H43" s="138">
        <f t="shared" si="30"/>
        <v>322.63281895661203</v>
      </c>
      <c r="I43" s="66">
        <v>0.28899999999999998</v>
      </c>
      <c r="J43" s="412">
        <v>0.41499999999999998</v>
      </c>
      <c r="K43" s="66">
        <v>0.747</v>
      </c>
      <c r="L43" s="66">
        <f>AN43/X43</f>
        <v>9.0319778126775149E-2</v>
      </c>
      <c r="M43" s="66">
        <f>AG43/X43</f>
        <v>7.4481237678350659E-2</v>
      </c>
      <c r="N43" s="134">
        <f>(I43*0.7635+AU43*0.7562+K43*0.7021+1-P43*0.5276+R43*0.4621+W43*0.2713)/3.9552</f>
        <v>0.5116599672342389</v>
      </c>
      <c r="O43" s="134">
        <f>(1-I43*0.7635+1-AU43*0.7562+1-K43*0.7021+P43*0.5276+1-R43*0.4621+1-W43*0.2713)/5.5276</f>
        <v>0.71935062189650822</v>
      </c>
      <c r="P43" s="113">
        <f>AI43/AA43</f>
        <v>0.15500673163621992</v>
      </c>
      <c r="Q43" s="66">
        <f>AT43/X43</f>
        <v>3.085842216059077E-2</v>
      </c>
      <c r="R43" s="67">
        <f>E43/AA43</f>
        <v>0.12279369078939242</v>
      </c>
      <c r="S43" s="66">
        <f>AC43/X43</f>
        <v>0.254469208407124</v>
      </c>
      <c r="T43" s="66">
        <f>AC43/AA43</f>
        <v>9.4063808500389076E-2</v>
      </c>
      <c r="U43" s="67">
        <f>E43/X43</f>
        <v>0.33219166638821129</v>
      </c>
      <c r="V43" s="66">
        <v>0.33100000000000002</v>
      </c>
      <c r="W43" s="67">
        <f>AD43/AA43</f>
        <v>8.8863773915836025E-2</v>
      </c>
      <c r="X43" s="69">
        <v>59854</v>
      </c>
      <c r="Y43" s="69"/>
      <c r="Z43" s="888">
        <v>37895</v>
      </c>
      <c r="AA43" s="888">
        <v>161922</v>
      </c>
      <c r="AB43" s="887">
        <v>144095</v>
      </c>
      <c r="AC43" s="888">
        <f t="shared" si="25"/>
        <v>15231</v>
      </c>
      <c r="AD43" s="68">
        <v>14389</v>
      </c>
      <c r="AE43" s="69">
        <v>3870</v>
      </c>
      <c r="AF43" s="69">
        <v>1110</v>
      </c>
      <c r="AG43" s="68">
        <v>4458</v>
      </c>
      <c r="AH43" s="69">
        <v>1333</v>
      </c>
      <c r="AI43" s="68">
        <v>25099</v>
      </c>
      <c r="AJ43" s="888">
        <f t="shared" si="26"/>
        <v>2070</v>
      </c>
      <c r="AK43" s="68">
        <v>842</v>
      </c>
      <c r="AL43" s="114">
        <v>318</v>
      </c>
      <c r="AM43" s="69">
        <v>356</v>
      </c>
      <c r="AN43" s="888">
        <f t="shared" si="27"/>
        <v>5406</v>
      </c>
      <c r="AO43" s="68">
        <v>3585</v>
      </c>
      <c r="AP43" s="69">
        <v>419</v>
      </c>
      <c r="AQ43" s="69">
        <v>1455</v>
      </c>
      <c r="AR43" s="68">
        <v>1529</v>
      </c>
      <c r="AS43" s="220">
        <v>3298</v>
      </c>
      <c r="AT43" s="894">
        <f t="shared" si="28"/>
        <v>1847</v>
      </c>
      <c r="AU43" s="349">
        <f>X43/AA43</f>
        <v>0.36964711404256373</v>
      </c>
      <c r="AV43" s="349">
        <f>BH43/AA43</f>
        <v>0.51923765763762797</v>
      </c>
      <c r="AW43" s="353">
        <f>AG43/AA43</f>
        <v>2.7531774558120576E-2</v>
      </c>
      <c r="AX43" s="365">
        <f>AN43/AA43</f>
        <v>3.3386445325527106E-2</v>
      </c>
      <c r="AY43" s="365">
        <f>BH43/X43</f>
        <v>1.4046847328499348</v>
      </c>
      <c r="AZ43" s="365">
        <f>AR43/X43</f>
        <v>2.5545494035486348E-2</v>
      </c>
      <c r="BA43" s="365">
        <f>AR43/AA43</f>
        <v>9.4428181470090529E-3</v>
      </c>
      <c r="BB43" s="365">
        <f>AT43/AA43</f>
        <v>1.1406726695569473E-2</v>
      </c>
      <c r="BC43" s="365">
        <f>AI43/X43</f>
        <v>0.4193370534968423</v>
      </c>
      <c r="BD43" s="380">
        <f>AD43/X43</f>
        <v>0.24040164400040098</v>
      </c>
      <c r="BE43" s="365">
        <v>0.26300000000000001</v>
      </c>
      <c r="BF43" s="907">
        <v>18713</v>
      </c>
      <c r="BG43" s="907">
        <v>6793</v>
      </c>
      <c r="BH43" s="910">
        <f>X43+AC43+AN43+AO43</f>
        <v>84076</v>
      </c>
      <c r="BI43" s="909">
        <v>25748</v>
      </c>
      <c r="BJ43" s="909">
        <v>3124</v>
      </c>
      <c r="BK43" s="907">
        <v>1287</v>
      </c>
      <c r="BL43" s="907">
        <v>896</v>
      </c>
      <c r="BM43" s="53"/>
      <c r="BN43" s="134">
        <f>(I43*0.7635+AU43*0.7562+K43*0.7021+1-P43*0.5276+R43*0.4621+W43*0.2713)/3.9552</f>
        <v>0.5116599672342389</v>
      </c>
      <c r="BO43" s="222">
        <v>4.72</v>
      </c>
      <c r="BP43" s="116">
        <v>9.1</v>
      </c>
      <c r="BQ43" s="116">
        <v>3.4</v>
      </c>
      <c r="BR43" s="116">
        <v>1.1000000000000001</v>
      </c>
      <c r="BS43" s="115">
        <f>AS43/D43</f>
        <v>0.78337292161520189</v>
      </c>
      <c r="BT43" s="1252">
        <v>0.98</v>
      </c>
      <c r="BU43" s="116">
        <v>1.74</v>
      </c>
      <c r="BV43" s="116">
        <v>21</v>
      </c>
      <c r="BW43" s="116">
        <v>6</v>
      </c>
      <c r="BX43" s="66">
        <v>0.747</v>
      </c>
      <c r="BY43" s="67">
        <v>0.12279369078939242</v>
      </c>
      <c r="BZ43" s="66">
        <v>0.36964711404256373</v>
      </c>
      <c r="CA43" s="227">
        <v>8.8863773915836025E-2</v>
      </c>
      <c r="CB43" s="66">
        <v>0.28899999999999998</v>
      </c>
      <c r="CC43" s="113">
        <v>0.15500673163621992</v>
      </c>
      <c r="CD43" s="53"/>
      <c r="CE43" s="134">
        <f>(1-I43*0.7635+1-AU43*0.7562+1-K43*0.7021+P43*0.5276+1-R43*0.4621+1-W43*0.2713)/5.5276</f>
        <v>0.71935062189650822</v>
      </c>
      <c r="CF43" s="115">
        <v>4.72</v>
      </c>
      <c r="CG43" s="116">
        <v>9.1</v>
      </c>
      <c r="CH43" s="116">
        <v>3.4</v>
      </c>
      <c r="CI43" s="116">
        <v>1.1000000000000001</v>
      </c>
      <c r="CJ43" s="115">
        <f>AS43/D43</f>
        <v>0.78337292161520189</v>
      </c>
      <c r="CK43" s="1252">
        <v>0.98</v>
      </c>
      <c r="CL43" s="116">
        <v>1.74</v>
      </c>
      <c r="CM43" s="116">
        <v>6</v>
      </c>
      <c r="CN43" s="116">
        <v>21</v>
      </c>
      <c r="CO43" s="66">
        <v>0.747</v>
      </c>
      <c r="CP43" s="67">
        <v>0.12279369078939242</v>
      </c>
      <c r="CQ43" s="66">
        <v>0.36964711404256373</v>
      </c>
      <c r="CR43" s="66">
        <v>8.8863773915836025E-2</v>
      </c>
      <c r="CS43" s="66">
        <v>0.28899999999999998</v>
      </c>
      <c r="CT43" s="113">
        <v>0.15500673163621992</v>
      </c>
      <c r="CU43" s="40"/>
      <c r="CV43" s="96">
        <v>1917</v>
      </c>
      <c r="CW43" s="134">
        <v>0.47672066841560679</v>
      </c>
      <c r="CX43" s="134">
        <v>0.74435096828326808</v>
      </c>
      <c r="CY43" s="40"/>
      <c r="DG43" s="40"/>
      <c r="DH43" s="96">
        <v>1917</v>
      </c>
      <c r="DI43" s="66">
        <v>0.27200000000000002</v>
      </c>
      <c r="DJ43" s="40"/>
      <c r="DR43" s="40"/>
      <c r="DS43" s="96">
        <v>1917</v>
      </c>
      <c r="DT43" s="98">
        <v>1.2602987096046047E-2</v>
      </c>
      <c r="DU43" s="40"/>
    </row>
    <row r="44" spans="1:125" x14ac:dyDescent="0.2">
      <c r="A44" s="40"/>
      <c r="B44" s="96">
        <v>1986</v>
      </c>
      <c r="C44" s="142">
        <v>26</v>
      </c>
      <c r="D44" s="111">
        <v>4206</v>
      </c>
      <c r="E44" s="112">
        <v>18545</v>
      </c>
      <c r="F44" s="138">
        <f>((((4/6)+((J44+K44+R44+T44+V44+W44+I44-(1-M44)-P44-Q44)/20))*(X44+(AD44+AS44)*5/6+(AH44+AM44+AP44)*1/6+AK44*18/6+AO44*8/6-AE44*9/6-AF44*7/6-AG44*3/6-AI44*2/6-AQ44*4/6-AR44)-(((2/6)-((J44+K44+L44+M44+S44+U44+V44+W44+I44)/20))*(AE44*17/6+AF44*12/6+AI44*3/6+AL44*2/6+AQ44*5/6+AR44*8/6-AD44*1/6-AG44*9/6-AK44*2/6))))/2</f>
        <v>18668.639701343374</v>
      </c>
      <c r="G44" s="300">
        <f t="shared" si="29"/>
        <v>1.0066670100481734</v>
      </c>
      <c r="H44" s="138">
        <f t="shared" si="30"/>
        <v>123.63970134337433</v>
      </c>
      <c r="I44" s="66">
        <v>0.28599999999999998</v>
      </c>
      <c r="J44" s="412">
        <v>0.39500000000000002</v>
      </c>
      <c r="K44" s="66">
        <v>0.72099999999999997</v>
      </c>
      <c r="L44" s="66">
        <f>AN44/X44</f>
        <v>9.5985143261407849E-2</v>
      </c>
      <c r="M44" s="66">
        <f>AG44/X44</f>
        <v>6.7438981252210831E-2</v>
      </c>
      <c r="N44" s="134">
        <f>(I44*0.7635+AU44*0.7562+K44*0.7021+1-P44*0.5276+R44*0.4621+W44*0.2713)/3.9552</f>
        <v>0.50227751401901544</v>
      </c>
      <c r="O44" s="134">
        <f>(1-I44*0.7635+1-AU44*0.7562+1-K44*0.7021+P44*0.5276+1-R44*0.4621+1-W44*0.2713)/5.5276</f>
        <v>0.7260641103828045</v>
      </c>
      <c r="P44" s="113">
        <f>AI44/AA44</f>
        <v>0.15358887963296822</v>
      </c>
      <c r="Q44" s="66">
        <f>AT44/X44</f>
        <v>3.3463035019455252E-2</v>
      </c>
      <c r="R44" s="67">
        <f>E44/AA44</f>
        <v>0.11528801800345646</v>
      </c>
      <c r="S44" s="66">
        <f>AC44/X44</f>
        <v>0.26598868058012026</v>
      </c>
      <c r="T44" s="66">
        <f>AC44/AA44</f>
        <v>9.3492397020975018E-2</v>
      </c>
      <c r="U44" s="67">
        <f>E44/X44</f>
        <v>0.32799787760877253</v>
      </c>
      <c r="V44" s="66">
        <v>0.32600000000000001</v>
      </c>
      <c r="W44" s="67">
        <f>AD44/AA44</f>
        <v>8.844446654813562E-2</v>
      </c>
      <c r="X44" s="69">
        <v>56540</v>
      </c>
      <c r="Y44" s="69"/>
      <c r="Z44" s="888">
        <v>36880</v>
      </c>
      <c r="AA44" s="888">
        <v>160858</v>
      </c>
      <c r="AB44" s="887">
        <v>143106</v>
      </c>
      <c r="AC44" s="888">
        <f t="shared" si="25"/>
        <v>15039</v>
      </c>
      <c r="AD44" s="68">
        <v>14227</v>
      </c>
      <c r="AE44" s="69">
        <v>3903</v>
      </c>
      <c r="AF44" s="69">
        <v>1175</v>
      </c>
      <c r="AG44" s="68">
        <v>3813</v>
      </c>
      <c r="AH44" s="69">
        <v>1323</v>
      </c>
      <c r="AI44" s="68">
        <v>24706</v>
      </c>
      <c r="AJ44" s="888">
        <f t="shared" si="26"/>
        <v>1960</v>
      </c>
      <c r="AK44" s="68">
        <v>812</v>
      </c>
      <c r="AL44" s="114">
        <v>272</v>
      </c>
      <c r="AM44" s="69">
        <v>289</v>
      </c>
      <c r="AN44" s="888">
        <f t="shared" si="27"/>
        <v>5427</v>
      </c>
      <c r="AO44" s="68">
        <v>3312</v>
      </c>
      <c r="AP44" s="69">
        <v>365</v>
      </c>
      <c r="AQ44" s="69">
        <v>1515</v>
      </c>
      <c r="AR44" s="68">
        <v>1620</v>
      </c>
      <c r="AS44" s="220">
        <v>3450</v>
      </c>
      <c r="AT44" s="894">
        <f t="shared" si="28"/>
        <v>1892</v>
      </c>
      <c r="AU44" s="349">
        <f>X44/AA44</f>
        <v>0.35149013415559066</v>
      </c>
      <c r="AV44" s="349">
        <f>BH44/AA44</f>
        <v>0.4993099503910281</v>
      </c>
      <c r="AW44" s="353">
        <f>AG44/AA44</f>
        <v>2.3704136567655944E-2</v>
      </c>
      <c r="AX44" s="365">
        <f>AN44/AA44</f>
        <v>3.3737830881895831E-2</v>
      </c>
      <c r="AY44" s="365">
        <f>BH44/X44</f>
        <v>1.4205518217191369</v>
      </c>
      <c r="AZ44" s="365">
        <f>AR44/X44</f>
        <v>2.865228157056951E-2</v>
      </c>
      <c r="BA44" s="365">
        <f>AR44/AA44</f>
        <v>1.0070994293103234E-2</v>
      </c>
      <c r="BB44" s="365">
        <f>AT44/AA44</f>
        <v>1.1761926668241555E-2</v>
      </c>
      <c r="BC44" s="365">
        <f>AI44/X44</f>
        <v>0.43696498054474708</v>
      </c>
      <c r="BD44" s="380">
        <f>AD44/X44</f>
        <v>0.25162716660771134</v>
      </c>
      <c r="BE44" s="365">
        <v>0.25800000000000001</v>
      </c>
      <c r="BF44" s="907">
        <v>17396</v>
      </c>
      <c r="BG44" s="907">
        <v>6511</v>
      </c>
      <c r="BH44" s="910">
        <f>X44+AC44+AN44+AO44</f>
        <v>80318</v>
      </c>
      <c r="BI44" s="909">
        <v>25701</v>
      </c>
      <c r="BJ44" s="909">
        <v>3119</v>
      </c>
      <c r="BK44" s="907">
        <v>1289</v>
      </c>
      <c r="BL44" s="907">
        <v>855</v>
      </c>
      <c r="BM44" s="53"/>
      <c r="BN44" s="134">
        <f>(I44*0.7635+AU44*0.7562+K44*0.7021+1-P44*0.5276+R44*0.4621+W44*0.2713)/3.9552</f>
        <v>0.50227751401901544</v>
      </c>
      <c r="BO44" s="222">
        <v>4.41</v>
      </c>
      <c r="BP44" s="116">
        <v>8.8000000000000007</v>
      </c>
      <c r="BQ44" s="116">
        <v>3.4</v>
      </c>
      <c r="BR44" s="116">
        <v>0.9</v>
      </c>
      <c r="BS44" s="115">
        <f>AS44/D44</f>
        <v>0.82025677603423686</v>
      </c>
      <c r="BT44" s="1252">
        <v>0.97899999999999998</v>
      </c>
      <c r="BU44" s="116">
        <v>1.74</v>
      </c>
      <c r="BV44" s="116">
        <v>21.1</v>
      </c>
      <c r="BW44" s="116">
        <v>5.9</v>
      </c>
      <c r="BX44" s="66">
        <v>0.72099999999999997</v>
      </c>
      <c r="BY44" s="67">
        <v>0.11528801800345646</v>
      </c>
      <c r="BZ44" s="66">
        <v>0.35149013415559066</v>
      </c>
      <c r="CA44" s="227">
        <v>8.844446654813562E-2</v>
      </c>
      <c r="CB44" s="66">
        <v>0.28599999999999998</v>
      </c>
      <c r="CC44" s="113">
        <v>0.15358887963296822</v>
      </c>
      <c r="CD44" s="53"/>
      <c r="CE44" s="134">
        <f>(1-I44*0.7635+1-AU44*0.7562+1-K44*0.7021+P44*0.5276+1-R44*0.4621+1-W44*0.2713)/5.5276</f>
        <v>0.7260641103828045</v>
      </c>
      <c r="CF44" s="115">
        <v>4.41</v>
      </c>
      <c r="CG44" s="116">
        <v>8.8000000000000007</v>
      </c>
      <c r="CH44" s="116">
        <v>3.4</v>
      </c>
      <c r="CI44" s="116">
        <v>0.9</v>
      </c>
      <c r="CJ44" s="115">
        <f>AS44/D44</f>
        <v>0.82025677603423686</v>
      </c>
      <c r="CK44" s="1252">
        <v>0.97899999999999998</v>
      </c>
      <c r="CL44" s="116">
        <v>1.74</v>
      </c>
      <c r="CM44" s="116">
        <v>5.9</v>
      </c>
      <c r="CN44" s="116">
        <v>21.1</v>
      </c>
      <c r="CO44" s="66">
        <v>0.72099999999999997</v>
      </c>
      <c r="CP44" s="67">
        <v>0.11528801800345646</v>
      </c>
      <c r="CQ44" s="66">
        <v>0.35149013415559066</v>
      </c>
      <c r="CR44" s="66">
        <v>8.844446654813562E-2</v>
      </c>
      <c r="CS44" s="66">
        <v>0.28599999999999998</v>
      </c>
      <c r="CT44" s="113">
        <v>0.15358887963296822</v>
      </c>
      <c r="CU44" s="40"/>
      <c r="CV44" s="96">
        <v>1918</v>
      </c>
      <c r="CW44" s="134">
        <v>0.48059201493297088</v>
      </c>
      <c r="CX44" s="134">
        <v>0.74158087823596386</v>
      </c>
      <c r="CY44" s="40"/>
      <c r="DG44" s="40"/>
      <c r="DH44" s="96">
        <v>1918</v>
      </c>
      <c r="DI44" s="66">
        <v>0.27300000000000002</v>
      </c>
      <c r="DJ44" s="40"/>
      <c r="DR44" s="40"/>
      <c r="DS44" s="96">
        <v>1918</v>
      </c>
      <c r="DT44" s="98">
        <v>1.0738929762829594E-2</v>
      </c>
      <c r="DU44" s="40"/>
    </row>
    <row r="45" spans="1:125" x14ac:dyDescent="0.2">
      <c r="A45" s="40"/>
      <c r="B45" s="96">
        <v>1985</v>
      </c>
      <c r="C45" s="142">
        <v>26</v>
      </c>
      <c r="D45" s="111">
        <v>4206</v>
      </c>
      <c r="E45" s="112">
        <v>18216</v>
      </c>
      <c r="F45" s="138">
        <f>((((4/6)+((J45+K45+R45+T45+V45+W45+I45-(1-M45)-P45-Q45)/20))*(X45+(AD45+AS45)*5/6+(AH45+AM45+AP45)*1/6+AK45*18/6+AO45*8/6-AE45*9/6-AF45*7/6-AG45*3/6-AI45*2/6-AQ45*4/6-AR45)-(((2/6)-((J45+K45+L45+M45+S45+U45+V45+W45+I45)/20))*(AE45*17/6+AF45*12/6+AI45*3/6+AL45*2/6+AQ45*5/6+AR45*8/6-AD45*1/6-AG45*9/6-AK45*2/6))))/2</f>
        <v>18438.513115120251</v>
      </c>
      <c r="G45" s="300">
        <f t="shared" si="29"/>
        <v>1.0122152566491134</v>
      </c>
      <c r="H45" s="138">
        <f t="shared" si="30"/>
        <v>222.51311512025131</v>
      </c>
      <c r="I45" s="66">
        <v>0.28100000000000003</v>
      </c>
      <c r="J45" s="412">
        <v>0.39100000000000001</v>
      </c>
      <c r="K45" s="66">
        <v>0.71399999999999997</v>
      </c>
      <c r="L45" s="66">
        <f>AN45/X45</f>
        <v>9.1817580492339596E-2</v>
      </c>
      <c r="M45" s="66">
        <f>AG45/X45</f>
        <v>6.439387167706527E-2</v>
      </c>
      <c r="N45" s="134">
        <f>(I45*0.7635+AU45*0.7562+K45*0.7021+1-P45*0.5276+R45*0.4621+W45*0.2713)/3.9552</f>
        <v>0.50104301997239342</v>
      </c>
      <c r="O45" s="134">
        <f>(1-I45*0.7635+1-AU45*0.7562+1-K45*0.7021+P45*0.5276+1-R45*0.4621+1-W45*0.2713)/5.5276</f>
        <v>0.72694743603104239</v>
      </c>
      <c r="P45" s="113">
        <f>AI45/AA45</f>
        <v>0.14003867265469061</v>
      </c>
      <c r="Q45" s="66">
        <f>AT45/X45</f>
        <v>3.1052791533332142E-2</v>
      </c>
      <c r="R45" s="67">
        <f>E45/AA45</f>
        <v>0.11362275449101797</v>
      </c>
      <c r="S45" s="66">
        <f>AC45/X45</f>
        <v>0.25988165257343082</v>
      </c>
      <c r="T45" s="66">
        <f>AC45/AA45</f>
        <v>9.0674900199600797E-2</v>
      </c>
      <c r="U45" s="67">
        <f>E45/X45</f>
        <v>0.32565207286769043</v>
      </c>
      <c r="V45" s="66">
        <v>0.32300000000000001</v>
      </c>
      <c r="W45" s="67">
        <f>AD45/AA45</f>
        <v>8.6314870259481036E-2</v>
      </c>
      <c r="X45" s="69">
        <v>55937</v>
      </c>
      <c r="Y45" s="69"/>
      <c r="Z45" s="888">
        <v>36778</v>
      </c>
      <c r="AA45" s="888">
        <v>160320</v>
      </c>
      <c r="AB45" s="887">
        <v>143075</v>
      </c>
      <c r="AC45" s="888">
        <f t="shared" si="25"/>
        <v>14537</v>
      </c>
      <c r="AD45" s="68">
        <v>13838</v>
      </c>
      <c r="AE45" s="69">
        <v>4018</v>
      </c>
      <c r="AF45" s="69">
        <v>1144</v>
      </c>
      <c r="AG45" s="68">
        <v>3602</v>
      </c>
      <c r="AH45" s="69">
        <v>1140</v>
      </c>
      <c r="AI45" s="68">
        <v>22451</v>
      </c>
      <c r="AJ45" s="888">
        <f t="shared" si="26"/>
        <v>1791</v>
      </c>
      <c r="AK45" s="68">
        <v>699</v>
      </c>
      <c r="AL45" s="114">
        <v>306</v>
      </c>
      <c r="AM45" s="69">
        <v>227</v>
      </c>
      <c r="AN45" s="888">
        <f t="shared" si="27"/>
        <v>5136</v>
      </c>
      <c r="AO45" s="68">
        <v>3097</v>
      </c>
      <c r="AP45" s="69">
        <v>345</v>
      </c>
      <c r="AQ45" s="69">
        <v>1549</v>
      </c>
      <c r="AR45" s="68">
        <v>1431</v>
      </c>
      <c r="AS45" s="220">
        <v>3424</v>
      </c>
      <c r="AT45" s="894">
        <f t="shared" si="28"/>
        <v>1737</v>
      </c>
      <c r="AU45" s="349">
        <f>X45/AA45</f>
        <v>0.34890843313373254</v>
      </c>
      <c r="AV45" s="349">
        <f>BH45/AA45</f>
        <v>0.49093687624750498</v>
      </c>
      <c r="AW45" s="353">
        <f>AG45/AA45</f>
        <v>2.2467564870259481E-2</v>
      </c>
      <c r="AX45" s="365">
        <f>AN45/AA45</f>
        <v>3.2035928143712575E-2</v>
      </c>
      <c r="AY45" s="365">
        <f>BH45/X45</f>
        <v>1.407065091084613</v>
      </c>
      <c r="AZ45" s="365">
        <f>AR45/X45</f>
        <v>2.5582351574092284E-2</v>
      </c>
      <c r="BA45" s="365">
        <f>AR45/AA45</f>
        <v>8.9258982035928143E-3</v>
      </c>
      <c r="BB45" s="365">
        <f>AT45/AA45</f>
        <v>1.0834580838323353E-2</v>
      </c>
      <c r="BC45" s="365">
        <f>AI45/X45</f>
        <v>0.40136224681337934</v>
      </c>
      <c r="BD45" s="380">
        <f>AD45/X45</f>
        <v>0.24738545149006919</v>
      </c>
      <c r="BE45" s="365">
        <v>0.25700000000000001</v>
      </c>
      <c r="BF45" s="907">
        <v>17129</v>
      </c>
      <c r="BG45" s="907">
        <v>6423</v>
      </c>
      <c r="BH45" s="910">
        <f>X45+AC45+AN45+AO45</f>
        <v>78707</v>
      </c>
      <c r="BI45" s="909">
        <v>25788</v>
      </c>
      <c r="BJ45" s="909">
        <v>3293</v>
      </c>
      <c r="BK45" s="907">
        <v>1337</v>
      </c>
      <c r="BL45" s="907">
        <v>965</v>
      </c>
      <c r="BM45" s="53"/>
      <c r="BN45" s="134">
        <f>(I45*0.7635+AU45*0.7562+K45*0.7021+1-P45*0.5276+R45*0.4621+W45*0.2713)/3.9552</f>
        <v>0.50104301997239342</v>
      </c>
      <c r="BO45" s="222">
        <v>4.33</v>
      </c>
      <c r="BP45" s="116">
        <v>8.8000000000000007</v>
      </c>
      <c r="BQ45" s="116">
        <v>3.3</v>
      </c>
      <c r="BR45" s="116">
        <v>0.9</v>
      </c>
      <c r="BS45" s="115">
        <f>AS45/D45</f>
        <v>0.81407513076557303</v>
      </c>
      <c r="BT45" s="1252">
        <v>0.97899999999999998</v>
      </c>
      <c r="BU45" s="116">
        <v>1.62</v>
      </c>
      <c r="BV45" s="116">
        <v>21.6</v>
      </c>
      <c r="BW45" s="116">
        <v>5.4</v>
      </c>
      <c r="BX45" s="66">
        <v>0.71399999999999997</v>
      </c>
      <c r="BY45" s="67">
        <v>0.11362275449101797</v>
      </c>
      <c r="BZ45" s="66">
        <v>0.34890843313373254</v>
      </c>
      <c r="CA45" s="227">
        <v>8.6314870259481036E-2</v>
      </c>
      <c r="CB45" s="66">
        <v>0.28100000000000003</v>
      </c>
      <c r="CC45" s="113">
        <v>0.14003867265469061</v>
      </c>
      <c r="CD45" s="53"/>
      <c r="CE45" s="134">
        <f>(1-I45*0.7635+1-AU45*0.7562+1-K45*0.7021+P45*0.5276+1-R45*0.4621+1-W45*0.2713)/5.5276</f>
        <v>0.72694743603104239</v>
      </c>
      <c r="CF45" s="115">
        <v>4.33</v>
      </c>
      <c r="CG45" s="116">
        <v>8.8000000000000007</v>
      </c>
      <c r="CH45" s="116">
        <v>3.3</v>
      </c>
      <c r="CI45" s="116">
        <v>0.9</v>
      </c>
      <c r="CJ45" s="115">
        <f>AS45/D45</f>
        <v>0.81407513076557303</v>
      </c>
      <c r="CK45" s="1252">
        <v>0.97899999999999998</v>
      </c>
      <c r="CL45" s="116">
        <v>1.62</v>
      </c>
      <c r="CM45" s="116">
        <v>5.4</v>
      </c>
      <c r="CN45" s="116">
        <v>21.6</v>
      </c>
      <c r="CO45" s="66">
        <v>0.71399999999999997</v>
      </c>
      <c r="CP45" s="67">
        <v>0.11362275449101797</v>
      </c>
      <c r="CQ45" s="66">
        <v>0.34890843313373254</v>
      </c>
      <c r="CR45" s="66">
        <v>8.6314870259481036E-2</v>
      </c>
      <c r="CS45" s="66">
        <v>0.28100000000000003</v>
      </c>
      <c r="CT45" s="113">
        <v>0.14003867265469061</v>
      </c>
      <c r="CU45" s="40"/>
      <c r="CV45" s="96">
        <v>1919</v>
      </c>
      <c r="CW45" s="134">
        <v>0.49133755948116953</v>
      </c>
      <c r="CX45" s="134">
        <v>0.73389204803894603</v>
      </c>
      <c r="CY45" s="40"/>
      <c r="DG45" s="40"/>
      <c r="DH45" s="96">
        <v>1919</v>
      </c>
      <c r="DI45" s="66">
        <v>0.28199999999999997</v>
      </c>
      <c r="DJ45" s="40"/>
      <c r="DR45" s="40"/>
      <c r="DS45" s="96">
        <v>1919</v>
      </c>
      <c r="DT45" s="98">
        <v>1.7203556171342799E-2</v>
      </c>
      <c r="DU45" s="40"/>
    </row>
    <row r="46" spans="1:125" x14ac:dyDescent="0.2">
      <c r="A46" s="40"/>
      <c r="B46" s="96">
        <v>1984</v>
      </c>
      <c r="C46" s="142">
        <v>26</v>
      </c>
      <c r="D46" s="111">
        <v>4210</v>
      </c>
      <c r="E46" s="112">
        <v>17921</v>
      </c>
      <c r="F46" s="138">
        <f>((((4/6)+((J46+K46+R46+T46+V46+W46+I46-(1-M46)-P46-Q46)/20))*(X46+(AD46+AS46)*5/6+(AH46+AM46+AP46)*1/6+AK46*18/6+AO46*8/6-AE46*9/6-AF46*7/6-AG46*3/6-AI46*2/6-AQ46*4/6-AR46)-(((2/6)-((J46+K46+L46+M46+S46+U46+V46+W46+I46)/20))*(AE46*17/6+AF46*12/6+AI46*3/6+AL46*2/6+AQ46*5/6+AR46*8/6-AD46*1/6-AG46*9/6-AK46*2/6))))/2</f>
        <v>17984.157471266939</v>
      </c>
      <c r="G46" s="300">
        <f t="shared" si="29"/>
        <v>1.0035242157952646</v>
      </c>
      <c r="H46" s="138">
        <f t="shared" si="30"/>
        <v>63.157471266938956</v>
      </c>
      <c r="I46" s="66">
        <v>0.28599999999999998</v>
      </c>
      <c r="J46" s="412">
        <v>0.38500000000000001</v>
      </c>
      <c r="K46" s="66">
        <v>0.70799999999999996</v>
      </c>
      <c r="L46" s="66">
        <f>AN46/X46</f>
        <v>9.4925729155372437E-2</v>
      </c>
      <c r="M46" s="66">
        <f>AG46/X46</f>
        <v>5.8874552748563375E-2</v>
      </c>
      <c r="N46" s="134">
        <f>(I46*0.7635+AU46*0.7562+K46*0.7021+1-P46*0.5276+R46*0.4621+W46*0.2713)/3.9552</f>
        <v>0.49965023663496583</v>
      </c>
      <c r="O46" s="134">
        <f>(1-I46*0.7635+1-AU46*0.7562+1-K46*0.7021+P46*0.5276+1-R46*0.4621+1-W46*0.2713)/5.5276</f>
        <v>0.72794402345708498</v>
      </c>
      <c r="P46" s="113">
        <f>AI46/AA46</f>
        <v>0.14012929262733081</v>
      </c>
      <c r="Q46" s="66">
        <f>AT46/X46</f>
        <v>3.2961075571939717E-2</v>
      </c>
      <c r="R46" s="67">
        <f>E46/AA46</f>
        <v>0.1116114245855287</v>
      </c>
      <c r="S46" s="66">
        <f>AC46/X46</f>
        <v>0.25277386244533595</v>
      </c>
      <c r="T46" s="66">
        <f>AC46/AA46</f>
        <v>8.7116824234271265E-2</v>
      </c>
      <c r="U46" s="67">
        <f>E46/X46</f>
        <v>0.32384618164733092</v>
      </c>
      <c r="V46" s="66">
        <v>0.32300000000000001</v>
      </c>
      <c r="W46" s="67">
        <f>AD46/AA46</f>
        <v>8.2956541235379849E-2</v>
      </c>
      <c r="X46" s="69">
        <v>55338</v>
      </c>
      <c r="Y46" s="69"/>
      <c r="Z46" s="888">
        <v>37381</v>
      </c>
      <c r="AA46" s="888">
        <v>160566</v>
      </c>
      <c r="AB46" s="887">
        <v>143829</v>
      </c>
      <c r="AC46" s="888">
        <f t="shared" si="25"/>
        <v>13988</v>
      </c>
      <c r="AD46" s="68">
        <v>13320</v>
      </c>
      <c r="AE46" s="69">
        <v>3908</v>
      </c>
      <c r="AF46" s="69">
        <v>1286</v>
      </c>
      <c r="AG46" s="68">
        <v>3258</v>
      </c>
      <c r="AH46" s="69">
        <v>1129</v>
      </c>
      <c r="AI46" s="68">
        <v>22500</v>
      </c>
      <c r="AJ46" s="888">
        <f t="shared" si="26"/>
        <v>1756</v>
      </c>
      <c r="AK46" s="68">
        <v>668</v>
      </c>
      <c r="AL46" s="114">
        <v>313</v>
      </c>
      <c r="AM46" s="69">
        <v>283</v>
      </c>
      <c r="AN46" s="888">
        <f t="shared" si="27"/>
        <v>5253</v>
      </c>
      <c r="AO46" s="68">
        <v>3032</v>
      </c>
      <c r="AP46" s="69">
        <v>314</v>
      </c>
      <c r="AQ46" s="69">
        <v>1435</v>
      </c>
      <c r="AR46" s="68">
        <v>1511</v>
      </c>
      <c r="AS46" s="220">
        <v>3527</v>
      </c>
      <c r="AT46" s="894">
        <f t="shared" si="28"/>
        <v>1824</v>
      </c>
      <c r="AU46" s="349">
        <f>X46/AA46</f>
        <v>0.34464332424049926</v>
      </c>
      <c r="AV46" s="349">
        <f>BH46/AA46</f>
        <v>0.48335886800443434</v>
      </c>
      <c r="AW46" s="353">
        <f>AG46/AA46</f>
        <v>2.0290721572437501E-2</v>
      </c>
      <c r="AX46" s="365">
        <f>AN46/AA46</f>
        <v>3.2715518852060838E-2</v>
      </c>
      <c r="AY46" s="365">
        <f>BH46/X46</f>
        <v>1.4024901514330117</v>
      </c>
      <c r="AZ46" s="365">
        <f>AR46/X46</f>
        <v>2.7304926090570676E-2</v>
      </c>
      <c r="BA46" s="365">
        <f>AR46/AA46</f>
        <v>9.4104604959954156E-3</v>
      </c>
      <c r="BB46" s="365">
        <f>AT46/AA46</f>
        <v>1.1359814655655618E-2</v>
      </c>
      <c r="BC46" s="365">
        <f>AI46/X46</f>
        <v>0.40659221511438792</v>
      </c>
      <c r="BD46" s="380">
        <f>AD46/X46</f>
        <v>0.24070259134771765</v>
      </c>
      <c r="BE46" s="365">
        <v>0.26</v>
      </c>
      <c r="BF46" s="907">
        <v>16778</v>
      </c>
      <c r="BG46" s="907">
        <v>6213</v>
      </c>
      <c r="BH46" s="910">
        <f>X46+AC46+AN46+AO46</f>
        <v>77611</v>
      </c>
      <c r="BI46" s="909">
        <v>26925</v>
      </c>
      <c r="BJ46" s="909">
        <v>3193</v>
      </c>
      <c r="BK46" s="907">
        <v>1270</v>
      </c>
      <c r="BL46" s="907">
        <v>985</v>
      </c>
      <c r="BM46" s="53"/>
      <c r="BN46" s="134">
        <f>(I46*0.7635+AU46*0.7562+K46*0.7021+1-P46*0.5276+R46*0.4621+W46*0.2713)/3.9552</f>
        <v>0.49965023663496583</v>
      </c>
      <c r="BO46" s="222">
        <v>4.26</v>
      </c>
      <c r="BP46" s="116">
        <v>8.9</v>
      </c>
      <c r="BQ46" s="116">
        <v>3.2</v>
      </c>
      <c r="BR46" s="116">
        <v>0.8</v>
      </c>
      <c r="BS46" s="115">
        <f>AS46/D46</f>
        <v>0.8377672209026128</v>
      </c>
      <c r="BT46" s="1252">
        <v>0.97799999999999998</v>
      </c>
      <c r="BU46" s="116">
        <v>1.69</v>
      </c>
      <c r="BV46" s="116">
        <v>21.6</v>
      </c>
      <c r="BW46" s="116">
        <v>5.4</v>
      </c>
      <c r="BX46" s="66">
        <v>0.70799999999999996</v>
      </c>
      <c r="BY46" s="67">
        <v>0.1116114245855287</v>
      </c>
      <c r="BZ46" s="66">
        <v>0.34464332424049926</v>
      </c>
      <c r="CA46" s="227">
        <v>8.2956541235379849E-2</v>
      </c>
      <c r="CB46" s="66">
        <v>0.28599999999999998</v>
      </c>
      <c r="CC46" s="113">
        <v>0.14012929262733081</v>
      </c>
      <c r="CD46" s="53"/>
      <c r="CE46" s="134">
        <f>(1-I46*0.7635+1-AU46*0.7562+1-K46*0.7021+P46*0.5276+1-R46*0.4621+1-W46*0.2713)/5.5276</f>
        <v>0.72794402345708498</v>
      </c>
      <c r="CF46" s="115">
        <v>4.26</v>
      </c>
      <c r="CG46" s="116">
        <v>8.9</v>
      </c>
      <c r="CH46" s="116">
        <v>3.2</v>
      </c>
      <c r="CI46" s="116">
        <v>0.8</v>
      </c>
      <c r="CJ46" s="115">
        <f>AS46/D46</f>
        <v>0.8377672209026128</v>
      </c>
      <c r="CK46" s="1252">
        <v>0.97799999999999998</v>
      </c>
      <c r="CL46" s="116">
        <v>1.69</v>
      </c>
      <c r="CM46" s="116">
        <v>5.4</v>
      </c>
      <c r="CN46" s="116">
        <v>21.6</v>
      </c>
      <c r="CO46" s="66">
        <v>0.70799999999999996</v>
      </c>
      <c r="CP46" s="67">
        <v>0.1116114245855287</v>
      </c>
      <c r="CQ46" s="66">
        <v>0.34464332424049926</v>
      </c>
      <c r="CR46" s="66">
        <v>8.2956541235379849E-2</v>
      </c>
      <c r="CS46" s="66">
        <v>0.28599999999999998</v>
      </c>
      <c r="CT46" s="113">
        <v>0.14012929262733081</v>
      </c>
      <c r="CU46" s="40"/>
      <c r="CV46" s="96">
        <v>1920</v>
      </c>
      <c r="CW46" s="134">
        <v>0.51545287279946705</v>
      </c>
      <c r="CX46" s="134">
        <v>0.71663665921983288</v>
      </c>
      <c r="CY46" s="40"/>
      <c r="DG46" s="40"/>
      <c r="DH46" s="96">
        <v>1920</v>
      </c>
      <c r="DI46" s="66">
        <v>0.34799999999999998</v>
      </c>
      <c r="DJ46" s="40"/>
      <c r="DR46" s="40"/>
      <c r="DS46" s="96">
        <v>1920</v>
      </c>
      <c r="DT46" s="98">
        <v>1.9550421649177037E-2</v>
      </c>
      <c r="DU46" s="40"/>
    </row>
    <row r="47" spans="1:125" x14ac:dyDescent="0.2">
      <c r="A47" s="40"/>
      <c r="B47" s="96">
        <v>1983</v>
      </c>
      <c r="C47" s="142">
        <v>26</v>
      </c>
      <c r="D47" s="111">
        <v>4218</v>
      </c>
      <c r="E47" s="112">
        <v>18170</v>
      </c>
      <c r="F47" s="138">
        <f>((((4/6)+((J47+K47+R47+T47+V47+W47+I47-(1-M47)-P47-Q47)/20))*(X47+(AD47+AS47)*5/6+(AH47+AM47+AP47)*1/6+AK47*18/6+AO47*8/6-AE47*9/6-AF47*7/6-AG47*3/6-AI47*2/6-AQ47*4/6-AR47)-(((2/6)-((J47+K47+L47+M47+S47+U47+V47+W47+I47)/20))*(AE47*17/6+AF47*12/6+AI47*3/6+AL47*2/6+AQ47*5/6+AR47*8/6-AD47*1/6-AG47*9/6-AK47*2/6))))/2</f>
        <v>18395.774262490424</v>
      </c>
      <c r="G47" s="300">
        <f t="shared" si="29"/>
        <v>1.0124256611166991</v>
      </c>
      <c r="H47" s="138">
        <f t="shared" si="30"/>
        <v>225.77426249042401</v>
      </c>
      <c r="I47" s="66">
        <v>0.28499999999999998</v>
      </c>
      <c r="J47" s="412">
        <v>0.38900000000000001</v>
      </c>
      <c r="K47" s="66">
        <v>0.71399999999999997</v>
      </c>
      <c r="L47" s="66">
        <f>AN47/X47</f>
        <v>9.2366890380313205E-2</v>
      </c>
      <c r="M47" s="66">
        <f>AG47/X47</f>
        <v>5.9078299776286355E-2</v>
      </c>
      <c r="N47" s="134">
        <f>(I47*0.7635+AU47*0.7562+K47*0.7021+1-P47*0.5276+R47*0.4621+W47*0.2713)/3.9552</f>
        <v>0.502058206464436</v>
      </c>
      <c r="O47" s="134">
        <f>(1-I47*0.7635+1-AU47*0.7562+1-K47*0.7021+P47*0.5276+1-R47*0.4621+1-W47*0.2713)/5.5276</f>
        <v>0.72622103296039209</v>
      </c>
      <c r="P47" s="113">
        <f>AI47/AA47</f>
        <v>0.13520530461040375</v>
      </c>
      <c r="Q47" s="66">
        <f>AT47/X47</f>
        <v>3.7798657718120805E-2</v>
      </c>
      <c r="R47" s="67">
        <f>E47/AA47</f>
        <v>0.11312766553559754</v>
      </c>
      <c r="S47" s="66">
        <f>AC47/X47</f>
        <v>0.25476510067114094</v>
      </c>
      <c r="T47" s="66">
        <f>AC47/AA47</f>
        <v>8.8628085795224604E-2</v>
      </c>
      <c r="U47" s="67">
        <f>E47/X47</f>
        <v>0.32519015659955258</v>
      </c>
      <c r="V47" s="66">
        <v>0.32500000000000001</v>
      </c>
      <c r="W47" s="67">
        <f>AD47/AA47</f>
        <v>8.4163994645581053E-2</v>
      </c>
      <c r="X47" s="69">
        <v>55875</v>
      </c>
      <c r="Y47" s="69"/>
      <c r="Z47" s="888">
        <v>37443</v>
      </c>
      <c r="AA47" s="888">
        <v>160615</v>
      </c>
      <c r="AB47" s="887">
        <v>143538</v>
      </c>
      <c r="AC47" s="888">
        <f t="shared" si="25"/>
        <v>14235</v>
      </c>
      <c r="AD47" s="68">
        <v>13518</v>
      </c>
      <c r="AE47" s="69">
        <v>4031</v>
      </c>
      <c r="AF47" s="69">
        <v>1256</v>
      </c>
      <c r="AG47" s="68">
        <v>3301</v>
      </c>
      <c r="AH47" s="69">
        <v>1076</v>
      </c>
      <c r="AI47" s="68">
        <v>21716</v>
      </c>
      <c r="AJ47" s="888">
        <f t="shared" si="26"/>
        <v>1890</v>
      </c>
      <c r="AK47" s="68">
        <v>717</v>
      </c>
      <c r="AL47" s="114">
        <v>493</v>
      </c>
      <c r="AM47" s="69">
        <v>266</v>
      </c>
      <c r="AN47" s="888">
        <f t="shared" si="27"/>
        <v>5161</v>
      </c>
      <c r="AO47" s="68">
        <v>3325</v>
      </c>
      <c r="AP47" s="69">
        <v>321</v>
      </c>
      <c r="AQ47" s="69">
        <v>1561</v>
      </c>
      <c r="AR47" s="68">
        <v>1619</v>
      </c>
      <c r="AS47" s="220">
        <v>3498</v>
      </c>
      <c r="AT47" s="894">
        <f t="shared" si="28"/>
        <v>2112</v>
      </c>
      <c r="AU47" s="349">
        <f>X47/AA47</f>
        <v>0.34788158017619775</v>
      </c>
      <c r="AV47" s="349">
        <f>BH47/AA47</f>
        <v>0.4893440836783613</v>
      </c>
      <c r="AW47" s="353">
        <f>AG47/AA47</f>
        <v>2.0552252280297605E-2</v>
      </c>
      <c r="AX47" s="365">
        <f>AN47/AA47</f>
        <v>3.2132739781464997E-2</v>
      </c>
      <c r="AY47" s="365">
        <f>BH47/X47</f>
        <v>1.4066398210290827</v>
      </c>
      <c r="AZ47" s="365">
        <f>AR47/X47</f>
        <v>2.8975391498881432E-2</v>
      </c>
      <c r="BA47" s="365">
        <f>AR47/AA47</f>
        <v>1.0080004980854838E-2</v>
      </c>
      <c r="BB47" s="365">
        <f>AT47/AA47</f>
        <v>1.3149456775519099E-2</v>
      </c>
      <c r="BC47" s="365">
        <f>AI47/X47</f>
        <v>0.3886532438478747</v>
      </c>
      <c r="BD47" s="380">
        <f>AD47/X47</f>
        <v>0.24193288590604026</v>
      </c>
      <c r="BE47" s="365">
        <v>0.26100000000000001</v>
      </c>
      <c r="BF47" s="907">
        <v>17067</v>
      </c>
      <c r="BG47" s="907">
        <v>6463</v>
      </c>
      <c r="BH47" s="910">
        <f>X47+AC47+AN47+AO47</f>
        <v>78596</v>
      </c>
      <c r="BI47" s="909">
        <v>26646</v>
      </c>
      <c r="BJ47" s="909">
        <v>3296</v>
      </c>
      <c r="BK47" s="907">
        <v>1379</v>
      </c>
      <c r="BL47" s="907">
        <v>1033</v>
      </c>
      <c r="BM47" s="53"/>
      <c r="BN47" s="134">
        <f>(I47*0.7635+AU47*0.7562+K47*0.7021+1-P47*0.5276+R47*0.4621+W47*0.2713)/3.9552</f>
        <v>0.502058206464436</v>
      </c>
      <c r="BO47" s="222">
        <v>4.3099999999999996</v>
      </c>
      <c r="BP47" s="116">
        <v>8.9</v>
      </c>
      <c r="BQ47" s="116">
        <v>3.2</v>
      </c>
      <c r="BR47" s="116">
        <v>0.8</v>
      </c>
      <c r="BS47" s="115">
        <f>AS47/D47</f>
        <v>0.829302987197724</v>
      </c>
      <c r="BT47" s="1252">
        <v>0.97899999999999998</v>
      </c>
      <c r="BU47" s="116">
        <v>1.61</v>
      </c>
      <c r="BV47" s="116">
        <v>21.8</v>
      </c>
      <c r="BW47" s="116">
        <v>5.2</v>
      </c>
      <c r="BX47" s="66">
        <v>0.71399999999999997</v>
      </c>
      <c r="BY47" s="67">
        <v>0.11312766553559754</v>
      </c>
      <c r="BZ47" s="66">
        <v>0.34788158017619775</v>
      </c>
      <c r="CA47" s="227">
        <v>8.4163994645581053E-2</v>
      </c>
      <c r="CB47" s="66">
        <v>0.28499999999999998</v>
      </c>
      <c r="CC47" s="113">
        <v>0.13520530461040375</v>
      </c>
      <c r="CD47" s="53"/>
      <c r="CE47" s="134">
        <f>(1-I47*0.7635+1-AU47*0.7562+1-K47*0.7021+P47*0.5276+1-R47*0.4621+1-W47*0.2713)/5.5276</f>
        <v>0.72622103296039209</v>
      </c>
      <c r="CF47" s="115">
        <v>4.3099999999999996</v>
      </c>
      <c r="CG47" s="116">
        <v>8.9</v>
      </c>
      <c r="CH47" s="116">
        <v>3.2</v>
      </c>
      <c r="CI47" s="116">
        <v>0.8</v>
      </c>
      <c r="CJ47" s="115">
        <f>AS47/D47</f>
        <v>0.829302987197724</v>
      </c>
      <c r="CK47" s="1252">
        <v>0.97899999999999998</v>
      </c>
      <c r="CL47" s="116">
        <v>1.61</v>
      </c>
      <c r="CM47" s="116">
        <v>5.2</v>
      </c>
      <c r="CN47" s="116">
        <v>21.8</v>
      </c>
      <c r="CO47" s="66">
        <v>0.71399999999999997</v>
      </c>
      <c r="CP47" s="67">
        <v>0.11312766553559754</v>
      </c>
      <c r="CQ47" s="66">
        <v>0.34788158017619775</v>
      </c>
      <c r="CR47" s="66">
        <v>8.4163994645581053E-2</v>
      </c>
      <c r="CS47" s="66">
        <v>0.28499999999999998</v>
      </c>
      <c r="CT47" s="113">
        <v>0.13520530461040375</v>
      </c>
      <c r="CU47" s="40"/>
      <c r="CV47" s="96">
        <v>1921</v>
      </c>
      <c r="CW47" s="134">
        <v>0.53546097128768744</v>
      </c>
      <c r="CX47" s="134">
        <v>0.70232013285384953</v>
      </c>
      <c r="CY47" s="40"/>
      <c r="DG47" s="40"/>
      <c r="DH47" s="96">
        <v>1921</v>
      </c>
      <c r="DI47" s="66">
        <v>0.378</v>
      </c>
      <c r="DJ47" s="40"/>
      <c r="DR47" s="40"/>
      <c r="DS47" s="96">
        <v>1921</v>
      </c>
      <c r="DT47" s="98">
        <v>2.6679258647149096E-2</v>
      </c>
      <c r="DU47" s="40"/>
    </row>
    <row r="48" spans="1:125" x14ac:dyDescent="0.2">
      <c r="A48" s="40"/>
      <c r="B48" s="96">
        <v>1982</v>
      </c>
      <c r="C48" s="142">
        <v>26</v>
      </c>
      <c r="D48" s="111">
        <v>4214</v>
      </c>
      <c r="E48" s="112">
        <v>18110</v>
      </c>
      <c r="F48" s="138">
        <f>((((4/6)+((J48+K48+R48+T48+V48+W48+I48-(1-M48)-P48-Q48)/20))*(X48+(AD48+AS48)*5/6+(AH48+AM48+AP48)*1/6+AK48*18/6+AO48*8/6-AE48*9/6-AF48*7/6-AG48*3/6-AI48*2/6-AQ48*4/6-AR48)-(((2/6)-((J48+K48+L48+M48+S48+U48+V48+W48+I48)/20))*(AE48*17/6+AF48*12/6+AI48*3/6+AL48*2/6+AQ48*5/6+AR48*8/6-AD48*1/6-AG48*9/6-AK48*2/6))))/2</f>
        <v>18398.278056664338</v>
      </c>
      <c r="G48" s="300">
        <f t="shared" si="29"/>
        <v>1.0159181698875945</v>
      </c>
      <c r="H48" s="138">
        <f t="shared" si="30"/>
        <v>288.27805666433778</v>
      </c>
      <c r="I48" s="66">
        <v>0.28399999999999997</v>
      </c>
      <c r="J48" s="412">
        <v>0.38900000000000001</v>
      </c>
      <c r="K48" s="66">
        <v>0.71299999999999997</v>
      </c>
      <c r="L48" s="66">
        <f>AN48/X48</f>
        <v>9.0983723586521986E-2</v>
      </c>
      <c r="M48" s="66">
        <f>AG48/X48</f>
        <v>6.0304825813820677E-2</v>
      </c>
      <c r="N48" s="134">
        <f>(I48*0.7635+AU48*0.7562+K48*0.7021+1-P48*0.5276+R48*0.4621+W48*0.2713)/3.9552</f>
        <v>0.50194357657135413</v>
      </c>
      <c r="O48" s="134">
        <f>(1-I48*0.7635+1-AU48*0.7562+1-K48*0.7021+P48*0.5276+1-R48*0.4621+1-W48*0.2713)/5.5276</f>
        <v>0.7263030548420617</v>
      </c>
      <c r="P48" s="113">
        <f>AI48/AA48</f>
        <v>0.13172236567682988</v>
      </c>
      <c r="Q48" s="66">
        <f>AT48/X48</f>
        <v>3.7032410051399199E-2</v>
      </c>
      <c r="R48" s="67">
        <f>E48/AA48</f>
        <v>0.11241185817856789</v>
      </c>
      <c r="S48" s="66">
        <f>AC48/X48</f>
        <v>0.24948243860651056</v>
      </c>
      <c r="T48" s="66">
        <f>AC48/AA48</f>
        <v>8.6770036746449494E-2</v>
      </c>
      <c r="U48" s="67">
        <f>E48/X48</f>
        <v>0.32320816676185038</v>
      </c>
      <c r="V48" s="66">
        <v>0.32400000000000001</v>
      </c>
      <c r="W48" s="67">
        <f>AD48/AA48</f>
        <v>8.2567782302115408E-2</v>
      </c>
      <c r="X48" s="69">
        <v>56032</v>
      </c>
      <c r="Y48" s="69"/>
      <c r="Z48" s="888">
        <v>37651</v>
      </c>
      <c r="AA48" s="888">
        <v>161104</v>
      </c>
      <c r="AB48" s="887">
        <v>144149</v>
      </c>
      <c r="AC48" s="888">
        <f t="shared" si="25"/>
        <v>13979</v>
      </c>
      <c r="AD48" s="68">
        <v>13302</v>
      </c>
      <c r="AE48" s="69">
        <v>3905</v>
      </c>
      <c r="AF48" s="69">
        <v>1221</v>
      </c>
      <c r="AG48" s="68">
        <v>3379</v>
      </c>
      <c r="AH48" s="69">
        <v>1091</v>
      </c>
      <c r="AI48" s="68">
        <v>21221</v>
      </c>
      <c r="AJ48" s="888">
        <f t="shared" si="26"/>
        <v>1847</v>
      </c>
      <c r="AK48" s="68">
        <v>677</v>
      </c>
      <c r="AL48" s="114">
        <v>457</v>
      </c>
      <c r="AM48" s="69">
        <v>256</v>
      </c>
      <c r="AN48" s="888">
        <f t="shared" si="27"/>
        <v>5098</v>
      </c>
      <c r="AO48" s="68">
        <v>3176</v>
      </c>
      <c r="AP48" s="69">
        <v>299</v>
      </c>
      <c r="AQ48" s="69">
        <v>1740</v>
      </c>
      <c r="AR48" s="68">
        <v>1618</v>
      </c>
      <c r="AS48" s="220">
        <v>3452</v>
      </c>
      <c r="AT48" s="894">
        <f t="shared" si="28"/>
        <v>2075</v>
      </c>
      <c r="AU48" s="349">
        <f>X48/AA48</f>
        <v>0.34780017876651109</v>
      </c>
      <c r="AV48" s="349">
        <f>BH48/AA48</f>
        <v>0.48592834442347799</v>
      </c>
      <c r="AW48" s="353">
        <f>AG48/AA48</f>
        <v>2.0974029198530142E-2</v>
      </c>
      <c r="AX48" s="365">
        <f>AN48/AA48</f>
        <v>3.1644155328235175E-2</v>
      </c>
      <c r="AY48" s="365">
        <f>BH48/X48</f>
        <v>1.3971480582524272</v>
      </c>
      <c r="AZ48" s="365">
        <f>AR48/X48</f>
        <v>2.8876356367789836E-2</v>
      </c>
      <c r="BA48" s="365">
        <f>AR48/AA48</f>
        <v>1.0043201906842785E-2</v>
      </c>
      <c r="BB48" s="365">
        <f>AT48/AA48</f>
        <v>1.2879878836031384E-2</v>
      </c>
      <c r="BC48" s="365">
        <f>AI48/X48</f>
        <v>0.37873001142204454</v>
      </c>
      <c r="BD48" s="380">
        <f>AD48/X48</f>
        <v>0.23740005711022272</v>
      </c>
      <c r="BE48" s="365">
        <v>0.26100000000000001</v>
      </c>
      <c r="BF48" s="907">
        <v>17019</v>
      </c>
      <c r="BG48" s="907">
        <v>6316</v>
      </c>
      <c r="BH48" s="910">
        <f>X48+AC48+AN48+AO48</f>
        <v>78285</v>
      </c>
      <c r="BI48" s="909">
        <v>26992</v>
      </c>
      <c r="BJ48" s="909">
        <v>3147</v>
      </c>
      <c r="BK48" s="907">
        <v>1319</v>
      </c>
      <c r="BL48" s="907">
        <v>964</v>
      </c>
      <c r="BM48" s="53"/>
      <c r="BN48" s="134">
        <f>(I48*0.7635+AU48*0.7562+K48*0.7021+1-P48*0.5276+R48*0.4621+W48*0.2713)/3.9552</f>
        <v>0.50194357657135413</v>
      </c>
      <c r="BO48" s="222">
        <v>4.3</v>
      </c>
      <c r="BP48" s="116">
        <v>8.9</v>
      </c>
      <c r="BQ48" s="116">
        <v>3.2</v>
      </c>
      <c r="BR48" s="116">
        <v>0.8</v>
      </c>
      <c r="BS48" s="115">
        <f>AS48/D48</f>
        <v>0.81917418130042718</v>
      </c>
      <c r="BT48" s="1252">
        <v>0.97899999999999998</v>
      </c>
      <c r="BU48" s="116">
        <v>1.6</v>
      </c>
      <c r="BV48" s="116">
        <v>22</v>
      </c>
      <c r="BW48" s="116">
        <v>5</v>
      </c>
      <c r="BX48" s="66">
        <v>0.71299999999999997</v>
      </c>
      <c r="BY48" s="67">
        <v>0.11241185817856789</v>
      </c>
      <c r="BZ48" s="66">
        <v>0.34780017876651109</v>
      </c>
      <c r="CA48" s="227">
        <v>8.2567782302115408E-2</v>
      </c>
      <c r="CB48" s="66">
        <v>0.28399999999999997</v>
      </c>
      <c r="CC48" s="113">
        <v>0.13172236567682988</v>
      </c>
      <c r="CD48" s="53"/>
      <c r="CE48" s="134">
        <f>(1-I48*0.7635+1-AU48*0.7562+1-K48*0.7021+P48*0.5276+1-R48*0.4621+1-W48*0.2713)/5.5276</f>
        <v>0.7263030548420617</v>
      </c>
      <c r="CF48" s="115">
        <v>4.3</v>
      </c>
      <c r="CG48" s="116">
        <v>8.9</v>
      </c>
      <c r="CH48" s="116">
        <v>3.2</v>
      </c>
      <c r="CI48" s="116">
        <v>0.8</v>
      </c>
      <c r="CJ48" s="115">
        <f>AS48/D48</f>
        <v>0.81917418130042718</v>
      </c>
      <c r="CK48" s="1252">
        <v>0.97899999999999998</v>
      </c>
      <c r="CL48" s="116">
        <v>1.6</v>
      </c>
      <c r="CM48" s="116">
        <v>5</v>
      </c>
      <c r="CN48" s="116">
        <v>22</v>
      </c>
      <c r="CO48" s="66">
        <v>0.71299999999999997</v>
      </c>
      <c r="CP48" s="67">
        <v>0.11241185817856789</v>
      </c>
      <c r="CQ48" s="66">
        <v>0.34780017876651109</v>
      </c>
      <c r="CR48" s="66">
        <v>8.2567782302115408E-2</v>
      </c>
      <c r="CS48" s="66">
        <v>0.28399999999999997</v>
      </c>
      <c r="CT48" s="113">
        <v>0.13172236567682988</v>
      </c>
      <c r="CU48" s="40"/>
      <c r="CV48" s="96">
        <v>1922</v>
      </c>
      <c r="CW48" s="134">
        <v>0.53578317637060902</v>
      </c>
      <c r="CX48" s="134">
        <v>0.70208958333073435</v>
      </c>
      <c r="CY48" s="40"/>
      <c r="DG48" s="40"/>
      <c r="DH48" s="96">
        <v>1922</v>
      </c>
      <c r="DI48" s="66">
        <v>0.36599999999999999</v>
      </c>
      <c r="DJ48" s="40"/>
      <c r="DR48" s="40"/>
      <c r="DS48" s="96">
        <v>1922</v>
      </c>
      <c r="DT48" s="98">
        <v>3.1208706724647432E-2</v>
      </c>
      <c r="DU48" s="40"/>
    </row>
    <row r="49" spans="1:126" x14ac:dyDescent="0.2">
      <c r="A49" s="40"/>
      <c r="B49" s="96">
        <v>1981</v>
      </c>
      <c r="C49" s="142">
        <v>26</v>
      </c>
      <c r="D49" s="111">
        <v>2788</v>
      </c>
      <c r="E49" s="112">
        <v>11147</v>
      </c>
      <c r="F49" s="138">
        <f>((((4/6)+((J49+K49+R49+T49+V49+W49+I49-(1-M49)-P49-Q49)/20))*(X49+(AD49+AS49)*5/6+(AH49+AM49+AP49)*1/6+AK49*18/6+AO49*8/6-AE49*9/6-AF49*7/6-AG49*3/6-AI49*2/6-AQ49*4/6-AR49)-(((2/6)-((J49+K49+L49+M49+S49+U49+V49+W49+I49)/20))*(AE49*17/6+AF49*12/6+AI49*3/6+AL49*2/6+AQ49*5/6+AR49*8/6-AD49*1/6-AG49*9/6-AK49*2/6))))/2</f>
        <v>11325.828961595242</v>
      </c>
      <c r="G49" s="300">
        <f t="shared" si="29"/>
        <v>1.0160427883372425</v>
      </c>
      <c r="H49" s="138">
        <f t="shared" si="30"/>
        <v>178.82896159524171</v>
      </c>
      <c r="I49" s="66">
        <v>0.27900000000000003</v>
      </c>
      <c r="J49" s="412">
        <v>0.36899999999999999</v>
      </c>
      <c r="K49" s="66">
        <v>0.68899999999999995</v>
      </c>
      <c r="L49" s="66">
        <f>AN49/X49</f>
        <v>9.6760296398414616E-2</v>
      </c>
      <c r="M49" s="66">
        <f>AG49/X49</f>
        <v>5.1151703142052959E-2</v>
      </c>
      <c r="N49" s="134">
        <f>(I49*0.7635+AU49*0.7562+K49*0.7021+1-P49*0.5276+R49*0.4621+W49*0.2713)/3.9552</f>
        <v>0.49322889450654789</v>
      </c>
      <c r="O49" s="134">
        <f>(1-I49*0.7635+1-AU49*0.7562+1-K49*0.7021+P49*0.5276+1-R49*0.4621+1-W49*0.2713)/5.5276</f>
        <v>0.73253872864311853</v>
      </c>
      <c r="P49" s="113">
        <f>AI49/AA49</f>
        <v>0.12500472179201449</v>
      </c>
      <c r="Q49" s="66">
        <f>AT49/X49</f>
        <v>4.0381411913378136E-2</v>
      </c>
      <c r="R49" s="67">
        <f>E49/AA49</f>
        <v>0.10526763117138216</v>
      </c>
      <c r="S49" s="66">
        <f>AC49/X49</f>
        <v>0.26802228732264921</v>
      </c>
      <c r="T49" s="66">
        <f>AC49/AA49</f>
        <v>8.8127526158727765E-2</v>
      </c>
      <c r="U49" s="67">
        <f>E49/X49</f>
        <v>0.32015049686943536</v>
      </c>
      <c r="V49" s="66">
        <v>0.32</v>
      </c>
      <c r="W49" s="67">
        <f>AD49/AA49</f>
        <v>8.37457031692668E-2</v>
      </c>
      <c r="X49" s="69">
        <v>34818</v>
      </c>
      <c r="Y49" s="69"/>
      <c r="Z49" s="888">
        <v>24157</v>
      </c>
      <c r="AA49" s="888">
        <v>105892</v>
      </c>
      <c r="AB49" s="887">
        <v>94467</v>
      </c>
      <c r="AC49" s="888">
        <f t="shared" si="25"/>
        <v>9332</v>
      </c>
      <c r="AD49" s="68">
        <v>8868</v>
      </c>
      <c r="AE49" s="69">
        <v>2664</v>
      </c>
      <c r="AF49" s="69">
        <v>829</v>
      </c>
      <c r="AG49" s="68">
        <v>1781</v>
      </c>
      <c r="AH49" s="69">
        <v>715</v>
      </c>
      <c r="AI49" s="68">
        <v>13237</v>
      </c>
      <c r="AJ49" s="888">
        <f t="shared" si="26"/>
        <v>1191</v>
      </c>
      <c r="AK49" s="68">
        <v>464</v>
      </c>
      <c r="AL49" s="114">
        <v>307</v>
      </c>
      <c r="AM49" s="69">
        <v>181</v>
      </c>
      <c r="AN49" s="888">
        <f t="shared" si="27"/>
        <v>3369</v>
      </c>
      <c r="AO49" s="68">
        <v>2021</v>
      </c>
      <c r="AP49" s="69">
        <v>169</v>
      </c>
      <c r="AQ49" s="69">
        <v>1252</v>
      </c>
      <c r="AR49" s="68">
        <v>1099</v>
      </c>
      <c r="AS49" s="220">
        <v>2304</v>
      </c>
      <c r="AT49" s="894">
        <f t="shared" si="28"/>
        <v>1406</v>
      </c>
      <c r="AU49" s="349">
        <f>X49/AA49</f>
        <v>0.32880670872209422</v>
      </c>
      <c r="AV49" s="349">
        <f>BH49/AA49</f>
        <v>0.46783515279718957</v>
      </c>
      <c r="AW49" s="353">
        <f>AG49/AA49</f>
        <v>1.681902315566804E-2</v>
      </c>
      <c r="AX49" s="365">
        <f>AN49/AA49</f>
        <v>3.1815434593737014E-2</v>
      </c>
      <c r="AY49" s="365">
        <f>BH49/X49</f>
        <v>1.4228272732494687</v>
      </c>
      <c r="AZ49" s="365">
        <f>AR49/X49</f>
        <v>3.1564133494169686E-2</v>
      </c>
      <c r="BA49" s="365">
        <f>AR49/AA49</f>
        <v>1.0378498847882748E-2</v>
      </c>
      <c r="BB49" s="365">
        <f>AT49/AA49</f>
        <v>1.327767914478903E-2</v>
      </c>
      <c r="BC49" s="365">
        <f>AI49/X49</f>
        <v>0.38017691998391634</v>
      </c>
      <c r="BD49" s="380">
        <f>AD49/X49</f>
        <v>0.25469584697570224</v>
      </c>
      <c r="BE49" s="365">
        <v>0.25600000000000001</v>
      </c>
      <c r="BF49" s="907">
        <v>10451</v>
      </c>
      <c r="BG49" s="907">
        <v>4000</v>
      </c>
      <c r="BH49" s="910">
        <f>X49+AC49+AN49+AO49</f>
        <v>49540</v>
      </c>
      <c r="BI49" s="909">
        <v>17717</v>
      </c>
      <c r="BJ49" s="909">
        <v>2208</v>
      </c>
      <c r="BK49" s="907">
        <v>895</v>
      </c>
      <c r="BL49" s="907">
        <v>659</v>
      </c>
      <c r="BM49" s="53"/>
      <c r="BN49" s="134">
        <f>(I49*0.7635+AU49*0.7562+K49*0.7021+1-P49*0.5276+R49*0.4621+W49*0.2713)/3.9552</f>
        <v>0.49322889450654789</v>
      </c>
      <c r="BO49" s="222">
        <v>4</v>
      </c>
      <c r="BP49" s="116">
        <v>8.6999999999999993</v>
      </c>
      <c r="BQ49" s="116">
        <v>3.2</v>
      </c>
      <c r="BR49" s="116">
        <v>0.6</v>
      </c>
      <c r="BS49" s="115">
        <f>AS49/D49</f>
        <v>0.82639885222381637</v>
      </c>
      <c r="BT49" s="1252">
        <v>0.97899999999999998</v>
      </c>
      <c r="BU49" s="116">
        <v>1.49</v>
      </c>
      <c r="BV49" s="116">
        <v>22.3</v>
      </c>
      <c r="BW49" s="116">
        <v>4.7</v>
      </c>
      <c r="BX49" s="66">
        <v>0.68899999999999995</v>
      </c>
      <c r="BY49" s="67">
        <v>0.10526763117138216</v>
      </c>
      <c r="BZ49" s="66">
        <v>0.32880670872209422</v>
      </c>
      <c r="CA49" s="227">
        <v>8.37457031692668E-2</v>
      </c>
      <c r="CB49" s="66">
        <v>0.27900000000000003</v>
      </c>
      <c r="CC49" s="113">
        <v>0.12500472179201449</v>
      </c>
      <c r="CD49" s="53"/>
      <c r="CE49" s="134">
        <f>(1-I49*0.7635+1-AU49*0.7562+1-K49*0.7021+P49*0.5276+1-R49*0.4621+1-W49*0.2713)/5.5276</f>
        <v>0.73253872864311853</v>
      </c>
      <c r="CF49" s="115">
        <v>4</v>
      </c>
      <c r="CG49" s="116">
        <v>8.6999999999999993</v>
      </c>
      <c r="CH49" s="116">
        <v>3.2</v>
      </c>
      <c r="CI49" s="116">
        <v>0.6</v>
      </c>
      <c r="CJ49" s="115">
        <f>AS49/D49</f>
        <v>0.82639885222381637</v>
      </c>
      <c r="CK49" s="1252">
        <v>0.97899999999999998</v>
      </c>
      <c r="CL49" s="116">
        <v>1.49</v>
      </c>
      <c r="CM49" s="116">
        <v>4.7</v>
      </c>
      <c r="CN49" s="116">
        <v>22.3</v>
      </c>
      <c r="CO49" s="66">
        <v>0.68899999999999995</v>
      </c>
      <c r="CP49" s="67">
        <v>0.10526763117138216</v>
      </c>
      <c r="CQ49" s="66">
        <v>0.32880670872209422</v>
      </c>
      <c r="CR49" s="66">
        <v>8.37457031692668E-2</v>
      </c>
      <c r="CS49" s="66">
        <v>0.27900000000000003</v>
      </c>
      <c r="CT49" s="113">
        <v>0.12500472179201449</v>
      </c>
      <c r="CU49" s="40"/>
      <c r="CV49" s="96">
        <v>1923</v>
      </c>
      <c r="CW49" s="134">
        <v>0.53907350343708849</v>
      </c>
      <c r="CX49" s="134">
        <v>0.69973523395427095</v>
      </c>
      <c r="CY49" s="40"/>
      <c r="DG49" s="40"/>
      <c r="DH49" s="96">
        <v>1923</v>
      </c>
      <c r="DI49" s="66">
        <v>0.39400000000000002</v>
      </c>
      <c r="DJ49" s="40"/>
      <c r="DR49" s="40"/>
      <c r="DS49" s="96">
        <v>1923</v>
      </c>
      <c r="DT49" s="98">
        <v>3.0510305103051031E-2</v>
      </c>
      <c r="DU49" s="40"/>
    </row>
    <row r="50" spans="1:126" x14ac:dyDescent="0.2">
      <c r="A50" s="40"/>
      <c r="B50" s="96">
        <v>1980</v>
      </c>
      <c r="C50" s="142">
        <v>26</v>
      </c>
      <c r="D50" s="111">
        <v>4210</v>
      </c>
      <c r="E50" s="112">
        <v>18053</v>
      </c>
      <c r="F50" s="138">
        <f>((((4/6)+((J50+K50+R50+T50+V50+W50+I50-(1-M50)-P50-Q50)/20))*(X50+(AD50+AS50)*5/6+(AH50+AM50+AP50)*1/6+AK50*18/6+AO50*8/6-AE50*9/6-AF50*7/6-AG50*3/6-AI50*2/6-AQ50*4/6-AR50)-(((2/6)-((J50+K50+L50+M50+S50+U50+V50+W50+I50)/20))*(AE50*17/6+AF50*12/6+AI50*3/6+AL50*2/6+AQ50*5/6+AR50*8/6-AD50*1/6-AG50*9/6-AK50*2/6))))/2</f>
        <v>18318.303593418015</v>
      </c>
      <c r="G50" s="300">
        <f t="shared" si="29"/>
        <v>1.0146958175050138</v>
      </c>
      <c r="H50" s="138">
        <f t="shared" si="30"/>
        <v>265.30359341801523</v>
      </c>
      <c r="I50" s="66">
        <v>0.28699999999999998</v>
      </c>
      <c r="J50" s="412">
        <v>0.38800000000000001</v>
      </c>
      <c r="K50" s="66">
        <v>0.71399999999999997</v>
      </c>
      <c r="L50" s="66">
        <f>AN50/X50</f>
        <v>9.2858931701906913E-2</v>
      </c>
      <c r="M50" s="66">
        <f>AG50/X50</f>
        <v>5.5221637866265966E-2</v>
      </c>
      <c r="N50" s="134">
        <f>(I50*0.7635+AU50*0.7562+K50*0.7021+1-P50*0.5276+R50*0.4621+W50*0.2713)/3.9552</f>
        <v>0.50324743199606325</v>
      </c>
      <c r="O50" s="134">
        <f>(1-I50*0.7635+1-AU50*0.7562+1-K50*0.7021+P50*0.5276+1-R50*0.4621+1-W50*0.2713)/5.5276</f>
        <v>0.72537009859055834</v>
      </c>
      <c r="P50" s="113">
        <f>AI50/AA50</f>
        <v>0.12537683766515725</v>
      </c>
      <c r="Q50" s="66">
        <f>AT50/X50</f>
        <v>3.6206218024399842E-2</v>
      </c>
      <c r="R50" s="67">
        <f>E50/AA50</f>
        <v>0.11198436821537125</v>
      </c>
      <c r="S50" s="66">
        <f>AC50/X50</f>
        <v>0.24770133447819398</v>
      </c>
      <c r="T50" s="66">
        <f>AC50/AA50</f>
        <v>8.5894175299299047E-2</v>
      </c>
      <c r="U50" s="67">
        <f>E50/X50</f>
        <v>0.32294014525419484</v>
      </c>
      <c r="V50" s="66">
        <v>0.32600000000000001</v>
      </c>
      <c r="W50" s="67">
        <f>AD50/AA50</f>
        <v>8.1818745735376217E-2</v>
      </c>
      <c r="X50" s="69">
        <v>55902</v>
      </c>
      <c r="Y50" s="69"/>
      <c r="Z50" s="888">
        <v>38144</v>
      </c>
      <c r="AA50" s="888">
        <v>161210</v>
      </c>
      <c r="AB50" s="887">
        <v>144160</v>
      </c>
      <c r="AC50" s="888">
        <f t="shared" si="25"/>
        <v>13847</v>
      </c>
      <c r="AD50" s="68">
        <v>13190</v>
      </c>
      <c r="AE50" s="69">
        <v>4114</v>
      </c>
      <c r="AF50" s="69">
        <v>1296</v>
      </c>
      <c r="AG50" s="68">
        <v>3087</v>
      </c>
      <c r="AH50" s="69">
        <v>1031</v>
      </c>
      <c r="AI50" s="68">
        <v>20212</v>
      </c>
      <c r="AJ50" s="888">
        <f t="shared" si="26"/>
        <v>1739</v>
      </c>
      <c r="AK50" s="68">
        <v>657</v>
      </c>
      <c r="AL50" s="114">
        <v>414</v>
      </c>
      <c r="AM50" s="69">
        <v>257</v>
      </c>
      <c r="AN50" s="888">
        <f t="shared" si="27"/>
        <v>5191</v>
      </c>
      <c r="AO50" s="68">
        <v>3294</v>
      </c>
      <c r="AP50" s="69">
        <v>294</v>
      </c>
      <c r="AQ50" s="69">
        <v>1883</v>
      </c>
      <c r="AR50" s="68">
        <v>1610</v>
      </c>
      <c r="AS50" s="220">
        <v>3609</v>
      </c>
      <c r="AT50" s="894">
        <f t="shared" si="28"/>
        <v>2024</v>
      </c>
      <c r="AU50" s="349">
        <f>X50/AA50</f>
        <v>0.34676508901432912</v>
      </c>
      <c r="AV50" s="349">
        <f>BH50/AA50</f>
        <v>0.48529247565287514</v>
      </c>
      <c r="AW50" s="353">
        <f>AG50/AA50</f>
        <v>1.9148936170212766E-2</v>
      </c>
      <c r="AX50" s="365">
        <f>AN50/AA50</f>
        <v>3.2200235717387261E-2</v>
      </c>
      <c r="AY50" s="365">
        <f>BH50/X50</f>
        <v>1.3994848127079531</v>
      </c>
      <c r="AZ50" s="365">
        <f>AR50/X50</f>
        <v>2.8800400701227146E-2</v>
      </c>
      <c r="BA50" s="365">
        <f>AR50/AA50</f>
        <v>9.9869735128093797E-3</v>
      </c>
      <c r="BB50" s="365">
        <f>AT50/AA50</f>
        <v>1.255505241610322E-2</v>
      </c>
      <c r="BC50" s="365">
        <f>AI50/X50</f>
        <v>0.36156130371006406</v>
      </c>
      <c r="BD50" s="380">
        <f>AD50/X50</f>
        <v>0.23594862437837644</v>
      </c>
      <c r="BE50" s="365">
        <v>0.26500000000000001</v>
      </c>
      <c r="BF50" s="907">
        <v>16928</v>
      </c>
      <c r="BG50" s="907">
        <v>6345</v>
      </c>
      <c r="BH50" s="910">
        <f>X50+AC50+AN50+AO50</f>
        <v>78234</v>
      </c>
      <c r="BI50" s="909">
        <v>27636</v>
      </c>
      <c r="BJ50" s="909">
        <v>3362</v>
      </c>
      <c r="BK50" s="907">
        <v>1435</v>
      </c>
      <c r="BL50" s="907">
        <v>1076</v>
      </c>
      <c r="BM50" s="53"/>
      <c r="BN50" s="134">
        <f>(I50*0.7635+AU50*0.7562+K50*0.7021+1-P50*0.5276+R50*0.4621+W50*0.2713)/3.9552</f>
        <v>0.50324743199606325</v>
      </c>
      <c r="BO50" s="222">
        <v>4.29</v>
      </c>
      <c r="BP50" s="116">
        <v>9.1</v>
      </c>
      <c r="BQ50" s="116">
        <v>3.1</v>
      </c>
      <c r="BR50" s="116">
        <v>0.7</v>
      </c>
      <c r="BS50" s="115">
        <f>AS50/D50</f>
        <v>0.85724465558194773</v>
      </c>
      <c r="BT50" s="1252">
        <v>0.97799999999999998</v>
      </c>
      <c r="BU50" s="116">
        <v>1.53</v>
      </c>
      <c r="BV50" s="116">
        <v>22.2</v>
      </c>
      <c r="BW50" s="116">
        <v>4.8</v>
      </c>
      <c r="BX50" s="66">
        <v>0.71399999999999997</v>
      </c>
      <c r="BY50" s="67">
        <v>0.11198436821537125</v>
      </c>
      <c r="BZ50" s="66">
        <v>0.34676508901432912</v>
      </c>
      <c r="CA50" s="227">
        <v>8.1818745735376217E-2</v>
      </c>
      <c r="CB50" s="66">
        <v>0.28699999999999998</v>
      </c>
      <c r="CC50" s="113">
        <v>0.12537683766515725</v>
      </c>
      <c r="CD50" s="53"/>
      <c r="CE50" s="134">
        <f>(1-I50*0.7635+1-AU50*0.7562+1-K50*0.7021+P50*0.5276+1-R50*0.4621+1-W50*0.2713)/5.5276</f>
        <v>0.72537009859055834</v>
      </c>
      <c r="CF50" s="115">
        <v>4.29</v>
      </c>
      <c r="CG50" s="116">
        <v>9.1</v>
      </c>
      <c r="CH50" s="116">
        <v>3.1</v>
      </c>
      <c r="CI50" s="116">
        <v>0.7</v>
      </c>
      <c r="CJ50" s="115">
        <f>AS50/D50</f>
        <v>0.85724465558194773</v>
      </c>
      <c r="CK50" s="1252">
        <v>0.97799999999999998</v>
      </c>
      <c r="CL50" s="116">
        <v>1.53</v>
      </c>
      <c r="CM50" s="116">
        <v>4.8</v>
      </c>
      <c r="CN50" s="116">
        <v>22.2</v>
      </c>
      <c r="CO50" s="66">
        <v>0.71399999999999997</v>
      </c>
      <c r="CP50" s="67">
        <v>0.11198436821537125</v>
      </c>
      <c r="CQ50" s="66">
        <v>0.34676508901432912</v>
      </c>
      <c r="CR50" s="66">
        <v>8.1818745735376217E-2</v>
      </c>
      <c r="CS50" s="66">
        <v>0.28699999999999998</v>
      </c>
      <c r="CT50" s="113">
        <v>0.12537683766515725</v>
      </c>
      <c r="CU50" s="40"/>
      <c r="CV50" s="96">
        <v>1924</v>
      </c>
      <c r="CW50" s="134">
        <v>0.53133405073503959</v>
      </c>
      <c r="CX50" s="134">
        <v>0.70527309547231565</v>
      </c>
      <c r="CY50" s="40"/>
      <c r="DG50" s="40"/>
      <c r="DH50" s="96">
        <v>1924</v>
      </c>
      <c r="DI50" s="66">
        <v>0.35899999999999999</v>
      </c>
      <c r="DJ50" s="40"/>
      <c r="DR50" s="40"/>
      <c r="DS50" s="96">
        <v>1924</v>
      </c>
      <c r="DT50" s="98">
        <v>2.7101697145112486E-2</v>
      </c>
      <c r="DU50" s="40"/>
    </row>
    <row r="51" spans="1:126" x14ac:dyDescent="0.2">
      <c r="A51" s="40"/>
      <c r="B51" s="96">
        <v>1979</v>
      </c>
      <c r="C51" s="142">
        <v>26</v>
      </c>
      <c r="D51" s="111">
        <v>4196</v>
      </c>
      <c r="E51" s="112">
        <v>18713</v>
      </c>
      <c r="F51" s="138">
        <f>((((4/6)+((J51+K51+R51+T51+V51+W51+I51-(1-M51)-P51-Q51)/20))*(X51+(AD51+AS51)*5/6+(AH51+AM51+AP51)*1/6+AK51*18/6+AO51*8/6-AE51*9/6-AF51*7/6-AG51*3/6-AI51*2/6-AQ51*4/6-AR51)-(((2/6)-((J51+K51+L51+M51+S51+U51+V51+W51+I51)/20))*(AE51*17/6+AF51*12/6+AI51*3/6+AL51*2/6+AQ51*5/6+AR51*8/6-AD51*1/6-AG51*9/6-AK51*2/6))))/2</f>
        <v>18830.465435571961</v>
      </c>
      <c r="G51" s="300">
        <f t="shared" si="29"/>
        <v>1.0062772102587485</v>
      </c>
      <c r="H51" s="138">
        <f t="shared" si="30"/>
        <v>117.46543557196128</v>
      </c>
      <c r="I51" s="66">
        <v>0.28599999999999998</v>
      </c>
      <c r="J51" s="412">
        <v>0.39700000000000002</v>
      </c>
      <c r="K51" s="66">
        <v>0.72699999999999998</v>
      </c>
      <c r="L51" s="66">
        <f>AN51/X51</f>
        <v>9.3116267596948396E-2</v>
      </c>
      <c r="M51" s="66">
        <f>AG51/X51</f>
        <v>6.0485931250770827E-2</v>
      </c>
      <c r="N51" s="134">
        <f>(I51*0.7635+AU51*0.7562+K51*0.7021+1-P51*0.5276+R51*0.4621+W51*0.2713)/3.9552</f>
        <v>0.5075393077324809</v>
      </c>
      <c r="O51" s="134">
        <f>(1-I51*0.7635+1-AU51*0.7562+1-K51*0.7021+P51*0.5276+1-R51*0.4621+1-W51*0.2713)/5.5276</f>
        <v>0.7222991045040329</v>
      </c>
      <c r="P51" s="113">
        <f>AI51/AA51</f>
        <v>0.12492361795258701</v>
      </c>
      <c r="Q51" s="66">
        <f>AT51/X51</f>
        <v>3.5643180576845145E-2</v>
      </c>
      <c r="R51" s="67">
        <f>E51/AA51</f>
        <v>0.11668059210116101</v>
      </c>
      <c r="S51" s="66">
        <f>AC51/X51</f>
        <v>0.25292034462709445</v>
      </c>
      <c r="T51" s="66">
        <f>AC51/AA51</f>
        <v>8.9507289029667411E-2</v>
      </c>
      <c r="U51" s="67">
        <f>E51/X51</f>
        <v>0.32970382507884488</v>
      </c>
      <c r="V51" s="66">
        <v>0.33</v>
      </c>
      <c r="W51" s="67">
        <f>AD51/AA51</f>
        <v>8.4805896070533363E-2</v>
      </c>
      <c r="X51" s="69">
        <v>56757</v>
      </c>
      <c r="Y51" s="69"/>
      <c r="Z51" s="888">
        <v>37911</v>
      </c>
      <c r="AA51" s="888">
        <v>160378</v>
      </c>
      <c r="AB51" s="887">
        <v>142792</v>
      </c>
      <c r="AC51" s="888">
        <f t="shared" si="25"/>
        <v>14355</v>
      </c>
      <c r="AD51" s="68">
        <v>13601</v>
      </c>
      <c r="AE51" s="69">
        <v>4101</v>
      </c>
      <c r="AF51" s="69">
        <v>1314</v>
      </c>
      <c r="AG51" s="68">
        <v>3433</v>
      </c>
      <c r="AH51" s="69">
        <v>1146</v>
      </c>
      <c r="AI51" s="68">
        <v>20035</v>
      </c>
      <c r="AJ51" s="888">
        <f t="shared" si="26"/>
        <v>1914</v>
      </c>
      <c r="AK51" s="68">
        <v>754</v>
      </c>
      <c r="AL51" s="114">
        <v>426</v>
      </c>
      <c r="AM51" s="69">
        <v>166</v>
      </c>
      <c r="AN51" s="888">
        <f t="shared" si="27"/>
        <v>5285</v>
      </c>
      <c r="AO51" s="68">
        <v>2982</v>
      </c>
      <c r="AP51" s="69">
        <v>342</v>
      </c>
      <c r="AQ51" s="69">
        <v>1896</v>
      </c>
      <c r="AR51" s="68">
        <v>1597</v>
      </c>
      <c r="AS51" s="220">
        <v>3631</v>
      </c>
      <c r="AT51" s="894">
        <f t="shared" si="28"/>
        <v>2023</v>
      </c>
      <c r="AU51" s="349">
        <f>X51/AA51</f>
        <v>0.35389517265460352</v>
      </c>
      <c r="AV51" s="349">
        <f>BH51/AA51</f>
        <v>0.49494943196697799</v>
      </c>
      <c r="AW51" s="353">
        <f>AG51/AA51</f>
        <v>2.140567908316602E-2</v>
      </c>
      <c r="AX51" s="365">
        <f>AN51/AA51</f>
        <v>3.2953397598174311E-2</v>
      </c>
      <c r="AY51" s="365">
        <f>BH51/X51</f>
        <v>1.3985763870535792</v>
      </c>
      <c r="AZ51" s="365">
        <f>AR51/X51</f>
        <v>2.8137498458339939E-2</v>
      </c>
      <c r="BA51" s="365">
        <f>AR51/AA51</f>
        <v>9.9577248749828529E-3</v>
      </c>
      <c r="BB51" s="365">
        <f>AT51/AA51</f>
        <v>1.2613949544201824E-2</v>
      </c>
      <c r="BC51" s="365">
        <f>AI51/X51</f>
        <v>0.35299610620716387</v>
      </c>
      <c r="BD51" s="380">
        <f>AD51/X51</f>
        <v>0.23963563965678242</v>
      </c>
      <c r="BE51" s="365">
        <v>0.26500000000000001</v>
      </c>
      <c r="BF51" s="907">
        <v>17558</v>
      </c>
      <c r="BG51" s="907">
        <v>6415</v>
      </c>
      <c r="BH51" s="910">
        <f>X51+AC51+AN51+AO51</f>
        <v>79379</v>
      </c>
      <c r="BI51" s="909">
        <v>26997</v>
      </c>
      <c r="BJ51" s="909">
        <v>3326</v>
      </c>
      <c r="BK51" s="907">
        <v>1366</v>
      </c>
      <c r="BL51" s="907">
        <v>1066</v>
      </c>
      <c r="BM51" s="53"/>
      <c r="BN51" s="134">
        <f>(I51*0.7635+AU51*0.7562+K51*0.7021+1-P51*0.5276+R51*0.4621+W51*0.2713)/3.9552</f>
        <v>0.5075393077324809</v>
      </c>
      <c r="BO51" s="222">
        <v>4.46</v>
      </c>
      <c r="BP51" s="116">
        <v>9.1</v>
      </c>
      <c r="BQ51" s="116">
        <v>3.3</v>
      </c>
      <c r="BR51" s="116">
        <v>0.8</v>
      </c>
      <c r="BS51" s="115">
        <f>AS51/D51</f>
        <v>0.86534795042897994</v>
      </c>
      <c r="BT51" s="1252">
        <v>0.97799999999999998</v>
      </c>
      <c r="BU51" s="116">
        <v>1.47</v>
      </c>
      <c r="BV51" s="116">
        <v>22.2</v>
      </c>
      <c r="BW51" s="116">
        <v>4.8</v>
      </c>
      <c r="BX51" s="66">
        <v>0.72699999999999998</v>
      </c>
      <c r="BY51" s="67">
        <v>0.11668059210116101</v>
      </c>
      <c r="BZ51" s="66">
        <v>0.35389517265460352</v>
      </c>
      <c r="CA51" s="227">
        <v>8.4805896070533363E-2</v>
      </c>
      <c r="CB51" s="66">
        <v>0.28599999999999998</v>
      </c>
      <c r="CC51" s="113">
        <v>0.12492361795258701</v>
      </c>
      <c r="CD51" s="53"/>
      <c r="CE51" s="134">
        <f>(1-I51*0.7635+1-AU51*0.7562+1-K51*0.7021+P51*0.5276+1-R51*0.4621+1-W51*0.2713)/5.5276</f>
        <v>0.7222991045040329</v>
      </c>
      <c r="CF51" s="115">
        <v>4.46</v>
      </c>
      <c r="CG51" s="116">
        <v>9.1</v>
      </c>
      <c r="CH51" s="116">
        <v>3.3</v>
      </c>
      <c r="CI51" s="116">
        <v>0.8</v>
      </c>
      <c r="CJ51" s="115">
        <f>AS51/D51</f>
        <v>0.86534795042897994</v>
      </c>
      <c r="CK51" s="1252">
        <v>0.97799999999999998</v>
      </c>
      <c r="CL51" s="116">
        <v>1.47</v>
      </c>
      <c r="CM51" s="116">
        <v>4.8</v>
      </c>
      <c r="CN51" s="116">
        <v>22.2</v>
      </c>
      <c r="CO51" s="66">
        <v>0.72699999999999998</v>
      </c>
      <c r="CP51" s="67">
        <v>0.11668059210116101</v>
      </c>
      <c r="CQ51" s="66">
        <v>0.35389517265460352</v>
      </c>
      <c r="CR51" s="66">
        <v>8.4805896070533363E-2</v>
      </c>
      <c r="CS51" s="66">
        <v>0.28599999999999998</v>
      </c>
      <c r="CT51" s="113">
        <v>0.12492361795258701</v>
      </c>
      <c r="CU51" s="40"/>
      <c r="CV51" s="96">
        <v>1925</v>
      </c>
      <c r="CW51" s="134">
        <v>0.52943750790180288</v>
      </c>
      <c r="CX51" s="134">
        <v>0.70663014124516776</v>
      </c>
      <c r="CY51" s="40"/>
      <c r="DG51" s="40"/>
      <c r="DH51" s="96">
        <v>1925</v>
      </c>
      <c r="DI51" s="66">
        <v>0.30299999999999999</v>
      </c>
      <c r="DJ51" s="40"/>
      <c r="DR51" s="40"/>
      <c r="DS51" s="96">
        <v>1925</v>
      </c>
      <c r="DT51" s="98">
        <v>3.5291008517818301E-2</v>
      </c>
      <c r="DU51" s="40"/>
    </row>
    <row r="52" spans="1:126" s="90" customFormat="1" x14ac:dyDescent="0.2">
      <c r="A52" s="40"/>
      <c r="B52" s="96">
        <v>1978</v>
      </c>
      <c r="C52" s="142">
        <v>26</v>
      </c>
      <c r="D52" s="111">
        <v>4204</v>
      </c>
      <c r="E52" s="112">
        <v>17251</v>
      </c>
      <c r="F52" s="138">
        <f>((((4/6)+((J52+K52+R52+T52+V52+W52+I52-(1-M52)-P52-Q52)/20))*(X52+(AD52+AS52)*5/6+(AH52+AM52+AP52)*1/6+AK52*18/6+AO52*8/6-AE52*9/6-AF52*7/6-AG52*3/6-AI52*2/6-AQ52*4/6-AR52)-(((2/6)-((J52+K52+L52+M52+S52+U52+V52+W52+I52)/20))*(AE52*17/6+AF52*12/6+AI52*3/6+AL52*2/6+AQ52*5/6+AR52*8/6-AD52*1/6-AG52*9/6-AK52*2/6))))/2</f>
        <v>17802.183836498145</v>
      </c>
      <c r="G52" s="301">
        <f t="shared" si="29"/>
        <v>1.0319508339515475</v>
      </c>
      <c r="H52" s="138">
        <f t="shared" si="30"/>
        <v>551.18383649814496</v>
      </c>
      <c r="I52" s="66">
        <v>0.28000000000000003</v>
      </c>
      <c r="J52" s="412">
        <v>0.379</v>
      </c>
      <c r="K52" s="66">
        <v>0.70199999999999996</v>
      </c>
      <c r="L52" s="66">
        <f>AN52/X52</f>
        <v>9.7776202380508187E-2</v>
      </c>
      <c r="M52" s="66">
        <f>AG52/X52</f>
        <v>5.5147196000149251E-2</v>
      </c>
      <c r="N52" s="134">
        <f>(I52*0.7635+AU52*0.7562+K52*0.7021+1-P52*0.5276+R52*0.4621+W52*0.2713)/3.9552</f>
        <v>0.49757156704540578</v>
      </c>
      <c r="O52" s="134">
        <f>(1-I52*0.7635+1-AU52*0.7562+1-K52*0.7021+P52*0.5276+1-R52*0.4621+1-W52*0.2713)/5.5276</f>
        <v>0.72943138758629655</v>
      </c>
      <c r="P52" s="113">
        <f>AI52/AA52</f>
        <v>0.12599879390924168</v>
      </c>
      <c r="Q52" s="66">
        <f>AT52/X52</f>
        <v>3.9009738442595428E-2</v>
      </c>
      <c r="R52" s="67">
        <f>E52/AA52</f>
        <v>0.10836599829137143</v>
      </c>
      <c r="S52" s="66">
        <f>AC52/X52</f>
        <v>0.26749001902914071</v>
      </c>
      <c r="T52" s="66">
        <f>AC52/AA52</f>
        <v>9.0067340067340074E-2</v>
      </c>
      <c r="U52" s="67">
        <f>E52/X52</f>
        <v>0.32183500615648669</v>
      </c>
      <c r="V52" s="66">
        <v>0.32300000000000001</v>
      </c>
      <c r="W52" s="67">
        <f>AD52/AA52</f>
        <v>8.5217850143223278E-2</v>
      </c>
      <c r="X52" s="69">
        <v>53602</v>
      </c>
      <c r="Y52" s="69"/>
      <c r="Z52" s="888">
        <v>36508</v>
      </c>
      <c r="AA52" s="888">
        <v>159192</v>
      </c>
      <c r="AB52" s="887">
        <v>141567</v>
      </c>
      <c r="AC52" s="888">
        <f t="shared" si="25"/>
        <v>14338</v>
      </c>
      <c r="AD52" s="68">
        <v>13566</v>
      </c>
      <c r="AE52" s="69">
        <v>3836</v>
      </c>
      <c r="AF52" s="69">
        <v>1274</v>
      </c>
      <c r="AG52" s="68">
        <v>2956</v>
      </c>
      <c r="AH52" s="69">
        <v>1054</v>
      </c>
      <c r="AI52" s="68">
        <v>20058</v>
      </c>
      <c r="AJ52" s="888">
        <f t="shared" si="26"/>
        <v>1825</v>
      </c>
      <c r="AK52" s="68">
        <v>772</v>
      </c>
      <c r="AL52" s="114">
        <v>475</v>
      </c>
      <c r="AM52" s="69">
        <v>273</v>
      </c>
      <c r="AN52" s="888">
        <f t="shared" si="27"/>
        <v>5241</v>
      </c>
      <c r="AO52" s="68">
        <v>3004</v>
      </c>
      <c r="AP52" s="69">
        <v>296</v>
      </c>
      <c r="AQ52" s="69">
        <v>1986</v>
      </c>
      <c r="AR52" s="68">
        <v>1616</v>
      </c>
      <c r="AS52" s="220">
        <v>3618</v>
      </c>
      <c r="AT52" s="894">
        <f t="shared" si="28"/>
        <v>2091</v>
      </c>
      <c r="AU52" s="349">
        <f>X52/AA52</f>
        <v>0.33671290014573596</v>
      </c>
      <c r="AV52" s="349">
        <f>BH52/AA52</f>
        <v>0.47857304387155131</v>
      </c>
      <c r="AW52" s="353">
        <f>AG52/AA52</f>
        <v>1.8568772300115582E-2</v>
      </c>
      <c r="AX52" s="365">
        <f>AN52/AA52</f>
        <v>3.2922508668777328E-2</v>
      </c>
      <c r="AY52" s="365">
        <f>BH52/X52</f>
        <v>1.4213089063840902</v>
      </c>
      <c r="AZ52" s="365">
        <f>AR52/X52</f>
        <v>3.0148128801164135E-2</v>
      </c>
      <c r="BA52" s="365">
        <f>AR52/AA52</f>
        <v>1.0151263882607167E-2</v>
      </c>
      <c r="BB52" s="365">
        <f>AT52/AA52</f>
        <v>1.313508216493291E-2</v>
      </c>
      <c r="BC52" s="365">
        <f>AI52/X52</f>
        <v>0.37420245513227118</v>
      </c>
      <c r="BD52" s="380">
        <f>AD52/X52</f>
        <v>0.25308757135927762</v>
      </c>
      <c r="BE52" s="365">
        <v>0.25800000000000001</v>
      </c>
      <c r="BF52" s="907">
        <v>16098</v>
      </c>
      <c r="BG52" s="907">
        <v>6186</v>
      </c>
      <c r="BH52" s="910">
        <f>X52+AC52+AN52+AO52</f>
        <v>76185</v>
      </c>
      <c r="BI52" s="909">
        <v>26346</v>
      </c>
      <c r="BJ52" s="909">
        <v>3076</v>
      </c>
      <c r="BK52" s="907">
        <v>1338</v>
      </c>
      <c r="BL52" s="907">
        <v>1020</v>
      </c>
      <c r="BM52" s="53"/>
      <c r="BN52" s="134">
        <f>(I52*0.7635+AU52*0.7562+K52*0.7021+1-P52*0.5276+R52*0.4621+W52*0.2713)/3.9552</f>
        <v>0.49757156704540578</v>
      </c>
      <c r="BO52" s="222">
        <v>4.0999999999999996</v>
      </c>
      <c r="BP52" s="116">
        <v>8.8000000000000007</v>
      </c>
      <c r="BQ52" s="116">
        <v>3.3</v>
      </c>
      <c r="BR52" s="116">
        <v>0.7</v>
      </c>
      <c r="BS52" s="115">
        <f>AS52/D52</f>
        <v>0.86060894386298759</v>
      </c>
      <c r="BT52" s="1252">
        <v>0.97799999999999998</v>
      </c>
      <c r="BU52" s="116">
        <v>1.48</v>
      </c>
      <c r="BV52" s="116">
        <v>22.2</v>
      </c>
      <c r="BW52" s="116">
        <v>4.8</v>
      </c>
      <c r="BX52" s="66">
        <v>0.70199999999999996</v>
      </c>
      <c r="BY52" s="67">
        <v>0.10836599829137143</v>
      </c>
      <c r="BZ52" s="66">
        <v>0.33671290014573596</v>
      </c>
      <c r="CA52" s="227">
        <v>8.5217850143223278E-2</v>
      </c>
      <c r="CB52" s="66">
        <v>0.28000000000000003</v>
      </c>
      <c r="CC52" s="113">
        <v>0.12599879390924168</v>
      </c>
      <c r="CD52" s="53"/>
      <c r="CE52" s="134">
        <f>(1-I52*0.7635+1-AU52*0.7562+1-K52*0.7021+P52*0.5276+1-R52*0.4621+1-W52*0.2713)/5.5276</f>
        <v>0.72943138758629655</v>
      </c>
      <c r="CF52" s="115">
        <v>4.0999999999999996</v>
      </c>
      <c r="CG52" s="116">
        <v>8.8000000000000007</v>
      </c>
      <c r="CH52" s="116">
        <v>3.3</v>
      </c>
      <c r="CI52" s="116">
        <v>0.7</v>
      </c>
      <c r="CJ52" s="115">
        <f>AS52/D52</f>
        <v>0.86060894386298759</v>
      </c>
      <c r="CK52" s="1252">
        <v>0.97799999999999998</v>
      </c>
      <c r="CL52" s="116">
        <v>1.48</v>
      </c>
      <c r="CM52" s="116">
        <v>4.8</v>
      </c>
      <c r="CN52" s="116">
        <v>22.2</v>
      </c>
      <c r="CO52" s="66">
        <v>0.70199999999999996</v>
      </c>
      <c r="CP52" s="67">
        <v>0.10836599829137143</v>
      </c>
      <c r="CQ52" s="66">
        <v>0.33671290014573596</v>
      </c>
      <c r="CR52" s="66">
        <v>8.5217850143223278E-2</v>
      </c>
      <c r="CS52" s="66">
        <v>0.28000000000000003</v>
      </c>
      <c r="CT52" s="113">
        <v>0.12599879390924168</v>
      </c>
      <c r="CU52" s="40"/>
      <c r="CV52" s="96">
        <v>1926</v>
      </c>
      <c r="CW52" s="134">
        <v>0.53941496829172819</v>
      </c>
      <c r="CX52" s="134">
        <v>0.69949090335996755</v>
      </c>
      <c r="CY52" s="40"/>
      <c r="CZ52" s="240"/>
      <c r="DF52" s="247"/>
      <c r="DG52" s="40"/>
      <c r="DH52" s="96">
        <v>1926</v>
      </c>
      <c r="DI52" s="66">
        <v>0.4</v>
      </c>
      <c r="DJ52" s="40"/>
      <c r="DK52" s="240"/>
      <c r="DQ52" s="247"/>
      <c r="DR52" s="40"/>
      <c r="DS52" s="96">
        <v>1926</v>
      </c>
      <c r="DT52" s="98">
        <v>2.9581192589132804E-2</v>
      </c>
      <c r="DU52" s="40"/>
      <c r="DV52" s="240"/>
    </row>
    <row r="53" spans="1:126" x14ac:dyDescent="0.2">
      <c r="A53" s="40"/>
      <c r="B53" s="96">
        <v>1977</v>
      </c>
      <c r="C53" s="142">
        <v>26</v>
      </c>
      <c r="D53" s="111">
        <v>4206</v>
      </c>
      <c r="E53" s="112">
        <v>18803</v>
      </c>
      <c r="F53" s="138">
        <f>((((4/6)+((J53+K53+R53+T53+V53+W53+I53-(1-M53)-P53-Q53)/20))*(X53+(AD53+AS53)*5/6+(AH53+AM53+AP53)*1/6+AK53*18/6+AO53*8/6-AE53*9/6-AF53*7/6-AG53*3/6-AI53*2/6-AQ53*4/6-AR53)-(((2/6)-((J53+K53+L53+M53+S53+U53+V53+W53+I53)/20))*(AE53*17/6+AF53*12/6+AI53*3/6+AL53*2/6+AQ53*5/6+AR53*8/6-AD53*1/6-AG53*9/6-AK53*2/6))))/2</f>
        <v>19205.037333929751</v>
      </c>
      <c r="G53" s="301">
        <f t="shared" si="29"/>
        <v>1.0213815526208452</v>
      </c>
      <c r="H53" s="138">
        <f t="shared" si="30"/>
        <v>402.03733392975118</v>
      </c>
      <c r="I53" s="66">
        <v>0.28699999999999998</v>
      </c>
      <c r="J53" s="412">
        <v>0.40100000000000002</v>
      </c>
      <c r="K53" s="66">
        <v>0.73</v>
      </c>
      <c r="L53" s="66">
        <f>AN53/X53</f>
        <v>9.3593073593073589E-2</v>
      </c>
      <c r="M53" s="66">
        <f>AG53/X53</f>
        <v>6.30995670995671E-2</v>
      </c>
      <c r="N53" s="134">
        <f>(I53*0.7635+AU53*0.7562+K53*0.7021+1-P53*0.5276+R53*0.4621+W53*0.2713)/3.9552</f>
        <v>0.50766865142403694</v>
      </c>
      <c r="O53" s="134">
        <f>(1-I53*0.7635+1-AU53*0.7562+1-K53*0.7021+P53*0.5276+1-R53*0.4621+1-W53*0.2713)/5.5276</f>
        <v>0.72220655436132308</v>
      </c>
      <c r="P53" s="113">
        <f>AI53/AA53</f>
        <v>0.13446241651036542</v>
      </c>
      <c r="Q53" s="66">
        <f>AT53/X53</f>
        <v>3.8857142857142854E-2</v>
      </c>
      <c r="R53" s="67">
        <f>E53/AA53</f>
        <v>0.11639337158845413</v>
      </c>
      <c r="S53" s="66">
        <f>AC53/X53</f>
        <v>0.25191341991341992</v>
      </c>
      <c r="T53" s="66">
        <f>AC53/AA53</f>
        <v>9.0054287606702699E-2</v>
      </c>
      <c r="U53" s="67">
        <f>E53/X53</f>
        <v>0.3255930735930736</v>
      </c>
      <c r="V53" s="66">
        <v>0.32900000000000001</v>
      </c>
      <c r="W53" s="67">
        <f>AD53/AA53</f>
        <v>8.5157879750165588E-2</v>
      </c>
      <c r="X53" s="69">
        <v>57750</v>
      </c>
      <c r="Y53" s="69"/>
      <c r="Z53" s="888">
        <v>38037</v>
      </c>
      <c r="AA53" s="888">
        <v>161547</v>
      </c>
      <c r="AB53" s="887">
        <v>143975</v>
      </c>
      <c r="AC53" s="888">
        <f t="shared" si="25"/>
        <v>14548</v>
      </c>
      <c r="AD53" s="68">
        <v>13757</v>
      </c>
      <c r="AE53" s="69">
        <v>3884</v>
      </c>
      <c r="AF53" s="69">
        <v>1231</v>
      </c>
      <c r="AG53" s="68">
        <v>3644</v>
      </c>
      <c r="AH53" s="69">
        <v>1166</v>
      </c>
      <c r="AI53" s="68">
        <v>21722</v>
      </c>
      <c r="AJ53" s="888">
        <f t="shared" si="26"/>
        <v>1924</v>
      </c>
      <c r="AK53" s="68">
        <v>791</v>
      </c>
      <c r="AL53" s="114">
        <v>464</v>
      </c>
      <c r="AM53" s="69">
        <v>235</v>
      </c>
      <c r="AN53" s="888">
        <f t="shared" si="27"/>
        <v>5405</v>
      </c>
      <c r="AO53" s="68">
        <v>3016</v>
      </c>
      <c r="AP53" s="69">
        <v>294</v>
      </c>
      <c r="AQ53" s="69">
        <v>1764</v>
      </c>
      <c r="AR53" s="68">
        <v>1780</v>
      </c>
      <c r="AS53" s="220">
        <v>3710</v>
      </c>
      <c r="AT53" s="894">
        <f t="shared" si="28"/>
        <v>2244</v>
      </c>
      <c r="AU53" s="349">
        <f>X53/AA53</f>
        <v>0.357481104570187</v>
      </c>
      <c r="AV53" s="349">
        <f>BH53/AA53</f>
        <v>0.49966263687966972</v>
      </c>
      <c r="AW53" s="353">
        <f>AG53/AA53</f>
        <v>2.2556902944653876E-2</v>
      </c>
      <c r="AX53" s="365">
        <f>AN53/AA53</f>
        <v>3.3457755328170746E-2</v>
      </c>
      <c r="AY53" s="365">
        <f>BH53/X53</f>
        <v>1.3977316017316017</v>
      </c>
      <c r="AZ53" s="365">
        <f>AR53/X53</f>
        <v>3.0822510822510824E-2</v>
      </c>
      <c r="BA53" s="365">
        <f>AR53/AA53</f>
        <v>1.1018465214457712E-2</v>
      </c>
      <c r="BB53" s="365">
        <f>AT53/AA53</f>
        <v>1.389069434901298E-2</v>
      </c>
      <c r="BC53" s="365">
        <f>AI53/X53</f>
        <v>0.37613852813852816</v>
      </c>
      <c r="BD53" s="380">
        <f>AD53/X53</f>
        <v>0.23821645021645022</v>
      </c>
      <c r="BE53" s="365">
        <v>0.26400000000000001</v>
      </c>
      <c r="BF53" s="907">
        <v>17596</v>
      </c>
      <c r="BG53" s="907">
        <v>6441</v>
      </c>
      <c r="BH53" s="910">
        <f>X53+AC53+AN53+AO53</f>
        <v>80719</v>
      </c>
      <c r="BI53" s="909">
        <v>26782</v>
      </c>
      <c r="BJ53" s="909">
        <v>3139</v>
      </c>
      <c r="BK53" s="907">
        <v>1297</v>
      </c>
      <c r="BL53" s="907">
        <v>1170</v>
      </c>
      <c r="BM53" s="53"/>
      <c r="BN53" s="134">
        <f>(I53*0.7635+AU53*0.7562+K53*0.7021+1-P53*0.5276+R53*0.4621+W53*0.2713)/3.9552</f>
        <v>0.50766865142403694</v>
      </c>
      <c r="BO53" s="222">
        <v>4.47</v>
      </c>
      <c r="BP53" s="116">
        <v>9.1</v>
      </c>
      <c r="BQ53" s="116">
        <v>3.3</v>
      </c>
      <c r="BR53" s="116">
        <v>0.9</v>
      </c>
      <c r="BS53" s="115">
        <f>AS53/D53</f>
        <v>0.8820732287208749</v>
      </c>
      <c r="BT53" s="1252">
        <v>0.97699999999999998</v>
      </c>
      <c r="BU53" s="116">
        <v>1.58</v>
      </c>
      <c r="BV53" s="116">
        <v>21.8</v>
      </c>
      <c r="BW53" s="116">
        <v>5.2</v>
      </c>
      <c r="BX53" s="66">
        <v>0.73</v>
      </c>
      <c r="BY53" s="67">
        <v>0.11639337158845413</v>
      </c>
      <c r="BZ53" s="66">
        <v>0.357481104570187</v>
      </c>
      <c r="CA53" s="227">
        <v>8.5157879750165588E-2</v>
      </c>
      <c r="CB53" s="66">
        <v>0.28699999999999998</v>
      </c>
      <c r="CC53" s="113">
        <v>0.13446241651036542</v>
      </c>
      <c r="CD53" s="53"/>
      <c r="CE53" s="134">
        <f>(1-I53*0.7635+1-AU53*0.7562+1-K53*0.7021+P53*0.5276+1-R53*0.4621+1-W53*0.2713)/5.5276</f>
        <v>0.72220655436132308</v>
      </c>
      <c r="CF53" s="115">
        <v>4.47</v>
      </c>
      <c r="CG53" s="116">
        <v>9.1</v>
      </c>
      <c r="CH53" s="116">
        <v>3.3</v>
      </c>
      <c r="CI53" s="116">
        <v>0.9</v>
      </c>
      <c r="CJ53" s="115">
        <f>AS53/D53</f>
        <v>0.8820732287208749</v>
      </c>
      <c r="CK53" s="1252">
        <v>0.97699999999999998</v>
      </c>
      <c r="CL53" s="116">
        <v>1.58</v>
      </c>
      <c r="CM53" s="116">
        <v>5.2</v>
      </c>
      <c r="CN53" s="116">
        <v>21.8</v>
      </c>
      <c r="CO53" s="66">
        <v>0.73</v>
      </c>
      <c r="CP53" s="67">
        <v>0.11639337158845413</v>
      </c>
      <c r="CQ53" s="66">
        <v>0.357481104570187</v>
      </c>
      <c r="CR53" s="66">
        <v>8.5157879750165588E-2</v>
      </c>
      <c r="CS53" s="66">
        <v>0.28699999999999998</v>
      </c>
      <c r="CT53" s="113">
        <v>0.13446241651036542</v>
      </c>
      <c r="CU53" s="40"/>
      <c r="CV53" s="96">
        <v>1927</v>
      </c>
      <c r="CW53" s="134">
        <v>0.52972792192220286</v>
      </c>
      <c r="CX53" s="134">
        <v>0.70642233939020616</v>
      </c>
      <c r="CY53" s="40"/>
      <c r="DG53" s="40"/>
      <c r="DH53" s="96">
        <v>1927</v>
      </c>
      <c r="DI53" s="66">
        <v>0.34499999999999997</v>
      </c>
      <c r="DJ53" s="40"/>
      <c r="DR53" s="40"/>
      <c r="DS53" s="96">
        <v>1927</v>
      </c>
      <c r="DT53" s="98">
        <v>3.0014827367083247E-2</v>
      </c>
      <c r="DU53" s="40"/>
    </row>
    <row r="54" spans="1:126" x14ac:dyDescent="0.2">
      <c r="A54" s="40"/>
      <c r="B54" s="96">
        <v>1976</v>
      </c>
      <c r="C54" s="142">
        <v>24</v>
      </c>
      <c r="D54" s="111">
        <v>3878</v>
      </c>
      <c r="E54" s="112">
        <v>15492</v>
      </c>
      <c r="F54" s="138">
        <f>((((4/6)+((J54+K54+R54+T54+V54+W54+I54-(1-M54)-P54-Q54)/20))*(X54+(AD54+AS54)*5/6+(AH54+AM54+AP54)*1/6+AK54*18/6+AO54*8/6-AE54*9/6-AF54*7/6-AG54*3/6-AI54*2/6-AQ54*4/6-AR54)-(((2/6)-((J54+K54+L54+M54+S54+U54+V54+W54+I54)/20))*(AE54*17/6+AF54*12/6+AI54*3/6+AL54*2/6+AQ54*5/6+AR54*8/6-AD54*1/6-AG54*9/6-AK54*2/6))))/2</f>
        <v>15613.304640815315</v>
      </c>
      <c r="G54" s="300">
        <f t="shared" si="29"/>
        <v>1.0078301472253623</v>
      </c>
      <c r="H54" s="138">
        <f t="shared" si="30"/>
        <v>121.304640815315</v>
      </c>
      <c r="I54" s="66">
        <v>0.28100000000000003</v>
      </c>
      <c r="J54" s="412">
        <v>0.36099999999999999</v>
      </c>
      <c r="K54" s="66">
        <v>0.68100000000000005</v>
      </c>
      <c r="L54" s="66">
        <f>AN54/X54</f>
        <v>0.10506582411795681</v>
      </c>
      <c r="M54" s="66">
        <f>AG54/X54</f>
        <v>4.7077409162717222E-2</v>
      </c>
      <c r="N54" s="134">
        <f>(I54*0.7635+AU54*0.7562+K54*0.7021+1-P54*0.5276+R54*0.4621+W54*0.2713)/3.9552</f>
        <v>0.49053660031943686</v>
      </c>
      <c r="O54" s="134">
        <f>(1-I54*0.7635+1-AU54*0.7562+1-K54*0.7021+P54*0.5276+1-R54*0.4621+1-W54*0.2713)/5.5276</f>
        <v>0.73446516361830871</v>
      </c>
      <c r="P54" s="113">
        <f>AI54/AA54</f>
        <v>0.12699606376564163</v>
      </c>
      <c r="Q54" s="66">
        <f>AT54/X54</f>
        <v>4.048446550816219E-2</v>
      </c>
      <c r="R54" s="67">
        <f>E54/AA54</f>
        <v>0.10495721631674153</v>
      </c>
      <c r="S54" s="66">
        <f>AC54/X54</f>
        <v>0.27540810953133227</v>
      </c>
      <c r="T54" s="66">
        <f>AC54/AA54</f>
        <v>8.8582210388677737E-2</v>
      </c>
      <c r="U54" s="67">
        <f>E54/X54</f>
        <v>0.32631911532385466</v>
      </c>
      <c r="V54" s="66">
        <v>0.32</v>
      </c>
      <c r="W54" s="67">
        <f>AD54/AA54</f>
        <v>8.3948158235266218E-2</v>
      </c>
      <c r="X54" s="69">
        <v>47475</v>
      </c>
      <c r="Y54" s="69"/>
      <c r="Z54" s="888">
        <v>33598</v>
      </c>
      <c r="AA54" s="888">
        <v>147603</v>
      </c>
      <c r="AB54" s="887">
        <v>131525</v>
      </c>
      <c r="AC54" s="888">
        <f t="shared" si="25"/>
        <v>13075</v>
      </c>
      <c r="AD54" s="68">
        <v>12391</v>
      </c>
      <c r="AE54" s="69">
        <v>3632</v>
      </c>
      <c r="AF54" s="69">
        <v>1183</v>
      </c>
      <c r="AG54" s="68">
        <v>2235</v>
      </c>
      <c r="AH54" s="69">
        <v>1047</v>
      </c>
      <c r="AI54" s="68">
        <v>18745</v>
      </c>
      <c r="AJ54" s="888">
        <f t="shared" si="26"/>
        <v>1732</v>
      </c>
      <c r="AK54" s="68">
        <v>684</v>
      </c>
      <c r="AL54" s="114">
        <v>379</v>
      </c>
      <c r="AM54" s="69">
        <v>176</v>
      </c>
      <c r="AN54" s="888">
        <f t="shared" si="27"/>
        <v>4988</v>
      </c>
      <c r="AO54" s="68">
        <v>3054</v>
      </c>
      <c r="AP54" s="69">
        <v>306</v>
      </c>
      <c r="AQ54" s="69">
        <v>1793</v>
      </c>
      <c r="AR54" s="68">
        <v>1543</v>
      </c>
      <c r="AS54" s="220">
        <v>3459</v>
      </c>
      <c r="AT54" s="894">
        <f t="shared" si="28"/>
        <v>1922</v>
      </c>
      <c r="AU54" s="349">
        <f>X54/AA54</f>
        <v>0.32163980406902298</v>
      </c>
      <c r="AV54" s="349">
        <f>BH54/AA54</f>
        <v>0.4647060019105303</v>
      </c>
      <c r="AW54" s="353">
        <f>AG54/AA54</f>
        <v>1.5141968659173595E-2</v>
      </c>
      <c r="AX54" s="365">
        <f>AN54/AA54</f>
        <v>3.3793351083650058E-2</v>
      </c>
      <c r="AY54" s="365">
        <f>BH54/X54</f>
        <v>1.4448025276461296</v>
      </c>
      <c r="AZ54" s="365">
        <f>AR54/X54</f>
        <v>3.2501316482359134E-2</v>
      </c>
      <c r="BA54" s="365">
        <f>AR54/AA54</f>
        <v>1.04537170653713E-2</v>
      </c>
      <c r="BB54" s="365">
        <f>AT54/AA54</f>
        <v>1.3021415553884407E-2</v>
      </c>
      <c r="BC54" s="365">
        <f>AI54/X54</f>
        <v>0.39483938915218536</v>
      </c>
      <c r="BD54" s="380">
        <f>AD54/X54</f>
        <v>0.26100052659294365</v>
      </c>
      <c r="BE54" s="365">
        <v>0.255</v>
      </c>
      <c r="BF54" s="907">
        <v>14363</v>
      </c>
      <c r="BG54" s="907">
        <v>5240</v>
      </c>
      <c r="BH54" s="910">
        <f>X54+AC54+AN54+AO54</f>
        <v>68592</v>
      </c>
      <c r="BI54" s="909">
        <v>25157</v>
      </c>
      <c r="BJ54" s="909">
        <v>2910</v>
      </c>
      <c r="BK54" s="907">
        <v>1156</v>
      </c>
      <c r="BL54" s="907">
        <v>966</v>
      </c>
      <c r="BM54" s="53"/>
      <c r="BN54" s="134">
        <f>(I54*0.7635+AU54*0.7562+K54*0.7021+1-P54*0.5276+R54*0.4621+W54*0.2713)/3.9552</f>
        <v>0.49053660031943686</v>
      </c>
      <c r="BO54" s="222">
        <v>3.99</v>
      </c>
      <c r="BP54" s="116">
        <v>8.6999999999999993</v>
      </c>
      <c r="BQ54" s="116">
        <v>3.2</v>
      </c>
      <c r="BR54" s="116">
        <v>0.6</v>
      </c>
      <c r="BS54" s="115">
        <f>AS54/D54</f>
        <v>0.89195461578133062</v>
      </c>
      <c r="BT54" s="1252">
        <v>0.97699999999999998</v>
      </c>
      <c r="BU54" s="116">
        <v>1.51</v>
      </c>
      <c r="BV54" s="116">
        <v>22.2</v>
      </c>
      <c r="BW54" s="116">
        <v>4.8</v>
      </c>
      <c r="BX54" s="66">
        <v>0.68100000000000005</v>
      </c>
      <c r="BY54" s="67">
        <v>0.10495721631674153</v>
      </c>
      <c r="BZ54" s="66">
        <v>0.32163980406902298</v>
      </c>
      <c r="CA54" s="227">
        <v>8.3948158235266218E-2</v>
      </c>
      <c r="CB54" s="66">
        <v>0.28100000000000003</v>
      </c>
      <c r="CC54" s="113">
        <v>0.12699606376564163</v>
      </c>
      <c r="CD54" s="53"/>
      <c r="CE54" s="134">
        <f>(1-I54*0.7635+1-AU54*0.7562+1-K54*0.7021+P54*0.5276+1-R54*0.4621+1-W54*0.2713)/5.5276</f>
        <v>0.73446516361830871</v>
      </c>
      <c r="CF54" s="115">
        <v>3.99</v>
      </c>
      <c r="CG54" s="116">
        <v>8.6999999999999993</v>
      </c>
      <c r="CH54" s="116">
        <v>3.2</v>
      </c>
      <c r="CI54" s="116">
        <v>0.6</v>
      </c>
      <c r="CJ54" s="115">
        <f>AS54/D54</f>
        <v>0.89195461578133062</v>
      </c>
      <c r="CK54" s="1252">
        <v>0.97699999999999998</v>
      </c>
      <c r="CL54" s="116">
        <v>1.51</v>
      </c>
      <c r="CM54" s="116">
        <v>4.8</v>
      </c>
      <c r="CN54" s="116">
        <v>22.2</v>
      </c>
      <c r="CO54" s="66">
        <v>0.68100000000000005</v>
      </c>
      <c r="CP54" s="67">
        <v>0.10495721631674153</v>
      </c>
      <c r="CQ54" s="66">
        <v>0.32163980406902298</v>
      </c>
      <c r="CR54" s="66">
        <v>8.3948158235266218E-2</v>
      </c>
      <c r="CS54" s="66">
        <v>0.28100000000000003</v>
      </c>
      <c r="CT54" s="113">
        <v>0.12699606376564163</v>
      </c>
      <c r="CU54" s="40"/>
      <c r="CV54" s="96">
        <v>1928</v>
      </c>
      <c r="CW54" s="134">
        <v>0.53662102083856367</v>
      </c>
      <c r="CX54" s="134">
        <v>0.70149007496550275</v>
      </c>
      <c r="CY54" s="40"/>
      <c r="DG54" s="40"/>
      <c r="DH54" s="96">
        <v>1928</v>
      </c>
      <c r="DI54" s="66">
        <v>0.38100000000000001</v>
      </c>
      <c r="DJ54" s="40"/>
      <c r="DR54" s="40"/>
      <c r="DS54" s="96">
        <v>1928</v>
      </c>
      <c r="DT54" s="98">
        <v>3.2927080236892052E-2</v>
      </c>
      <c r="DU54" s="40"/>
    </row>
    <row r="55" spans="1:126" x14ac:dyDescent="0.2">
      <c r="A55" s="40"/>
      <c r="B55" s="96">
        <v>1975</v>
      </c>
      <c r="C55" s="142">
        <v>24</v>
      </c>
      <c r="D55" s="111">
        <v>3868</v>
      </c>
      <c r="E55" s="112">
        <v>16295</v>
      </c>
      <c r="F55" s="138">
        <f>((((4/6)+((J55+K55+R55+T55+V55+W55+I55-(1-M55)-P55-Q55)/20))*(X55+(AD55+AS55)*5/6+(AH55+AM55+AP55)*1/6+AK55*18/6+AO55*8/6-AE55*9/6-AF55*7/6-AG55*3/6-AI55*2/6-AQ55*4/6-AR55)-(((2/6)-((J55+K55+L55+M55+S55+U55+V55+W55+I55)/20))*(AE55*17/6+AF55*12/6+AI55*3/6+AL55*2/6+AQ55*5/6+AR55*8/6-AD55*1/6-AG55*9/6-AK55*2/6))))/2</f>
        <v>16543.651341757606</v>
      </c>
      <c r="G55" s="300">
        <f t="shared" si="29"/>
        <v>1.0152593643300156</v>
      </c>
      <c r="H55" s="138">
        <f t="shared" si="30"/>
        <v>248.65134175760613</v>
      </c>
      <c r="I55" s="66">
        <v>0.28199999999999997</v>
      </c>
      <c r="J55" s="412">
        <v>0.374</v>
      </c>
      <c r="K55" s="66">
        <v>0.70099999999999996</v>
      </c>
      <c r="L55" s="66">
        <f>AN55/X55</f>
        <v>0.11007849676658396</v>
      </c>
      <c r="M55" s="66">
        <f>AG55/X55</f>
        <v>5.4866392809208117E-2</v>
      </c>
      <c r="N55" s="134">
        <f>(I55*0.7635+AU55*0.7562+K55*0.7021+1-P55*0.5276+R55*0.4621+W55*0.2713)/3.9552</f>
        <v>0.49665373785902178</v>
      </c>
      <c r="O55" s="134">
        <f>(1-I55*0.7635+1-AU55*0.7562+1-K55*0.7021+P55*0.5276+1-R55*0.4621+1-W55*0.2713)/5.5276</f>
        <v>0.73008812794341083</v>
      </c>
      <c r="P55" s="113">
        <f>AI55/AA55</f>
        <v>0.12972420150313207</v>
      </c>
      <c r="Q55" s="66">
        <f>AT55/X55</f>
        <v>3.5974295359336238E-2</v>
      </c>
      <c r="R55" s="67">
        <f>E55/AA55</f>
        <v>0.10963982694468555</v>
      </c>
      <c r="S55" s="66">
        <f>AC55/X55</f>
        <v>0.2880180583235043</v>
      </c>
      <c r="T55" s="66">
        <f>AC55/AA55</f>
        <v>9.5294806322036296E-2</v>
      </c>
      <c r="U55" s="67">
        <f>E55/X55</f>
        <v>0.33137430349371622</v>
      </c>
      <c r="V55" s="66">
        <v>0.32700000000000001</v>
      </c>
      <c r="W55" s="67">
        <f>AD55/AA55</f>
        <v>9.0174468285527817E-2</v>
      </c>
      <c r="X55" s="69">
        <v>49174</v>
      </c>
      <c r="Y55" s="69"/>
      <c r="Z55" s="888">
        <v>33863</v>
      </c>
      <c r="AA55" s="888">
        <v>148623</v>
      </c>
      <c r="AB55" s="887">
        <v>131473</v>
      </c>
      <c r="AC55" s="888">
        <f t="shared" si="25"/>
        <v>14163</v>
      </c>
      <c r="AD55" s="68">
        <v>13402</v>
      </c>
      <c r="AE55" s="69">
        <v>3691</v>
      </c>
      <c r="AF55" s="69">
        <v>1087</v>
      </c>
      <c r="AG55" s="68">
        <v>2698</v>
      </c>
      <c r="AH55" s="69">
        <v>1158</v>
      </c>
      <c r="AI55" s="68">
        <v>19280</v>
      </c>
      <c r="AJ55" s="888">
        <f t="shared" si="26"/>
        <v>1893</v>
      </c>
      <c r="AK55" s="68">
        <v>761</v>
      </c>
      <c r="AL55" s="114">
        <v>394</v>
      </c>
      <c r="AM55" s="69">
        <v>204</v>
      </c>
      <c r="AN55" s="888">
        <f t="shared" si="27"/>
        <v>5413</v>
      </c>
      <c r="AO55" s="68">
        <v>2529</v>
      </c>
      <c r="AP55" s="69">
        <v>341</v>
      </c>
      <c r="AQ55" s="69">
        <v>1873</v>
      </c>
      <c r="AR55" s="68">
        <v>1375</v>
      </c>
      <c r="AS55" s="220">
        <v>3710</v>
      </c>
      <c r="AT55" s="894">
        <f t="shared" si="28"/>
        <v>1769</v>
      </c>
      <c r="AU55" s="349">
        <f>X55/AA55</f>
        <v>0.33086399816986606</v>
      </c>
      <c r="AV55" s="349">
        <f>BH55/AA55</f>
        <v>0.4795960248413772</v>
      </c>
      <c r="AW55" s="353">
        <f>AG55/AA55</f>
        <v>1.8153314090012987E-2</v>
      </c>
      <c r="AX55" s="365">
        <f>AN55/AA55</f>
        <v>3.6421011552720643E-2</v>
      </c>
      <c r="AY55" s="365">
        <f>BH55/X55</f>
        <v>1.4495261723675112</v>
      </c>
      <c r="AZ55" s="365">
        <f>AR55/X55</f>
        <v>2.7961931101801764E-2</v>
      </c>
      <c r="BA55" s="365">
        <f>AR55/AA55</f>
        <v>9.2515963208924593E-3</v>
      </c>
      <c r="BB55" s="365">
        <f>AT55/AA55</f>
        <v>1.1902599193933645E-2</v>
      </c>
      <c r="BC55" s="365">
        <f>AI55/X55</f>
        <v>0.39207711392199129</v>
      </c>
      <c r="BD55" s="380">
        <f>AD55/X55</f>
        <v>0.2725424004555253</v>
      </c>
      <c r="BE55" s="365">
        <v>0.25800000000000001</v>
      </c>
      <c r="BF55" s="907">
        <v>15153</v>
      </c>
      <c r="BG55" s="907">
        <v>5443</v>
      </c>
      <c r="BH55" s="910">
        <f>X55+AC55+AN55+AO55</f>
        <v>71279</v>
      </c>
      <c r="BI55" s="909">
        <v>24835</v>
      </c>
      <c r="BJ55" s="909">
        <v>3014</v>
      </c>
      <c r="BK55" s="907">
        <v>1338</v>
      </c>
      <c r="BL55" s="907">
        <v>887</v>
      </c>
      <c r="BM55" s="53"/>
      <c r="BN55" s="134">
        <f>(I55*0.7635+AU55*0.7562+K55*0.7021+1-P55*0.5276+R55*0.4621+W55*0.2713)/3.9552</f>
        <v>0.49665373785902178</v>
      </c>
      <c r="BO55" s="222">
        <v>4.21</v>
      </c>
      <c r="BP55" s="116">
        <v>8.8000000000000007</v>
      </c>
      <c r="BQ55" s="116">
        <v>3.5</v>
      </c>
      <c r="BR55" s="116">
        <v>0.7</v>
      </c>
      <c r="BS55" s="115">
        <f>AS55/D55</f>
        <v>0.95915201654601856</v>
      </c>
      <c r="BT55" s="1252">
        <v>0.97499999999999998</v>
      </c>
      <c r="BU55" s="116">
        <v>1.44</v>
      </c>
      <c r="BV55" s="116">
        <v>22</v>
      </c>
      <c r="BW55" s="116">
        <v>5</v>
      </c>
      <c r="BX55" s="66">
        <v>0.70099999999999996</v>
      </c>
      <c r="BY55" s="67">
        <v>0.10963982694468555</v>
      </c>
      <c r="BZ55" s="66">
        <v>0.33086399816986606</v>
      </c>
      <c r="CA55" s="227">
        <v>9.0174468285527817E-2</v>
      </c>
      <c r="CB55" s="66">
        <v>0.28199999999999997</v>
      </c>
      <c r="CC55" s="113">
        <v>0.12972420150313207</v>
      </c>
      <c r="CD55" s="53"/>
      <c r="CE55" s="134">
        <f>(1-I55*0.7635+1-AU55*0.7562+1-K55*0.7021+P55*0.5276+1-R55*0.4621+1-W55*0.2713)/5.5276</f>
        <v>0.73008812794341083</v>
      </c>
      <c r="CF55" s="115">
        <v>4.21</v>
      </c>
      <c r="CG55" s="116">
        <v>8.8000000000000007</v>
      </c>
      <c r="CH55" s="116">
        <v>3.5</v>
      </c>
      <c r="CI55" s="116">
        <v>0.7</v>
      </c>
      <c r="CJ55" s="115">
        <f>AS55/D55</f>
        <v>0.95915201654601856</v>
      </c>
      <c r="CK55" s="1252">
        <v>0.97499999999999998</v>
      </c>
      <c r="CL55" s="116">
        <v>1.44</v>
      </c>
      <c r="CM55" s="116">
        <v>5</v>
      </c>
      <c r="CN55" s="116">
        <v>22</v>
      </c>
      <c r="CO55" s="66">
        <v>0.70099999999999996</v>
      </c>
      <c r="CP55" s="67">
        <v>0.10963982694468555</v>
      </c>
      <c r="CQ55" s="66">
        <v>0.33086399816986606</v>
      </c>
      <c r="CR55" s="66">
        <v>9.0174468285527817E-2</v>
      </c>
      <c r="CS55" s="66">
        <v>0.28199999999999997</v>
      </c>
      <c r="CT55" s="113">
        <v>0.12972420150313207</v>
      </c>
      <c r="CU55" s="40"/>
      <c r="CV55" s="96">
        <v>1929</v>
      </c>
      <c r="CW55" s="134">
        <v>0.54152862666186363</v>
      </c>
      <c r="CX55" s="134">
        <v>0.69797850347836277</v>
      </c>
      <c r="CY55" s="40"/>
      <c r="DG55" s="40"/>
      <c r="DH55" s="96">
        <v>1929</v>
      </c>
      <c r="DI55" s="66">
        <v>0.34899999999999998</v>
      </c>
      <c r="DJ55" s="40"/>
      <c r="DR55" s="40"/>
      <c r="DS55" s="96">
        <v>1929</v>
      </c>
      <c r="DT55" s="98">
        <v>3.8108651078019182E-2</v>
      </c>
      <c r="DU55" s="40"/>
    </row>
    <row r="56" spans="1:126" x14ac:dyDescent="0.2">
      <c r="A56" s="40"/>
      <c r="B56" s="96">
        <v>1974</v>
      </c>
      <c r="C56" s="142">
        <v>24</v>
      </c>
      <c r="D56" s="111">
        <v>3890</v>
      </c>
      <c r="E56" s="112">
        <v>16046</v>
      </c>
      <c r="F56" s="138">
        <f>((((4/6)+((J56+K56+R56+T56+V56+W56+I56-(1-M56)-P56-Q56)/20))*(X56+(AD56+AS56)*5/6+(AH56+AM56+AP56)*1/6+AK56*18/6+AO56*8/6-AE56*9/6-AF56*7/6-AG56*3/6-AI56*2/6-AQ56*4/6-AR56)-(((2/6)-((J56+K56+L56+M56+S56+U56+V56+W56+I56)/20))*(AE56*17/6+AF56*12/6+AI56*3/6+AL56*2/6+AQ56*5/6+AR56*8/6-AD56*1/6-AG56*9/6-AK56*2/6))))/2</f>
        <v>16101.078403500997</v>
      </c>
      <c r="G56" s="300">
        <f t="shared" si="29"/>
        <v>1.0034325316902029</v>
      </c>
      <c r="H56" s="138">
        <f t="shared" si="30"/>
        <v>55.078403500996501</v>
      </c>
      <c r="I56" s="66">
        <v>0.28199999999999997</v>
      </c>
      <c r="J56" s="412">
        <v>0.36899999999999999</v>
      </c>
      <c r="K56" s="66">
        <v>0.69299999999999995</v>
      </c>
      <c r="L56" s="66">
        <f>AN56/X56</f>
        <v>0.10668633235004917</v>
      </c>
      <c r="M56" s="66">
        <f>AG56/X56</f>
        <v>5.4264995083579154E-2</v>
      </c>
      <c r="N56" s="134">
        <f>(I56*0.7635+AU56*0.7562+K56*0.7021+1-P56*0.5276+R56*0.4621+W56*0.2713)/3.9552</f>
        <v>0.49408175916206593</v>
      </c>
      <c r="O56" s="134">
        <f>(1-I56*0.7635+1-AU56*0.7562+1-K56*0.7021+P56*0.5276+1-R56*0.4621+1-W56*0.2713)/5.5276</f>
        <v>0.73192847278424589</v>
      </c>
      <c r="P56" s="113">
        <f>AI56/AA56</f>
        <v>0.13096549685602193</v>
      </c>
      <c r="Q56" s="66">
        <f>AT56/X56</f>
        <v>3.5725991478203871E-2</v>
      </c>
      <c r="R56" s="67">
        <f>E56/AA56</f>
        <v>0.10779545332401784</v>
      </c>
      <c r="S56" s="66">
        <f>AC56/X56</f>
        <v>0.28140363815142577</v>
      </c>
      <c r="T56" s="66">
        <f>AC56/AA56</f>
        <v>9.2283817917987856E-2</v>
      </c>
      <c r="U56" s="67">
        <f>E56/X56</f>
        <v>0.32870370370370372</v>
      </c>
      <c r="V56" s="66">
        <v>0.32400000000000001</v>
      </c>
      <c r="W56" s="67">
        <f>AD56/AA56</f>
        <v>8.7084161874563332E-2</v>
      </c>
      <c r="X56" s="69">
        <v>48816</v>
      </c>
      <c r="Y56" s="69"/>
      <c r="Z56" s="888">
        <v>33969</v>
      </c>
      <c r="AA56" s="888">
        <v>148856</v>
      </c>
      <c r="AB56" s="887">
        <v>132256</v>
      </c>
      <c r="AC56" s="888">
        <f t="shared" si="25"/>
        <v>13737</v>
      </c>
      <c r="AD56" s="68">
        <v>12963</v>
      </c>
      <c r="AE56" s="69">
        <v>3790</v>
      </c>
      <c r="AF56" s="69">
        <v>1104</v>
      </c>
      <c r="AG56" s="68">
        <v>2649</v>
      </c>
      <c r="AH56" s="69">
        <v>1086</v>
      </c>
      <c r="AI56" s="68">
        <v>19495</v>
      </c>
      <c r="AJ56" s="888">
        <f t="shared" si="26"/>
        <v>1790</v>
      </c>
      <c r="AK56" s="68">
        <v>774</v>
      </c>
      <c r="AL56" s="114">
        <v>363</v>
      </c>
      <c r="AM56" s="69">
        <v>186</v>
      </c>
      <c r="AN56" s="888">
        <f t="shared" si="27"/>
        <v>5208</v>
      </c>
      <c r="AO56" s="68">
        <v>2487</v>
      </c>
      <c r="AP56" s="69">
        <v>341</v>
      </c>
      <c r="AQ56" s="69">
        <v>1734</v>
      </c>
      <c r="AR56" s="68">
        <v>1381</v>
      </c>
      <c r="AS56" s="220">
        <v>3595</v>
      </c>
      <c r="AT56" s="894">
        <f t="shared" si="28"/>
        <v>1744</v>
      </c>
      <c r="AU56" s="349">
        <f>X56/AA56</f>
        <v>0.32794109743644867</v>
      </c>
      <c r="AV56" s="349">
        <f>BH56/AA56</f>
        <v>0.47191917020476165</v>
      </c>
      <c r="AW56" s="353">
        <f>AG56/AA56</f>
        <v>1.779572204009244E-2</v>
      </c>
      <c r="AX56" s="365">
        <f>AN56/AA56</f>
        <v>3.4986832912344813E-2</v>
      </c>
      <c r="AY56" s="365">
        <f>BH56/X56</f>
        <v>1.4390363815142577</v>
      </c>
      <c r="AZ56" s="365">
        <f>AR56/X56</f>
        <v>2.8289904949196986E-2</v>
      </c>
      <c r="BA56" s="365">
        <f>AR56/AA56</f>
        <v>9.2774224754124789E-3</v>
      </c>
      <c r="BB56" s="365">
        <f>AT56/AA56</f>
        <v>1.1716020852367389E-2</v>
      </c>
      <c r="BC56" s="365">
        <f>AI56/X56</f>
        <v>0.39935676827269745</v>
      </c>
      <c r="BD56" s="380">
        <f>AD56/X56</f>
        <v>0.26554818092428711</v>
      </c>
      <c r="BE56" s="365">
        <v>0.25700000000000001</v>
      </c>
      <c r="BF56" s="907">
        <v>14858</v>
      </c>
      <c r="BG56" s="907">
        <v>5206</v>
      </c>
      <c r="BH56" s="910">
        <f>X56+AC56+AN56+AO56</f>
        <v>70248</v>
      </c>
      <c r="BI56" s="909">
        <v>25267</v>
      </c>
      <c r="BJ56" s="909">
        <v>3083</v>
      </c>
      <c r="BK56" s="907">
        <v>1353</v>
      </c>
      <c r="BL56" s="907">
        <v>847</v>
      </c>
      <c r="BM56" s="53"/>
      <c r="BN56" s="134">
        <f>(I56*0.7635+AU56*0.7562+K56*0.7021+1-P56*0.5276+R56*0.4621+W56*0.2713)/3.9552</f>
        <v>0.49408175916206593</v>
      </c>
      <c r="BO56" s="222">
        <v>4.12</v>
      </c>
      <c r="BP56" s="116">
        <v>8.6999999999999993</v>
      </c>
      <c r="BQ56" s="116">
        <v>3.3</v>
      </c>
      <c r="BR56" s="116">
        <v>0.7</v>
      </c>
      <c r="BS56" s="115">
        <f>AS56/D56</f>
        <v>0.9241645244215938</v>
      </c>
      <c r="BT56" s="1252">
        <v>0.97599999999999998</v>
      </c>
      <c r="BU56" s="116">
        <v>1.5</v>
      </c>
      <c r="BV56" s="116">
        <v>22</v>
      </c>
      <c r="BW56" s="116">
        <v>5</v>
      </c>
      <c r="BX56" s="66">
        <v>0.69299999999999995</v>
      </c>
      <c r="BY56" s="67">
        <v>0.10779545332401784</v>
      </c>
      <c r="BZ56" s="66">
        <v>0.32794109743644867</v>
      </c>
      <c r="CA56" s="227">
        <v>8.7084161874563332E-2</v>
      </c>
      <c r="CB56" s="66">
        <v>0.28199999999999997</v>
      </c>
      <c r="CC56" s="113">
        <v>0.13096549685602193</v>
      </c>
      <c r="CD56" s="53"/>
      <c r="CE56" s="134">
        <f>(1-I56*0.7635+1-AU56*0.7562+1-K56*0.7021+P56*0.5276+1-R56*0.4621+1-W56*0.2713)/5.5276</f>
        <v>0.73192847278424589</v>
      </c>
      <c r="CF56" s="115">
        <v>4.12</v>
      </c>
      <c r="CG56" s="116">
        <v>8.6999999999999993</v>
      </c>
      <c r="CH56" s="116">
        <v>3.3</v>
      </c>
      <c r="CI56" s="116">
        <v>0.7</v>
      </c>
      <c r="CJ56" s="115">
        <f>AS56/D56</f>
        <v>0.9241645244215938</v>
      </c>
      <c r="CK56" s="1252">
        <v>0.97599999999999998</v>
      </c>
      <c r="CL56" s="116">
        <v>1.5</v>
      </c>
      <c r="CM56" s="116">
        <v>5</v>
      </c>
      <c r="CN56" s="116">
        <v>22</v>
      </c>
      <c r="CO56" s="66">
        <v>0.69299999999999995</v>
      </c>
      <c r="CP56" s="67">
        <v>0.10779545332401784</v>
      </c>
      <c r="CQ56" s="66">
        <v>0.32794109743644867</v>
      </c>
      <c r="CR56" s="66">
        <v>8.7084161874563332E-2</v>
      </c>
      <c r="CS56" s="66">
        <v>0.28199999999999997</v>
      </c>
      <c r="CT56" s="113">
        <v>0.13096549685602193</v>
      </c>
      <c r="CU56" s="40"/>
      <c r="CV56" s="96">
        <v>1930</v>
      </c>
      <c r="CW56" s="134">
        <v>0.53543680786372727</v>
      </c>
      <c r="CX56" s="134">
        <v>0.7023374226675928</v>
      </c>
      <c r="CY56" s="40"/>
      <c r="DG56" s="40"/>
      <c r="DH56" s="96">
        <v>1930</v>
      </c>
      <c r="DI56" s="66">
        <v>0.30599999999999999</v>
      </c>
      <c r="DJ56" s="40"/>
      <c r="DR56" s="40"/>
      <c r="DS56" s="96">
        <v>1930</v>
      </c>
      <c r="DT56" s="98">
        <v>3.9672138430440478E-2</v>
      </c>
      <c r="DU56" s="40"/>
    </row>
    <row r="57" spans="1:126" x14ac:dyDescent="0.2">
      <c r="A57" s="40"/>
      <c r="B57" s="96">
        <v>1973</v>
      </c>
      <c r="C57" s="142">
        <v>24</v>
      </c>
      <c r="D57" s="111">
        <v>3886</v>
      </c>
      <c r="E57" s="112">
        <v>16376</v>
      </c>
      <c r="F57" s="138">
        <f>((((4/6)+((J57+K57+R57+T57+V57+W57+I57-(1-M57)-P57-Q57)/20))*(X57+(AD57+AS57)*5/6+(AH57+AM57+AP57)*1/6+AK57*18/6+AO57*8/6-AE57*9/6-AF57*7/6-AG57*3/6-AI57*2/6-AQ57*4/6-AR57)-(((2/6)-((J57+K57+L57+M57+S57+U57+V57+W57+I57)/20))*(AE57*17/6+AF57*12/6+AI57*3/6+AL57*2/6+AQ57*5/6+AR57*8/6-AD57*1/6-AG57*9/6-AK57*2/6))))/2</f>
        <v>16390.438849372396</v>
      </c>
      <c r="G57" s="300">
        <f t="shared" si="29"/>
        <v>1.0008817079489738</v>
      </c>
      <c r="H57" s="341">
        <f t="shared" si="30"/>
        <v>14.438849372396362</v>
      </c>
      <c r="I57" s="66">
        <v>0.28100000000000003</v>
      </c>
      <c r="J57" s="412">
        <v>0.379</v>
      </c>
      <c r="K57" s="66">
        <v>0.70399999999999996</v>
      </c>
      <c r="L57" s="66">
        <f>AN57/X57</f>
        <v>0.10175578611332801</v>
      </c>
      <c r="M57" s="66">
        <f>AG57/X57</f>
        <v>6.189146049481245E-2</v>
      </c>
      <c r="N57" s="134">
        <f>(I57*0.7635+AU57*0.7562+K57*0.7021+1-P57*0.5276+R57*0.4621+W57*0.2713)/3.9552</f>
        <v>0.49709166708687752</v>
      </c>
      <c r="O57" s="134">
        <f>(1-I57*0.7635+1-AU57*0.7562+1-K57*0.7021+P57*0.5276+1-R57*0.4621+1-W57*0.2713)/5.5276</f>
        <v>0.72977477356139775</v>
      </c>
      <c r="P57" s="113">
        <f>AI57/AA57</f>
        <v>0.13681911354548204</v>
      </c>
      <c r="Q57" s="66">
        <f>AT57/X57</f>
        <v>3.1664006384676778E-2</v>
      </c>
      <c r="R57" s="67">
        <f>E57/AA57</f>
        <v>0.11005746160825297</v>
      </c>
      <c r="S57" s="66">
        <f>AC57/X57</f>
        <v>0.27643655227454111</v>
      </c>
      <c r="T57" s="66">
        <f>AC57/AA57</f>
        <v>9.3114687993548176E-2</v>
      </c>
      <c r="U57" s="67">
        <f>E57/X57</f>
        <v>0.32673583399840384</v>
      </c>
      <c r="V57" s="66">
        <v>0.32500000000000001</v>
      </c>
      <c r="W57" s="67">
        <f>AD57/AA57</f>
        <v>8.8040592761853553E-2</v>
      </c>
      <c r="X57" s="69">
        <v>50120</v>
      </c>
      <c r="Y57" s="69"/>
      <c r="Z57" s="888">
        <v>34010</v>
      </c>
      <c r="AA57" s="888">
        <v>148795</v>
      </c>
      <c r="AB57" s="887">
        <v>132363</v>
      </c>
      <c r="AC57" s="888">
        <f t="shared" si="25"/>
        <v>13855</v>
      </c>
      <c r="AD57" s="68">
        <v>13100</v>
      </c>
      <c r="AE57" s="69">
        <v>3829</v>
      </c>
      <c r="AF57" s="69">
        <v>1009</v>
      </c>
      <c r="AG57" s="68">
        <v>3102</v>
      </c>
      <c r="AH57" s="69">
        <v>1199</v>
      </c>
      <c r="AI57" s="68">
        <v>20358</v>
      </c>
      <c r="AJ57" s="888">
        <f t="shared" si="26"/>
        <v>1934</v>
      </c>
      <c r="AK57" s="68">
        <v>755</v>
      </c>
      <c r="AL57" s="114">
        <v>376</v>
      </c>
      <c r="AM57" s="69">
        <v>95</v>
      </c>
      <c r="AN57" s="888">
        <f t="shared" si="27"/>
        <v>5100</v>
      </c>
      <c r="AO57" s="68">
        <v>2033</v>
      </c>
      <c r="AP57" s="69">
        <v>359</v>
      </c>
      <c r="AQ57" s="69">
        <v>1550</v>
      </c>
      <c r="AR57" s="68">
        <v>1211</v>
      </c>
      <c r="AS57" s="220">
        <v>3447</v>
      </c>
      <c r="AT57" s="894">
        <f t="shared" si="28"/>
        <v>1587</v>
      </c>
      <c r="AU57" s="349">
        <f>X57/AA57</f>
        <v>0.33683927551329007</v>
      </c>
      <c r="AV57" s="349">
        <f>BH57/AA57</f>
        <v>0.4778924022984643</v>
      </c>
      <c r="AW57" s="353">
        <f>AG57/AA57</f>
        <v>2.084747471353204E-2</v>
      </c>
      <c r="AX57" s="365">
        <f>AN57/AA57</f>
        <v>3.4275345273698715E-2</v>
      </c>
      <c r="AY57" s="365">
        <f>BH57/X57</f>
        <v>1.4187549880287311</v>
      </c>
      <c r="AZ57" s="365">
        <f>AR57/X57</f>
        <v>2.4162011173184356E-2</v>
      </c>
      <c r="BA57" s="365">
        <f>AR57/AA57</f>
        <v>8.1387143385194399E-3</v>
      </c>
      <c r="BB57" s="365">
        <f>AT57/AA57</f>
        <v>1.0665680970462717E-2</v>
      </c>
      <c r="BC57" s="365">
        <f>AI57/X57</f>
        <v>0.40618515562649643</v>
      </c>
      <c r="BD57" s="380">
        <f>AD57/X57</f>
        <v>0.26137270550678371</v>
      </c>
      <c r="BE57" s="365">
        <v>0.25700000000000001</v>
      </c>
      <c r="BF57" s="907">
        <v>15254</v>
      </c>
      <c r="BG57" s="907">
        <v>5224</v>
      </c>
      <c r="BH57" s="910">
        <f>X57+AC57+AN57+AO57</f>
        <v>71108</v>
      </c>
      <c r="BI57" s="909">
        <v>24894</v>
      </c>
      <c r="BJ57" s="909">
        <v>3129</v>
      </c>
      <c r="BK57" s="907">
        <v>1357</v>
      </c>
      <c r="BL57" s="907">
        <v>790</v>
      </c>
      <c r="BM57" s="53"/>
      <c r="BN57" s="134">
        <f>(I57*0.7635+AU57*0.7562+K57*0.7021+1-P57*0.5276+R57*0.4621+W57*0.2713)/3.9552</f>
        <v>0.49709166708687752</v>
      </c>
      <c r="BO57" s="222">
        <v>4.21</v>
      </c>
      <c r="BP57" s="116">
        <v>8.8000000000000007</v>
      </c>
      <c r="BQ57" s="116">
        <v>3.4</v>
      </c>
      <c r="BR57" s="116">
        <v>0.8</v>
      </c>
      <c r="BS57" s="115">
        <f>AS57/D57</f>
        <v>0.8870303654143078</v>
      </c>
      <c r="BT57" s="1252">
        <v>0.97699999999999998</v>
      </c>
      <c r="BU57" s="116">
        <v>1.55</v>
      </c>
      <c r="BV57" s="116">
        <v>21.7</v>
      </c>
      <c r="BW57" s="116">
        <v>5.3</v>
      </c>
      <c r="BX57" s="66">
        <v>0.70399999999999996</v>
      </c>
      <c r="BY57" s="67">
        <v>0.11005746160825297</v>
      </c>
      <c r="BZ57" s="66">
        <v>0.33683927551329007</v>
      </c>
      <c r="CA57" s="227">
        <v>8.8040592761853553E-2</v>
      </c>
      <c r="CB57" s="66">
        <v>0.28100000000000003</v>
      </c>
      <c r="CC57" s="113">
        <v>0.13681911354548204</v>
      </c>
      <c r="CD57" s="53"/>
      <c r="CE57" s="134">
        <f>(1-I57*0.7635+1-AU57*0.7562+1-K57*0.7021+P57*0.5276+1-R57*0.4621+1-W57*0.2713)/5.5276</f>
        <v>0.72977477356139775</v>
      </c>
      <c r="CF57" s="115">
        <v>4.21</v>
      </c>
      <c r="CG57" s="116">
        <v>8.8000000000000007</v>
      </c>
      <c r="CH57" s="116">
        <v>3.4</v>
      </c>
      <c r="CI57" s="116">
        <v>0.8</v>
      </c>
      <c r="CJ57" s="115">
        <f>AS57/D57</f>
        <v>0.8870303654143078</v>
      </c>
      <c r="CK57" s="1252">
        <v>0.97699999999999998</v>
      </c>
      <c r="CL57" s="116">
        <v>1.55</v>
      </c>
      <c r="CM57" s="116">
        <v>5.3</v>
      </c>
      <c r="CN57" s="116">
        <v>21.7</v>
      </c>
      <c r="CO57" s="66">
        <v>0.70399999999999996</v>
      </c>
      <c r="CP57" s="67">
        <v>0.11005746160825297</v>
      </c>
      <c r="CQ57" s="66">
        <v>0.33683927551329007</v>
      </c>
      <c r="CR57" s="66">
        <v>8.8040592761853553E-2</v>
      </c>
      <c r="CS57" s="66">
        <v>0.28100000000000003</v>
      </c>
      <c r="CT57" s="113">
        <v>0.13681911354548204</v>
      </c>
      <c r="CU57" s="40"/>
      <c r="CV57" s="96">
        <v>1931</v>
      </c>
      <c r="CW57" s="134">
        <v>0.52048028052562956</v>
      </c>
      <c r="CX57" s="134">
        <v>0.71303936508883248</v>
      </c>
      <c r="CY57" s="40"/>
      <c r="DG57" s="40"/>
      <c r="DH57" s="96">
        <v>1931</v>
      </c>
      <c r="DI57" s="66">
        <v>0.31900000000000001</v>
      </c>
      <c r="DJ57" s="40"/>
      <c r="DR57" s="40"/>
      <c r="DS57" s="96">
        <v>1931</v>
      </c>
      <c r="DT57" s="98">
        <v>3.1173543722681916E-2</v>
      </c>
      <c r="DU57" s="40"/>
    </row>
    <row r="58" spans="1:126" x14ac:dyDescent="0.2">
      <c r="A58" s="40"/>
      <c r="B58" s="96">
        <v>1972</v>
      </c>
      <c r="C58" s="142">
        <v>24</v>
      </c>
      <c r="D58" s="111">
        <v>3718</v>
      </c>
      <c r="E58" s="112">
        <v>13706</v>
      </c>
      <c r="F58" s="138">
        <f>((((4/6)+((J58+K58+R58+T58+V58+W58+I58-(1-M58)-P58-Q58)/20))*(X58+(AD58+AS58)*5/6+(AH58+AM58+AP58)*1/6+AK58*18/6+AO58*8/6-AE58*9/6-AF58*7/6-AG58*3/6-AI58*2/6-AQ58*4/6-AR58)-(((2/6)-((J58+K58+L58+M58+S58+U58+V58+W58+I58)/20))*(AE58*17/6+AF58*12/6+AI58*3/6+AL58*2/6+AQ58*5/6+AR58*8/6-AD58*1/6-AG58*9/6-AK58*2/6))))/2</f>
        <v>13762.749767934802</v>
      </c>
      <c r="G58" s="300">
        <f t="shared" si="29"/>
        <v>1.0041405054672992</v>
      </c>
      <c r="H58" s="138">
        <f t="shared" si="30"/>
        <v>56.749767934801639</v>
      </c>
      <c r="I58" s="66">
        <v>0.27200000000000002</v>
      </c>
      <c r="J58" s="412">
        <v>0.35399999999999998</v>
      </c>
      <c r="K58" s="66">
        <v>0.66400000000000003</v>
      </c>
      <c r="L58" s="66">
        <f>AN58/X58</f>
        <v>0.10495699411498416</v>
      </c>
      <c r="M58" s="66">
        <f>AG58/X58</f>
        <v>5.7356269805341781E-2</v>
      </c>
      <c r="N58" s="134">
        <f>(I58*0.7635+AU58*0.7562+K58*0.7021+1-P58*0.5276+R58*0.4621+W58*0.2713)/3.9552</f>
        <v>0.48099461646815106</v>
      </c>
      <c r="O58" s="134">
        <f>(1-I58*0.7635+1-AU58*0.7562+1-K58*0.7021+P58*0.5276+1-R58*0.4621+1-W58*0.2713)/5.5276</f>
        <v>0.74129280211034976</v>
      </c>
      <c r="P58" s="113">
        <f>AI58/AA58</f>
        <v>0.14801214502589749</v>
      </c>
      <c r="Q58" s="66">
        <f>AT58/X58</f>
        <v>3.2005432322317791E-2</v>
      </c>
      <c r="R58" s="67">
        <f>E58/AA58</f>
        <v>9.7917485265225937E-2</v>
      </c>
      <c r="S58" s="66">
        <f>AC58/X58</f>
        <v>0.28243549117247624</v>
      </c>
      <c r="T58" s="66">
        <f>AC58/AA58</f>
        <v>8.9144490087515627E-2</v>
      </c>
      <c r="U58" s="67">
        <f>E58/X58</f>
        <v>0.3102308736985061</v>
      </c>
      <c r="V58" s="66">
        <v>0.311</v>
      </c>
      <c r="W58" s="67">
        <f>AD58/AA58</f>
        <v>8.3779246293981063E-2</v>
      </c>
      <c r="X58" s="69">
        <v>44180</v>
      </c>
      <c r="Y58" s="69"/>
      <c r="Z58" s="888">
        <v>30434</v>
      </c>
      <c r="AA58" s="888">
        <v>139975</v>
      </c>
      <c r="AB58" s="887">
        <v>124828</v>
      </c>
      <c r="AC58" s="888">
        <f t="shared" si="25"/>
        <v>12478</v>
      </c>
      <c r="AD58" s="68">
        <v>11727</v>
      </c>
      <c r="AE58" s="69">
        <v>3476</v>
      </c>
      <c r="AF58" s="69">
        <v>883</v>
      </c>
      <c r="AG58" s="68">
        <v>2534</v>
      </c>
      <c r="AH58" s="69">
        <v>1069</v>
      </c>
      <c r="AI58" s="68">
        <v>20718</v>
      </c>
      <c r="AJ58" s="888">
        <f t="shared" si="26"/>
        <v>1703</v>
      </c>
      <c r="AK58" s="68">
        <v>751</v>
      </c>
      <c r="AL58" s="114">
        <v>312</v>
      </c>
      <c r="AM58" s="69">
        <v>92</v>
      </c>
      <c r="AN58" s="888">
        <f t="shared" si="27"/>
        <v>4637</v>
      </c>
      <c r="AO58" s="68">
        <v>1805</v>
      </c>
      <c r="AP58" s="69">
        <v>322</v>
      </c>
      <c r="AQ58" s="69">
        <v>1758</v>
      </c>
      <c r="AR58" s="68">
        <v>1102</v>
      </c>
      <c r="AS58" s="220">
        <v>3154</v>
      </c>
      <c r="AT58" s="894">
        <f t="shared" si="28"/>
        <v>1414</v>
      </c>
      <c r="AU58" s="349">
        <f>X58/AA58</f>
        <v>0.31562779067690661</v>
      </c>
      <c r="AV58" s="349">
        <f>BH58/AA58</f>
        <v>0.45079478478299695</v>
      </c>
      <c r="AW58" s="353">
        <f>AG58/AA58</f>
        <v>1.8103232720128596E-2</v>
      </c>
      <c r="AX58" s="365">
        <f>AN58/AA58</f>
        <v>3.3127344168601539E-2</v>
      </c>
      <c r="AY58" s="365">
        <f>BH58/X58</f>
        <v>1.4282480760525125</v>
      </c>
      <c r="AZ58" s="365">
        <f>AR58/X58</f>
        <v>2.4943413309189678E-2</v>
      </c>
      <c r="BA58" s="365">
        <f>AR58/AA58</f>
        <v>7.8728344347204857E-3</v>
      </c>
      <c r="BB58" s="365">
        <f>AT58/AA58</f>
        <v>1.0101803893552421E-2</v>
      </c>
      <c r="BC58" s="365">
        <f>AI58/X58</f>
        <v>0.46894522408329559</v>
      </c>
      <c r="BD58" s="380">
        <f>AD58/X58</f>
        <v>0.26543684925305566</v>
      </c>
      <c r="BE58" s="365">
        <v>0.24399999999999999</v>
      </c>
      <c r="BF58" s="907">
        <v>12750</v>
      </c>
      <c r="BG58" s="907">
        <v>4652</v>
      </c>
      <c r="BH58" s="910">
        <f>X58+AC58+AN58+AO58</f>
        <v>63100</v>
      </c>
      <c r="BI58" s="909">
        <v>22502</v>
      </c>
      <c r="BJ58" s="909">
        <v>2797</v>
      </c>
      <c r="BK58" s="907">
        <v>1378</v>
      </c>
      <c r="BL58" s="907">
        <v>746</v>
      </c>
      <c r="BM58" s="53"/>
      <c r="BN58" s="134">
        <f>(I58*0.7635+AU58*0.7562+K58*0.7021+1-P58*0.5276+R58*0.4621+W58*0.2713)/3.9552</f>
        <v>0.48099461646815106</v>
      </c>
      <c r="BO58" s="222">
        <v>3.69</v>
      </c>
      <c r="BP58" s="116">
        <v>8.1999999999999993</v>
      </c>
      <c r="BQ58" s="116">
        <v>3.2</v>
      </c>
      <c r="BR58" s="116">
        <v>0.7</v>
      </c>
      <c r="BS58" s="115">
        <f>AS58/D58</f>
        <v>0.84830554061323293</v>
      </c>
      <c r="BT58" s="1252">
        <v>0.97799999999999998</v>
      </c>
      <c r="BU58" s="116">
        <v>1.77</v>
      </c>
      <c r="BV58" s="116">
        <v>21.4</v>
      </c>
      <c r="BW58" s="116">
        <v>5.6</v>
      </c>
      <c r="BX58" s="66">
        <v>0.66400000000000003</v>
      </c>
      <c r="BY58" s="67">
        <v>9.7917485265225937E-2</v>
      </c>
      <c r="BZ58" s="66">
        <v>0.31562779067690661</v>
      </c>
      <c r="CA58" s="227">
        <v>8.3779246293981063E-2</v>
      </c>
      <c r="CB58" s="66">
        <v>0.27200000000000002</v>
      </c>
      <c r="CC58" s="113">
        <v>0.14801214502589749</v>
      </c>
      <c r="CD58" s="53"/>
      <c r="CE58" s="134">
        <f>(1-I58*0.7635+1-AU58*0.7562+1-K58*0.7021+P58*0.5276+1-R58*0.4621+1-W58*0.2713)/5.5276</f>
        <v>0.74129280211034976</v>
      </c>
      <c r="CF58" s="115">
        <v>3.69</v>
      </c>
      <c r="CG58" s="116">
        <v>8.1999999999999993</v>
      </c>
      <c r="CH58" s="116">
        <v>3.2</v>
      </c>
      <c r="CI58" s="116">
        <v>0.7</v>
      </c>
      <c r="CJ58" s="115">
        <f>AS58/D58</f>
        <v>0.84830554061323293</v>
      </c>
      <c r="CK58" s="1252">
        <v>0.97799999999999998</v>
      </c>
      <c r="CL58" s="116">
        <v>1.77</v>
      </c>
      <c r="CM58" s="116">
        <v>5.6</v>
      </c>
      <c r="CN58" s="116">
        <v>21.4</v>
      </c>
      <c r="CO58" s="66">
        <v>0.66400000000000003</v>
      </c>
      <c r="CP58" s="67">
        <v>9.7917485265225937E-2</v>
      </c>
      <c r="CQ58" s="66">
        <v>0.31562779067690661</v>
      </c>
      <c r="CR58" s="66">
        <v>8.3779246293981063E-2</v>
      </c>
      <c r="CS58" s="66">
        <v>0.27200000000000002</v>
      </c>
      <c r="CT58" s="113">
        <v>0.14801214502589749</v>
      </c>
      <c r="CU58" s="40"/>
      <c r="CV58" s="96">
        <v>1932</v>
      </c>
      <c r="CW58" s="134">
        <v>0.52245149116646949</v>
      </c>
      <c r="CX58" s="134">
        <v>0.71162889176828648</v>
      </c>
      <c r="CY58" s="40"/>
      <c r="DG58" s="40"/>
      <c r="DH58" s="96">
        <v>1932</v>
      </c>
      <c r="DI58" s="66">
        <v>0.32400000000000001</v>
      </c>
      <c r="DJ58" s="40"/>
      <c r="DR58" s="40"/>
      <c r="DS58" s="96">
        <v>1932</v>
      </c>
      <c r="DT58" s="98">
        <v>3.5382872568632651E-2</v>
      </c>
      <c r="DU58" s="40"/>
    </row>
    <row r="59" spans="1:126" x14ac:dyDescent="0.2">
      <c r="A59" s="40"/>
      <c r="B59" s="96">
        <v>1971</v>
      </c>
      <c r="C59" s="142">
        <v>24</v>
      </c>
      <c r="D59" s="111">
        <v>3876</v>
      </c>
      <c r="E59" s="112">
        <v>15073</v>
      </c>
      <c r="F59" s="138">
        <f>((((4/6)+((J59+K59+R59+T59+V59+W59+I59-(1-M59)-P59-Q59)/20))*(X59+(AD59+AS59)*5/6+(AH59+AM59+AP59)*1/6+AK59*18/6+AO59*8/6-AE59*9/6-AF59*7/6-AG59*3/6-AI59*2/6-AQ59*4/6-AR59)-(((2/6)-((J59+K59+L59+M59+S59+U59+V59+W59+I59)/20))*(AE59*17/6+AF59*12/6+AI59*3/6+AL59*2/6+AQ59*5/6+AR59*8/6-AD59*1/6-AG59*9/6-AK59*2/6))))/2</f>
        <v>15088.0617868052</v>
      </c>
      <c r="G59" s="300">
        <f t="shared" si="29"/>
        <v>1.0009992560741192</v>
      </c>
      <c r="H59" s="138">
        <f t="shared" si="30"/>
        <v>15.061786805199517</v>
      </c>
      <c r="I59" s="66">
        <v>0.27600000000000002</v>
      </c>
      <c r="J59" s="412">
        <v>0.36499999999999999</v>
      </c>
      <c r="K59" s="66">
        <v>0.68200000000000005</v>
      </c>
      <c r="L59" s="66">
        <f>AN59/X59</f>
        <v>9.9721074596816478E-2</v>
      </c>
      <c r="M59" s="66">
        <f>AG59/X59</f>
        <v>6.0042363106348175E-2</v>
      </c>
      <c r="N59" s="134">
        <f>(I59*0.7635+AU59*0.7562+K59*0.7021+1-P59*0.5276+R59*0.4621+W59*0.2713)/3.9552</f>
        <v>0.4881225986596347</v>
      </c>
      <c r="O59" s="134">
        <f>(1-I59*0.7635+1-AU59*0.7562+1-K59*0.7021+P59*0.5276+1-R59*0.4621+1-W59*0.2713)/5.5276</f>
        <v>0.73619247011024913</v>
      </c>
      <c r="P59" s="113">
        <f>AI59/AA59</f>
        <v>0.14283474763998227</v>
      </c>
      <c r="Q59" s="66">
        <f>AT59/X59</f>
        <v>2.7724765639745821E-2</v>
      </c>
      <c r="R59" s="67">
        <f>E59/AA59</f>
        <v>0.1027365981665133</v>
      </c>
      <c r="S59" s="66">
        <f>AC59/X59</f>
        <v>0.28012079776859677</v>
      </c>
      <c r="T59" s="66">
        <f>AC59/AA59</f>
        <v>9.1040452578127665E-2</v>
      </c>
      <c r="U59" s="67">
        <f>E59/X59</f>
        <v>0.31610846632971917</v>
      </c>
      <c r="V59" s="66">
        <v>0.317</v>
      </c>
      <c r="W59" s="67">
        <f>AD59/AA59</f>
        <v>8.5444569403264836E-2</v>
      </c>
      <c r="X59" s="69">
        <v>47683</v>
      </c>
      <c r="Y59" s="69"/>
      <c r="Z59" s="888">
        <v>32547</v>
      </c>
      <c r="AA59" s="888">
        <v>146715</v>
      </c>
      <c r="AB59" s="887">
        <v>130544</v>
      </c>
      <c r="AC59" s="888">
        <f t="shared" si="25"/>
        <v>13357</v>
      </c>
      <c r="AD59" s="68">
        <v>12536</v>
      </c>
      <c r="AE59" s="69">
        <v>3737</v>
      </c>
      <c r="AF59" s="69">
        <v>987</v>
      </c>
      <c r="AG59" s="68">
        <v>2863</v>
      </c>
      <c r="AH59" s="69">
        <v>1115</v>
      </c>
      <c r="AI59" s="68">
        <v>20956</v>
      </c>
      <c r="AJ59" s="888">
        <f t="shared" si="26"/>
        <v>1814</v>
      </c>
      <c r="AK59" s="68">
        <v>821</v>
      </c>
      <c r="AL59" s="114">
        <v>281</v>
      </c>
      <c r="AM59" s="69">
        <v>97</v>
      </c>
      <c r="AN59" s="888">
        <f t="shared" si="27"/>
        <v>4755</v>
      </c>
      <c r="AO59" s="68">
        <v>1766</v>
      </c>
      <c r="AP59" s="69">
        <v>418</v>
      </c>
      <c r="AQ59" s="69">
        <v>1802</v>
      </c>
      <c r="AR59" s="68">
        <v>1041</v>
      </c>
      <c r="AS59" s="220">
        <v>3125</v>
      </c>
      <c r="AT59" s="894">
        <f t="shared" si="28"/>
        <v>1322</v>
      </c>
      <c r="AU59" s="349">
        <f>X59/AA59</f>
        <v>0.32500425995978599</v>
      </c>
      <c r="AV59" s="349">
        <f>BH59/AA59</f>
        <v>0.46049142896091061</v>
      </c>
      <c r="AW59" s="353">
        <f>AG59/AA59</f>
        <v>1.9514023787615443E-2</v>
      </c>
      <c r="AX59" s="365">
        <f>AN59/AA59</f>
        <v>3.2409774051732954E-2</v>
      </c>
      <c r="AY59" s="365">
        <f>BH59/X59</f>
        <v>1.416878132667827</v>
      </c>
      <c r="AZ59" s="365">
        <f>AR59/X59</f>
        <v>2.1831680053687897E-2</v>
      </c>
      <c r="BA59" s="365">
        <f>AR59/AA59</f>
        <v>7.0953890195276561E-3</v>
      </c>
      <c r="BB59" s="365">
        <f>AT59/AA59</f>
        <v>9.0106669393040933E-3</v>
      </c>
      <c r="BC59" s="365">
        <f>AI59/X59</f>
        <v>0.43948577061007066</v>
      </c>
      <c r="BD59" s="380">
        <f>AD59/X59</f>
        <v>0.26290292137659121</v>
      </c>
      <c r="BE59" s="365">
        <v>0.249</v>
      </c>
      <c r="BF59" s="907">
        <v>14077</v>
      </c>
      <c r="BG59" s="907">
        <v>4931</v>
      </c>
      <c r="BH59" s="910">
        <f>X59+AC59+AN59+AO59</f>
        <v>67561</v>
      </c>
      <c r="BI59" s="909">
        <v>23945</v>
      </c>
      <c r="BJ59" s="909">
        <v>3091</v>
      </c>
      <c r="BK59" s="907">
        <v>1396</v>
      </c>
      <c r="BL59" s="907">
        <v>808</v>
      </c>
      <c r="BM59" s="53"/>
      <c r="BN59" s="134">
        <f>(I59*0.7635+AU59*0.7562+K59*0.7021+1-P59*0.5276+R59*0.4621+W59*0.2713)/3.9552</f>
        <v>0.4881225986596347</v>
      </c>
      <c r="BO59" s="222">
        <v>3.89</v>
      </c>
      <c r="BP59" s="116">
        <v>8.4</v>
      </c>
      <c r="BQ59" s="116">
        <v>3.2</v>
      </c>
      <c r="BR59" s="116">
        <v>0.7</v>
      </c>
      <c r="BS59" s="115">
        <f>AS59/D59</f>
        <v>0.80624355005159953</v>
      </c>
      <c r="BT59" s="1252">
        <v>0.97899999999999998</v>
      </c>
      <c r="BU59" s="116">
        <v>1.67</v>
      </c>
      <c r="BV59" s="116">
        <v>21.6</v>
      </c>
      <c r="BW59" s="116">
        <v>5.4</v>
      </c>
      <c r="BX59" s="66">
        <v>0.68200000000000005</v>
      </c>
      <c r="BY59" s="67">
        <v>0.1027365981665133</v>
      </c>
      <c r="BZ59" s="66">
        <v>0.32500425995978599</v>
      </c>
      <c r="CA59" s="227">
        <v>8.5444569403264836E-2</v>
      </c>
      <c r="CB59" s="66">
        <v>0.27600000000000002</v>
      </c>
      <c r="CC59" s="113">
        <v>0.14283474763998227</v>
      </c>
      <c r="CD59" s="53"/>
      <c r="CE59" s="134">
        <f>(1-I59*0.7635+1-AU59*0.7562+1-K59*0.7021+P59*0.5276+1-R59*0.4621+1-W59*0.2713)/5.5276</f>
        <v>0.73619247011024913</v>
      </c>
      <c r="CF59" s="115">
        <v>3.89</v>
      </c>
      <c r="CG59" s="116">
        <v>8.4</v>
      </c>
      <c r="CH59" s="116">
        <v>3.2</v>
      </c>
      <c r="CI59" s="116">
        <v>0.7</v>
      </c>
      <c r="CJ59" s="115">
        <f>AS59/D59</f>
        <v>0.80624355005159953</v>
      </c>
      <c r="CK59" s="1252">
        <v>0.97899999999999998</v>
      </c>
      <c r="CL59" s="116">
        <v>1.67</v>
      </c>
      <c r="CM59" s="116">
        <v>5.4</v>
      </c>
      <c r="CN59" s="116">
        <v>21.6</v>
      </c>
      <c r="CO59" s="66">
        <v>0.68200000000000005</v>
      </c>
      <c r="CP59" s="67">
        <v>0.1027365981665133</v>
      </c>
      <c r="CQ59" s="66">
        <v>0.32500425995978599</v>
      </c>
      <c r="CR59" s="66">
        <v>8.5444569403264836E-2</v>
      </c>
      <c r="CS59" s="66">
        <v>0.27600000000000002</v>
      </c>
      <c r="CT59" s="113">
        <v>0.14283474763998227</v>
      </c>
      <c r="CU59" s="40"/>
      <c r="CV59" s="96">
        <v>1933</v>
      </c>
      <c r="CW59" s="134">
        <v>0.51426482994921885</v>
      </c>
      <c r="CX59" s="134">
        <v>0.71748674733787732</v>
      </c>
      <c r="CY59" s="40"/>
      <c r="DG59" s="40"/>
      <c r="DH59" s="96">
        <v>1933</v>
      </c>
      <c r="DI59" s="66">
        <v>0.318</v>
      </c>
      <c r="DJ59" s="40"/>
      <c r="DR59" s="40"/>
      <c r="DS59" s="96">
        <v>1933</v>
      </c>
      <c r="DT59" s="98">
        <v>3.2925839930623549E-2</v>
      </c>
      <c r="DU59" s="40"/>
    </row>
    <row r="60" spans="1:126" x14ac:dyDescent="0.2">
      <c r="A60" s="40"/>
      <c r="B60" s="96">
        <v>1970</v>
      </c>
      <c r="C60" s="142">
        <v>24</v>
      </c>
      <c r="D60" s="111">
        <v>3888</v>
      </c>
      <c r="E60" s="112">
        <v>16880</v>
      </c>
      <c r="F60" s="138">
        <f>((((4/6)+((J60+K60+R60+T60+V60+W60+I60-(1-M60)-P60-Q60)/20))*(X60+(AD60+AS60)*5/6+(AH60+AM60+AP60)*1/6+AK60*18/6+AO60*8/6-AE60*9/6-AF60*7/6-AG60*3/6-AI60*2/6-AQ60*4/6-AR60)-(((2/6)-((J60+K60+L60+M60+S60+U60+V60+W60+I60)/20))*(AE60*17/6+AF60*12/6+AI60*3/6+AL60*2/6+AQ60*5/6+AR60*8/6-AD60*1/6-AG60*9/6-AK60*2/6))))/2</f>
        <v>16726.344138518612</v>
      </c>
      <c r="G60" s="300">
        <f t="shared" si="29"/>
        <v>0.9908971646041832</v>
      </c>
      <c r="H60" s="138">
        <f t="shared" ref="H60:H71" si="32">E60-F60</f>
        <v>153.65586148138755</v>
      </c>
      <c r="I60" s="66">
        <v>0.28100000000000003</v>
      </c>
      <c r="J60" s="412">
        <v>0.38500000000000001</v>
      </c>
      <c r="K60" s="66">
        <v>0.71099999999999997</v>
      </c>
      <c r="L60" s="66">
        <f>AN60/X60</f>
        <v>9.9958767744595625E-2</v>
      </c>
      <c r="M60" s="66">
        <f>AG60/X60</f>
        <v>6.7326382753136599E-2</v>
      </c>
      <c r="N60" s="134">
        <f>(I60*0.7635+AU60*0.7562+K60*0.7021+1-P60*0.5276+R60*0.4621+W60*0.2713)/3.9552</f>
        <v>0.498015395813179</v>
      </c>
      <c r="O60" s="134">
        <f>(1-I60*0.7635+1-AU60*0.7562+1-K60*0.7021+P60*0.5276+1-R60*0.4621+1-W60*0.2713)/5.5276</f>
        <v>0.72911381186766666</v>
      </c>
      <c r="P60" s="113">
        <f>AI60/AA60</f>
        <v>0.1498161949338101</v>
      </c>
      <c r="Q60" s="66">
        <f>AT60/X60</f>
        <v>2.6761697198170072E-2</v>
      </c>
      <c r="R60" s="67">
        <f>E60/AA60</f>
        <v>0.11302839771532647</v>
      </c>
      <c r="S60" s="66">
        <f>AC60/X60</f>
        <v>0.28571989554495297</v>
      </c>
      <c r="T60" s="66">
        <f>AC60/AA60</f>
        <v>9.7440121063591872E-2</v>
      </c>
      <c r="U60" s="67">
        <f>E60/X60</f>
        <v>0.33142879582179813</v>
      </c>
      <c r="V60" s="66">
        <v>0.32600000000000001</v>
      </c>
      <c r="W60" s="67">
        <f>AD60/AA60</f>
        <v>9.1915925085206532E-2</v>
      </c>
      <c r="X60" s="69">
        <v>50931</v>
      </c>
      <c r="Y60" s="69"/>
      <c r="Z60" s="888">
        <v>33555</v>
      </c>
      <c r="AA60" s="888">
        <v>149343</v>
      </c>
      <c r="AB60" s="887">
        <v>132140</v>
      </c>
      <c r="AC60" s="888">
        <f t="shared" si="25"/>
        <v>14552</v>
      </c>
      <c r="AD60" s="68">
        <v>13727</v>
      </c>
      <c r="AE60" s="69">
        <v>3695</v>
      </c>
      <c r="AF60" s="69">
        <v>990</v>
      </c>
      <c r="AG60" s="68">
        <v>3429</v>
      </c>
      <c r="AH60" s="69">
        <v>1249</v>
      </c>
      <c r="AI60" s="68">
        <v>22374</v>
      </c>
      <c r="AJ60" s="888">
        <f t="shared" si="26"/>
        <v>1922</v>
      </c>
      <c r="AK60" s="68">
        <v>825</v>
      </c>
      <c r="AL60" s="114">
        <v>286</v>
      </c>
      <c r="AM60" s="69">
        <v>128</v>
      </c>
      <c r="AN60" s="888">
        <f t="shared" si="27"/>
        <v>5091</v>
      </c>
      <c r="AO60" s="68">
        <v>1910</v>
      </c>
      <c r="AP60" s="69">
        <v>387</v>
      </c>
      <c r="AQ60" s="69">
        <v>1630</v>
      </c>
      <c r="AR60" s="68">
        <v>1077</v>
      </c>
      <c r="AS60" s="220">
        <v>3327</v>
      </c>
      <c r="AT60" s="894">
        <f t="shared" si="28"/>
        <v>1363</v>
      </c>
      <c r="AU60" s="349">
        <f>X60/AA60</f>
        <v>0.34103372772744622</v>
      </c>
      <c r="AV60" s="349">
        <f>BH60/AA60</f>
        <v>0.48535251066337226</v>
      </c>
      <c r="AW60" s="353">
        <f>AG60/AA60</f>
        <v>2.2960567284707016E-2</v>
      </c>
      <c r="AX60" s="365">
        <f>AN60/AA60</f>
        <v>3.408931118298146E-2</v>
      </c>
      <c r="AY60" s="365">
        <f>BH60/X60</f>
        <v>1.4231803813001904</v>
      </c>
      <c r="AZ60" s="365">
        <f>AR60/X60</f>
        <v>2.1146256700241502E-2</v>
      </c>
      <c r="BA60" s="365">
        <f>AR60/AA60</f>
        <v>7.2115867499648462E-3</v>
      </c>
      <c r="BB60" s="365">
        <f>AT60/AA60</f>
        <v>9.1266413558050933E-3</v>
      </c>
      <c r="BC60" s="365">
        <f>AI60/X60</f>
        <v>0.43930022972256583</v>
      </c>
      <c r="BD60" s="380">
        <f>AD60/X60</f>
        <v>0.26952150949323594</v>
      </c>
      <c r="BE60" s="365">
        <v>0.254</v>
      </c>
      <c r="BF60" s="907">
        <v>15762</v>
      </c>
      <c r="BG60" s="907">
        <v>5235</v>
      </c>
      <c r="BH60" s="910">
        <f>X60+AC60+AN60+AO60</f>
        <v>72484</v>
      </c>
      <c r="BI60" s="909">
        <v>23964</v>
      </c>
      <c r="BJ60" s="909">
        <v>3023</v>
      </c>
      <c r="BK60" s="907">
        <v>1464</v>
      </c>
      <c r="BL60" s="907">
        <v>927</v>
      </c>
      <c r="BM60" s="53"/>
      <c r="BN60" s="134">
        <f>(I60*0.7635+AU60*0.7562+K60*0.7021+1-P60*0.5276+R60*0.4621+W60*0.2713)/3.9552</f>
        <v>0.498015395813179</v>
      </c>
      <c r="BO60" s="222">
        <v>4.34</v>
      </c>
      <c r="BP60" s="116">
        <v>8.6999999999999993</v>
      </c>
      <c r="BQ60" s="116">
        <v>3.5</v>
      </c>
      <c r="BR60" s="116">
        <v>0.9</v>
      </c>
      <c r="BS60" s="115">
        <f>AS60/D60</f>
        <v>0.85570987654320985</v>
      </c>
      <c r="BT60" s="1252">
        <v>0.97799999999999998</v>
      </c>
      <c r="BU60" s="116">
        <v>1.63</v>
      </c>
      <c r="BV60" s="116">
        <v>21.2</v>
      </c>
      <c r="BW60" s="116">
        <v>5.8</v>
      </c>
      <c r="BX60" s="66">
        <v>0.71099999999999997</v>
      </c>
      <c r="BY60" s="67">
        <v>0.11302839771532647</v>
      </c>
      <c r="BZ60" s="66">
        <v>0.34103372772744622</v>
      </c>
      <c r="CA60" s="227">
        <v>9.1915925085206532E-2</v>
      </c>
      <c r="CB60" s="66">
        <v>0.28100000000000003</v>
      </c>
      <c r="CC60" s="113">
        <v>0.1498161949338101</v>
      </c>
      <c r="CD60" s="53"/>
      <c r="CE60" s="134">
        <f>(1-I60*0.7635+1-AU60*0.7562+1-K60*0.7021+P60*0.5276+1-R60*0.4621+1-W60*0.2713)/5.5276</f>
        <v>0.72911381186766666</v>
      </c>
      <c r="CF60" s="115">
        <v>4.34</v>
      </c>
      <c r="CG60" s="116">
        <v>8.6999999999999993</v>
      </c>
      <c r="CH60" s="116">
        <v>3.5</v>
      </c>
      <c r="CI60" s="116">
        <v>0.9</v>
      </c>
      <c r="CJ60" s="115">
        <f>AS60/D60</f>
        <v>0.85570987654320985</v>
      </c>
      <c r="CK60" s="1252">
        <v>0.97799999999999998</v>
      </c>
      <c r="CL60" s="116">
        <v>1.63</v>
      </c>
      <c r="CM60" s="116">
        <v>5.8</v>
      </c>
      <c r="CN60" s="116">
        <v>21.2</v>
      </c>
      <c r="CO60" s="66">
        <v>0.71099999999999997</v>
      </c>
      <c r="CP60" s="67">
        <v>0.11302839771532647</v>
      </c>
      <c r="CQ60" s="66">
        <v>0.34103372772744622</v>
      </c>
      <c r="CR60" s="66">
        <v>9.1915925085206532E-2</v>
      </c>
      <c r="CS60" s="66">
        <v>0.28100000000000003</v>
      </c>
      <c r="CT60" s="113">
        <v>0.1498161949338101</v>
      </c>
      <c r="CU60" s="40"/>
      <c r="CV60" s="96">
        <v>1934</v>
      </c>
      <c r="CW60" s="134">
        <v>0.52410588931833257</v>
      </c>
      <c r="CX60" s="134">
        <v>0.71044510937262684</v>
      </c>
      <c r="CY60" s="40"/>
      <c r="DG60" s="40"/>
      <c r="DH60" s="96">
        <v>1934</v>
      </c>
      <c r="DI60" s="66">
        <v>0.33</v>
      </c>
      <c r="DJ60" s="40"/>
      <c r="DR60" s="40"/>
      <c r="DS60" s="96">
        <v>1934</v>
      </c>
      <c r="DT60" s="98">
        <v>3.8006329955583923E-2</v>
      </c>
      <c r="DU60" s="40"/>
    </row>
    <row r="61" spans="1:126" x14ac:dyDescent="0.2">
      <c r="A61" s="40"/>
      <c r="B61" s="96">
        <v>1969</v>
      </c>
      <c r="C61" s="142">
        <v>24</v>
      </c>
      <c r="D61" s="111">
        <v>3892</v>
      </c>
      <c r="E61" s="112">
        <v>15850</v>
      </c>
      <c r="F61" s="138">
        <f>((((4/6)+((J61+K61+R61+T61+V61+W61+I61-(1-M61)-P61-Q61)/20))*(X61+(AD61+AS61)*5/6+(AH61+AM61+AP61)*1/6+AK61*18/6+AO61*8/6-AE61*9/6-AF61*7/6-AG61*3/6-AI61*2/6-AQ61*4/6-AR61)-(((2/6)-((J61+K61+L61+M61+S61+U61+V61+W61+I61)/20))*(AE61*17/6+AF61*12/6+AI61*3/6+AL61*2/6+AQ61*5/6+AR61*8/6-AD61*1/6-AG61*9/6-AK61*2/6))))/2</f>
        <v>15788.47074481088</v>
      </c>
      <c r="G61" s="300">
        <f t="shared" si="29"/>
        <v>0.99611802806377792</v>
      </c>
      <c r="H61" s="138">
        <f t="shared" si="32"/>
        <v>61.529255189119795</v>
      </c>
      <c r="I61" s="66">
        <v>0.27600000000000002</v>
      </c>
      <c r="J61" s="412">
        <v>0.36899999999999999</v>
      </c>
      <c r="K61" s="66">
        <v>0.68899999999999995</v>
      </c>
      <c r="L61" s="66">
        <f>AN61/X61</f>
        <v>0.10951811205545012</v>
      </c>
      <c r="M61" s="66">
        <f>AG61/X61</f>
        <v>6.4341117253898836E-2</v>
      </c>
      <c r="N61" s="134">
        <f>(I61*0.7635+AU61*0.7562+K61*0.7021+1-P61*0.5276+R61*0.4621+W61*0.2713)/3.9552</f>
        <v>0.48943258213135055</v>
      </c>
      <c r="O61" s="134">
        <f>(1-I61*0.7635+1-AU61*0.7562+1-K61*0.7021+P61*0.5276+1-R61*0.4621+1-W61*0.2713)/5.5276</f>
        <v>0.73525512901694834</v>
      </c>
      <c r="P61" s="113">
        <f>AI61/AA61</f>
        <v>0.15162637555410119</v>
      </c>
      <c r="Q61" s="66">
        <f>AT61/X61</f>
        <v>2.9581648650878787E-2</v>
      </c>
      <c r="R61" s="67">
        <f>E61/AA61</f>
        <v>0.10694068671439078</v>
      </c>
      <c r="S61" s="66">
        <f>AC61/X61</f>
        <v>0.29521825233105042</v>
      </c>
      <c r="T61" s="66">
        <f>AC61/AA61</f>
        <v>9.6556982181050244E-2</v>
      </c>
      <c r="U61" s="67">
        <f>E61/X61</f>
        <v>0.32696592128063373</v>
      </c>
      <c r="V61" s="66">
        <v>0.32</v>
      </c>
      <c r="W61" s="67">
        <f>AD61/AA61</f>
        <v>9.0606087185334624E-2</v>
      </c>
      <c r="X61" s="69">
        <v>48476</v>
      </c>
      <c r="Y61" s="69"/>
      <c r="Z61" s="888">
        <v>32581</v>
      </c>
      <c r="AA61" s="888">
        <v>148213</v>
      </c>
      <c r="AB61" s="887">
        <v>131287</v>
      </c>
      <c r="AC61" s="888">
        <f t="shared" si="25"/>
        <v>14311</v>
      </c>
      <c r="AD61" s="68">
        <v>13429</v>
      </c>
      <c r="AE61" s="69">
        <v>3629</v>
      </c>
      <c r="AF61" s="69">
        <v>914</v>
      </c>
      <c r="AG61" s="68">
        <v>3119</v>
      </c>
      <c r="AH61" s="69">
        <v>1284</v>
      </c>
      <c r="AI61" s="68">
        <v>22473</v>
      </c>
      <c r="AJ61" s="888">
        <f t="shared" si="26"/>
        <v>2061</v>
      </c>
      <c r="AK61" s="68">
        <v>882</v>
      </c>
      <c r="AL61" s="114">
        <v>313</v>
      </c>
      <c r="AM61" s="69">
        <v>131</v>
      </c>
      <c r="AN61" s="888">
        <f t="shared" si="27"/>
        <v>5309</v>
      </c>
      <c r="AO61" s="68">
        <v>1850</v>
      </c>
      <c r="AP61" s="69">
        <v>464</v>
      </c>
      <c r="AQ61" s="69">
        <v>1669</v>
      </c>
      <c r="AR61" s="68">
        <v>1121</v>
      </c>
      <c r="AS61" s="220">
        <v>3430</v>
      </c>
      <c r="AT61" s="894">
        <f t="shared" si="28"/>
        <v>1434</v>
      </c>
      <c r="AU61" s="349">
        <f>X61/AA61</f>
        <v>0.32706982518402572</v>
      </c>
      <c r="AV61" s="349">
        <f>BH61/AA61</f>
        <v>0.47192891311828244</v>
      </c>
      <c r="AW61" s="353">
        <f>AG61/AA61</f>
        <v>2.1044037972377593E-2</v>
      </c>
      <c r="AX61" s="365">
        <f>AN61/AA61</f>
        <v>3.5820069764460609E-2</v>
      </c>
      <c r="AY61" s="365">
        <f>BH61/X61</f>
        <v>1.4428995791731991</v>
      </c>
      <c r="AZ61" s="365">
        <f>AR61/X61</f>
        <v>2.3124845284264377E-2</v>
      </c>
      <c r="BA61" s="365">
        <f>AR61/AA61</f>
        <v>7.5634391045319915E-3</v>
      </c>
      <c r="BB61" s="365">
        <f>AT61/AA61</f>
        <v>9.6752646528981932E-3</v>
      </c>
      <c r="BC61" s="365">
        <f>AI61/X61</f>
        <v>0.46359023021701462</v>
      </c>
      <c r="BD61" s="380">
        <f>AD61/X61</f>
        <v>0.27702368182193249</v>
      </c>
      <c r="BE61" s="365">
        <v>0.248</v>
      </c>
      <c r="BF61" s="907">
        <v>14662</v>
      </c>
      <c r="BG61" s="907">
        <v>4840</v>
      </c>
      <c r="BH61" s="910">
        <f>X61+AC61+AN61+AO61</f>
        <v>69946</v>
      </c>
      <c r="BI61" s="909">
        <v>23773</v>
      </c>
      <c r="BJ61" s="909">
        <v>2900</v>
      </c>
      <c r="BK61" s="907">
        <v>1436</v>
      </c>
      <c r="BL61" s="907">
        <v>849</v>
      </c>
      <c r="BM61" s="53"/>
      <c r="BN61" s="134">
        <f>(I61*0.7635+AU61*0.7562+K61*0.7021+1-P61*0.5276+R61*0.4621+W61*0.2713)/3.9552</f>
        <v>0.48943258213135055</v>
      </c>
      <c r="BO61" s="222">
        <v>4.07</v>
      </c>
      <c r="BP61" s="116">
        <v>8.4</v>
      </c>
      <c r="BQ61" s="116">
        <v>3.5</v>
      </c>
      <c r="BR61" s="116">
        <v>0.8</v>
      </c>
      <c r="BS61" s="115">
        <f>AS61/D61</f>
        <v>0.88129496402877694</v>
      </c>
      <c r="BT61" s="1252">
        <v>0.97699999999999998</v>
      </c>
      <c r="BU61" s="116">
        <v>1.67</v>
      </c>
      <c r="BV61" s="116">
        <v>21.2</v>
      </c>
      <c r="BW61" s="116">
        <v>5.8</v>
      </c>
      <c r="BX61" s="66">
        <v>0.68899999999999995</v>
      </c>
      <c r="BY61" s="67">
        <v>0.10694068671439078</v>
      </c>
      <c r="BZ61" s="66">
        <v>0.32706982518402572</v>
      </c>
      <c r="CA61" s="227">
        <v>9.0606087185334624E-2</v>
      </c>
      <c r="CB61" s="66">
        <v>0.27600000000000002</v>
      </c>
      <c r="CC61" s="113">
        <v>0.15162637555410119</v>
      </c>
      <c r="CD61" s="53"/>
      <c r="CE61" s="134">
        <f>(1-I61*0.7635+1-AU61*0.7562+1-K61*0.7021+P61*0.5276+1-R61*0.4621+1-W61*0.2713)/5.5276</f>
        <v>0.73525512901694834</v>
      </c>
      <c r="CF61" s="115">
        <v>4.07</v>
      </c>
      <c r="CG61" s="116">
        <v>8.4</v>
      </c>
      <c r="CH61" s="116">
        <v>3.5</v>
      </c>
      <c r="CI61" s="116">
        <v>0.8</v>
      </c>
      <c r="CJ61" s="115">
        <f>AS61/D61</f>
        <v>0.88129496402877694</v>
      </c>
      <c r="CK61" s="1252">
        <v>0.97699999999999998</v>
      </c>
      <c r="CL61" s="116">
        <v>1.67</v>
      </c>
      <c r="CM61" s="116">
        <v>5.8</v>
      </c>
      <c r="CN61" s="116">
        <v>21.2</v>
      </c>
      <c r="CO61" s="66">
        <v>0.68899999999999995</v>
      </c>
      <c r="CP61" s="67">
        <v>0.10694068671439078</v>
      </c>
      <c r="CQ61" s="66">
        <v>0.32706982518402572</v>
      </c>
      <c r="CR61" s="66">
        <v>9.0606087185334624E-2</v>
      </c>
      <c r="CS61" s="66">
        <v>0.27600000000000002</v>
      </c>
      <c r="CT61" s="113">
        <v>0.15162637555410119</v>
      </c>
      <c r="CU61" s="40"/>
      <c r="CV61" s="96">
        <v>1935</v>
      </c>
      <c r="CW61" s="134">
        <v>0.52985073998189247</v>
      </c>
      <c r="CX61" s="134">
        <v>0.70633445857580479</v>
      </c>
      <c r="CY61" s="40"/>
      <c r="DG61" s="40"/>
      <c r="DH61" s="96">
        <v>1935</v>
      </c>
      <c r="DI61" s="66">
        <v>0.34</v>
      </c>
      <c r="DJ61" s="40"/>
      <c r="DR61" s="40"/>
      <c r="DS61" s="96">
        <v>1935</v>
      </c>
      <c r="DT61" s="98">
        <v>3.8674172620099465E-2</v>
      </c>
      <c r="DU61" s="40"/>
    </row>
    <row r="62" spans="1:126" x14ac:dyDescent="0.2">
      <c r="A62" s="40"/>
      <c r="B62" s="96">
        <v>1968</v>
      </c>
      <c r="C62" s="142">
        <v>20</v>
      </c>
      <c r="D62" s="111">
        <v>3250</v>
      </c>
      <c r="E62" s="112">
        <v>11109</v>
      </c>
      <c r="F62" s="138">
        <f>((((4/6)+((J62+K62+R62+T62+V62+W62+I62-(1-M62)-P62-Q62)/20))*(X62+(AD62+AS62)*5/6+(AH62+AM62+AP62)*1/6+AK62*18/6+AO62*8/6-AE62*9/6-AF62*7/6-AG62*3/6-AI62*2/6-AQ62*4/6-AR62)-(((2/6)-((J62+K62+L62+M62+S62+U62+V62+W62+I62)/20))*(AE62*17/6+AF62*12/6+AI62*3/6+AL62*2/6+AQ62*5/6+AR62*8/6-AD62*1/6-AG62*9/6-AK62*2/6))))/2</f>
        <v>11147.960540766133</v>
      </c>
      <c r="G62" s="300">
        <f t="shared" si="29"/>
        <v>1.0035071150208059</v>
      </c>
      <c r="H62" s="138">
        <f t="shared" ref="H62" si="33">F62-E62</f>
        <v>38.960540766132908</v>
      </c>
      <c r="I62" s="66">
        <v>0.26900000000000002</v>
      </c>
      <c r="J62" s="412">
        <v>0.34</v>
      </c>
      <c r="K62" s="66">
        <v>0.63900000000000001</v>
      </c>
      <c r="L62" s="66">
        <f>AN62/X62</f>
        <v>0.11277666540397208</v>
      </c>
      <c r="M62" s="66">
        <f>AG62/X62</f>
        <v>5.3980193733427134E-2</v>
      </c>
      <c r="N62" s="134">
        <f>(I62*0.7635+AU62*0.7562+K62*0.7021+1-P62*0.5276+R62*0.4621+W62*0.2713)/3.9552</f>
        <v>0.47147329172787872</v>
      </c>
      <c r="O62" s="134">
        <f>(1-I62*0.7635+1-AU62*0.7562+1-K62*0.7021+P62*0.5276+1-R62*0.4621+1-W62*0.2713)/5.5276</f>
        <v>0.74810565825274877</v>
      </c>
      <c r="P62" s="113">
        <f>AI62/AA62</f>
        <v>0.15842526462141965</v>
      </c>
      <c r="Q62" s="66">
        <f>AT62/X62</f>
        <v>3.1251691108826238E-2</v>
      </c>
      <c r="R62" s="67">
        <f>E62/AA62</f>
        <v>9.1936805342911293E-2</v>
      </c>
      <c r="S62" s="66">
        <f>AC62/X62</f>
        <v>0.26879160127712537</v>
      </c>
      <c r="T62" s="66">
        <f>AC62/AA62</f>
        <v>8.2212640586594721E-2</v>
      </c>
      <c r="U62" s="67">
        <f>E62/X62</f>
        <v>0.30058444721034688</v>
      </c>
      <c r="V62" s="66">
        <v>0.29899999999999999</v>
      </c>
      <c r="W62" s="67">
        <f>AD62/AA62</f>
        <v>7.5774002135178306E-2</v>
      </c>
      <c r="X62" s="69">
        <v>36958</v>
      </c>
      <c r="Y62" s="69"/>
      <c r="Z62" s="888">
        <v>25710</v>
      </c>
      <c r="AA62" s="888">
        <v>120833</v>
      </c>
      <c r="AB62" s="887">
        <v>108622</v>
      </c>
      <c r="AC62" s="888">
        <f t="shared" si="25"/>
        <v>9934</v>
      </c>
      <c r="AD62" s="68">
        <v>9156</v>
      </c>
      <c r="AE62" s="69">
        <v>2820</v>
      </c>
      <c r="AF62" s="69">
        <v>753</v>
      </c>
      <c r="AG62" s="68">
        <v>1995</v>
      </c>
      <c r="AH62" s="69">
        <v>1007</v>
      </c>
      <c r="AI62" s="68">
        <v>19143</v>
      </c>
      <c r="AJ62" s="888">
        <f t="shared" si="26"/>
        <v>1549</v>
      </c>
      <c r="AK62" s="68">
        <v>778</v>
      </c>
      <c r="AL62" s="114">
        <v>226</v>
      </c>
      <c r="AM62" s="69">
        <v>83</v>
      </c>
      <c r="AN62" s="888">
        <f t="shared" si="27"/>
        <v>4168</v>
      </c>
      <c r="AO62" s="68">
        <v>1512</v>
      </c>
      <c r="AP62" s="69">
        <v>316</v>
      </c>
      <c r="AQ62" s="69">
        <v>1507</v>
      </c>
      <c r="AR62" s="68">
        <v>929</v>
      </c>
      <c r="AS62" s="220">
        <v>2762</v>
      </c>
      <c r="AT62" s="894">
        <f t="shared" si="28"/>
        <v>1155</v>
      </c>
      <c r="AU62" s="349">
        <f>X62/AA62</f>
        <v>0.30586015409697681</v>
      </c>
      <c r="AV62" s="349">
        <f>BH62/AA62</f>
        <v>0.43507982090985081</v>
      </c>
      <c r="AW62" s="353">
        <f>AG62/AA62</f>
        <v>1.6510390373490686E-2</v>
      </c>
      <c r="AX62" s="365">
        <f>AN62/AA62</f>
        <v>3.4493888259002091E-2</v>
      </c>
      <c r="AY62" s="365">
        <f>BH62/X62</f>
        <v>1.4224795714053791</v>
      </c>
      <c r="AZ62" s="365">
        <f>AR62/X62</f>
        <v>2.5136641593159804E-2</v>
      </c>
      <c r="BA62" s="365">
        <f>AR62/AA62</f>
        <v>7.6882970711643342E-3</v>
      </c>
      <c r="BB62" s="365">
        <f>AT62/AA62</f>
        <v>9.5586470583367122E-3</v>
      </c>
      <c r="BC62" s="365">
        <f>AI62/X62</f>
        <v>0.5179663401699226</v>
      </c>
      <c r="BD62" s="380">
        <f>AD62/X62</f>
        <v>0.2477406786081498</v>
      </c>
      <c r="BE62" s="365">
        <v>0.23699999999999999</v>
      </c>
      <c r="BF62" s="907">
        <v>10308</v>
      </c>
      <c r="BG62" s="907">
        <v>3869</v>
      </c>
      <c r="BH62" s="910">
        <f>X62+AC62+AN62+AO62</f>
        <v>52572</v>
      </c>
      <c r="BI62" s="909">
        <v>19149</v>
      </c>
      <c r="BJ62" s="909">
        <v>2217</v>
      </c>
      <c r="BK62" s="907">
        <v>1223</v>
      </c>
      <c r="BL62" s="907">
        <v>697</v>
      </c>
      <c r="BM62" s="53"/>
      <c r="BN62" s="134">
        <f>(I62*0.7635+AU62*0.7562+K62*0.7021+1-P62*0.5276+R62*0.4621+W62*0.2713)/3.9552</f>
        <v>0.47147329172787872</v>
      </c>
      <c r="BO62" s="222">
        <v>3.42</v>
      </c>
      <c r="BP62" s="116">
        <v>7.9</v>
      </c>
      <c r="BQ62" s="116">
        <v>2.8</v>
      </c>
      <c r="BR62" s="116">
        <v>0.6</v>
      </c>
      <c r="BS62" s="115">
        <f>AS62/D62</f>
        <v>0.84984615384615381</v>
      </c>
      <c r="BT62" s="1252">
        <v>0.97799999999999998</v>
      </c>
      <c r="BU62" s="116">
        <v>2.09</v>
      </c>
      <c r="BV62" s="116">
        <v>21.1</v>
      </c>
      <c r="BW62" s="116">
        <v>5.9</v>
      </c>
      <c r="BX62" s="66">
        <v>0.63900000000000001</v>
      </c>
      <c r="BY62" s="67">
        <v>9.1936805342911293E-2</v>
      </c>
      <c r="BZ62" s="66">
        <v>0.30586015409697681</v>
      </c>
      <c r="CA62" s="227">
        <v>7.5774002135178306E-2</v>
      </c>
      <c r="CB62" s="66">
        <v>0.26900000000000002</v>
      </c>
      <c r="CC62" s="113">
        <v>0.15842526462141965</v>
      </c>
      <c r="CD62" s="53"/>
      <c r="CE62" s="134">
        <f>(1-I62*0.7635+1-AU62*0.7562+1-K62*0.7021+P62*0.5276+1-R62*0.4621+1-W62*0.2713)/5.5276</f>
        <v>0.74810565825274877</v>
      </c>
      <c r="CF62" s="115">
        <v>3.42</v>
      </c>
      <c r="CG62" s="116">
        <v>7.9</v>
      </c>
      <c r="CH62" s="116">
        <v>2.8</v>
      </c>
      <c r="CI62" s="116">
        <v>0.6</v>
      </c>
      <c r="CJ62" s="115">
        <f>AS62/D62</f>
        <v>0.84984615384615381</v>
      </c>
      <c r="CK62" s="1252">
        <v>0.97799999999999998</v>
      </c>
      <c r="CL62" s="116">
        <v>2.09</v>
      </c>
      <c r="CM62" s="116">
        <v>5.9</v>
      </c>
      <c r="CN62" s="116">
        <v>21.1</v>
      </c>
      <c r="CO62" s="66">
        <v>0.63900000000000001</v>
      </c>
      <c r="CP62" s="67">
        <v>9.1936805342911293E-2</v>
      </c>
      <c r="CQ62" s="66">
        <v>0.30586015409697681</v>
      </c>
      <c r="CR62" s="66">
        <v>7.5774002135178306E-2</v>
      </c>
      <c r="CS62" s="66">
        <v>0.26900000000000002</v>
      </c>
      <c r="CT62" s="113">
        <v>0.15842526462141965</v>
      </c>
      <c r="CU62" s="40"/>
      <c r="CV62" s="96">
        <v>1936</v>
      </c>
      <c r="CW62" s="134">
        <v>0.53226762161482433</v>
      </c>
      <c r="CX62" s="134">
        <v>0.70460509135774063</v>
      </c>
      <c r="CY62" s="40"/>
      <c r="DG62" s="40"/>
      <c r="DH62" s="96">
        <v>1936</v>
      </c>
      <c r="DI62" s="66">
        <v>0.33700000000000002</v>
      </c>
      <c r="DJ62" s="40"/>
      <c r="DR62" s="40"/>
      <c r="DS62" s="96">
        <v>1936</v>
      </c>
      <c r="DT62" s="98">
        <v>3.9076690211907163E-2</v>
      </c>
      <c r="DU62" s="40"/>
    </row>
    <row r="63" spans="1:126" x14ac:dyDescent="0.2">
      <c r="A63" s="40"/>
      <c r="B63" s="96">
        <v>1967</v>
      </c>
      <c r="C63" s="142">
        <v>20</v>
      </c>
      <c r="D63" s="111">
        <v>3240</v>
      </c>
      <c r="E63" s="112">
        <v>12210</v>
      </c>
      <c r="F63" s="138">
        <f>((((4/6)+((J63+K63+R63+T63+V63+W63+I63-(1-M63)-P63-Q63)/20))*(X63+(AD63+AS63)*5/6+(AH63+AM63+AP63)*1/6+AK63*18/6+AO63*8/6-AE63*9/6-AF63*7/6-AG63*3/6-AI63*2/6-AQ63*4/6-AR63)-(((2/6)-((J63+K63+L63+M63+S63+U63+V63+W63+I63)/20))*(AE63*17/6+AF63*12/6+AI63*3/6+AL63*2/6+AQ63*5/6+AR63*8/6-AD63*1/6-AG63*9/6-AK63*2/6))))/2</f>
        <v>11965.151106169924</v>
      </c>
      <c r="G63" s="301">
        <f t="shared" si="29"/>
        <v>0.97994685554217231</v>
      </c>
      <c r="H63" s="138">
        <f t="shared" si="32"/>
        <v>244.84889383007612</v>
      </c>
      <c r="I63" s="66">
        <v>0.27400000000000002</v>
      </c>
      <c r="J63" s="412">
        <v>0.35699999999999998</v>
      </c>
      <c r="K63" s="66">
        <v>0.66400000000000003</v>
      </c>
      <c r="L63" s="66">
        <f>AN63/X63</f>
        <v>0.10672098803392523</v>
      </c>
      <c r="M63" s="66">
        <f>AG63/X63</f>
        <v>5.8907935531811312E-2</v>
      </c>
      <c r="N63" s="134">
        <f>(I63*0.7635+AU63*0.7562+K63*0.7021+1-P63*0.5276+R63*0.4621+W63*0.2713)/3.9552</f>
        <v>0.48072086536186531</v>
      </c>
      <c r="O63" s="134">
        <f>(1-I63*0.7635+1-AU63*0.7562+1-K63*0.7021+P63*0.5276+1-R63*0.4621+1-W63*0.2713)/5.5276</f>
        <v>0.74148868104073207</v>
      </c>
      <c r="P63" s="113">
        <f>AI63/AA63</f>
        <v>0.15930837532209621</v>
      </c>
      <c r="Q63" s="66">
        <f>AT63/X63</f>
        <v>2.9697388987111488E-2</v>
      </c>
      <c r="R63" s="67">
        <f>E63/AA63</f>
        <v>0.10019859180357465</v>
      </c>
      <c r="S63" s="66">
        <f>AC63/X63</f>
        <v>0.26689215158736257</v>
      </c>
      <c r="T63" s="66">
        <f>AC63/AA63</f>
        <v>8.5476538265850416E-2</v>
      </c>
      <c r="U63" s="67">
        <f>E63/X63</f>
        <v>0.31286032746560072</v>
      </c>
      <c r="V63" s="66">
        <v>0.30599999999999999</v>
      </c>
      <c r="W63" s="67">
        <f>AD63/AA63</f>
        <v>7.9313627336736206E-2</v>
      </c>
      <c r="X63" s="69">
        <v>39027</v>
      </c>
      <c r="Y63" s="69"/>
      <c r="Z63" s="888">
        <v>26464</v>
      </c>
      <c r="AA63" s="888">
        <v>121858</v>
      </c>
      <c r="AB63" s="887">
        <v>109205</v>
      </c>
      <c r="AC63" s="888">
        <f t="shared" si="25"/>
        <v>10416</v>
      </c>
      <c r="AD63" s="68">
        <v>9665</v>
      </c>
      <c r="AE63" s="69">
        <v>2850</v>
      </c>
      <c r="AF63" s="69">
        <v>738</v>
      </c>
      <c r="AG63" s="68">
        <v>2299</v>
      </c>
      <c r="AH63" s="69">
        <v>985</v>
      </c>
      <c r="AI63" s="68">
        <v>19413</v>
      </c>
      <c r="AJ63" s="888">
        <f t="shared" si="26"/>
        <v>1548</v>
      </c>
      <c r="AK63" s="68">
        <v>751</v>
      </c>
      <c r="AL63" s="114">
        <v>217</v>
      </c>
      <c r="AM63" s="69">
        <v>101</v>
      </c>
      <c r="AN63" s="888">
        <f t="shared" si="27"/>
        <v>4165</v>
      </c>
      <c r="AO63" s="68">
        <v>1372</v>
      </c>
      <c r="AP63" s="69">
        <v>346</v>
      </c>
      <c r="AQ63" s="69">
        <v>1480</v>
      </c>
      <c r="AR63" s="68">
        <v>942</v>
      </c>
      <c r="AS63" s="220">
        <v>2733</v>
      </c>
      <c r="AT63" s="894">
        <f t="shared" si="28"/>
        <v>1159</v>
      </c>
      <c r="AU63" s="349">
        <f>X63/AA63</f>
        <v>0.32026621149206452</v>
      </c>
      <c r="AV63" s="349">
        <f>BH63/AA63</f>
        <v>0.45118088266671041</v>
      </c>
      <c r="AW63" s="353">
        <f>AG63/AA63</f>
        <v>1.8866221339591985E-2</v>
      </c>
      <c r="AX63" s="365">
        <f>AN63/AA63</f>
        <v>3.4179126524315186E-2</v>
      </c>
      <c r="AY63" s="365">
        <f>BH63/X63</f>
        <v>1.4087682886206985</v>
      </c>
      <c r="AZ63" s="365">
        <f>AR63/X63</f>
        <v>2.4137135829041433E-2</v>
      </c>
      <c r="BA63" s="365">
        <f>AR63/AA63</f>
        <v>7.7303090482364716E-3</v>
      </c>
      <c r="BB63" s="365">
        <f>AT63/AA63</f>
        <v>9.5110702621083558E-3</v>
      </c>
      <c r="BC63" s="365">
        <f>AI63/X63</f>
        <v>0.49742485971250672</v>
      </c>
      <c r="BD63" s="380">
        <f>AD63/X63</f>
        <v>0.24764906346888052</v>
      </c>
      <c r="BE63" s="365">
        <v>0.24199999999999999</v>
      </c>
      <c r="BF63" s="907">
        <v>11264</v>
      </c>
      <c r="BG63" s="907">
        <v>4082</v>
      </c>
      <c r="BH63" s="910">
        <f>X63+AC63+AN63+AO63</f>
        <v>54980</v>
      </c>
      <c r="BI63" s="909">
        <v>19291</v>
      </c>
      <c r="BJ63" s="909">
        <v>2245</v>
      </c>
      <c r="BK63" s="907">
        <v>1295</v>
      </c>
      <c r="BL63" s="907">
        <v>792</v>
      </c>
      <c r="BM63" s="53"/>
      <c r="BN63" s="134">
        <f>(I63*0.7635+AU63*0.7562+K63*0.7021+1-P63*0.5276+R63*0.4621+W63*0.2713)/3.9552</f>
        <v>0.48072086536186531</v>
      </c>
      <c r="BO63" s="222">
        <v>3.77</v>
      </c>
      <c r="BP63" s="116">
        <v>8.1999999999999993</v>
      </c>
      <c r="BQ63" s="116">
        <v>3</v>
      </c>
      <c r="BR63" s="116">
        <v>0.7</v>
      </c>
      <c r="BS63" s="115">
        <f>AS63/D63</f>
        <v>0.84351851851851856</v>
      </c>
      <c r="BT63" s="1252">
        <v>0.97799999999999998</v>
      </c>
      <c r="BU63" s="116">
        <v>2.0099999999999998</v>
      </c>
      <c r="BV63" s="116">
        <v>21</v>
      </c>
      <c r="BW63" s="116">
        <v>6</v>
      </c>
      <c r="BX63" s="66">
        <v>0.66400000000000003</v>
      </c>
      <c r="BY63" s="67">
        <v>0.10019859180357465</v>
      </c>
      <c r="BZ63" s="66">
        <v>0.32026621149206452</v>
      </c>
      <c r="CA63" s="227">
        <v>7.9313627336736206E-2</v>
      </c>
      <c r="CB63" s="66">
        <v>0.27400000000000002</v>
      </c>
      <c r="CC63" s="113">
        <v>0.15930837532209621</v>
      </c>
      <c r="CD63" s="53"/>
      <c r="CE63" s="134">
        <f>(1-I63*0.7635+1-AU63*0.7562+1-K63*0.7021+P63*0.5276+1-R63*0.4621+1-W63*0.2713)/5.5276</f>
        <v>0.74148868104073207</v>
      </c>
      <c r="CF63" s="115">
        <v>3.77</v>
      </c>
      <c r="CG63" s="116">
        <v>8.1999999999999993</v>
      </c>
      <c r="CH63" s="116">
        <v>3</v>
      </c>
      <c r="CI63" s="116">
        <v>0.7</v>
      </c>
      <c r="CJ63" s="115">
        <f>AS63/D63</f>
        <v>0.84351851851851856</v>
      </c>
      <c r="CK63" s="1252">
        <v>0.97799999999999998</v>
      </c>
      <c r="CL63" s="116">
        <v>2.0099999999999998</v>
      </c>
      <c r="CM63" s="116">
        <v>6</v>
      </c>
      <c r="CN63" s="116">
        <v>21</v>
      </c>
      <c r="CO63" s="66">
        <v>0.66400000000000003</v>
      </c>
      <c r="CP63" s="67">
        <v>0.10019859180357465</v>
      </c>
      <c r="CQ63" s="66">
        <v>0.32026621149206452</v>
      </c>
      <c r="CR63" s="66">
        <v>7.9313627336736206E-2</v>
      </c>
      <c r="CS63" s="66">
        <v>0.27400000000000002</v>
      </c>
      <c r="CT63" s="113">
        <v>0.15930837532209621</v>
      </c>
      <c r="CU63" s="40"/>
      <c r="CV63" s="96">
        <v>1937</v>
      </c>
      <c r="CW63" s="134">
        <v>0.53090857002324776</v>
      </c>
      <c r="CX63" s="134">
        <v>0.70557754248571725</v>
      </c>
      <c r="CY63" s="40"/>
      <c r="DG63" s="40"/>
      <c r="DH63" s="96">
        <v>1937</v>
      </c>
      <c r="DI63" s="66">
        <v>0.35199999999999998</v>
      </c>
      <c r="DJ63" s="40"/>
      <c r="DR63" s="40"/>
      <c r="DS63" s="96">
        <v>1937</v>
      </c>
      <c r="DT63" s="98">
        <v>4.0499742274367347E-2</v>
      </c>
      <c r="DU63" s="40"/>
    </row>
    <row r="64" spans="1:126" x14ac:dyDescent="0.2">
      <c r="A64" s="40"/>
      <c r="B64" s="96">
        <v>1966</v>
      </c>
      <c r="C64" s="142">
        <v>20</v>
      </c>
      <c r="D64" s="111">
        <v>3230</v>
      </c>
      <c r="E64" s="112">
        <v>12900</v>
      </c>
      <c r="F64" s="138">
        <f>((((4/6)+((J64+K64+R64+T64+V64+W64+I64-(1-M64)-P64-Q64)/20))*(X64+(AD64+AS64)*5/6+(AH64+AM64+AP64)*1/6+AK64*18/6+AO64*8/6-AE64*9/6-AF64*7/6-AG64*3/6-AI64*2/6-AQ64*4/6-AR64)-(((2/6)-((J64+K64+L64+M64+S64+U64+V64+W64+I64)/20))*(AE64*17/6+AF64*12/6+AI64*3/6+AL64*2/6+AQ64*5/6+AR64*8/6-AD64*1/6-AG64*9/6-AK64*2/6))))/2</f>
        <v>12725.931759898198</v>
      </c>
      <c r="G64" s="300">
        <f t="shared" si="29"/>
        <v>0.98650633797660447</v>
      </c>
      <c r="H64" s="138">
        <f t="shared" si="32"/>
        <v>174.06824010180208</v>
      </c>
      <c r="I64" s="66">
        <v>0.27600000000000002</v>
      </c>
      <c r="J64" s="412">
        <v>0.376</v>
      </c>
      <c r="K64" s="66">
        <v>0.68600000000000005</v>
      </c>
      <c r="L64" s="66">
        <f>AN64/X64</f>
        <v>0.10479172735217011</v>
      </c>
      <c r="M64" s="66">
        <f>AG64/X64</f>
        <v>6.6584134381978827E-2</v>
      </c>
      <c r="N64" s="134">
        <f>(I64*0.7635+AU64*0.7562+K64*0.7021+1-P64*0.5276+R64*0.4621+W64*0.2713)/3.9552</f>
        <v>0.48963296486568231</v>
      </c>
      <c r="O64" s="134">
        <f>(1-I64*0.7635+1-AU64*0.7562+1-K64*0.7021+P64*0.5276+1-R64*0.4621+1-W64*0.2713)/5.5276</f>
        <v>0.73511174784051914</v>
      </c>
      <c r="P64" s="113">
        <f>AI64/AA64</f>
        <v>0.15451550085043098</v>
      </c>
      <c r="Q64" s="66">
        <f>AT64/X64</f>
        <v>2.8862025439363045E-2</v>
      </c>
      <c r="R64" s="67">
        <f>E64/AA64</f>
        <v>0.10599574373680189</v>
      </c>
      <c r="S64" s="66">
        <f>AC64/X64</f>
        <v>0.24305757840567047</v>
      </c>
      <c r="T64" s="66">
        <f>AC64/AA64</f>
        <v>8.2274060622992043E-2</v>
      </c>
      <c r="U64" s="67">
        <f>E64/X64</f>
        <v>0.31313719778619281</v>
      </c>
      <c r="V64" s="66">
        <v>0.31</v>
      </c>
      <c r="W64" s="67">
        <f>AD64/AA64</f>
        <v>7.6670254636286697E-2</v>
      </c>
      <c r="X64" s="69">
        <v>41196</v>
      </c>
      <c r="Y64" s="69"/>
      <c r="Z64" s="888">
        <v>27207</v>
      </c>
      <c r="AA64" s="888">
        <v>121703</v>
      </c>
      <c r="AB64" s="887">
        <v>109467</v>
      </c>
      <c r="AC64" s="888">
        <f t="shared" si="25"/>
        <v>10013</v>
      </c>
      <c r="AD64" s="68">
        <v>9331</v>
      </c>
      <c r="AE64" s="69">
        <v>2945</v>
      </c>
      <c r="AF64" s="69">
        <v>742</v>
      </c>
      <c r="AG64" s="68">
        <v>2743</v>
      </c>
      <c r="AH64" s="69">
        <v>1039</v>
      </c>
      <c r="AI64" s="68">
        <v>18805</v>
      </c>
      <c r="AJ64" s="888">
        <f t="shared" si="26"/>
        <v>1622</v>
      </c>
      <c r="AK64" s="68">
        <v>682</v>
      </c>
      <c r="AL64" s="114">
        <v>261</v>
      </c>
      <c r="AM64" s="69">
        <v>96</v>
      </c>
      <c r="AN64" s="888">
        <f t="shared" si="27"/>
        <v>4317</v>
      </c>
      <c r="AO64" s="68">
        <v>1453</v>
      </c>
      <c r="AP64" s="69">
        <v>322</v>
      </c>
      <c r="AQ64" s="69">
        <v>1455</v>
      </c>
      <c r="AR64" s="68">
        <v>928</v>
      </c>
      <c r="AS64" s="220">
        <v>2860</v>
      </c>
      <c r="AT64" s="894">
        <f t="shared" si="28"/>
        <v>1189</v>
      </c>
      <c r="AU64" s="349">
        <f>X64/AA64</f>
        <v>0.33849617511482871</v>
      </c>
      <c r="AV64" s="349">
        <f>BH64/AA64</f>
        <v>0.46818073506815772</v>
      </c>
      <c r="AW64" s="353">
        <f>AG64/AA64</f>
        <v>2.2538474811631595E-2</v>
      </c>
      <c r="AX64" s="365">
        <f>AN64/AA64</f>
        <v>3.5471598892385561E-2</v>
      </c>
      <c r="AY64" s="365">
        <f>BH64/X64</f>
        <v>1.3831197203612</v>
      </c>
      <c r="AZ64" s="365">
        <f>AR64/X64</f>
        <v>2.2526458879502866E-2</v>
      </c>
      <c r="BA64" s="365">
        <f>AR64/AA64</f>
        <v>7.6251201695931902E-3</v>
      </c>
      <c r="BB64" s="365">
        <f>AT64/AA64</f>
        <v>9.7696852172912754E-3</v>
      </c>
      <c r="BC64" s="365">
        <f>AI64/X64</f>
        <v>0.4564763569278571</v>
      </c>
      <c r="BD64" s="380">
        <f>AD64/X64</f>
        <v>0.22650257306534616</v>
      </c>
      <c r="BE64" s="365">
        <v>0.249</v>
      </c>
      <c r="BF64" s="907">
        <v>11998</v>
      </c>
      <c r="BG64" s="907">
        <v>4120</v>
      </c>
      <c r="BH64" s="910">
        <f>X64+AC64+AN64+AO64</f>
        <v>56979</v>
      </c>
      <c r="BI64" s="909">
        <v>19524</v>
      </c>
      <c r="BJ64" s="909">
        <v>2355</v>
      </c>
      <c r="BK64" s="907">
        <v>1088</v>
      </c>
      <c r="BL64" s="907">
        <v>820</v>
      </c>
      <c r="BM64" s="53"/>
      <c r="BN64" s="134">
        <f>(I64*0.7635+AU64*0.7562+K64*0.7021+1-P64*0.5276+R64*0.4621+W64*0.2713)/3.9552</f>
        <v>0.48963296486568231</v>
      </c>
      <c r="BO64" s="222">
        <v>3.99</v>
      </c>
      <c r="BP64" s="116">
        <v>8.4</v>
      </c>
      <c r="BQ64" s="116">
        <v>2.9</v>
      </c>
      <c r="BR64" s="116">
        <v>0.8</v>
      </c>
      <c r="BS64" s="115">
        <f>AS64/D64</f>
        <v>0.88544891640866874</v>
      </c>
      <c r="BT64" s="1252">
        <v>0.97699999999999998</v>
      </c>
      <c r="BU64" s="116">
        <v>2.02</v>
      </c>
      <c r="BV64" s="116">
        <v>21.2</v>
      </c>
      <c r="BW64" s="116">
        <v>5.8</v>
      </c>
      <c r="BX64" s="66">
        <v>0.68600000000000005</v>
      </c>
      <c r="BY64" s="67">
        <v>0.10599574373680189</v>
      </c>
      <c r="BZ64" s="66">
        <v>0.33849617511482871</v>
      </c>
      <c r="CA64" s="227">
        <v>7.6670254636286697E-2</v>
      </c>
      <c r="CB64" s="66">
        <v>0.27600000000000002</v>
      </c>
      <c r="CC64" s="113">
        <v>0.15451550085043098</v>
      </c>
      <c r="CD64" s="53"/>
      <c r="CE64" s="134">
        <f>(1-I64*0.7635+1-AU64*0.7562+1-K64*0.7021+P64*0.5276+1-R64*0.4621+1-W64*0.2713)/5.5276</f>
        <v>0.73511174784051914</v>
      </c>
      <c r="CF64" s="115">
        <v>3.99</v>
      </c>
      <c r="CG64" s="116">
        <v>8.4</v>
      </c>
      <c r="CH64" s="116">
        <v>2.9</v>
      </c>
      <c r="CI64" s="116">
        <v>0.8</v>
      </c>
      <c r="CJ64" s="115">
        <f>AS64/D64</f>
        <v>0.88544891640866874</v>
      </c>
      <c r="CK64" s="1252">
        <v>0.97699999999999998</v>
      </c>
      <c r="CL64" s="116">
        <v>2.02</v>
      </c>
      <c r="CM64" s="116">
        <v>5.8</v>
      </c>
      <c r="CN64" s="116">
        <v>21.2</v>
      </c>
      <c r="CO64" s="66">
        <v>0.68600000000000005</v>
      </c>
      <c r="CP64" s="67">
        <v>0.10599574373680189</v>
      </c>
      <c r="CQ64" s="66">
        <v>0.33849617511482871</v>
      </c>
      <c r="CR64" s="66">
        <v>7.6670254636286697E-2</v>
      </c>
      <c r="CS64" s="66">
        <v>0.27600000000000002</v>
      </c>
      <c r="CT64" s="113">
        <v>0.15451550085043098</v>
      </c>
      <c r="CU64" s="40"/>
      <c r="CV64" s="96">
        <v>1938</v>
      </c>
      <c r="CW64" s="134">
        <v>0.52767885599591446</v>
      </c>
      <c r="CX64" s="134">
        <v>0.70788852101544242</v>
      </c>
      <c r="CY64" s="40"/>
      <c r="DG64" s="40"/>
      <c r="DH64" s="96">
        <v>1938</v>
      </c>
      <c r="DI64" s="66">
        <v>0.34300000000000003</v>
      </c>
      <c r="DJ64" s="40"/>
      <c r="DR64" s="40"/>
      <c r="DS64" s="96">
        <v>1938</v>
      </c>
      <c r="DT64" s="98">
        <v>4.2408456402994135E-2</v>
      </c>
      <c r="DU64" s="40"/>
    </row>
    <row r="65" spans="1:125" x14ac:dyDescent="0.2">
      <c r="A65" s="40"/>
      <c r="B65" s="96">
        <v>1965</v>
      </c>
      <c r="C65" s="142">
        <v>20</v>
      </c>
      <c r="D65" s="111">
        <v>3246</v>
      </c>
      <c r="E65" s="112">
        <v>12946</v>
      </c>
      <c r="F65" s="138">
        <f>((((4/6)+((J65+K65+R65+T65+V65+W65+I65-(1-M65)-P65-Q65)/20))*(X65+(AD65+AS65)*5/6+(AH65+AM65+AP65)*1/6+AK65*18/6+AO65*8/6-AE65*9/6-AF65*7/6-AG65*3/6-AI65*2/6-AQ65*4/6-AR65)-(((2/6)-((J65+K65+L65+M65+S65+U65+V65+W65+I65)/20))*(AE65*17/6+AF65*12/6+AI65*3/6+AL65*2/6+AQ65*5/6+AR65*8/6-AD65*1/6-AG65*9/6-AK65*2/6))))/2</f>
        <v>12819.265195096476</v>
      </c>
      <c r="G65" s="300">
        <f t="shared" si="29"/>
        <v>0.99021050479657624</v>
      </c>
      <c r="H65" s="138">
        <f t="shared" si="32"/>
        <v>126.73480490352449</v>
      </c>
      <c r="I65" s="66">
        <v>0.27400000000000002</v>
      </c>
      <c r="J65" s="412">
        <v>0.372</v>
      </c>
      <c r="K65" s="66">
        <v>0.68300000000000005</v>
      </c>
      <c r="L65" s="66">
        <f>AN65/X65</f>
        <v>0.1070386623844664</v>
      </c>
      <c r="M65" s="66">
        <f>AG65/X65</f>
        <v>6.5900120130427314E-2</v>
      </c>
      <c r="N65" s="134">
        <f>(I65*0.7635+AU65*0.7562+K65*0.7021+1-P65*0.5276+R65*0.4621+W65*0.2713)/3.9552</f>
        <v>0.48746019473645907</v>
      </c>
      <c r="O65" s="134">
        <f>(1-I65*0.7635+1-AU65*0.7562+1-K65*0.7021+P65*0.5276+1-R65*0.4621+1-W65*0.2713)/5.5276</f>
        <v>0.73666644434806383</v>
      </c>
      <c r="P65" s="113">
        <f>AI65/AA65</f>
        <v>0.15706094124163097</v>
      </c>
      <c r="Q65" s="66">
        <f>AT65/X65</f>
        <v>2.5325455392385201E-2</v>
      </c>
      <c r="R65" s="67">
        <f>E65/AA65</f>
        <v>0.10544577842214149</v>
      </c>
      <c r="S65" s="66">
        <f>AC65/X65</f>
        <v>0.26369854617666527</v>
      </c>
      <c r="T65" s="66">
        <f>AC65/AA65</f>
        <v>8.7608125498884123E-2</v>
      </c>
      <c r="U65" s="67">
        <f>E65/X65</f>
        <v>0.31738949226507146</v>
      </c>
      <c r="V65" s="66">
        <v>0.311</v>
      </c>
      <c r="W65" s="67">
        <f>AD65/AA65</f>
        <v>8.174369166110089E-2</v>
      </c>
      <c r="X65" s="69">
        <v>40789</v>
      </c>
      <c r="Y65" s="69"/>
      <c r="Z65" s="888">
        <v>26952</v>
      </c>
      <c r="AA65" s="888">
        <v>122774</v>
      </c>
      <c r="AB65" s="887">
        <v>109738</v>
      </c>
      <c r="AC65" s="888">
        <f t="shared" si="25"/>
        <v>10756</v>
      </c>
      <c r="AD65" s="68">
        <v>10036</v>
      </c>
      <c r="AE65" s="69">
        <v>2942</v>
      </c>
      <c r="AF65" s="69">
        <v>766</v>
      </c>
      <c r="AG65" s="68">
        <v>2688</v>
      </c>
      <c r="AH65" s="69">
        <v>1046</v>
      </c>
      <c r="AI65" s="68">
        <v>19283</v>
      </c>
      <c r="AJ65" s="888">
        <f t="shared" si="26"/>
        <v>1698</v>
      </c>
      <c r="AK65" s="68">
        <v>720</v>
      </c>
      <c r="AL65" s="114">
        <v>249</v>
      </c>
      <c r="AM65" s="69">
        <v>72</v>
      </c>
      <c r="AN65" s="888">
        <f t="shared" si="27"/>
        <v>4366</v>
      </c>
      <c r="AO65" s="68">
        <v>1446</v>
      </c>
      <c r="AP65" s="69">
        <v>403</v>
      </c>
      <c r="AQ65" s="69">
        <v>1488</v>
      </c>
      <c r="AR65" s="68">
        <v>784</v>
      </c>
      <c r="AS65" s="220">
        <v>2845</v>
      </c>
      <c r="AT65" s="894">
        <f t="shared" si="28"/>
        <v>1033</v>
      </c>
      <c r="AU65" s="349">
        <f>X65/AA65</f>
        <v>0.33222832195741769</v>
      </c>
      <c r="AV65" s="349">
        <f>BH65/AA65</f>
        <v>0.46717546060240767</v>
      </c>
      <c r="AW65" s="353">
        <f>AG65/AA65</f>
        <v>2.189388632772411E-2</v>
      </c>
      <c r="AX65" s="365">
        <f>AN65/AA65</f>
        <v>3.5561275188557839E-2</v>
      </c>
      <c r="AY65" s="365">
        <f>BH65/X65</f>
        <v>1.4061879428277231</v>
      </c>
      <c r="AZ65" s="365">
        <f>AR65/X65</f>
        <v>1.9220868371374634E-2</v>
      </c>
      <c r="BA65" s="365">
        <f>AR65/AA65</f>
        <v>6.3857168455861988E-3</v>
      </c>
      <c r="BB65" s="365">
        <f>AT65/AA65</f>
        <v>8.4138335478195717E-3</v>
      </c>
      <c r="BC65" s="365">
        <f>AI65/X65</f>
        <v>0.47275000612910345</v>
      </c>
      <c r="BD65" s="380">
        <f>AD65/X65</f>
        <v>0.24604672828458654</v>
      </c>
      <c r="BE65" s="365">
        <v>0.246</v>
      </c>
      <c r="BF65" s="907">
        <v>12011</v>
      </c>
      <c r="BG65" s="907">
        <v>4199</v>
      </c>
      <c r="BH65" s="910">
        <f>X65+AC65+AN65+AO65</f>
        <v>57357</v>
      </c>
      <c r="BI65" s="909">
        <v>19278</v>
      </c>
      <c r="BJ65" s="909">
        <v>2365</v>
      </c>
      <c r="BK65" s="907">
        <v>1130</v>
      </c>
      <c r="BL65" s="907">
        <v>787</v>
      </c>
      <c r="BM65" s="53"/>
      <c r="BN65" s="134">
        <f>(I65*0.7635+AU65*0.7562+K65*0.7021+1-P65*0.5276+R65*0.4621+W65*0.2713)/3.9552</f>
        <v>0.48746019473645907</v>
      </c>
      <c r="BO65" s="222">
        <v>3.99</v>
      </c>
      <c r="BP65" s="116">
        <v>8.3000000000000007</v>
      </c>
      <c r="BQ65" s="116">
        <v>3.1</v>
      </c>
      <c r="BR65" s="116">
        <v>0.8</v>
      </c>
      <c r="BS65" s="115">
        <f>AS65/D65</f>
        <v>0.87646333949476274</v>
      </c>
      <c r="BT65" s="1252">
        <v>0.97699999999999998</v>
      </c>
      <c r="BU65" s="116">
        <v>1.92</v>
      </c>
      <c r="BV65" s="116">
        <v>21.1</v>
      </c>
      <c r="BW65" s="116">
        <v>5.9</v>
      </c>
      <c r="BX65" s="66">
        <v>0.68300000000000005</v>
      </c>
      <c r="BY65" s="67">
        <v>0.10544577842214149</v>
      </c>
      <c r="BZ65" s="66">
        <v>0.33222832195741769</v>
      </c>
      <c r="CA65" s="227">
        <v>8.174369166110089E-2</v>
      </c>
      <c r="CB65" s="66">
        <v>0.27400000000000002</v>
      </c>
      <c r="CC65" s="113">
        <v>0.15706094124163097</v>
      </c>
      <c r="CD65" s="53"/>
      <c r="CE65" s="134">
        <f>(1-I65*0.7635+1-AU65*0.7562+1-K65*0.7021+P65*0.5276+1-R65*0.4621+1-W65*0.2713)/5.5276</f>
        <v>0.73666644434806383</v>
      </c>
      <c r="CF65" s="115">
        <v>3.99</v>
      </c>
      <c r="CG65" s="116">
        <v>8.3000000000000007</v>
      </c>
      <c r="CH65" s="116">
        <v>3.1</v>
      </c>
      <c r="CI65" s="116">
        <v>0.8</v>
      </c>
      <c r="CJ65" s="115">
        <f>AS65/D65</f>
        <v>0.87646333949476274</v>
      </c>
      <c r="CK65" s="1252">
        <v>0.97699999999999998</v>
      </c>
      <c r="CL65" s="116">
        <v>1.92</v>
      </c>
      <c r="CM65" s="116">
        <v>5.9</v>
      </c>
      <c r="CN65" s="116">
        <v>21.1</v>
      </c>
      <c r="CO65" s="66">
        <v>0.68300000000000005</v>
      </c>
      <c r="CP65" s="67">
        <v>0.10544577842214149</v>
      </c>
      <c r="CQ65" s="66">
        <v>0.33222832195741769</v>
      </c>
      <c r="CR65" s="66">
        <v>8.174369166110089E-2</v>
      </c>
      <c r="CS65" s="66">
        <v>0.27400000000000002</v>
      </c>
      <c r="CT65" s="113">
        <v>0.15706094124163097</v>
      </c>
      <c r="CU65" s="40"/>
      <c r="CV65" s="96">
        <v>1939</v>
      </c>
      <c r="CW65" s="134">
        <v>0.51602509815152264</v>
      </c>
      <c r="CX65" s="134">
        <v>0.71622721104839315</v>
      </c>
      <c r="CY65" s="40"/>
      <c r="DG65" s="40"/>
      <c r="DH65" s="96">
        <v>1939</v>
      </c>
      <c r="DI65" s="66">
        <v>0.28999999999999998</v>
      </c>
      <c r="DJ65" s="40"/>
      <c r="DR65" s="40"/>
      <c r="DS65" s="96">
        <v>1939</v>
      </c>
      <c r="DT65" s="98">
        <v>4.2421391045244256E-2</v>
      </c>
      <c r="DU65" s="40"/>
    </row>
    <row r="66" spans="1:125" x14ac:dyDescent="0.2">
      <c r="A66" s="40"/>
      <c r="B66" s="96">
        <v>1964</v>
      </c>
      <c r="C66" s="142">
        <v>20</v>
      </c>
      <c r="D66" s="111">
        <v>3252</v>
      </c>
      <c r="E66" s="112">
        <v>13124</v>
      </c>
      <c r="F66" s="138">
        <f>((((4/6)+((J66+K66+R66+T66+V66+W66+I66-(1-M66)-P66-Q66)/20))*(X66+(AD66+AS66)*5/6+(AH66+AM66+AP66)*1/6+AK66*18/6+AO66*8/6-AE66*9/6-AF66*7/6-AG66*3/6-AI66*2/6-AQ66*4/6-AR66)-(((2/6)-((J66+K66+L66+M66+S66+U66+V66+W66+I66)/20))*(AE66*17/6+AF66*12/6+AI66*3/6+AL66*2/6+AQ66*5/6+AR66*8/6-AD66*1/6-AG66*9/6-AK66*2/6))))/2</f>
        <v>12956.787511774617</v>
      </c>
      <c r="G66" s="300">
        <f t="shared" si="29"/>
        <v>0.98725903015655414</v>
      </c>
      <c r="H66" s="138">
        <f t="shared" si="32"/>
        <v>167.21248822538291</v>
      </c>
      <c r="I66" s="66">
        <v>0.27900000000000003</v>
      </c>
      <c r="J66" s="412">
        <v>0.378</v>
      </c>
      <c r="K66" s="66">
        <v>0.69</v>
      </c>
      <c r="L66" s="66">
        <f>AN66/X66</f>
        <v>0.10192837465564739</v>
      </c>
      <c r="M66" s="66">
        <f>AG66/X66</f>
        <v>6.616361240867169E-2</v>
      </c>
      <c r="N66" s="134">
        <f>(I66*0.7635+AU66*0.7562+K66*0.7021+1-P66*0.5276+R66*0.4621+W66*0.2713)/3.9552</f>
        <v>0.49105243883721067</v>
      </c>
      <c r="O66" s="134">
        <f>(1-I66*0.7635+1-AU66*0.7562+1-K66*0.7021+P66*0.5276+1-R66*0.4621+1-W66*0.2713)/5.5276</f>
        <v>0.73409606228943192</v>
      </c>
      <c r="P66" s="113">
        <f>AI66/AA66</f>
        <v>0.15618242419315503</v>
      </c>
      <c r="Q66" s="66">
        <f>AT66/X66</f>
        <v>2.2709306503772907E-2</v>
      </c>
      <c r="R66" s="67">
        <f>E66/AA66</f>
        <v>0.1066905129664255</v>
      </c>
      <c r="S66" s="66">
        <f>AC66/X66</f>
        <v>0.2470954605341957</v>
      </c>
      <c r="T66" s="66">
        <f>AC66/AA66</f>
        <v>8.3854971140557677E-2</v>
      </c>
      <c r="U66" s="67">
        <f>E66/X66</f>
        <v>0.31438495628218949</v>
      </c>
      <c r="V66" s="66">
        <v>0.313</v>
      </c>
      <c r="W66" s="67">
        <f>AD66/AA66</f>
        <v>7.8213153402162422E-2</v>
      </c>
      <c r="X66" s="69">
        <v>41745</v>
      </c>
      <c r="Y66" s="69"/>
      <c r="Z66" s="888">
        <v>27669</v>
      </c>
      <c r="AA66" s="888">
        <v>123010</v>
      </c>
      <c r="AB66" s="887">
        <v>110464</v>
      </c>
      <c r="AC66" s="888">
        <f t="shared" si="25"/>
        <v>10315</v>
      </c>
      <c r="AD66" s="68">
        <v>9621</v>
      </c>
      <c r="AE66" s="69">
        <v>2925</v>
      </c>
      <c r="AF66" s="69">
        <v>739</v>
      </c>
      <c r="AG66" s="68">
        <v>2762</v>
      </c>
      <c r="AH66" s="69">
        <v>979</v>
      </c>
      <c r="AI66" s="68">
        <v>19212</v>
      </c>
      <c r="AJ66" s="888">
        <f t="shared" si="26"/>
        <v>1556</v>
      </c>
      <c r="AK66" s="68">
        <v>694</v>
      </c>
      <c r="AL66" s="114">
        <v>213</v>
      </c>
      <c r="AM66" s="69">
        <v>65</v>
      </c>
      <c r="AN66" s="888">
        <f t="shared" si="27"/>
        <v>4255</v>
      </c>
      <c r="AO66" s="68">
        <v>1177</v>
      </c>
      <c r="AP66" s="69">
        <v>364</v>
      </c>
      <c r="AQ66" s="69">
        <v>1462</v>
      </c>
      <c r="AR66" s="68">
        <v>735</v>
      </c>
      <c r="AS66" s="220">
        <v>2847</v>
      </c>
      <c r="AT66" s="894">
        <f t="shared" si="28"/>
        <v>948</v>
      </c>
      <c r="AU66" s="349">
        <f>X66/AA66</f>
        <v>0.33936265344280953</v>
      </c>
      <c r="AV66" s="349">
        <f>BH66/AA66</f>
        <v>0.46737663604584995</v>
      </c>
      <c r="AW66" s="353">
        <f>AG66/AA66</f>
        <v>2.2453459068368424E-2</v>
      </c>
      <c r="AX66" s="365">
        <f>AN66/AA66</f>
        <v>3.4590683684253311E-2</v>
      </c>
      <c r="AY66" s="365">
        <f>BH66/X66</f>
        <v>1.3772188286022278</v>
      </c>
      <c r="AZ66" s="365">
        <f>AR66/X66</f>
        <v>1.760689902982393E-2</v>
      </c>
      <c r="BA66" s="365">
        <f>AR66/AA66</f>
        <v>5.9751239736606778E-3</v>
      </c>
      <c r="BB66" s="365">
        <f>AT66/AA66</f>
        <v>7.7066905129664258E-3</v>
      </c>
      <c r="BC66" s="365">
        <f>AI66/X66</f>
        <v>0.46022278117139775</v>
      </c>
      <c r="BD66" s="380">
        <f>AD66/X66</f>
        <v>0.2304707150556953</v>
      </c>
      <c r="BE66" s="365">
        <v>0.25</v>
      </c>
      <c r="BF66" s="907">
        <v>12233</v>
      </c>
      <c r="BG66" s="907">
        <v>4270</v>
      </c>
      <c r="BH66" s="910">
        <f>X66+AC66+AN66+AO66</f>
        <v>57492</v>
      </c>
      <c r="BI66" s="909">
        <v>19877</v>
      </c>
      <c r="BJ66" s="909">
        <v>2394</v>
      </c>
      <c r="BK66" s="907">
        <v>1015</v>
      </c>
      <c r="BL66" s="907">
        <v>760</v>
      </c>
      <c r="BM66" s="53"/>
      <c r="BN66" s="134">
        <f>(I66*0.7635+AU66*0.7562+K66*0.7021+1-P66*0.5276+R66*0.4621+W66*0.2713)/3.9552</f>
        <v>0.49105243883721067</v>
      </c>
      <c r="BO66" s="222">
        <v>4.04</v>
      </c>
      <c r="BP66" s="116">
        <v>8.5</v>
      </c>
      <c r="BQ66" s="116">
        <v>3</v>
      </c>
      <c r="BR66" s="116">
        <v>0.9</v>
      </c>
      <c r="BS66" s="115">
        <f>AS66/D66</f>
        <v>0.87546125461254609</v>
      </c>
      <c r="BT66" s="1252">
        <v>0.97699999999999998</v>
      </c>
      <c r="BU66" s="116">
        <v>2</v>
      </c>
      <c r="BV66" s="116">
        <v>21.1</v>
      </c>
      <c r="BW66" s="116">
        <v>5.9</v>
      </c>
      <c r="BX66" s="66">
        <v>0.69</v>
      </c>
      <c r="BY66" s="67">
        <v>0.1066905129664255</v>
      </c>
      <c r="BZ66" s="66">
        <v>0.33936265344280953</v>
      </c>
      <c r="CA66" s="227">
        <v>7.8213153402162422E-2</v>
      </c>
      <c r="CB66" s="66">
        <v>0.27900000000000003</v>
      </c>
      <c r="CC66" s="113">
        <v>0.15618242419315503</v>
      </c>
      <c r="CD66" s="53"/>
      <c r="CE66" s="134">
        <f>(1-I66*0.7635+1-AU66*0.7562+1-K66*0.7021+P66*0.5276+1-R66*0.4621+1-W66*0.2713)/5.5276</f>
        <v>0.73409606228943192</v>
      </c>
      <c r="CF66" s="115">
        <v>4.04</v>
      </c>
      <c r="CG66" s="116">
        <v>8.5</v>
      </c>
      <c r="CH66" s="116">
        <v>3</v>
      </c>
      <c r="CI66" s="116">
        <v>0.9</v>
      </c>
      <c r="CJ66" s="115">
        <f>AS66/D66</f>
        <v>0.87546125461254609</v>
      </c>
      <c r="CK66" s="1252">
        <v>0.97699999999999998</v>
      </c>
      <c r="CL66" s="116">
        <v>2</v>
      </c>
      <c r="CM66" s="116">
        <v>5.9</v>
      </c>
      <c r="CN66" s="116">
        <v>21.1</v>
      </c>
      <c r="CO66" s="66">
        <v>0.69</v>
      </c>
      <c r="CP66" s="67">
        <v>0.1066905129664255</v>
      </c>
      <c r="CQ66" s="66">
        <v>0.33936265344280953</v>
      </c>
      <c r="CR66" s="66">
        <v>7.8213153402162422E-2</v>
      </c>
      <c r="CS66" s="66">
        <v>0.27900000000000003</v>
      </c>
      <c r="CT66" s="113">
        <v>0.15618242419315503</v>
      </c>
      <c r="CU66" s="40"/>
      <c r="CV66" s="96">
        <v>1940</v>
      </c>
      <c r="CW66" s="134">
        <v>0.51179977342602412</v>
      </c>
      <c r="CX66" s="134">
        <v>0.71925058545216536</v>
      </c>
      <c r="CY66" s="40"/>
      <c r="DG66" s="40"/>
      <c r="DH66" s="96">
        <v>1940</v>
      </c>
      <c r="DI66" s="66">
        <v>0.28399999999999997</v>
      </c>
      <c r="DJ66" s="40"/>
      <c r="DR66" s="40"/>
      <c r="DS66" s="96">
        <v>1940</v>
      </c>
      <c r="DT66" s="98">
        <v>4.4924093772591142E-2</v>
      </c>
      <c r="DU66" s="40"/>
    </row>
    <row r="67" spans="1:125" x14ac:dyDescent="0.2">
      <c r="A67" s="40"/>
      <c r="B67" s="96">
        <v>1963</v>
      </c>
      <c r="C67" s="142">
        <v>20</v>
      </c>
      <c r="D67" s="111">
        <v>3238</v>
      </c>
      <c r="E67" s="112">
        <v>12780</v>
      </c>
      <c r="F67" s="138">
        <f>((((4/6)+((J67+K67+R67+T67+V67+W67+I67-(1-M67)-P67-Q67)/20))*(X67+(AD67+AS67)*5/6+(AH67+AM67+AP67)*1/6+AK67*18/6+AO67*8/6-AE67*9/6-AF67*7/6-AG67*3/6-AI67*2/6-AQ67*4/6-AR67)-(((2/6)-((J67+K67+L67+M67+S67+U67+V67+W67+I67)/20))*(AE67*17/6+AF67*12/6+AI67*3/6+AL67*2/6+AQ67*5/6+AR67*8/6-AD67*1/6-AG67*9/6-AK67*2/6))))/2</f>
        <v>12758.474008412059</v>
      </c>
      <c r="G67" s="300">
        <f t="shared" si="29"/>
        <v>0.99831565011048973</v>
      </c>
      <c r="H67" s="138">
        <f t="shared" si="32"/>
        <v>21.525991587941462</v>
      </c>
      <c r="I67" s="66">
        <v>0.27300000000000002</v>
      </c>
      <c r="J67" s="412">
        <v>0.372</v>
      </c>
      <c r="K67" s="66">
        <v>0.68100000000000005</v>
      </c>
      <c r="L67" s="66">
        <f>AN67/X67</f>
        <v>0.1065752418268642</v>
      </c>
      <c r="M67" s="66">
        <f>AG67/X67</f>
        <v>6.62177053997796E-2</v>
      </c>
      <c r="N67" s="134">
        <f>(I67*0.7635+AU67*0.7562+K67*0.7021+1-P67*0.5276+R67*0.4621+W67*0.2713)/3.9552</f>
        <v>0.48732825411674829</v>
      </c>
      <c r="O67" s="134">
        <f>(1-I67*0.7635+1-AU67*0.7562+1-K67*0.7021+P67*0.5276+1-R67*0.4621+1-W67*0.2713)/5.5276</f>
        <v>0.73676085268786407</v>
      </c>
      <c r="P67" s="113">
        <f>AI67/AA67</f>
        <v>0.15340300873530158</v>
      </c>
      <c r="Q67" s="66">
        <f>AT67/X67</f>
        <v>2.3558222113383126E-2</v>
      </c>
      <c r="R67" s="67">
        <f>E67/AA67</f>
        <v>0.10443138825106024</v>
      </c>
      <c r="S67" s="66">
        <f>AC67/X67</f>
        <v>0.2523570466511571</v>
      </c>
      <c r="T67" s="66">
        <f>AC67/AA67</f>
        <v>8.4206999681312664E-2</v>
      </c>
      <c r="U67" s="67">
        <f>E67/X67</f>
        <v>0.312966817680911</v>
      </c>
      <c r="V67" s="66">
        <v>0.309</v>
      </c>
      <c r="W67" s="67">
        <f>AD67/AA67</f>
        <v>7.837257000907033E-2</v>
      </c>
      <c r="X67" s="69">
        <v>40835</v>
      </c>
      <c r="Y67" s="69"/>
      <c r="Z67" s="888">
        <v>27043</v>
      </c>
      <c r="AA67" s="888">
        <v>122377</v>
      </c>
      <c r="AB67" s="887">
        <v>109814</v>
      </c>
      <c r="AC67" s="888">
        <f t="shared" si="25"/>
        <v>10305</v>
      </c>
      <c r="AD67" s="68">
        <v>9591</v>
      </c>
      <c r="AE67" s="69">
        <v>2876</v>
      </c>
      <c r="AF67" s="69">
        <v>769</v>
      </c>
      <c r="AG67" s="68">
        <v>2704</v>
      </c>
      <c r="AH67" s="69">
        <v>914</v>
      </c>
      <c r="AI67" s="68">
        <v>18773</v>
      </c>
      <c r="AJ67" s="888">
        <f t="shared" si="26"/>
        <v>1437</v>
      </c>
      <c r="AK67" s="68">
        <v>714</v>
      </c>
      <c r="AL67" s="114">
        <v>203</v>
      </c>
      <c r="AM67" s="69">
        <v>194</v>
      </c>
      <c r="AN67" s="888">
        <f t="shared" si="27"/>
        <v>4352</v>
      </c>
      <c r="AO67" s="68">
        <v>1236</v>
      </c>
      <c r="AP67" s="69">
        <v>320</v>
      </c>
      <c r="AQ67" s="69">
        <v>1448</v>
      </c>
      <c r="AR67" s="68">
        <v>759</v>
      </c>
      <c r="AS67" s="220">
        <v>2924</v>
      </c>
      <c r="AT67" s="894">
        <f t="shared" si="28"/>
        <v>962</v>
      </c>
      <c r="AU67" s="349">
        <f>X67/AA67</f>
        <v>0.33368198272551214</v>
      </c>
      <c r="AV67" s="349">
        <f>BH67/AA67</f>
        <v>0.46355115748874381</v>
      </c>
      <c r="AW67" s="353">
        <f>AG67/AA67</f>
        <v>2.2095655229332309E-2</v>
      </c>
      <c r="AX67" s="365">
        <f>AN67/AA67</f>
        <v>3.5562238002238983E-2</v>
      </c>
      <c r="AY67" s="365">
        <f>BH67/X67</f>
        <v>1.3892004407983347</v>
      </c>
      <c r="AZ67" s="365">
        <f>AR67/X67</f>
        <v>1.8586996449124527E-2</v>
      </c>
      <c r="BA67" s="365">
        <f>AR67/AA67</f>
        <v>6.202145828055926E-3</v>
      </c>
      <c r="BB67" s="365">
        <f>AT67/AA67</f>
        <v>7.8609542642816867E-3</v>
      </c>
      <c r="BC67" s="365">
        <f>AI67/X67</f>
        <v>0.45972817436023017</v>
      </c>
      <c r="BD67" s="380">
        <f>AD67/X67</f>
        <v>0.23487204603893719</v>
      </c>
      <c r="BE67" s="365">
        <v>0.246</v>
      </c>
      <c r="BF67" s="907">
        <v>11903</v>
      </c>
      <c r="BG67" s="907">
        <v>4098</v>
      </c>
      <c r="BH67" s="910">
        <f>X67+AC67+AN67+AO67</f>
        <v>56728</v>
      </c>
      <c r="BI67" s="909">
        <v>19450</v>
      </c>
      <c r="BJ67" s="909">
        <v>2256</v>
      </c>
      <c r="BK67" s="907">
        <v>933</v>
      </c>
      <c r="BL67" s="907">
        <v>791</v>
      </c>
      <c r="BM67" s="53"/>
      <c r="BN67" s="134">
        <f>(I67*0.7635+AU67*0.7562+K67*0.7021+1-P67*0.5276+R67*0.4621+W67*0.2713)/3.9552</f>
        <v>0.48732825411674829</v>
      </c>
      <c r="BO67" s="222">
        <v>3.95</v>
      </c>
      <c r="BP67" s="116">
        <v>8.4</v>
      </c>
      <c r="BQ67" s="116">
        <v>3</v>
      </c>
      <c r="BR67" s="116">
        <v>0.8</v>
      </c>
      <c r="BS67" s="115">
        <f>AS67/D67</f>
        <v>0.90302655960469425</v>
      </c>
      <c r="BT67" s="1252">
        <v>0.97699999999999998</v>
      </c>
      <c r="BU67" s="116">
        <v>1.96</v>
      </c>
      <c r="BV67" s="116">
        <v>21.2</v>
      </c>
      <c r="BW67" s="116">
        <v>5.8</v>
      </c>
      <c r="BX67" s="66">
        <v>0.68100000000000005</v>
      </c>
      <c r="BY67" s="67">
        <v>0.10443138825106024</v>
      </c>
      <c r="BZ67" s="66">
        <v>0.33368198272551214</v>
      </c>
      <c r="CA67" s="227">
        <v>7.837257000907033E-2</v>
      </c>
      <c r="CB67" s="66">
        <v>0.27300000000000002</v>
      </c>
      <c r="CC67" s="113">
        <v>0.15340300873530158</v>
      </c>
      <c r="CD67" s="53"/>
      <c r="CE67" s="134">
        <f>(1-I67*0.7635+1-AU67*0.7562+1-K67*0.7021+P67*0.5276+1-R67*0.4621+1-W67*0.2713)/5.5276</f>
        <v>0.73676085268786407</v>
      </c>
      <c r="CF67" s="115">
        <v>3.95</v>
      </c>
      <c r="CG67" s="116">
        <v>8.4</v>
      </c>
      <c r="CH67" s="116">
        <v>3</v>
      </c>
      <c r="CI67" s="116">
        <v>0.8</v>
      </c>
      <c r="CJ67" s="115">
        <f>AS67/D67</f>
        <v>0.90302655960469425</v>
      </c>
      <c r="CK67" s="1252">
        <v>0.97699999999999998</v>
      </c>
      <c r="CL67" s="116">
        <v>1.96</v>
      </c>
      <c r="CM67" s="116">
        <v>5.8</v>
      </c>
      <c r="CN67" s="116">
        <v>21.2</v>
      </c>
      <c r="CO67" s="66">
        <v>0.68100000000000005</v>
      </c>
      <c r="CP67" s="67">
        <v>0.10443138825106024</v>
      </c>
      <c r="CQ67" s="66">
        <v>0.33368198272551214</v>
      </c>
      <c r="CR67" s="66">
        <v>7.837257000907033E-2</v>
      </c>
      <c r="CS67" s="66">
        <v>0.27300000000000002</v>
      </c>
      <c r="CT67" s="113">
        <v>0.15340300873530158</v>
      </c>
      <c r="CU67" s="40"/>
      <c r="CV67" s="96">
        <v>1941</v>
      </c>
      <c r="CW67" s="134">
        <v>0.50420597360886166</v>
      </c>
      <c r="CX67" s="134">
        <v>0.72468422700308111</v>
      </c>
      <c r="CY67" s="40"/>
      <c r="DG67" s="40"/>
      <c r="DH67" s="96">
        <v>1941</v>
      </c>
      <c r="DI67" s="66">
        <v>0.28000000000000003</v>
      </c>
      <c r="DJ67" s="40"/>
      <c r="DR67" s="40"/>
      <c r="DS67" s="96">
        <v>1941</v>
      </c>
      <c r="DT67" s="98">
        <v>3.9982473436301895E-2</v>
      </c>
      <c r="DU67" s="40"/>
    </row>
    <row r="68" spans="1:125" x14ac:dyDescent="0.2">
      <c r="A68" s="40"/>
      <c r="B68" s="96">
        <v>1962</v>
      </c>
      <c r="C68" s="142">
        <v>20</v>
      </c>
      <c r="D68" s="111">
        <v>3242</v>
      </c>
      <c r="E68" s="112">
        <v>14461</v>
      </c>
      <c r="F68" s="138">
        <f>((((4/6)+((J68+K68+R68+T68+V68+W68+I68-(1-M68)-P68-Q68)/20))*(X68+(AD68+AS68)*5/6+(AH68+AM68+AP68)*1/6+AK68*18/6+AO68*8/6-AE68*9/6-AF68*7/6-AG68*3/6-AI68*2/6-AQ68*4/6-AR68)-(((2/6)-((J68+K68+L68+M68+S68+U68+V68+W68+I68)/20))*(AE68*17/6+AF68*12/6+AI68*3/6+AL68*2/6+AQ68*5/6+AR68*8/6-AD68*1/6-AG68*9/6-AK68*2/6))))/2</f>
        <v>14376.373772865882</v>
      </c>
      <c r="G68" s="300">
        <f t="shared" si="29"/>
        <v>0.994147968526788</v>
      </c>
      <c r="H68" s="138">
        <f t="shared" si="32"/>
        <v>84.62622713411838</v>
      </c>
      <c r="I68" s="66">
        <v>0.28100000000000003</v>
      </c>
      <c r="J68" s="412">
        <v>0.39300000000000002</v>
      </c>
      <c r="K68" s="66">
        <v>0.71899999999999997</v>
      </c>
      <c r="L68" s="66">
        <f>AN68/X68</f>
        <v>9.955675998438325E-2</v>
      </c>
      <c r="M68" s="66">
        <f>AG68/X68</f>
        <v>6.8920377557816409E-2</v>
      </c>
      <c r="N68" s="134">
        <f>(I68*0.7635+AU68*0.7562+K68*0.7021+1-P68*0.5276+R68*0.4621+W68*0.2713)/3.9552</f>
        <v>0.50230793213308744</v>
      </c>
      <c r="O68" s="134">
        <f>(1-I68*0.7635+1-AU68*0.7562+1-K68*0.7021+P68*0.5276+1-R68*0.4621+1-W68*0.2713)/5.5276</f>
        <v>0.72604234510948928</v>
      </c>
      <c r="P68" s="113">
        <f>AI68/AA68</f>
        <v>0.14101545253863135</v>
      </c>
      <c r="Q68" s="66">
        <f>AT68/X68</f>
        <v>2.252945364352479E-2</v>
      </c>
      <c r="R68" s="67">
        <f>E68/AA68</f>
        <v>0.1160826811157937</v>
      </c>
      <c r="S68" s="66">
        <f>AC68/X68</f>
        <v>0.26743678662471582</v>
      </c>
      <c r="T68" s="66">
        <f>AC68/AA68</f>
        <v>9.3477824603652421E-2</v>
      </c>
      <c r="U68" s="67">
        <f>E68/X68</f>
        <v>0.33210849045770846</v>
      </c>
      <c r="V68" s="66">
        <v>0.32600000000000001</v>
      </c>
      <c r="W68" s="67">
        <f>AD68/AA68</f>
        <v>8.7786474011639581E-2</v>
      </c>
      <c r="X68" s="69">
        <v>43543</v>
      </c>
      <c r="Y68" s="69"/>
      <c r="Z68" s="888">
        <v>28521</v>
      </c>
      <c r="AA68" s="888">
        <v>124575</v>
      </c>
      <c r="AB68" s="887">
        <v>110688</v>
      </c>
      <c r="AC68" s="888">
        <f t="shared" si="25"/>
        <v>11645</v>
      </c>
      <c r="AD68" s="68">
        <v>10936</v>
      </c>
      <c r="AE68" s="69">
        <v>3103</v>
      </c>
      <c r="AF68" s="69">
        <v>846</v>
      </c>
      <c r="AG68" s="68">
        <v>3001</v>
      </c>
      <c r="AH68" s="69">
        <v>949</v>
      </c>
      <c r="AI68" s="68">
        <v>17567</v>
      </c>
      <c r="AJ68" s="888">
        <f t="shared" si="26"/>
        <v>1575</v>
      </c>
      <c r="AK68" s="68">
        <v>709</v>
      </c>
      <c r="AL68" s="114">
        <v>251</v>
      </c>
      <c r="AM68" s="69">
        <v>92</v>
      </c>
      <c r="AN68" s="888">
        <f t="shared" si="27"/>
        <v>4335</v>
      </c>
      <c r="AO68" s="68">
        <v>1350</v>
      </c>
      <c r="AP68" s="69">
        <v>375</v>
      </c>
      <c r="AQ68" s="69">
        <v>1361</v>
      </c>
      <c r="AR68" s="68">
        <v>730</v>
      </c>
      <c r="AS68" s="220">
        <v>2919</v>
      </c>
      <c r="AT68" s="894">
        <f t="shared" si="28"/>
        <v>981</v>
      </c>
      <c r="AU68" s="349">
        <f>X68/AA68</f>
        <v>0.34953241019466186</v>
      </c>
      <c r="AV68" s="349">
        <f>BH68/AA68</f>
        <v>0.4886453943407586</v>
      </c>
      <c r="AW68" s="353">
        <f>AG68/AA68</f>
        <v>2.4089905679309652E-2</v>
      </c>
      <c r="AX68" s="365">
        <f>AN68/AA68</f>
        <v>3.4798314268512945E-2</v>
      </c>
      <c r="AY68" s="365">
        <f>BH68/X68</f>
        <v>1.3979973818983533</v>
      </c>
      <c r="AZ68" s="365">
        <f>AR68/X68</f>
        <v>1.6765036860115289E-2</v>
      </c>
      <c r="BA68" s="365">
        <f>AR68/AA68</f>
        <v>5.8599237407184427E-3</v>
      </c>
      <c r="BB68" s="365">
        <f>AT68/AA68</f>
        <v>7.8747742323901273E-3</v>
      </c>
      <c r="BC68" s="365">
        <f>AI68/X68</f>
        <v>0.40344027742691135</v>
      </c>
      <c r="BD68" s="380">
        <f>AD68/X68</f>
        <v>0.25115403164687777</v>
      </c>
      <c r="BE68" s="365">
        <v>0.25800000000000001</v>
      </c>
      <c r="BF68" s="907">
        <v>13546</v>
      </c>
      <c r="BG68" s="907">
        <v>4313</v>
      </c>
      <c r="BH68" s="910">
        <f>X68+AC68+AN68+AO68</f>
        <v>60873</v>
      </c>
      <c r="BI68" s="909">
        <v>20354</v>
      </c>
      <c r="BJ68" s="909">
        <v>2487</v>
      </c>
      <c r="BK68" s="907">
        <v>818</v>
      </c>
      <c r="BL68" s="907">
        <v>853</v>
      </c>
      <c r="BM68" s="53"/>
      <c r="BN68" s="134">
        <f>(I68*0.7635+AU68*0.7562+K68*0.7021+1-P68*0.5276+R68*0.4621+W68*0.2713)/3.9552</f>
        <v>0.50230793213308744</v>
      </c>
      <c r="BO68" s="222">
        <v>4.46</v>
      </c>
      <c r="BP68" s="116">
        <v>8.8000000000000007</v>
      </c>
      <c r="BQ68" s="116">
        <v>3.4</v>
      </c>
      <c r="BR68" s="116">
        <v>0.9</v>
      </c>
      <c r="BS68" s="115">
        <f>AS68/D68</f>
        <v>0.90037014188772357</v>
      </c>
      <c r="BT68" s="1252">
        <v>0.97699999999999998</v>
      </c>
      <c r="BU68" s="116">
        <v>1.61</v>
      </c>
      <c r="BV68" s="116">
        <v>21.5</v>
      </c>
      <c r="BW68" s="116">
        <v>5.5</v>
      </c>
      <c r="BX68" s="66">
        <v>0.71899999999999997</v>
      </c>
      <c r="BY68" s="67">
        <v>0.1160826811157937</v>
      </c>
      <c r="BZ68" s="66">
        <v>0.34953241019466186</v>
      </c>
      <c r="CA68" s="227">
        <v>8.7786474011639581E-2</v>
      </c>
      <c r="CB68" s="66">
        <v>0.28100000000000003</v>
      </c>
      <c r="CC68" s="113">
        <v>0.14101545253863135</v>
      </c>
      <c r="CD68" s="53"/>
      <c r="CE68" s="134">
        <f>(1-I68*0.7635+1-AU68*0.7562+1-K68*0.7021+P68*0.5276+1-R68*0.4621+1-W68*0.2713)/5.5276</f>
        <v>0.72604234510948928</v>
      </c>
      <c r="CF68" s="115">
        <v>4.46</v>
      </c>
      <c r="CG68" s="116">
        <v>8.8000000000000007</v>
      </c>
      <c r="CH68" s="116">
        <v>3.4</v>
      </c>
      <c r="CI68" s="116">
        <v>0.9</v>
      </c>
      <c r="CJ68" s="115">
        <f>AS68/D68</f>
        <v>0.90037014188772357</v>
      </c>
      <c r="CK68" s="1252">
        <v>0.97699999999999998</v>
      </c>
      <c r="CL68" s="116">
        <v>1.61</v>
      </c>
      <c r="CM68" s="116">
        <v>5.5</v>
      </c>
      <c r="CN68" s="116">
        <v>21.5</v>
      </c>
      <c r="CO68" s="66">
        <v>0.71899999999999997</v>
      </c>
      <c r="CP68" s="67">
        <v>0.1160826811157937</v>
      </c>
      <c r="CQ68" s="66">
        <v>0.34953241019466186</v>
      </c>
      <c r="CR68" s="66">
        <v>8.7786474011639581E-2</v>
      </c>
      <c r="CS68" s="66">
        <v>0.28100000000000003</v>
      </c>
      <c r="CT68" s="113">
        <v>0.14101545253863135</v>
      </c>
      <c r="CU68" s="40"/>
      <c r="CV68" s="96">
        <v>1942</v>
      </c>
      <c r="CW68" s="134">
        <v>0.49198994502637572</v>
      </c>
      <c r="CX68" s="134">
        <v>0.73342524231704165</v>
      </c>
      <c r="CY68" s="40"/>
      <c r="DG68" s="40"/>
      <c r="DH68" s="96">
        <v>1942</v>
      </c>
      <c r="DI68" s="66">
        <v>0.27</v>
      </c>
      <c r="DJ68" s="40"/>
      <c r="DR68" s="40"/>
      <c r="DS68" s="96">
        <v>1942</v>
      </c>
      <c r="DT68" s="98">
        <v>3.5335481980662171E-2</v>
      </c>
      <c r="DU68" s="40"/>
    </row>
    <row r="69" spans="1:125" x14ac:dyDescent="0.2">
      <c r="A69" s="40"/>
      <c r="B69" s="96">
        <v>1961</v>
      </c>
      <c r="C69" s="142">
        <v>18</v>
      </c>
      <c r="D69" s="111">
        <v>2860</v>
      </c>
      <c r="E69" s="112">
        <v>12942</v>
      </c>
      <c r="F69" s="138">
        <f>((((4/6)+((J69+K69+R69+T69+V69+W69+I69-(1-M69)-P69-Q69)/20))*(X69+(AD69+AS69)*5/6+(AH69+AM69+AP69)*1/6+AK69*18/6+AO69*8/6-AE69*9/6-AF69*7/6-AG69*3/6-AI69*2/6-AQ69*4/6-AR69)-(((2/6)-((J69+K69+L69+M69+S69+U69+V69+W69+I69)/20))*(AE69*17/6+AF69*12/6+AI69*3/6+AL69*2/6+AQ69*5/6+AR69*8/6-AD69*1/6-AG69*9/6-AK69*2/6))))/2</f>
        <v>12777.573863705591</v>
      </c>
      <c r="G69" s="300">
        <f t="shared" si="29"/>
        <v>0.98729515250390909</v>
      </c>
      <c r="H69" s="138">
        <f t="shared" si="32"/>
        <v>164.42613629440893</v>
      </c>
      <c r="I69" s="66">
        <v>0.27900000000000003</v>
      </c>
      <c r="J69" s="412">
        <v>0.39900000000000002</v>
      </c>
      <c r="K69" s="66">
        <v>0.72699999999999998</v>
      </c>
      <c r="L69" s="66">
        <f>AN69/X69</f>
        <v>9.9279795554867184E-2</v>
      </c>
      <c r="M69" s="66">
        <f>AG69/X69</f>
        <v>7.047161774955471E-2</v>
      </c>
      <c r="N69" s="134">
        <f>(I69*0.7635+AU69*0.7562+K69*0.7021+1-P69*0.5276+R69*0.4621+W69*0.2713)/3.9552</f>
        <v>0.50512188270512337</v>
      </c>
      <c r="O69" s="134">
        <f>(1-I69*0.7635+1-AU69*0.7562+1-K69*0.7021+P69*0.5276+1-R69*0.4621+1-W69*0.2713)/5.5276</f>
        <v>0.72402886054068594</v>
      </c>
      <c r="P69" s="113">
        <f>AI69/AA69</f>
        <v>0.13638644803956457</v>
      </c>
      <c r="Q69" s="66">
        <f>AT69/X69</f>
        <v>2.1218926663052737E-2</v>
      </c>
      <c r="R69" s="67">
        <f>E69/AA69</f>
        <v>0.11809148394514248</v>
      </c>
      <c r="S69" s="66">
        <f>AC69/X69</f>
        <v>0.27027027027027029</v>
      </c>
      <c r="T69" s="66">
        <f>AC69/AA69</f>
        <v>9.5535298787331302E-2</v>
      </c>
      <c r="U69" s="67">
        <f>E69/X69</f>
        <v>0.33408193293580113</v>
      </c>
      <c r="V69" s="66">
        <v>0.32800000000000001</v>
      </c>
      <c r="W69" s="67">
        <f>AD69/AA69</f>
        <v>9.0306862664586235E-2</v>
      </c>
      <c r="X69" s="69">
        <v>38739</v>
      </c>
      <c r="Y69" s="69"/>
      <c r="Z69" s="888">
        <v>25066</v>
      </c>
      <c r="AA69" s="888">
        <v>109593</v>
      </c>
      <c r="AB69" s="887">
        <v>97032</v>
      </c>
      <c r="AC69" s="888">
        <f t="shared" si="25"/>
        <v>10470</v>
      </c>
      <c r="AD69" s="68">
        <v>9897</v>
      </c>
      <c r="AE69" s="69">
        <v>2855</v>
      </c>
      <c r="AF69" s="69">
        <v>761</v>
      </c>
      <c r="AG69" s="68">
        <v>2730</v>
      </c>
      <c r="AH69" s="69">
        <v>780</v>
      </c>
      <c r="AI69" s="68">
        <v>14947</v>
      </c>
      <c r="AJ69" s="888">
        <f t="shared" si="26"/>
        <v>1317</v>
      </c>
      <c r="AK69" s="68">
        <v>573</v>
      </c>
      <c r="AL69" s="114">
        <v>207</v>
      </c>
      <c r="AM69" s="69">
        <v>63</v>
      </c>
      <c r="AN69" s="888">
        <f t="shared" si="27"/>
        <v>3846</v>
      </c>
      <c r="AO69" s="68">
        <v>1048</v>
      </c>
      <c r="AP69" s="69">
        <v>330</v>
      </c>
      <c r="AQ69" s="69">
        <v>1305</v>
      </c>
      <c r="AR69" s="68">
        <v>615</v>
      </c>
      <c r="AS69" s="220">
        <v>2673</v>
      </c>
      <c r="AT69" s="894">
        <f t="shared" si="28"/>
        <v>822</v>
      </c>
      <c r="AU69" s="349">
        <f>X69/AA69</f>
        <v>0.35348060551312582</v>
      </c>
      <c r="AV69" s="349">
        <f>BH69/AA69</f>
        <v>0.49367204109751534</v>
      </c>
      <c r="AW69" s="353">
        <f>AG69/AA69</f>
        <v>2.4910350113602146E-2</v>
      </c>
      <c r="AX69" s="365">
        <f>AN69/AA69</f>
        <v>3.5093482247953792E-2</v>
      </c>
      <c r="AY69" s="365">
        <f>BH69/X69</f>
        <v>1.3966029066315599</v>
      </c>
      <c r="AZ69" s="365">
        <f>AR69/X69</f>
        <v>1.5875474328196391E-2</v>
      </c>
      <c r="BA69" s="365">
        <f>AR69/AA69</f>
        <v>5.6116722783389446E-3</v>
      </c>
      <c r="BB69" s="365">
        <f>AT69/AA69</f>
        <v>7.5004790451944922E-3</v>
      </c>
      <c r="BC69" s="365">
        <f>AI69/X69</f>
        <v>0.3858385606236609</v>
      </c>
      <c r="BD69" s="380">
        <f>AD69/X69</f>
        <v>0.2554789746766824</v>
      </c>
      <c r="BE69" s="365">
        <v>0.25800000000000001</v>
      </c>
      <c r="BF69" s="907">
        <v>12061</v>
      </c>
      <c r="BG69" s="907">
        <v>3975</v>
      </c>
      <c r="BH69" s="910">
        <f>X69+AC69+AN69+AO69</f>
        <v>54103</v>
      </c>
      <c r="BI69" s="909">
        <v>17607</v>
      </c>
      <c r="BJ69" s="909">
        <v>2232</v>
      </c>
      <c r="BK69" s="907">
        <v>732</v>
      </c>
      <c r="BL69" s="907">
        <v>754</v>
      </c>
      <c r="BM69" s="53"/>
      <c r="BN69" s="134">
        <f>(I69*0.7635+AU69*0.7562+K69*0.7021+1-P69*0.5276+R69*0.4621+W69*0.2713)/3.9552</f>
        <v>0.50512188270512337</v>
      </c>
      <c r="BO69" s="222">
        <v>4.53</v>
      </c>
      <c r="BP69" s="116">
        <v>8.9</v>
      </c>
      <c r="BQ69" s="116">
        <v>3.5</v>
      </c>
      <c r="BR69" s="116">
        <v>1</v>
      </c>
      <c r="BS69" s="115">
        <f>AS69/D69</f>
        <v>0.93461538461538463</v>
      </c>
      <c r="BT69" s="1252">
        <v>0.97599999999999998</v>
      </c>
      <c r="BU69" s="116">
        <v>1.51</v>
      </c>
      <c r="BV69" s="116">
        <v>21.7</v>
      </c>
      <c r="BW69" s="116">
        <v>5.3</v>
      </c>
      <c r="BX69" s="66">
        <v>0.72699999999999998</v>
      </c>
      <c r="BY69" s="67">
        <v>0.11809148394514248</v>
      </c>
      <c r="BZ69" s="66">
        <v>0.35348060551312582</v>
      </c>
      <c r="CA69" s="227">
        <v>9.0306862664586235E-2</v>
      </c>
      <c r="CB69" s="66">
        <v>0.27900000000000003</v>
      </c>
      <c r="CC69" s="113">
        <v>0.13638644803956457</v>
      </c>
      <c r="CD69" s="53"/>
      <c r="CE69" s="134">
        <f>(1-I69*0.7635+1-AU69*0.7562+1-K69*0.7021+P69*0.5276+1-R69*0.4621+1-W69*0.2713)/5.5276</f>
        <v>0.72402886054068594</v>
      </c>
      <c r="CF69" s="115">
        <v>4.53</v>
      </c>
      <c r="CG69" s="116">
        <v>8.9</v>
      </c>
      <c r="CH69" s="116">
        <v>3.5</v>
      </c>
      <c r="CI69" s="116">
        <v>1</v>
      </c>
      <c r="CJ69" s="115">
        <f>AS69/D69</f>
        <v>0.93461538461538463</v>
      </c>
      <c r="CK69" s="1252">
        <v>0.97599999999999998</v>
      </c>
      <c r="CL69" s="116">
        <v>1.51</v>
      </c>
      <c r="CM69" s="116">
        <v>5.3</v>
      </c>
      <c r="CN69" s="116">
        <v>21.7</v>
      </c>
      <c r="CO69" s="66">
        <v>0.72699999999999998</v>
      </c>
      <c r="CP69" s="67">
        <v>0.11809148394514248</v>
      </c>
      <c r="CQ69" s="66">
        <v>0.35348060551312582</v>
      </c>
      <c r="CR69" s="66">
        <v>9.0306862664586235E-2</v>
      </c>
      <c r="CS69" s="66">
        <v>0.27900000000000003</v>
      </c>
      <c r="CT69" s="113">
        <v>0.13638644803956457</v>
      </c>
      <c r="CU69" s="40"/>
      <c r="CV69" s="96">
        <v>1943</v>
      </c>
      <c r="CW69" s="134">
        <v>0.50348366843885861</v>
      </c>
      <c r="CX69" s="134">
        <v>0.72520106277419238</v>
      </c>
      <c r="CY69" s="40"/>
      <c r="DG69" s="40"/>
      <c r="DH69" s="96">
        <v>1943</v>
      </c>
      <c r="DI69" s="66">
        <v>0.33100000000000002</v>
      </c>
      <c r="DJ69" s="40"/>
      <c r="DR69" s="40"/>
      <c r="DS69" s="96">
        <v>1943</v>
      </c>
      <c r="DT69" s="98">
        <v>2.8841527270668819E-2</v>
      </c>
      <c r="DU69" s="40"/>
    </row>
    <row r="70" spans="1:125" x14ac:dyDescent="0.2">
      <c r="A70" s="40"/>
      <c r="B70" s="96">
        <v>1960</v>
      </c>
      <c r="C70" s="142">
        <v>16</v>
      </c>
      <c r="D70" s="111">
        <v>2472</v>
      </c>
      <c r="E70" s="112">
        <v>10664</v>
      </c>
      <c r="F70" s="138">
        <f>((((4/6)+((J70+K70+R70+T70+V70+W70+I70-(1-M70)-P70-Q70)/20))*(X70+(AD70+AS70)*5/6+(AH70+AM70+AP70)*1/6+AK70*18/6+AO70*8/6-AE70*9/6-AF70*7/6-AG70*3/6-AI70*2/6-AQ70*4/6-AR70)-(((2/6)-((J70+K70+L70+M70+S70+U70+V70+W70+I70)/20))*(AE70*17/6+AF70*12/6+AI70*3/6+AL70*2/6+AQ70*5/6+AR70*8/6-AD70*1/6-AG70*9/6-AK70*2/6))))/2</f>
        <v>10551.884747675727</v>
      </c>
      <c r="G70" s="300">
        <f t="shared" si="29"/>
        <v>0.98948656673628355</v>
      </c>
      <c r="H70" s="138">
        <f t="shared" si="32"/>
        <v>112.11525232427266</v>
      </c>
      <c r="I70" s="66">
        <v>0.27700000000000002</v>
      </c>
      <c r="J70" s="412">
        <v>0.38800000000000001</v>
      </c>
      <c r="K70" s="66">
        <v>0.71199999999999997</v>
      </c>
      <c r="L70" s="66">
        <f>AN70/X70</f>
        <v>9.3504420432220042E-2</v>
      </c>
      <c r="M70" s="66">
        <f>AG70/X70</f>
        <v>6.5324165029469541E-2</v>
      </c>
      <c r="N70" s="134">
        <f>(I70*0.7635+AU70*0.7562+K70*0.7021+1-P70*0.5276+R70*0.4621+W70*0.2713)/3.9552</f>
        <v>0.49955801874331041</v>
      </c>
      <c r="O70" s="134">
        <f>(1-I70*0.7635+1-AU70*0.7562+1-K70*0.7021+P70*0.5276+1-R70*0.4621+1-W70*0.2713)/5.5276</f>
        <v>0.72801000873190158</v>
      </c>
      <c r="P70" s="113">
        <f>AI70/AA70</f>
        <v>0.13515936465078998</v>
      </c>
      <c r="Q70" s="66">
        <f>AT70/X70</f>
        <v>2.412819253438114E-2</v>
      </c>
      <c r="R70" s="67">
        <f>E70/AA70</f>
        <v>0.11247284156348218</v>
      </c>
      <c r="S70" s="66">
        <f>AC70/X70</f>
        <v>0.2723477406679764</v>
      </c>
      <c r="T70" s="66">
        <f>AC70/AA70</f>
        <v>9.3572679140211362E-2</v>
      </c>
      <c r="U70" s="67">
        <f>E70/X70</f>
        <v>0.32735756385068765</v>
      </c>
      <c r="V70" s="66">
        <v>0.32400000000000001</v>
      </c>
      <c r="W70" s="67">
        <f>AD70/AA70</f>
        <v>8.8425759908874219E-2</v>
      </c>
      <c r="X70" s="69">
        <v>32576</v>
      </c>
      <c r="Y70" s="69"/>
      <c r="Z70" s="888">
        <v>21434</v>
      </c>
      <c r="AA70" s="888">
        <v>94814</v>
      </c>
      <c r="AB70" s="887">
        <v>84014</v>
      </c>
      <c r="AC70" s="888">
        <f t="shared" si="25"/>
        <v>8872</v>
      </c>
      <c r="AD70" s="68">
        <v>8384</v>
      </c>
      <c r="AE70" s="69">
        <v>2404</v>
      </c>
      <c r="AF70" s="69">
        <v>692</v>
      </c>
      <c r="AG70" s="68">
        <v>2128</v>
      </c>
      <c r="AH70" s="69">
        <v>604</v>
      </c>
      <c r="AI70" s="68">
        <v>12815</v>
      </c>
      <c r="AJ70" s="888">
        <f t="shared" si="26"/>
        <v>989</v>
      </c>
      <c r="AK70" s="68">
        <v>488</v>
      </c>
      <c r="AL70" s="114">
        <v>167</v>
      </c>
      <c r="AM70" s="69">
        <v>55</v>
      </c>
      <c r="AN70" s="888">
        <f t="shared" si="27"/>
        <v>3046</v>
      </c>
      <c r="AO70" s="68">
        <v>920</v>
      </c>
      <c r="AP70" s="69">
        <v>218</v>
      </c>
      <c r="AQ70" s="69">
        <v>1193</v>
      </c>
      <c r="AR70" s="68">
        <v>619</v>
      </c>
      <c r="AS70" s="220">
        <v>2169</v>
      </c>
      <c r="AT70" s="894">
        <f t="shared" si="28"/>
        <v>786</v>
      </c>
      <c r="AU70" s="349">
        <f>X70/AA70</f>
        <v>0.34357795262303037</v>
      </c>
      <c r="AV70" s="349">
        <f>BH70/AA70</f>
        <v>0.47897989748349401</v>
      </c>
      <c r="AW70" s="353">
        <f>AG70/AA70</f>
        <v>2.2443942877634106E-2</v>
      </c>
      <c r="AX70" s="365">
        <f>AN70/AA70</f>
        <v>3.2126057333305209E-2</v>
      </c>
      <c r="AY70" s="365">
        <f>BH70/X70</f>
        <v>1.394093811394892</v>
      </c>
      <c r="AZ70" s="365">
        <f>AR70/X70</f>
        <v>1.900171905697446E-2</v>
      </c>
      <c r="BA70" s="365">
        <f>AR70/AA70</f>
        <v>6.5285717299133038E-3</v>
      </c>
      <c r="BB70" s="365">
        <f>AT70/AA70</f>
        <v>8.2899149914569571E-3</v>
      </c>
      <c r="BC70" s="365">
        <f>AI70/X70</f>
        <v>0.39338777013752457</v>
      </c>
      <c r="BD70" s="380">
        <f>AD70/X70</f>
        <v>0.25736738703339884</v>
      </c>
      <c r="BE70" s="365">
        <v>0.255</v>
      </c>
      <c r="BF70" s="907">
        <v>9968</v>
      </c>
      <c r="BG70" s="907">
        <v>3442</v>
      </c>
      <c r="BH70" s="910">
        <f>X70+AC70+AN70+AO70</f>
        <v>45414</v>
      </c>
      <c r="BI70" s="909">
        <v>15206</v>
      </c>
      <c r="BJ70" s="909">
        <v>1914</v>
      </c>
      <c r="BK70" s="907">
        <v>729</v>
      </c>
      <c r="BL70" s="907">
        <v>658</v>
      </c>
      <c r="BM70" s="53"/>
      <c r="BN70" s="134">
        <f>(I70*0.7635+AU70*0.7562+K70*0.7021+1-P70*0.5276+R70*0.4621+W70*0.2713)/3.9552</f>
        <v>0.49955801874331041</v>
      </c>
      <c r="BO70" s="222">
        <v>4.3099999999999996</v>
      </c>
      <c r="BP70" s="116">
        <v>8.6999999999999993</v>
      </c>
      <c r="BQ70" s="116">
        <v>3.4</v>
      </c>
      <c r="BR70" s="116">
        <v>0.9</v>
      </c>
      <c r="BS70" s="115">
        <f>AS70/D70</f>
        <v>0.87742718446601942</v>
      </c>
      <c r="BT70" s="1252">
        <v>0.97699999999999998</v>
      </c>
      <c r="BU70" s="116">
        <v>1.53</v>
      </c>
      <c r="BV70" s="116">
        <v>21.8</v>
      </c>
      <c r="BW70" s="116">
        <v>5.2</v>
      </c>
      <c r="BX70" s="66">
        <v>0.71199999999999997</v>
      </c>
      <c r="BY70" s="67">
        <v>0.11247284156348218</v>
      </c>
      <c r="BZ70" s="66">
        <v>0.34357795262303037</v>
      </c>
      <c r="CA70" s="227">
        <v>8.8425759908874219E-2</v>
      </c>
      <c r="CB70" s="66">
        <v>0.27700000000000002</v>
      </c>
      <c r="CC70" s="113">
        <v>0.13515936465078998</v>
      </c>
      <c r="CD70" s="53"/>
      <c r="CE70" s="134">
        <f>(1-I70*0.7635+1-AU70*0.7562+1-K70*0.7021+P70*0.5276+1-R70*0.4621+1-W70*0.2713)/5.5276</f>
        <v>0.72801000873190158</v>
      </c>
      <c r="CF70" s="115">
        <v>4.3099999999999996</v>
      </c>
      <c r="CG70" s="116">
        <v>8.6999999999999993</v>
      </c>
      <c r="CH70" s="116">
        <v>3.4</v>
      </c>
      <c r="CI70" s="116">
        <v>0.9</v>
      </c>
      <c r="CJ70" s="115">
        <f>AS70/D70</f>
        <v>0.87742718446601942</v>
      </c>
      <c r="CK70" s="1252">
        <v>0.97699999999999998</v>
      </c>
      <c r="CL70" s="116">
        <v>1.53</v>
      </c>
      <c r="CM70" s="116">
        <v>5.2</v>
      </c>
      <c r="CN70" s="116">
        <v>21.8</v>
      </c>
      <c r="CO70" s="66">
        <v>0.71199999999999997</v>
      </c>
      <c r="CP70" s="67">
        <v>0.11247284156348218</v>
      </c>
      <c r="CQ70" s="66">
        <v>0.34357795262303037</v>
      </c>
      <c r="CR70" s="66">
        <v>8.8425759908874219E-2</v>
      </c>
      <c r="CS70" s="66">
        <v>0.27700000000000002</v>
      </c>
      <c r="CT70" s="113">
        <v>0.13515936465078998</v>
      </c>
      <c r="CU70" s="40"/>
      <c r="CV70" s="96">
        <v>1944</v>
      </c>
      <c r="CW70" s="134">
        <v>0.49779805886437301</v>
      </c>
      <c r="CX70" s="134">
        <v>0.72926932440473846</v>
      </c>
      <c r="CY70" s="40"/>
      <c r="DG70" s="40"/>
      <c r="DH70" s="96">
        <v>1944</v>
      </c>
      <c r="DI70" s="66">
        <v>0.27800000000000002</v>
      </c>
      <c r="DJ70" s="40"/>
      <c r="DR70" s="40"/>
      <c r="DS70" s="96">
        <v>1944</v>
      </c>
      <c r="DT70" s="98">
        <v>3.2312535775615339E-2</v>
      </c>
      <c r="DU70" s="40"/>
    </row>
    <row r="71" spans="1:125" x14ac:dyDescent="0.2">
      <c r="A71" s="40"/>
      <c r="B71" s="96">
        <v>1959</v>
      </c>
      <c r="C71" s="142">
        <v>16</v>
      </c>
      <c r="D71" s="111">
        <v>2476</v>
      </c>
      <c r="E71" s="112">
        <v>10853</v>
      </c>
      <c r="F71" s="138">
        <f>((((4/6)+((J71+K71+R71+T71+V71+W71+I71-(1-M71)-P71-Q71)/20))*(X71+(AD71+AS71)*5/6+(AH71+AM71+AP71)*1/6+AK71*18/6+AO71*8/6-AE71*9/6-AF71*7/6-AG71*3/6-AI71*2/6-AQ71*4/6-AR71)-(((2/6)-((J71+K71+L71+M71+S71+U71+V71+W71+I71)/20))*(AE71*17/6+AF71*12/6+AI71*3/6+AL71*2/6+AQ71*5/6+AR71*8/6-AD71*1/6-AG71*9/6-AK71*2/6))))/2</f>
        <v>10829.645534406749</v>
      </c>
      <c r="G71" s="300">
        <f t="shared" si="29"/>
        <v>0.99784810968458015</v>
      </c>
      <c r="H71" s="138">
        <f t="shared" si="32"/>
        <v>23.354465593251007</v>
      </c>
      <c r="I71" s="66">
        <v>0.27500000000000002</v>
      </c>
      <c r="J71" s="412">
        <v>0.39200000000000002</v>
      </c>
      <c r="K71" s="66">
        <v>0.71599999999999997</v>
      </c>
      <c r="L71" s="66">
        <f>AN71/X71</f>
        <v>9.2779761544513714E-2</v>
      </c>
      <c r="M71" s="66">
        <f>AG71/X71</f>
        <v>6.8086909156932759E-2</v>
      </c>
      <c r="N71" s="134">
        <f>(I71*0.7635+AU71*0.7562+K71*0.7021+1-P71*0.5276+R71*0.4621+W71*0.2713)/3.9552</f>
        <v>0.5012558303881508</v>
      </c>
      <c r="O71" s="134">
        <f>(1-I71*0.7635+1-AU71*0.7562+1-K71*0.7021+P71*0.5276+1-R71*0.4621+1-W71*0.2713)/5.5276</f>
        <v>0.72679516239394781</v>
      </c>
      <c r="P71" s="113">
        <f>AI71/AA71</f>
        <v>0.13301391981595026</v>
      </c>
      <c r="Q71" s="66">
        <f>AT71/X71</f>
        <v>2.1999636869817828E-2</v>
      </c>
      <c r="R71" s="67">
        <f>E71/AA71</f>
        <v>0.11453507392593687</v>
      </c>
      <c r="S71" s="66">
        <f>AC71/X71</f>
        <v>0.26266416510318952</v>
      </c>
      <c r="T71" s="66">
        <f>AC71/AA71</f>
        <v>9.1602731196639822E-2</v>
      </c>
      <c r="U71" s="67">
        <f>E71/X71</f>
        <v>0.32842098892452942</v>
      </c>
      <c r="V71" s="66">
        <v>0.32400000000000001</v>
      </c>
      <c r="W71" s="67">
        <f>AD71/AA71</f>
        <v>8.6368289413974689E-2</v>
      </c>
      <c r="X71" s="69">
        <v>33046</v>
      </c>
      <c r="Y71" s="69"/>
      <c r="Z71" s="888">
        <v>21636</v>
      </c>
      <c r="AA71" s="888">
        <v>94757</v>
      </c>
      <c r="AB71" s="887">
        <v>84294</v>
      </c>
      <c r="AC71" s="888">
        <f t="shared" si="25"/>
        <v>8680</v>
      </c>
      <c r="AD71" s="68">
        <v>8184</v>
      </c>
      <c r="AE71" s="69">
        <v>2360</v>
      </c>
      <c r="AF71" s="69">
        <v>616</v>
      </c>
      <c r="AG71" s="68">
        <v>2250</v>
      </c>
      <c r="AH71" s="69">
        <v>557</v>
      </c>
      <c r="AI71" s="68">
        <v>12604</v>
      </c>
      <c r="AJ71" s="888">
        <f t="shared" si="26"/>
        <v>962</v>
      </c>
      <c r="AK71" s="68">
        <v>496</v>
      </c>
      <c r="AL71" s="114">
        <v>180</v>
      </c>
      <c r="AM71" s="69">
        <v>60</v>
      </c>
      <c r="AN71" s="888">
        <f t="shared" si="27"/>
        <v>3066</v>
      </c>
      <c r="AO71" s="68">
        <v>854</v>
      </c>
      <c r="AP71" s="69">
        <v>225</v>
      </c>
      <c r="AQ71" s="69">
        <v>1127</v>
      </c>
      <c r="AR71" s="68">
        <v>547</v>
      </c>
      <c r="AS71" s="220">
        <v>2224</v>
      </c>
      <c r="AT71" s="894">
        <f t="shared" si="28"/>
        <v>727</v>
      </c>
      <c r="AU71" s="349">
        <f>X71/AA71</f>
        <v>0.34874468377006446</v>
      </c>
      <c r="AV71" s="349">
        <f>BH71/AA71</f>
        <v>0.48171639034583197</v>
      </c>
      <c r="AW71" s="353">
        <f>AG71/AA71</f>
        <v>2.3744947602815623E-2</v>
      </c>
      <c r="AX71" s="365">
        <f>AN71/AA71</f>
        <v>3.2356448600103421E-2</v>
      </c>
      <c r="AY71" s="365">
        <f>BH71/X71</f>
        <v>1.3812866912788235</v>
      </c>
      <c r="AZ71" s="365">
        <f>AR71/X71</f>
        <v>1.6552684137263209E-2</v>
      </c>
      <c r="BA71" s="365">
        <f>AR71/AA71</f>
        <v>5.7726605949956203E-3</v>
      </c>
      <c r="BB71" s="365">
        <f>AT71/AA71</f>
        <v>7.6722564032208704E-3</v>
      </c>
      <c r="BC71" s="365">
        <f>AI71/X71</f>
        <v>0.38140773467288025</v>
      </c>
      <c r="BD71" s="380">
        <f>AD71/X71</f>
        <v>0.24765478424015008</v>
      </c>
      <c r="BE71" s="365">
        <v>0.25700000000000001</v>
      </c>
      <c r="BF71" s="907">
        <v>10175</v>
      </c>
      <c r="BG71" s="907">
        <v>3478</v>
      </c>
      <c r="BH71" s="910">
        <f>X71+AC71+AN71+AO71</f>
        <v>45646</v>
      </c>
      <c r="BI71" s="909">
        <v>15317</v>
      </c>
      <c r="BJ71" s="909">
        <v>1837</v>
      </c>
      <c r="BK71" s="907">
        <v>707</v>
      </c>
      <c r="BL71" s="907">
        <v>591</v>
      </c>
      <c r="BM71" s="53"/>
      <c r="BN71" s="134">
        <f>(I71*0.7635+AU71*0.7562+K71*0.7021+1-P71*0.5276+R71*0.4621+W71*0.2713)/3.9552</f>
        <v>0.5012558303881508</v>
      </c>
      <c r="BO71" s="222">
        <v>4.38</v>
      </c>
      <c r="BP71" s="116">
        <v>8.8000000000000007</v>
      </c>
      <c r="BQ71" s="116">
        <v>3.3</v>
      </c>
      <c r="BR71" s="116">
        <v>0.9</v>
      </c>
      <c r="BS71" s="115">
        <f>AS71/D71</f>
        <v>0.89822294022617122</v>
      </c>
      <c r="BT71" s="1252">
        <v>0.97699999999999998</v>
      </c>
      <c r="BU71" s="116">
        <v>1.54</v>
      </c>
      <c r="BV71" s="116">
        <v>21.9</v>
      </c>
      <c r="BW71" s="116">
        <v>5.0999999999999996</v>
      </c>
      <c r="BX71" s="66">
        <v>0.71599999999999997</v>
      </c>
      <c r="BY71" s="67">
        <v>0.11453507392593687</v>
      </c>
      <c r="BZ71" s="66">
        <v>0.34874468377006446</v>
      </c>
      <c r="CA71" s="227">
        <v>8.6368289413974689E-2</v>
      </c>
      <c r="CB71" s="66">
        <v>0.27500000000000002</v>
      </c>
      <c r="CC71" s="113">
        <v>0.13301391981595026</v>
      </c>
      <c r="CD71" s="53"/>
      <c r="CE71" s="134">
        <f>(1-I71*0.7635+1-AU71*0.7562+1-K71*0.7021+P71*0.5276+1-R71*0.4621+1-W71*0.2713)/5.5276</f>
        <v>0.72679516239394781</v>
      </c>
      <c r="CF71" s="115">
        <v>4.38</v>
      </c>
      <c r="CG71" s="116">
        <v>8.8000000000000007</v>
      </c>
      <c r="CH71" s="116">
        <v>3.3</v>
      </c>
      <c r="CI71" s="116">
        <v>0.9</v>
      </c>
      <c r="CJ71" s="115">
        <f>AS71/D71</f>
        <v>0.89822294022617122</v>
      </c>
      <c r="CK71" s="1252">
        <v>0.97699999999999998</v>
      </c>
      <c r="CL71" s="116">
        <v>1.54</v>
      </c>
      <c r="CM71" s="116">
        <v>5.0999999999999996</v>
      </c>
      <c r="CN71" s="116">
        <v>21.9</v>
      </c>
      <c r="CO71" s="66">
        <v>0.71599999999999997</v>
      </c>
      <c r="CP71" s="67">
        <v>0.11453507392593687</v>
      </c>
      <c r="CQ71" s="66">
        <v>0.34874468377006446</v>
      </c>
      <c r="CR71" s="66">
        <v>8.6368289413974689E-2</v>
      </c>
      <c r="CS71" s="66">
        <v>0.27500000000000002</v>
      </c>
      <c r="CT71" s="113">
        <v>0.13301391981595026</v>
      </c>
      <c r="CU71" s="40"/>
      <c r="CV71" s="96">
        <v>1945</v>
      </c>
      <c r="CW71" s="134">
        <v>0.50646741591085398</v>
      </c>
      <c r="CX71" s="134">
        <v>0.72306608231228575</v>
      </c>
      <c r="CY71" s="40"/>
      <c r="DG71" s="40"/>
      <c r="DH71" s="96">
        <v>1945</v>
      </c>
      <c r="DI71" s="66">
        <v>0.32400000000000001</v>
      </c>
      <c r="DJ71" s="40"/>
      <c r="DR71" s="40"/>
      <c r="DS71" s="96">
        <v>1945</v>
      </c>
      <c r="DT71" s="98">
        <v>3.2053864303389537E-2</v>
      </c>
      <c r="DU71" s="40"/>
    </row>
    <row r="72" spans="1:125" x14ac:dyDescent="0.2">
      <c r="A72" s="40"/>
      <c r="B72" s="96">
        <v>1958</v>
      </c>
      <c r="C72" s="142">
        <v>16</v>
      </c>
      <c r="D72" s="111">
        <v>2470</v>
      </c>
      <c r="E72" s="112">
        <v>10578</v>
      </c>
      <c r="F72" s="138">
        <f>((((4/6)+((J72+K72+R72+T72+V72+W72+I72-(1-M72)-P72-Q72)/20))*(X72+(AD72+AS72)*5/6+(AH72+AM72+AP72)*1/6+AK72*18/6+AO72*8/6-AE72*9/6-AF72*7/6-AG72*3/6-AI72*2/6-AQ72*4/6-AR72)-(((2/6)-((J72+K72+L72+M72+S72+U72+V72+W72+I72)/20))*(AE72*17/6+AF72*12/6+AI72*3/6+AL72*2/6+AQ72*5/6+AR72*8/6-AD72*1/6-AG72*9/6-AK72*2/6))))/2</f>
        <v>10596.741910384839</v>
      </c>
      <c r="G72" s="300">
        <f t="shared" si="29"/>
        <v>1.0017717820367591</v>
      </c>
      <c r="H72" s="138">
        <f t="shared" ref="H72:H76" si="34">F72-E72</f>
        <v>18.741910384838775</v>
      </c>
      <c r="I72" s="66">
        <v>0.27700000000000002</v>
      </c>
      <c r="J72" s="412">
        <v>0.39400000000000002</v>
      </c>
      <c r="K72" s="66">
        <v>0.71899999999999997</v>
      </c>
      <c r="L72" s="66">
        <f>AN72/X72</f>
        <v>8.8127591320400683E-2</v>
      </c>
      <c r="M72" s="66">
        <f>AG72/X72</f>
        <v>6.7790454861846691E-2</v>
      </c>
      <c r="N72" s="134">
        <f>(I72*0.7635+AU72*0.7562+K72*0.7021+1-P72*0.5276+R72*0.4621+W72*0.2713)/3.9552</f>
        <v>0.50274787828092171</v>
      </c>
      <c r="O72" s="134">
        <f>(1-I72*0.7635+1-AU72*0.7562+1-K72*0.7021+P72*0.5276+1-R72*0.4621+1-W72*0.2713)/5.5276</f>
        <v>0.72572754754745261</v>
      </c>
      <c r="P72" s="113">
        <f>AI72/AA72</f>
        <v>0.12981841350748646</v>
      </c>
      <c r="Q72" s="66">
        <f>AT72/X72</f>
        <v>2.151741669945223E-2</v>
      </c>
      <c r="R72" s="67">
        <f>E72/AA72</f>
        <v>0.11232876712328767</v>
      </c>
      <c r="S72" s="66">
        <f>AC72/X72</f>
        <v>0.26105377840995064</v>
      </c>
      <c r="T72" s="66">
        <f>AC72/AA72</f>
        <v>9.160029733460763E-2</v>
      </c>
      <c r="U72" s="67">
        <f>E72/X72</f>
        <v>0.3201283176467028</v>
      </c>
      <c r="V72" s="66">
        <v>0.32500000000000001</v>
      </c>
      <c r="W72" s="67">
        <f>AD72/AA72</f>
        <v>8.6301369863013705E-2</v>
      </c>
      <c r="X72" s="69">
        <v>33043</v>
      </c>
      <c r="Y72" s="69"/>
      <c r="Z72" s="888">
        <v>21621</v>
      </c>
      <c r="AA72" s="888">
        <v>94170</v>
      </c>
      <c r="AB72" s="887">
        <v>83827</v>
      </c>
      <c r="AC72" s="888">
        <f t="shared" si="25"/>
        <v>8626</v>
      </c>
      <c r="AD72" s="68">
        <v>8127</v>
      </c>
      <c r="AE72" s="69">
        <v>2600</v>
      </c>
      <c r="AF72" s="69">
        <v>644</v>
      </c>
      <c r="AG72" s="68">
        <v>2240</v>
      </c>
      <c r="AH72" s="69">
        <v>526</v>
      </c>
      <c r="AI72" s="68">
        <v>12225</v>
      </c>
      <c r="AJ72" s="888">
        <f t="shared" si="26"/>
        <v>917</v>
      </c>
      <c r="AK72" s="68">
        <v>499</v>
      </c>
      <c r="AL72" s="114">
        <v>160</v>
      </c>
      <c r="AM72" s="69">
        <v>70</v>
      </c>
      <c r="AN72" s="888">
        <f t="shared" si="27"/>
        <v>2912</v>
      </c>
      <c r="AO72" s="68">
        <v>739</v>
      </c>
      <c r="AP72" s="69">
        <v>231</v>
      </c>
      <c r="AQ72" s="69">
        <v>1046</v>
      </c>
      <c r="AR72" s="68">
        <v>551</v>
      </c>
      <c r="AS72" s="220">
        <v>2085</v>
      </c>
      <c r="AT72" s="894">
        <f t="shared" si="28"/>
        <v>711</v>
      </c>
      <c r="AU72" s="349">
        <f>X72/AA72</f>
        <v>0.35088669427630881</v>
      </c>
      <c r="AV72" s="349">
        <f>BH72/AA72</f>
        <v>0.4812573006265265</v>
      </c>
      <c r="AW72" s="353">
        <f>AG72/AA72</f>
        <v>2.378676860996071E-2</v>
      </c>
      <c r="AX72" s="365">
        <f>AN72/AA72</f>
        <v>3.0922799192948922E-2</v>
      </c>
      <c r="AY72" s="365">
        <f>BH72/X72</f>
        <v>1.3715461671155766</v>
      </c>
      <c r="AZ72" s="365">
        <f>AR72/X72</f>
        <v>1.6675241352177465E-2</v>
      </c>
      <c r="BA72" s="365">
        <f>AR72/AA72</f>
        <v>5.8511203143251566E-3</v>
      </c>
      <c r="BB72" s="365">
        <f>AT72/AA72</f>
        <v>7.5501752150366362E-3</v>
      </c>
      <c r="BC72" s="365">
        <f>AI72/X72</f>
        <v>0.3699724601277124</v>
      </c>
      <c r="BD72" s="380">
        <f>AD72/X72</f>
        <v>0.24595224404563751</v>
      </c>
      <c r="BE72" s="365">
        <v>0.25800000000000001</v>
      </c>
      <c r="BF72" s="907">
        <v>9955</v>
      </c>
      <c r="BG72" s="907">
        <v>3392</v>
      </c>
      <c r="BH72" s="910">
        <f>X72+AC72+AN72+AO72</f>
        <v>45320</v>
      </c>
      <c r="BI72" s="909">
        <v>15334</v>
      </c>
      <c r="BJ72" s="909">
        <v>2062</v>
      </c>
      <c r="BK72" s="907">
        <v>679</v>
      </c>
      <c r="BL72" s="907">
        <v>655</v>
      </c>
      <c r="BM72" s="53"/>
      <c r="BN72" s="134">
        <f>(I72*0.7635+AU72*0.7562+K72*0.7021+1-P72*0.5276+R72*0.4621+W72*0.2713)/3.9552</f>
        <v>0.50274787828092171</v>
      </c>
      <c r="BO72" s="222">
        <v>4.28</v>
      </c>
      <c r="BP72" s="116">
        <v>8.8000000000000007</v>
      </c>
      <c r="BQ72" s="116">
        <v>3.3</v>
      </c>
      <c r="BR72" s="116">
        <v>0.9</v>
      </c>
      <c r="BS72" s="115">
        <f>AS72/D72</f>
        <v>0.84412955465587047</v>
      </c>
      <c r="BT72" s="1252">
        <v>0.97799999999999998</v>
      </c>
      <c r="BU72" s="116">
        <v>1.5</v>
      </c>
      <c r="BV72" s="116">
        <v>22</v>
      </c>
      <c r="BW72" s="116">
        <v>5</v>
      </c>
      <c r="BX72" s="66">
        <v>0.71899999999999997</v>
      </c>
      <c r="BY72" s="67">
        <v>0.11232876712328767</v>
      </c>
      <c r="BZ72" s="66">
        <v>0.35088669427630881</v>
      </c>
      <c r="CA72" s="227">
        <v>8.6301369863013705E-2</v>
      </c>
      <c r="CB72" s="66">
        <v>0.27700000000000002</v>
      </c>
      <c r="CC72" s="113">
        <v>0.12981841350748646</v>
      </c>
      <c r="CD72" s="53"/>
      <c r="CE72" s="134">
        <f>(1-I72*0.7635+1-AU72*0.7562+1-K72*0.7021+P72*0.5276+1-R72*0.4621+1-W72*0.2713)/5.5276</f>
        <v>0.72572754754745261</v>
      </c>
      <c r="CF72" s="115">
        <v>4.28</v>
      </c>
      <c r="CG72" s="116">
        <v>8.8000000000000007</v>
      </c>
      <c r="CH72" s="116">
        <v>3.3</v>
      </c>
      <c r="CI72" s="116">
        <v>0.9</v>
      </c>
      <c r="CJ72" s="115">
        <f>AS72/D72</f>
        <v>0.84412955465587047</v>
      </c>
      <c r="CK72" s="1252">
        <v>0.97799999999999998</v>
      </c>
      <c r="CL72" s="116">
        <v>1.5</v>
      </c>
      <c r="CM72" s="116">
        <v>5</v>
      </c>
      <c r="CN72" s="116">
        <v>22</v>
      </c>
      <c r="CO72" s="66">
        <v>0.71899999999999997</v>
      </c>
      <c r="CP72" s="67">
        <v>0.11232876712328767</v>
      </c>
      <c r="CQ72" s="66">
        <v>0.35088669427630881</v>
      </c>
      <c r="CR72" s="66">
        <v>8.6301369863013705E-2</v>
      </c>
      <c r="CS72" s="66">
        <v>0.27700000000000002</v>
      </c>
      <c r="CT72" s="113">
        <v>0.12981841350748646</v>
      </c>
      <c r="CU72" s="40"/>
      <c r="CV72" s="96">
        <v>1946</v>
      </c>
      <c r="CW72" s="134">
        <v>0.49622077922172175</v>
      </c>
      <c r="CX72" s="134">
        <v>0.73039792568605655</v>
      </c>
      <c r="CY72" s="40"/>
      <c r="DG72" s="40"/>
      <c r="DH72" s="96">
        <v>1946</v>
      </c>
      <c r="DI72" s="66">
        <v>0.27700000000000002</v>
      </c>
      <c r="DJ72" s="40"/>
      <c r="DR72" s="40"/>
      <c r="DS72" s="96">
        <v>1946</v>
      </c>
      <c r="DT72" s="98">
        <v>3.7995765702187718E-2</v>
      </c>
      <c r="DU72" s="40"/>
    </row>
    <row r="73" spans="1:125" x14ac:dyDescent="0.2">
      <c r="A73" s="40"/>
      <c r="B73" s="96">
        <v>1957</v>
      </c>
      <c r="C73" s="142">
        <v>16</v>
      </c>
      <c r="D73" s="111">
        <v>2470</v>
      </c>
      <c r="E73" s="112">
        <v>10636</v>
      </c>
      <c r="F73" s="138">
        <f>((((4/6)+((J73+K73+R73+T73+V73+W73+I73-(1-M73)-P73-Q73)/20))*(X73+(AD73+AS73)*5/6+(AH73+AM73+AP73)*1/6+AK73*18/6+AO73*8/6-AE73*9/6-AF73*7/6-AG73*3/6-AI73*2/6-AQ73*4/6-AR73)-(((2/6)-((J73+K73+L73+M73+S73+U73+V73+W73+I73)/20))*(AE73*17/6+AF73*12/6+AI73*3/6+AL73*2/6+AQ73*5/6+AR73*8/6-AD73*1/6-AG73*9/6-AK73*2/6))))/2</f>
        <v>10742.194518239907</v>
      </c>
      <c r="G73" s="300">
        <f t="shared" si="29"/>
        <v>1.0099844413538837</v>
      </c>
      <c r="H73" s="138">
        <f t="shared" si="34"/>
        <v>106.19451823990676</v>
      </c>
      <c r="I73" s="66">
        <v>0.27500000000000002</v>
      </c>
      <c r="J73" s="412">
        <v>0.39100000000000001</v>
      </c>
      <c r="K73" s="66">
        <v>0.71499999999999997</v>
      </c>
      <c r="L73" s="66">
        <f>AN73/X73</f>
        <v>8.6176266899521237E-2</v>
      </c>
      <c r="M73" s="66">
        <f>AG73/X73</f>
        <v>6.6303333232964987E-2</v>
      </c>
      <c r="N73" s="134">
        <f>(I73*0.7635+AU73*0.7562+K73*0.7021+1-P73*0.5276+R73*0.4621+W73*0.2713)/3.9552</f>
        <v>0.50157109044916059</v>
      </c>
      <c r="O73" s="134">
        <f>(1-I73*0.7635+1-AU73*0.7562+1-K73*0.7021+P73*0.5276+1-R73*0.4621+1-W73*0.2713)/5.5276</f>
        <v>0.7265695822880599</v>
      </c>
      <c r="P73" s="113">
        <f>AI73/AA73</f>
        <v>0.12522269497600133</v>
      </c>
      <c r="Q73" s="66">
        <f>AT73/X73</f>
        <v>2.2311884616542713E-2</v>
      </c>
      <c r="R73" s="67">
        <f>E73/AA73</f>
        <v>0.11146276540001257</v>
      </c>
      <c r="S73" s="66">
        <f>AC73/X73</f>
        <v>0.26129896720965945</v>
      </c>
      <c r="T73" s="66">
        <f>AC73/AA73</f>
        <v>9.0943388317159563E-2</v>
      </c>
      <c r="U73" s="67">
        <f>E73/X73</f>
        <v>0.32025533708710968</v>
      </c>
      <c r="V73" s="66">
        <v>0.32400000000000001</v>
      </c>
      <c r="W73" s="67">
        <f>AD73/AA73</f>
        <v>8.5588229129550844E-2</v>
      </c>
      <c r="X73" s="69">
        <v>33211</v>
      </c>
      <c r="Y73" s="69"/>
      <c r="Z73" s="888">
        <v>21865</v>
      </c>
      <c r="AA73" s="888">
        <v>95422</v>
      </c>
      <c r="AB73" s="887">
        <v>84906</v>
      </c>
      <c r="AC73" s="888">
        <f t="shared" ref="AC73:AC136" si="35">AD73+AK73</f>
        <v>8678</v>
      </c>
      <c r="AD73" s="68">
        <v>8167</v>
      </c>
      <c r="AE73" s="69">
        <v>2512</v>
      </c>
      <c r="AF73" s="69">
        <v>687</v>
      </c>
      <c r="AG73" s="68">
        <v>2202</v>
      </c>
      <c r="AH73" s="69">
        <v>480</v>
      </c>
      <c r="AI73" s="68">
        <v>11949</v>
      </c>
      <c r="AJ73" s="888">
        <f t="shared" ref="AJ73:AJ136" si="36">AH73+AL73+AP73</f>
        <v>849</v>
      </c>
      <c r="AK73" s="68">
        <v>511</v>
      </c>
      <c r="AL73" s="114">
        <v>152</v>
      </c>
      <c r="AM73" s="69">
        <v>46</v>
      </c>
      <c r="AN73" s="888">
        <f t="shared" ref="AN73:AN136" si="37">AH73+AM73+AP73+AS73</f>
        <v>2862</v>
      </c>
      <c r="AO73" s="68">
        <v>768</v>
      </c>
      <c r="AP73" s="69">
        <v>217</v>
      </c>
      <c r="AQ73" s="69">
        <v>1115</v>
      </c>
      <c r="AR73" s="68">
        <v>589</v>
      </c>
      <c r="AS73" s="220">
        <v>2119</v>
      </c>
      <c r="AT73" s="894">
        <f t="shared" ref="AT73:AT136" si="38">AL73+AR73</f>
        <v>741</v>
      </c>
      <c r="AU73" s="349">
        <f>X73/AA73</f>
        <v>0.34804342814026118</v>
      </c>
      <c r="AV73" s="349">
        <f>BH73/AA73</f>
        <v>0.47702835824023809</v>
      </c>
      <c r="AW73" s="353">
        <f>AG73/AA73</f>
        <v>2.3076439395527237E-2</v>
      </c>
      <c r="AX73" s="365">
        <f>AN73/AA73</f>
        <v>2.9993083356039486E-2</v>
      </c>
      <c r="AY73" s="365">
        <f>BH73/X73</f>
        <v>1.3706001023757188</v>
      </c>
      <c r="AZ73" s="365">
        <f>AR73/X73</f>
        <v>1.7735087772123695E-2</v>
      </c>
      <c r="BA73" s="365">
        <f>AR73/AA73</f>
        <v>6.1725807465783569E-3</v>
      </c>
      <c r="BB73" s="365">
        <f>AT73/AA73</f>
        <v>7.7655048102114816E-3</v>
      </c>
      <c r="BC73" s="365">
        <f>AI73/X73</f>
        <v>0.3597904308813345</v>
      </c>
      <c r="BD73" s="380">
        <f>AD73/X73</f>
        <v>0.24591249887085603</v>
      </c>
      <c r="BE73" s="365">
        <v>0.25800000000000001</v>
      </c>
      <c r="BF73" s="907">
        <v>10023</v>
      </c>
      <c r="BG73" s="907">
        <v>3396</v>
      </c>
      <c r="BH73" s="910">
        <f>X73+AC73+AN73+AO73</f>
        <v>45519</v>
      </c>
      <c r="BI73" s="909">
        <v>15595</v>
      </c>
      <c r="BJ73" s="909">
        <v>1972</v>
      </c>
      <c r="BK73" s="907">
        <v>740</v>
      </c>
      <c r="BL73" s="907">
        <v>672</v>
      </c>
      <c r="BM73" s="53"/>
      <c r="BN73" s="134">
        <f>(I73*0.7635+AU73*0.7562+K73*0.7021+1-P73*0.5276+R73*0.4621+W73*0.2713)/3.9552</f>
        <v>0.50157109044916059</v>
      </c>
      <c r="BO73" s="222">
        <v>4.3099999999999996</v>
      </c>
      <c r="BP73" s="116">
        <v>8.8000000000000007</v>
      </c>
      <c r="BQ73" s="116">
        <v>3.3</v>
      </c>
      <c r="BR73" s="116">
        <v>0.9</v>
      </c>
      <c r="BS73" s="115">
        <f>AS73/D73</f>
        <v>0.85789473684210527</v>
      </c>
      <c r="BT73" s="1252">
        <v>0.97799999999999998</v>
      </c>
      <c r="BU73" s="116">
        <v>1.46</v>
      </c>
      <c r="BV73" s="116">
        <v>22.2</v>
      </c>
      <c r="BW73" s="116">
        <v>4.8</v>
      </c>
      <c r="BX73" s="66">
        <v>0.71499999999999997</v>
      </c>
      <c r="BY73" s="67">
        <v>0.11146276540001257</v>
      </c>
      <c r="BZ73" s="66">
        <v>0.34804342814026118</v>
      </c>
      <c r="CA73" s="227">
        <v>8.5588229129550844E-2</v>
      </c>
      <c r="CB73" s="66">
        <v>0.27500000000000002</v>
      </c>
      <c r="CC73" s="113">
        <v>0.12522269497600133</v>
      </c>
      <c r="CD73" s="53"/>
      <c r="CE73" s="134">
        <f>(1-I73*0.7635+1-AU73*0.7562+1-K73*0.7021+P73*0.5276+1-R73*0.4621+1-W73*0.2713)/5.5276</f>
        <v>0.7265695822880599</v>
      </c>
      <c r="CF73" s="115">
        <v>4.3099999999999996</v>
      </c>
      <c r="CG73" s="116">
        <v>8.8000000000000007</v>
      </c>
      <c r="CH73" s="116">
        <v>3.3</v>
      </c>
      <c r="CI73" s="116">
        <v>0.9</v>
      </c>
      <c r="CJ73" s="115">
        <f>AS73/D73</f>
        <v>0.85789473684210527</v>
      </c>
      <c r="CK73" s="1252">
        <v>0.97799999999999998</v>
      </c>
      <c r="CL73" s="116">
        <v>1.46</v>
      </c>
      <c r="CM73" s="116">
        <v>4.8</v>
      </c>
      <c r="CN73" s="116">
        <v>22.2</v>
      </c>
      <c r="CO73" s="66">
        <v>0.71499999999999997</v>
      </c>
      <c r="CP73" s="67">
        <v>0.11146276540001257</v>
      </c>
      <c r="CQ73" s="66">
        <v>0.34804342814026118</v>
      </c>
      <c r="CR73" s="66">
        <v>8.5588229129550844E-2</v>
      </c>
      <c r="CS73" s="66">
        <v>0.27500000000000002</v>
      </c>
      <c r="CT73" s="113">
        <v>0.12522269497600133</v>
      </c>
      <c r="CU73" s="40"/>
      <c r="CV73" s="96">
        <v>1947</v>
      </c>
      <c r="CW73" s="134">
        <v>0.51563230891012657</v>
      </c>
      <c r="CX73" s="134">
        <v>0.7165082661188702</v>
      </c>
      <c r="CY73" s="40"/>
      <c r="DG73" s="40"/>
      <c r="DH73" s="96">
        <v>1947</v>
      </c>
      <c r="DI73" s="66">
        <v>0.32900000000000001</v>
      </c>
      <c r="DJ73" s="40"/>
      <c r="DR73" s="40"/>
      <c r="DS73" s="96">
        <v>1947</v>
      </c>
      <c r="DT73" s="98">
        <v>4.5777279521674138E-2</v>
      </c>
      <c r="DU73" s="40"/>
    </row>
    <row r="74" spans="1:125" x14ac:dyDescent="0.2">
      <c r="A74" s="40"/>
      <c r="B74" s="96">
        <v>1956</v>
      </c>
      <c r="C74" s="142">
        <v>16</v>
      </c>
      <c r="D74" s="111">
        <v>2478</v>
      </c>
      <c r="E74" s="112">
        <v>11031</v>
      </c>
      <c r="F74" s="138">
        <f>((((4/6)+((J74+K74+R74+T74+V74+W74+I74-(1-M74)-P74-Q74)/20))*(X74+(AD74+AS74)*5/6+(AH74+AM74+AP74)*1/6+AK74*18/6+AO74*8/6-AE74*9/6-AF74*7/6-AG74*3/6-AI74*2/6-AQ74*4/6-AR74)-(((2/6)-((J74+K74+L74+M74+S74+U74+V74+W74+I74)/20))*(AE74*17/6+AF74*12/6+AI74*3/6+AL74*2/6+AQ74*5/6+AR74*8/6-AD74*1/6-AG74*9/6-AK74*2/6))))/2</f>
        <v>11174.213005751735</v>
      </c>
      <c r="G74" s="300">
        <f t="shared" ref="G74:G137" si="39">F74/E74</f>
        <v>1.0129827763350316</v>
      </c>
      <c r="H74" s="138">
        <f t="shared" si="34"/>
        <v>143.21300575173518</v>
      </c>
      <c r="I74" s="66">
        <v>0.27400000000000002</v>
      </c>
      <c r="J74" s="412">
        <v>0.39700000000000002</v>
      </c>
      <c r="K74" s="66">
        <v>0.72899999999999998</v>
      </c>
      <c r="L74" s="66">
        <f>AN74/X74</f>
        <v>8.8884887768575199E-2</v>
      </c>
      <c r="M74" s="66">
        <f>AG74/X74</f>
        <v>6.8839274996999156E-2</v>
      </c>
      <c r="N74" s="134">
        <f>(I74*0.7635+AU74*0.7562+K74*0.7021+1-P74*0.5276+R74*0.4621+W74*0.2713)/3.9552</f>
        <v>0.5059055680905683</v>
      </c>
      <c r="O74" s="134">
        <f>(1-I74*0.7635+1-AU74*0.7562+1-K74*0.7021+P74*0.5276+1-R74*0.4621+1-W74*0.2713)/5.5276</f>
        <v>0.72346810498013325</v>
      </c>
      <c r="P74" s="113">
        <f>AI74/AA74</f>
        <v>0.12076584756526394</v>
      </c>
      <c r="Q74" s="66">
        <f>AT74/X74</f>
        <v>2.103589004921378E-2</v>
      </c>
      <c r="R74" s="67">
        <f>E74/AA74</f>
        <v>0.11579035762646037</v>
      </c>
      <c r="S74" s="66">
        <f>AC74/X74</f>
        <v>0.28441963749849958</v>
      </c>
      <c r="T74" s="66">
        <f>AC74/AA74</f>
        <v>9.9488805147637693E-2</v>
      </c>
      <c r="U74" s="67">
        <f>E74/X74</f>
        <v>0.33102268635217863</v>
      </c>
      <c r="V74" s="66">
        <v>0.33100000000000002</v>
      </c>
      <c r="W74" s="67">
        <f>AD74/AA74</f>
        <v>9.4439837509315921E-2</v>
      </c>
      <c r="X74" s="69">
        <v>33324</v>
      </c>
      <c r="Y74" s="69"/>
      <c r="Z74" s="888">
        <v>21653</v>
      </c>
      <c r="AA74" s="888">
        <v>95267</v>
      </c>
      <c r="AB74" s="887">
        <v>83856</v>
      </c>
      <c r="AC74" s="888">
        <f t="shared" si="35"/>
        <v>9478</v>
      </c>
      <c r="AD74" s="68">
        <v>8997</v>
      </c>
      <c r="AE74" s="69">
        <v>2516</v>
      </c>
      <c r="AF74" s="69">
        <v>644</v>
      </c>
      <c r="AG74" s="68">
        <v>2294</v>
      </c>
      <c r="AH74" s="69">
        <v>492</v>
      </c>
      <c r="AI74" s="68">
        <v>11505</v>
      </c>
      <c r="AJ74" s="888">
        <f t="shared" si="36"/>
        <v>842</v>
      </c>
      <c r="AK74" s="68">
        <v>481</v>
      </c>
      <c r="AL74" s="114">
        <v>175</v>
      </c>
      <c r="AM74" s="69">
        <v>43</v>
      </c>
      <c r="AN74" s="888">
        <f t="shared" si="37"/>
        <v>2962</v>
      </c>
      <c r="AO74" s="68">
        <v>717</v>
      </c>
      <c r="AP74" s="69">
        <v>175</v>
      </c>
      <c r="AQ74" s="69">
        <v>1253</v>
      </c>
      <c r="AR74" s="68">
        <v>526</v>
      </c>
      <c r="AS74" s="220">
        <v>2252</v>
      </c>
      <c r="AT74" s="894">
        <f t="shared" si="38"/>
        <v>701</v>
      </c>
      <c r="AU74" s="349">
        <f>X74/AA74</f>
        <v>0.3497958369634816</v>
      </c>
      <c r="AV74" s="349">
        <f>BH74/AA74</f>
        <v>0.48790242161503983</v>
      </c>
      <c r="AW74" s="353">
        <f>AG74/AA74</f>
        <v>2.4079691813534591E-2</v>
      </c>
      <c r="AX74" s="365">
        <f>AN74/AA74</f>
        <v>3.109156371041389E-2</v>
      </c>
      <c r="AY74" s="365">
        <f>BH74/X74</f>
        <v>1.394820549753931</v>
      </c>
      <c r="AZ74" s="365">
        <f>AR74/X74</f>
        <v>1.5784419637498499E-2</v>
      </c>
      <c r="BA74" s="365">
        <f>AR74/AA74</f>
        <v>5.5213242780816022E-3</v>
      </c>
      <c r="BB74" s="365">
        <f>AT74/AA74</f>
        <v>7.3582667660365081E-3</v>
      </c>
      <c r="BC74" s="365">
        <f>AI74/X74</f>
        <v>0.34524666906733886</v>
      </c>
      <c r="BD74" s="380">
        <f>AD74/X74</f>
        <v>0.26998559596687072</v>
      </c>
      <c r="BE74" s="365">
        <v>0.25800000000000001</v>
      </c>
      <c r="BF74" s="907">
        <v>10330</v>
      </c>
      <c r="BG74" s="907">
        <v>3339</v>
      </c>
      <c r="BH74" s="910">
        <f>X74+AC74+AN74+AO74</f>
        <v>46481</v>
      </c>
      <c r="BI74" s="909">
        <v>15295</v>
      </c>
      <c r="BJ74" s="909">
        <v>1984</v>
      </c>
      <c r="BK74" s="907">
        <v>783</v>
      </c>
      <c r="BL74" s="907">
        <v>725</v>
      </c>
      <c r="BM74" s="53"/>
      <c r="BN74" s="134">
        <f>(I74*0.7635+AU74*0.7562+K74*0.7021+1-P74*0.5276+R74*0.4621+W74*0.2713)/3.9552</f>
        <v>0.5059055680905683</v>
      </c>
      <c r="BO74" s="222">
        <v>4.45</v>
      </c>
      <c r="BP74" s="116">
        <v>8.8000000000000007</v>
      </c>
      <c r="BQ74" s="116">
        <v>3.7</v>
      </c>
      <c r="BR74" s="116">
        <v>0.9</v>
      </c>
      <c r="BS74" s="115">
        <f>AS74/D74</f>
        <v>0.90879741727199359</v>
      </c>
      <c r="BT74" s="1252">
        <v>0.97599999999999998</v>
      </c>
      <c r="BU74" s="116">
        <v>1.28</v>
      </c>
      <c r="BV74" s="116">
        <v>22.3</v>
      </c>
      <c r="BW74" s="116">
        <v>4.7</v>
      </c>
      <c r="BX74" s="66">
        <v>0.72899999999999998</v>
      </c>
      <c r="BY74" s="67">
        <v>0.11579035762646037</v>
      </c>
      <c r="BZ74" s="66">
        <v>0.3497958369634816</v>
      </c>
      <c r="CA74" s="227">
        <v>9.4439837509315921E-2</v>
      </c>
      <c r="CB74" s="66">
        <v>0.27400000000000002</v>
      </c>
      <c r="CC74" s="113">
        <v>0.12076584756526394</v>
      </c>
      <c r="CD74" s="53"/>
      <c r="CE74" s="134">
        <f>(1-I74*0.7635+1-AU74*0.7562+1-K74*0.7021+P74*0.5276+1-R74*0.4621+1-W74*0.2713)/5.5276</f>
        <v>0.72346810498013325</v>
      </c>
      <c r="CF74" s="115">
        <v>4.45</v>
      </c>
      <c r="CG74" s="116">
        <v>8.8000000000000007</v>
      </c>
      <c r="CH74" s="116">
        <v>3.7</v>
      </c>
      <c r="CI74" s="116">
        <v>0.9</v>
      </c>
      <c r="CJ74" s="115">
        <f>AS74/D74</f>
        <v>0.90879741727199359</v>
      </c>
      <c r="CK74" s="1252">
        <v>0.97599999999999998</v>
      </c>
      <c r="CL74" s="116">
        <v>1.28</v>
      </c>
      <c r="CM74" s="116">
        <v>4.7</v>
      </c>
      <c r="CN74" s="116">
        <v>22.3</v>
      </c>
      <c r="CO74" s="66">
        <v>0.72899999999999998</v>
      </c>
      <c r="CP74" s="67">
        <v>0.11579035762646037</v>
      </c>
      <c r="CQ74" s="66">
        <v>0.3497958369634816</v>
      </c>
      <c r="CR74" s="66">
        <v>9.4439837509315921E-2</v>
      </c>
      <c r="CS74" s="66">
        <v>0.27400000000000002</v>
      </c>
      <c r="CT74" s="113">
        <v>0.12076584756526394</v>
      </c>
      <c r="CU74" s="40"/>
      <c r="CV74" s="96">
        <v>1948</v>
      </c>
      <c r="CW74" s="134">
        <v>0.51741912155642611</v>
      </c>
      <c r="CX74" s="134">
        <v>0.71522973630870967</v>
      </c>
      <c r="CY74" s="40"/>
      <c r="DG74" s="40"/>
      <c r="DH74" s="96">
        <v>1948</v>
      </c>
      <c r="DI74" s="66">
        <v>0.32700000000000001</v>
      </c>
      <c r="DJ74" s="40"/>
      <c r="DR74" s="40"/>
      <c r="DS74" s="96">
        <v>1948</v>
      </c>
      <c r="DT74" s="98">
        <v>4.5055950075317409E-2</v>
      </c>
      <c r="DU74" s="40"/>
    </row>
    <row r="75" spans="1:125" x14ac:dyDescent="0.2">
      <c r="A75" s="40"/>
      <c r="B75" s="96">
        <v>1955</v>
      </c>
      <c r="C75" s="142">
        <v>16</v>
      </c>
      <c r="D75" s="111">
        <v>2468</v>
      </c>
      <c r="E75" s="112">
        <v>11068</v>
      </c>
      <c r="F75" s="138">
        <f>((((4/6)+((J75+K75+R75+T75+V75+W75+I75-(1-M75)-P75-Q75)/20))*(X75+(AD75+AS75)*5/6+(AH75+AM75+AP75)*1/6+AK75*18/6+AO75*8/6-AE75*9/6-AF75*7/6-AG75*3/6-AI75*2/6-AQ75*4/6-AR75)-(((2/6)-((J75+K75+L75+M75+S75+U75+V75+W75+I75)/20))*(AE75*17/6+AF75*12/6+AI75*3/6+AL75*2/6+AQ75*5/6+AR75*8/6-AD75*1/6-AG75*9/6-AK75*2/6))))/2</f>
        <v>11129.239263231022</v>
      </c>
      <c r="G75" s="300">
        <f t="shared" si="39"/>
        <v>1.0055330017375337</v>
      </c>
      <c r="H75" s="138">
        <f t="shared" si="34"/>
        <v>61.239263231022051</v>
      </c>
      <c r="I75" s="66">
        <v>0.27200000000000002</v>
      </c>
      <c r="J75" s="412">
        <v>0.39400000000000002</v>
      </c>
      <c r="K75" s="66">
        <v>0.72599999999999998</v>
      </c>
      <c r="L75" s="66">
        <f>AN75/X75</f>
        <v>8.9484711383718454E-2</v>
      </c>
      <c r="M75" s="66">
        <f>AG75/X75</f>
        <v>6.7531047885100046E-2</v>
      </c>
      <c r="N75" s="134">
        <f>(I75*0.7635+AU75*0.7562+K75*0.7021+1-P75*0.5276+R75*0.4621+W75*0.2713)/3.9552</f>
        <v>0.50542298379632911</v>
      </c>
      <c r="O75" s="134">
        <f>(1-I75*0.7635+1-AU75*0.7562+1-K75*0.7021+P75*0.5276+1-R75*0.4621+1-W75*0.2713)/5.5276</f>
        <v>0.72381341169562896</v>
      </c>
      <c r="P75" s="113">
        <f>AI75/AA75</f>
        <v>0.11366290385363954</v>
      </c>
      <c r="Q75" s="66">
        <f>AT75/X75</f>
        <v>2.3077156651383112E-2</v>
      </c>
      <c r="R75" s="67">
        <f>E75/AA75</f>
        <v>0.11644030172640527</v>
      </c>
      <c r="S75" s="66">
        <f>AC75/X75</f>
        <v>0.28998269213251149</v>
      </c>
      <c r="T75" s="66">
        <f>AC75/AA75</f>
        <v>0.10047026395800238</v>
      </c>
      <c r="U75" s="67">
        <f>E75/X75</f>
        <v>0.33607627607566876</v>
      </c>
      <c r="V75" s="66">
        <v>0.33200000000000002</v>
      </c>
      <c r="W75" s="67">
        <f>AD75/AA75</f>
        <v>9.5146918035201408E-2</v>
      </c>
      <c r="X75" s="69">
        <v>32933</v>
      </c>
      <c r="Y75" s="69"/>
      <c r="Z75" s="888">
        <v>21610</v>
      </c>
      <c r="AA75" s="888">
        <v>95053</v>
      </c>
      <c r="AB75" s="887">
        <v>83590</v>
      </c>
      <c r="AC75" s="888">
        <f t="shared" si="35"/>
        <v>9550</v>
      </c>
      <c r="AD75" s="68">
        <v>9044</v>
      </c>
      <c r="AE75" s="69">
        <v>2517</v>
      </c>
      <c r="AF75" s="69">
        <v>698</v>
      </c>
      <c r="AG75" s="68">
        <v>2224</v>
      </c>
      <c r="AH75" s="69">
        <v>477</v>
      </c>
      <c r="AI75" s="68">
        <v>10804</v>
      </c>
      <c r="AJ75" s="888">
        <f t="shared" si="36"/>
        <v>869</v>
      </c>
      <c r="AK75" s="68">
        <v>506</v>
      </c>
      <c r="AL75" s="114">
        <v>182</v>
      </c>
      <c r="AM75" s="69">
        <v>36</v>
      </c>
      <c r="AN75" s="888">
        <f t="shared" si="37"/>
        <v>2947</v>
      </c>
      <c r="AO75" s="68">
        <v>670</v>
      </c>
      <c r="AP75" s="69">
        <v>210</v>
      </c>
      <c r="AQ75" s="69">
        <v>1187</v>
      </c>
      <c r="AR75" s="68">
        <v>578</v>
      </c>
      <c r="AS75" s="220">
        <v>2224</v>
      </c>
      <c r="AT75" s="894">
        <f t="shared" si="38"/>
        <v>760</v>
      </c>
      <c r="AU75" s="349">
        <f>X75/AA75</f>
        <v>0.34646986418103587</v>
      </c>
      <c r="AV75" s="349">
        <f>BH75/AA75</f>
        <v>0.48499258308522614</v>
      </c>
      <c r="AW75" s="353">
        <f>AG75/AA75</f>
        <v>2.3397472988753644E-2</v>
      </c>
      <c r="AX75" s="365">
        <f>AN75/AA75</f>
        <v>3.1003755799396127E-2</v>
      </c>
      <c r="AY75" s="365">
        <f>BH75/X75</f>
        <v>1.3998117389852125</v>
      </c>
      <c r="AZ75" s="365">
        <f>AR75/X75</f>
        <v>1.7550784926972946E-2</v>
      </c>
      <c r="BA75" s="365">
        <f>AR75/AA75</f>
        <v>6.0808180699188875E-3</v>
      </c>
      <c r="BB75" s="365">
        <f>AT75/AA75</f>
        <v>7.9955393306891942E-3</v>
      </c>
      <c r="BC75" s="365">
        <f>AI75/X75</f>
        <v>0.32806000060729362</v>
      </c>
      <c r="BD75" s="380">
        <f>AD75/X75</f>
        <v>0.27461816415145901</v>
      </c>
      <c r="BE75" s="365">
        <v>0.25900000000000001</v>
      </c>
      <c r="BF75" s="907">
        <v>10381</v>
      </c>
      <c r="BG75" s="907">
        <v>3251</v>
      </c>
      <c r="BH75" s="910">
        <f>X75+AC75+AN75+AO75</f>
        <v>46100</v>
      </c>
      <c r="BI75" s="909">
        <v>15435</v>
      </c>
      <c r="BJ75" s="909">
        <v>1940</v>
      </c>
      <c r="BK75" s="907">
        <v>722</v>
      </c>
      <c r="BL75" s="907">
        <v>700</v>
      </c>
      <c r="BM75" s="53"/>
      <c r="BN75" s="134">
        <f>(I75*0.7635+AU75*0.7562+K75*0.7021+1-P75*0.5276+R75*0.4621+W75*0.2713)/3.9552</f>
        <v>0.50542298379632911</v>
      </c>
      <c r="BO75" s="222">
        <v>4.4800000000000004</v>
      </c>
      <c r="BP75" s="116">
        <v>8.8000000000000007</v>
      </c>
      <c r="BQ75" s="116">
        <v>3.7</v>
      </c>
      <c r="BR75" s="116">
        <v>0.9</v>
      </c>
      <c r="BS75" s="115">
        <f>AS75/D75</f>
        <v>0.90113452188006482</v>
      </c>
      <c r="BT75" s="1252">
        <v>0.97699999999999998</v>
      </c>
      <c r="BU75" s="116">
        <v>1.2</v>
      </c>
      <c r="BV75" s="116">
        <v>22.6</v>
      </c>
      <c r="BW75" s="116">
        <v>4.4000000000000004</v>
      </c>
      <c r="BX75" s="66">
        <v>0.72599999999999998</v>
      </c>
      <c r="BY75" s="67">
        <v>0.11644030172640527</v>
      </c>
      <c r="BZ75" s="66">
        <v>0.34646986418103587</v>
      </c>
      <c r="CA75" s="227">
        <v>9.5146918035201408E-2</v>
      </c>
      <c r="CB75" s="66">
        <v>0.27200000000000002</v>
      </c>
      <c r="CC75" s="113">
        <v>0.11366290385363954</v>
      </c>
      <c r="CD75" s="53"/>
      <c r="CE75" s="134">
        <f>(1-I75*0.7635+1-AU75*0.7562+1-K75*0.7021+P75*0.5276+1-R75*0.4621+1-W75*0.2713)/5.5276</f>
        <v>0.72381341169562896</v>
      </c>
      <c r="CF75" s="115">
        <v>4.4800000000000004</v>
      </c>
      <c r="CG75" s="116">
        <v>8.8000000000000007</v>
      </c>
      <c r="CH75" s="116">
        <v>3.7</v>
      </c>
      <c r="CI75" s="116">
        <v>0.9</v>
      </c>
      <c r="CJ75" s="115">
        <f>AS75/D75</f>
        <v>0.90113452188006482</v>
      </c>
      <c r="CK75" s="1252">
        <v>0.97699999999999998</v>
      </c>
      <c r="CL75" s="116">
        <v>1.2</v>
      </c>
      <c r="CM75" s="116">
        <v>4.4000000000000004</v>
      </c>
      <c r="CN75" s="116">
        <v>22.6</v>
      </c>
      <c r="CO75" s="66">
        <v>0.72599999999999998</v>
      </c>
      <c r="CP75" s="67">
        <v>0.11644030172640527</v>
      </c>
      <c r="CQ75" s="66">
        <v>0.34646986418103587</v>
      </c>
      <c r="CR75" s="66">
        <v>9.5146918035201408E-2</v>
      </c>
      <c r="CS75" s="66">
        <v>0.27200000000000002</v>
      </c>
      <c r="CT75" s="113">
        <v>0.11366290385363954</v>
      </c>
      <c r="CU75" s="40"/>
      <c r="CV75" s="96">
        <v>1949</v>
      </c>
      <c r="CW75" s="134">
        <v>0.50852059909487435</v>
      </c>
      <c r="CX75" s="134">
        <v>0.72159695463853257</v>
      </c>
      <c r="CY75" s="40"/>
      <c r="DG75" s="40"/>
      <c r="DH75" s="96">
        <v>1949</v>
      </c>
      <c r="DI75" s="66">
        <v>0.27700000000000002</v>
      </c>
      <c r="DJ75" s="40"/>
      <c r="DR75" s="40"/>
      <c r="DS75" s="96">
        <v>1949</v>
      </c>
      <c r="DT75" s="98">
        <v>5.2586100481422045E-2</v>
      </c>
      <c r="DU75" s="40"/>
    </row>
    <row r="76" spans="1:125" x14ac:dyDescent="0.2">
      <c r="A76" s="40"/>
      <c r="B76" s="96">
        <v>1954</v>
      </c>
      <c r="C76" s="142">
        <v>16</v>
      </c>
      <c r="D76" s="111">
        <v>2472</v>
      </c>
      <c r="E76" s="112">
        <v>10827</v>
      </c>
      <c r="F76" s="138">
        <f>((((4/6)+((J76+K76+R76+T76+V76+W76+I76-(1-M76)-P76-Q76)/20))*(X76+(AD76+AS76)*5/6+(AH76+AM76+AP76)*1/6+AK76*18/6+AO76*8/6-AE76*9/6-AF76*7/6-AG76*3/6-AI76*2/6-AQ76*4/6-AR76)-(((2/6)-((J76+K76+L76+M76+S76+U76+V76+W76+I76)/20))*(AE76*17/6+AF76*12/6+AI76*3/6+AL76*2/6+AQ76*5/6+AR76*8/6-AD76*1/6-AG76*9/6-AK76*2/6))))/2</f>
        <v>10951.201315110638</v>
      </c>
      <c r="G76" s="300">
        <f t="shared" si="39"/>
        <v>1.0114714431615996</v>
      </c>
      <c r="H76" s="138">
        <f t="shared" si="34"/>
        <v>124.20131511063846</v>
      </c>
      <c r="I76" s="66">
        <v>0.27500000000000002</v>
      </c>
      <c r="J76" s="412">
        <v>0.39</v>
      </c>
      <c r="K76" s="66">
        <v>0.72299999999999998</v>
      </c>
      <c r="L76" s="66">
        <f>AN76/X76</f>
        <v>8.7567171470444558E-2</v>
      </c>
      <c r="M76" s="66">
        <f>AG76/X76</f>
        <v>5.9141426477772346E-2</v>
      </c>
      <c r="N76" s="134">
        <f>(I76*0.7635+AU76*0.7562+K76*0.7021+1-P76*0.5276+R76*0.4621+W76*0.2713)/3.9552</f>
        <v>0.50522997147483739</v>
      </c>
      <c r="O76" s="134">
        <f>(1-I76*0.7635+1-AU76*0.7562+1-K76*0.7021+P76*0.5276+1-R76*0.4621+1-W76*0.2713)/5.5276</f>
        <v>0.7239515190720609</v>
      </c>
      <c r="P76" s="113">
        <f>AI76/AA76</f>
        <v>0.1068682324632526</v>
      </c>
      <c r="Q76" s="66">
        <f>AT76/X76</f>
        <v>2.3082559843673668E-2</v>
      </c>
      <c r="R76" s="67">
        <f>E76/AA76</f>
        <v>0.11327091070774703</v>
      </c>
      <c r="S76" s="66">
        <f>AC76/X76</f>
        <v>0.28923424523693209</v>
      </c>
      <c r="T76" s="66">
        <f>AC76/AA76</f>
        <v>9.9105508186430921E-2</v>
      </c>
      <c r="U76" s="67">
        <f>E76/X76</f>
        <v>0.33057523204689793</v>
      </c>
      <c r="V76" s="66">
        <v>0.33300000000000002</v>
      </c>
      <c r="W76" s="67">
        <f>AD76/AA76</f>
        <v>9.4491813569074642E-2</v>
      </c>
      <c r="X76" s="69">
        <v>32752</v>
      </c>
      <c r="Y76" s="69"/>
      <c r="Z76" s="888">
        <v>21908</v>
      </c>
      <c r="AA76" s="888">
        <v>95585</v>
      </c>
      <c r="AB76" s="887">
        <v>83936</v>
      </c>
      <c r="AC76" s="888">
        <f t="shared" si="35"/>
        <v>9473</v>
      </c>
      <c r="AD76" s="68">
        <v>9032</v>
      </c>
      <c r="AE76" s="69">
        <v>2562</v>
      </c>
      <c r="AF76" s="69">
        <v>795</v>
      </c>
      <c r="AG76" s="68">
        <v>1937</v>
      </c>
      <c r="AH76" s="69">
        <v>402</v>
      </c>
      <c r="AI76" s="68">
        <v>10215</v>
      </c>
      <c r="AJ76" s="888">
        <f t="shared" si="36"/>
        <v>714</v>
      </c>
      <c r="AK76" s="68">
        <v>441</v>
      </c>
      <c r="AL76" s="114">
        <v>165</v>
      </c>
      <c r="AM76" s="69">
        <v>45</v>
      </c>
      <c r="AN76" s="888">
        <f t="shared" si="37"/>
        <v>2868</v>
      </c>
      <c r="AO76" s="68">
        <v>694</v>
      </c>
      <c r="AP76" s="69">
        <v>147</v>
      </c>
      <c r="AQ76" s="69">
        <v>1332</v>
      </c>
      <c r="AR76" s="68">
        <v>591</v>
      </c>
      <c r="AS76" s="220">
        <v>2274</v>
      </c>
      <c r="AT76" s="894">
        <f t="shared" si="38"/>
        <v>756</v>
      </c>
      <c r="AU76" s="349">
        <f>X76/AA76</f>
        <v>0.34264790500601561</v>
      </c>
      <c r="AV76" s="349">
        <f>BH76/AA76</f>
        <v>0.47901867447821311</v>
      </c>
      <c r="AW76" s="353">
        <f>AG76/AA76</f>
        <v>2.0264685881675994E-2</v>
      </c>
      <c r="AX76" s="365">
        <f>AN76/AA76</f>
        <v>3.0004707851650363E-2</v>
      </c>
      <c r="AY76" s="365">
        <f>BH76/X76</f>
        <v>1.3979909623839766</v>
      </c>
      <c r="AZ76" s="365">
        <f>AR76/X76</f>
        <v>1.8044699560332195E-2</v>
      </c>
      <c r="BA76" s="365">
        <f>AR76/AA76</f>
        <v>6.1829785008107969E-3</v>
      </c>
      <c r="BB76" s="365">
        <f>AT76/AA76</f>
        <v>7.9091907726107653E-3</v>
      </c>
      <c r="BC76" s="365">
        <f>AI76/X76</f>
        <v>0.31188935026868586</v>
      </c>
      <c r="BD76" s="380">
        <f>AD76/X76</f>
        <v>0.27576941866145577</v>
      </c>
      <c r="BE76" s="365">
        <v>0.26100000000000001</v>
      </c>
      <c r="BF76" s="907">
        <v>10168</v>
      </c>
      <c r="BG76" s="907">
        <v>3455</v>
      </c>
      <c r="BH76" s="910">
        <f>X76+AC76+AN76+AO76</f>
        <v>45787</v>
      </c>
      <c r="BI76" s="909">
        <v>15727</v>
      </c>
      <c r="BJ76" s="909">
        <v>1959</v>
      </c>
      <c r="BK76" s="907">
        <v>759</v>
      </c>
      <c r="BL76" s="907">
        <v>789</v>
      </c>
      <c r="BM76" s="53"/>
      <c r="BN76" s="134">
        <f>(I76*0.7635+AU76*0.7562+K76*0.7021+1-P76*0.5276+R76*0.4621+W76*0.2713)/3.9552</f>
        <v>0.50522997147483739</v>
      </c>
      <c r="BO76" s="222">
        <v>4.38</v>
      </c>
      <c r="BP76" s="116">
        <v>8.9</v>
      </c>
      <c r="BQ76" s="116">
        <v>3.7</v>
      </c>
      <c r="BR76" s="116">
        <v>0.8</v>
      </c>
      <c r="BS76" s="115">
        <f>AS76/D76</f>
        <v>0.91990291262135926</v>
      </c>
      <c r="BT76" s="1252">
        <v>0.97599999999999998</v>
      </c>
      <c r="BU76" s="116">
        <v>1.1299999999999999</v>
      </c>
      <c r="BV76" s="116">
        <v>22.8</v>
      </c>
      <c r="BW76" s="116">
        <v>4.2</v>
      </c>
      <c r="BX76" s="66">
        <v>0.72299999999999998</v>
      </c>
      <c r="BY76" s="67">
        <v>0.11327091070774703</v>
      </c>
      <c r="BZ76" s="66">
        <v>0.34264790500601561</v>
      </c>
      <c r="CA76" s="227">
        <v>9.4491813569074642E-2</v>
      </c>
      <c r="CB76" s="66">
        <v>0.27500000000000002</v>
      </c>
      <c r="CC76" s="113">
        <v>0.1068682324632526</v>
      </c>
      <c r="CD76" s="53"/>
      <c r="CE76" s="134">
        <f>(1-I76*0.7635+1-AU76*0.7562+1-K76*0.7021+P76*0.5276+1-R76*0.4621+1-W76*0.2713)/5.5276</f>
        <v>0.7239515190720609</v>
      </c>
      <c r="CF76" s="115">
        <v>4.38</v>
      </c>
      <c r="CG76" s="116">
        <v>8.9</v>
      </c>
      <c r="CH76" s="116">
        <v>3.7</v>
      </c>
      <c r="CI76" s="116">
        <v>0.8</v>
      </c>
      <c r="CJ76" s="115">
        <f>AS76/D76</f>
        <v>0.91990291262135926</v>
      </c>
      <c r="CK76" s="1252">
        <v>0.97599999999999998</v>
      </c>
      <c r="CL76" s="116">
        <v>1.1299999999999999</v>
      </c>
      <c r="CM76" s="116">
        <v>4.2</v>
      </c>
      <c r="CN76" s="116">
        <v>22.8</v>
      </c>
      <c r="CO76" s="66">
        <v>0.72299999999999998</v>
      </c>
      <c r="CP76" s="67">
        <v>0.11327091070774703</v>
      </c>
      <c r="CQ76" s="66">
        <v>0.34264790500601561</v>
      </c>
      <c r="CR76" s="66">
        <v>9.4491813569074642E-2</v>
      </c>
      <c r="CS76" s="66">
        <v>0.27500000000000002</v>
      </c>
      <c r="CT76" s="113">
        <v>0.1068682324632526</v>
      </c>
      <c r="CU76" s="40"/>
      <c r="CV76" s="96">
        <v>1950</v>
      </c>
      <c r="CW76" s="134">
        <v>0.51559446331776682</v>
      </c>
      <c r="CX76" s="134">
        <v>0.71653534602459812</v>
      </c>
      <c r="CY76" s="40"/>
      <c r="DG76" s="40"/>
      <c r="DH76" s="96">
        <v>1950</v>
      </c>
      <c r="DI76" s="66">
        <v>0.28000000000000003</v>
      </c>
      <c r="DJ76" s="40"/>
      <c r="DR76" s="40"/>
      <c r="DS76" s="96">
        <v>1950</v>
      </c>
      <c r="DT76" s="98">
        <v>6.0831034685134101E-2</v>
      </c>
      <c r="DU76" s="40"/>
    </row>
    <row r="77" spans="1:125" x14ac:dyDescent="0.2">
      <c r="A77" s="40"/>
      <c r="B77" s="96">
        <v>1953</v>
      </c>
      <c r="C77" s="142">
        <v>16</v>
      </c>
      <c r="D77" s="111">
        <v>2480</v>
      </c>
      <c r="E77" s="112">
        <v>11426</v>
      </c>
      <c r="F77" s="138">
        <f>((((4/6)+((J77+K77+R77+T77+V77+W77+I77-(1-M77)-P77-Q77)/20))*(X77+(AD77+AS77)*5/6+(AH77+AM77+AP77)*1/6+AK77*18/6+AO77*8/6-AE77*9/6-AF77*7/6-AG77*3/6-AI77*2/6-AQ77*4/6-AR77)-(((2/6)-((J77+K77+L77+M77+S77+U77+V77+W77+I77)/20))*(AE77*17/6+AF77*12/6+AI77*3/6+AL77*2/6+AQ77*5/6+AR77*8/6-AD77*1/6-AG77*9/6-AK77*2/6))))/2</f>
        <v>11299.083076668778</v>
      </c>
      <c r="G77" s="300">
        <f t="shared" si="39"/>
        <v>0.98889226996926116</v>
      </c>
      <c r="H77" s="138">
        <f t="shared" ref="H77:H81" si="40">E77-F77</f>
        <v>126.91692333122228</v>
      </c>
      <c r="I77" s="66">
        <v>0.28000000000000003</v>
      </c>
      <c r="J77" s="412">
        <v>0.39700000000000002</v>
      </c>
      <c r="K77" s="66">
        <v>0.73299999999999998</v>
      </c>
      <c r="L77" s="66">
        <f>AN77/X77</f>
        <v>8.7562925673674866E-2</v>
      </c>
      <c r="M77" s="66">
        <f>AG77/X77</f>
        <v>6.1474681670121413E-2</v>
      </c>
      <c r="N77" s="134">
        <f>(I77*0.7635+AU77*0.7562+K77*0.7021+1-P77*0.5276+R77*0.4621+W77*0.2713)/3.9552</f>
        <v>0.51059115710844016</v>
      </c>
      <c r="O77" s="134">
        <f>(1-I77*0.7635+1-AU77*0.7562+1-K77*0.7021+P77*0.5276+1-R77*0.4621+1-W77*0.2713)/5.5276</f>
        <v>0.72011539463866747</v>
      </c>
      <c r="P77" s="113">
        <f>AI77/AA77</f>
        <v>0.1069939447273032</v>
      </c>
      <c r="Q77" s="66">
        <f>AT77/X77</f>
        <v>2.1705655907610304E-2</v>
      </c>
      <c r="R77" s="71">
        <f>E77/AA77</f>
        <v>0.11970163639030318</v>
      </c>
      <c r="S77" s="66">
        <f>AC77/X77</f>
        <v>0.27151317737636954</v>
      </c>
      <c r="T77" s="66">
        <f>AC77/AA77</f>
        <v>9.605673937184403E-2</v>
      </c>
      <c r="U77" s="67">
        <f>E77/X77</f>
        <v>0.3383476458395025</v>
      </c>
      <c r="V77" s="66">
        <v>0.33600000000000002</v>
      </c>
      <c r="W77" s="67">
        <f>AD77/AA77</f>
        <v>9.0954805456031171E-2</v>
      </c>
      <c r="X77" s="69">
        <v>33770</v>
      </c>
      <c r="Y77" s="69"/>
      <c r="Z77" s="888">
        <v>22459</v>
      </c>
      <c r="AA77" s="888">
        <v>95454</v>
      </c>
      <c r="AB77" s="887">
        <v>84997</v>
      </c>
      <c r="AC77" s="888">
        <f t="shared" si="35"/>
        <v>9169</v>
      </c>
      <c r="AD77" s="68">
        <v>8682</v>
      </c>
      <c r="AE77" s="69">
        <v>2603</v>
      </c>
      <c r="AF77" s="72">
        <v>756.5432353630539</v>
      </c>
      <c r="AG77" s="68">
        <v>2076</v>
      </c>
      <c r="AH77" s="69">
        <v>464</v>
      </c>
      <c r="AI77" s="68">
        <v>10213</v>
      </c>
      <c r="AJ77" s="888">
        <f t="shared" si="36"/>
        <v>820</v>
      </c>
      <c r="AK77" s="68">
        <v>487</v>
      </c>
      <c r="AL77" s="114">
        <v>165</v>
      </c>
      <c r="AM77" s="69">
        <v>50</v>
      </c>
      <c r="AN77" s="888">
        <f t="shared" si="37"/>
        <v>2957</v>
      </c>
      <c r="AO77" s="68">
        <v>670</v>
      </c>
      <c r="AP77" s="69">
        <v>191</v>
      </c>
      <c r="AQ77" s="69">
        <v>1245</v>
      </c>
      <c r="AR77" s="68">
        <v>568</v>
      </c>
      <c r="AS77" s="220">
        <v>2252</v>
      </c>
      <c r="AT77" s="894">
        <f t="shared" si="38"/>
        <v>733</v>
      </c>
      <c r="AU77" s="349">
        <f>X77/AA77</f>
        <v>0.35378297399794667</v>
      </c>
      <c r="AV77" s="349">
        <f>BH77/AA77</f>
        <v>0.48783707335470489</v>
      </c>
      <c r="AW77" s="353">
        <f>AG77/AA77</f>
        <v>2.1748695706832612E-2</v>
      </c>
      <c r="AX77" s="365">
        <f>AN77/AA77</f>
        <v>3.0978272256793848E-2</v>
      </c>
      <c r="AY77" s="365">
        <f>BH77/X77</f>
        <v>1.3789161978087059</v>
      </c>
      <c r="AZ77" s="365">
        <f>AR77/X77</f>
        <v>1.6819662422268285E-2</v>
      </c>
      <c r="BA77" s="365">
        <f>AR77/AA77</f>
        <v>5.9505101933915814E-3</v>
      </c>
      <c r="BB77" s="365">
        <f>AT77/AA77</f>
        <v>7.6790914995704734E-3</v>
      </c>
      <c r="BC77" s="365">
        <f>AI77/X77</f>
        <v>0.30242819070180632</v>
      </c>
      <c r="BD77" s="380">
        <f>AD77/X77</f>
        <v>0.25709209357417828</v>
      </c>
      <c r="BE77" s="365">
        <v>0.26400000000000001</v>
      </c>
      <c r="BF77" s="907">
        <v>10713</v>
      </c>
      <c r="BG77" s="907">
        <v>3593</v>
      </c>
      <c r="BH77" s="910">
        <f>X77+AC77+AN77+AO77</f>
        <v>46566</v>
      </c>
      <c r="BI77" s="909">
        <v>16045</v>
      </c>
      <c r="BJ77" s="909">
        <v>2029</v>
      </c>
      <c r="BK77" s="907">
        <v>581</v>
      </c>
      <c r="BL77" s="907">
        <v>745</v>
      </c>
      <c r="BM77" s="53"/>
      <c r="BN77" s="134">
        <f>(I77*0.7635+AU77*0.7562+K77*0.7021+1-P77*0.5276+R77*0.4621+W77*0.2713)/3.9552</f>
        <v>0.51059115710844016</v>
      </c>
      <c r="BO77" s="222">
        <v>4.6100000000000003</v>
      </c>
      <c r="BP77" s="116">
        <v>9.1999999999999993</v>
      </c>
      <c r="BQ77" s="116">
        <v>3.5</v>
      </c>
      <c r="BR77" s="116">
        <v>0.8</v>
      </c>
      <c r="BS77" s="115">
        <f>AS77/D77</f>
        <v>0.90806451612903227</v>
      </c>
      <c r="BT77" s="1252">
        <v>0.97599999999999998</v>
      </c>
      <c r="BU77" s="116">
        <v>1.18</v>
      </c>
      <c r="BV77" s="116">
        <v>22.8</v>
      </c>
      <c r="BW77" s="116">
        <v>4.2</v>
      </c>
      <c r="BX77" s="66">
        <v>0.73299999999999998</v>
      </c>
      <c r="BY77" s="71">
        <v>0.11970163639030318</v>
      </c>
      <c r="BZ77" s="66">
        <v>0.35378297399794667</v>
      </c>
      <c r="CA77" s="227">
        <v>9.0954805456031171E-2</v>
      </c>
      <c r="CB77" s="66">
        <v>0.28000000000000003</v>
      </c>
      <c r="CC77" s="113">
        <v>0.1069939447273032</v>
      </c>
      <c r="CD77" s="53"/>
      <c r="CE77" s="134">
        <f>(1-I77*0.7635+1-AU77*0.7562+1-K77*0.7021+P77*0.5276+1-R77*0.4621+1-W77*0.2713)/5.5276</f>
        <v>0.72011539463866747</v>
      </c>
      <c r="CF77" s="115">
        <v>4.6100000000000003</v>
      </c>
      <c r="CG77" s="116">
        <v>9.1999999999999993</v>
      </c>
      <c r="CH77" s="116">
        <v>3.5</v>
      </c>
      <c r="CI77" s="116">
        <v>0.8</v>
      </c>
      <c r="CJ77" s="115">
        <f>AS77/D77</f>
        <v>0.90806451612903227</v>
      </c>
      <c r="CK77" s="1252">
        <v>0.97599999999999998</v>
      </c>
      <c r="CL77" s="116">
        <v>1.18</v>
      </c>
      <c r="CM77" s="116">
        <v>4.2</v>
      </c>
      <c r="CN77" s="116">
        <v>22.8</v>
      </c>
      <c r="CO77" s="66">
        <v>0.73299999999999998</v>
      </c>
      <c r="CP77" s="71">
        <v>0.11970163639030318</v>
      </c>
      <c r="CQ77" s="66">
        <v>0.35378297399794667</v>
      </c>
      <c r="CR77" s="66">
        <v>9.0954805456031171E-2</v>
      </c>
      <c r="CS77" s="66">
        <v>0.28000000000000003</v>
      </c>
      <c r="CT77" s="113">
        <v>0.1069939447273032</v>
      </c>
      <c r="CU77" s="40"/>
      <c r="CV77" s="96">
        <v>1951</v>
      </c>
      <c r="CW77" s="134">
        <v>0.50670924361780412</v>
      </c>
      <c r="CX77" s="134">
        <v>0.72289304574188817</v>
      </c>
      <c r="CY77" s="40"/>
      <c r="DG77" s="40"/>
      <c r="DH77" s="96">
        <v>1951</v>
      </c>
      <c r="DI77" s="66">
        <v>0.27500000000000002</v>
      </c>
      <c r="DJ77" s="40"/>
      <c r="DR77" s="40"/>
      <c r="DS77" s="96">
        <v>1951</v>
      </c>
      <c r="DT77" s="98">
        <v>5.6809172409587119E-2</v>
      </c>
      <c r="DU77" s="40"/>
    </row>
    <row r="78" spans="1:125" x14ac:dyDescent="0.2">
      <c r="A78" s="40"/>
      <c r="B78" s="96">
        <v>1952</v>
      </c>
      <c r="C78" s="142">
        <v>16</v>
      </c>
      <c r="D78" s="111">
        <v>2478</v>
      </c>
      <c r="E78" s="112">
        <v>10349</v>
      </c>
      <c r="F78" s="138">
        <f>((((4/6)+((J78+K78+R78+T78+V78+W78+I78-(1-M78)-P78-Q78)/20))*(X78+(AD78+AS78)*5/6+(AH78+AM78+AP78)*1/6+AK78*18/6+AO78*8/6-AE78*9/6-AF78*7/6-AG78*3/6-AI78*2/6-AQ78*4/6-AR78)-(((2/6)-((J78+K78+L78+M78+S78+U78+V78+W78+I78)/20))*(AE78*17/6+AF78*12/6+AI78*3/6+AL78*2/6+AQ78*5/6+AR78*8/6-AD78*1/6-AG78*9/6-AK78*2/6))))/2</f>
        <v>10277.926484870241</v>
      </c>
      <c r="G78" s="300">
        <f t="shared" si="39"/>
        <v>0.99313233016429037</v>
      </c>
      <c r="H78" s="138">
        <f t="shared" si="40"/>
        <v>71.073515129759471</v>
      </c>
      <c r="I78" s="66">
        <v>0.27100000000000002</v>
      </c>
      <c r="J78" s="412">
        <v>0.37</v>
      </c>
      <c r="K78" s="66">
        <v>0.69599999999999995</v>
      </c>
      <c r="L78" s="66">
        <f>AN78/X78</f>
        <v>9.2746730083234238E-2</v>
      </c>
      <c r="M78" s="66">
        <f>AG78/X78</f>
        <v>5.4664652762155735E-2</v>
      </c>
      <c r="N78" s="134">
        <f>(I78*0.7635+AU78*0.7562+K78*0.7021+1-P78*0.5276+R78*0.4621+W78*0.2713)/3.9552</f>
        <v>0.49591539137632984</v>
      </c>
      <c r="O78" s="134">
        <f>(1-I78*0.7635+1-AU78*0.7562+1-K78*0.7021+P78*0.5276+1-R78*0.4621+1-W78*0.2713)/5.5276</f>
        <v>0.73061644186054364</v>
      </c>
      <c r="P78" s="113">
        <f>AI78/AA78</f>
        <v>0.10943825910931174</v>
      </c>
      <c r="Q78" s="66">
        <f>AT78/X78</f>
        <v>2.6673522511810266E-2</v>
      </c>
      <c r="R78" s="71">
        <f>E78/AA78</f>
        <v>0.10911142037786775</v>
      </c>
      <c r="S78" s="66">
        <f>AC78/X78</f>
        <v>0.2975543914901822</v>
      </c>
      <c r="T78" s="66">
        <f>AC78/AA78</f>
        <v>9.761934885290148E-2</v>
      </c>
      <c r="U78" s="67">
        <f>E78/X78</f>
        <v>0.33258347527075233</v>
      </c>
      <c r="V78" s="66">
        <v>0.32700000000000001</v>
      </c>
      <c r="W78" s="67">
        <f>AD78/AA78</f>
        <v>9.2537533738191638E-2</v>
      </c>
      <c r="X78" s="69">
        <v>31117</v>
      </c>
      <c r="Y78" s="69"/>
      <c r="Z78" s="888">
        <v>21272</v>
      </c>
      <c r="AA78" s="888">
        <v>94848</v>
      </c>
      <c r="AB78" s="887">
        <v>84195</v>
      </c>
      <c r="AC78" s="888">
        <f t="shared" si="35"/>
        <v>9259</v>
      </c>
      <c r="AD78" s="68">
        <v>8777</v>
      </c>
      <c r="AE78" s="69">
        <v>2526</v>
      </c>
      <c r="AF78" s="72">
        <v>783.25355291599487</v>
      </c>
      <c r="AG78" s="68">
        <v>1701</v>
      </c>
      <c r="AH78" s="69">
        <v>405</v>
      </c>
      <c r="AI78" s="68">
        <v>10380</v>
      </c>
      <c r="AJ78" s="888">
        <f t="shared" si="36"/>
        <v>767</v>
      </c>
      <c r="AK78" s="68">
        <v>482</v>
      </c>
      <c r="AL78" s="114">
        <v>194</v>
      </c>
      <c r="AM78" s="69">
        <v>40</v>
      </c>
      <c r="AN78" s="888">
        <f t="shared" si="37"/>
        <v>2886</v>
      </c>
      <c r="AO78" s="68">
        <v>768</v>
      </c>
      <c r="AP78" s="69">
        <v>168</v>
      </c>
      <c r="AQ78" s="69">
        <v>1354</v>
      </c>
      <c r="AR78" s="68">
        <v>636</v>
      </c>
      <c r="AS78" s="220">
        <v>2273</v>
      </c>
      <c r="AT78" s="894">
        <f t="shared" si="38"/>
        <v>830</v>
      </c>
      <c r="AU78" s="349">
        <f>X78/AA78</f>
        <v>0.32807228407557354</v>
      </c>
      <c r="AV78" s="349">
        <f>BH78/AA78</f>
        <v>0.46421643049932526</v>
      </c>
      <c r="AW78" s="353">
        <f>AG78/AA78</f>
        <v>1.7933957489878541E-2</v>
      </c>
      <c r="AX78" s="365">
        <f>AN78/AA78</f>
        <v>3.0427631578947369E-2</v>
      </c>
      <c r="AY78" s="365">
        <f>BH78/X78</f>
        <v>1.4149821640903686</v>
      </c>
      <c r="AZ78" s="365">
        <f>AR78/X78</f>
        <v>2.0438988334350996E-2</v>
      </c>
      <c r="BA78" s="365">
        <f>AR78/AA78</f>
        <v>6.7054655870445344E-3</v>
      </c>
      <c r="BB78" s="365">
        <f>AT78/AA78</f>
        <v>8.7508434547908225E-3</v>
      </c>
      <c r="BC78" s="365">
        <f>AI78/X78</f>
        <v>0.33357971526818136</v>
      </c>
      <c r="BD78" s="380">
        <f>AD78/X78</f>
        <v>0.2820644663688659</v>
      </c>
      <c r="BE78" s="365">
        <v>0.253</v>
      </c>
      <c r="BF78" s="907">
        <v>9671</v>
      </c>
      <c r="BG78" s="907">
        <v>3388</v>
      </c>
      <c r="BH78" s="910">
        <f>X78+AC78+AN78+AO78</f>
        <v>44030</v>
      </c>
      <c r="BI78" s="909">
        <v>15506</v>
      </c>
      <c r="BJ78" s="909">
        <v>1966</v>
      </c>
      <c r="BK78" s="907">
        <v>705</v>
      </c>
      <c r="BL78" s="907">
        <v>677</v>
      </c>
      <c r="BM78" s="53"/>
      <c r="BN78" s="134">
        <f>(I78*0.7635+AU78*0.7562+K78*0.7021+1-P78*0.5276+R78*0.4621+W78*0.2713)/3.9552</f>
        <v>0.49591539137632984</v>
      </c>
      <c r="BO78" s="222">
        <v>4.18</v>
      </c>
      <c r="BP78" s="116">
        <v>8.6</v>
      </c>
      <c r="BQ78" s="116">
        <v>3.6</v>
      </c>
      <c r="BR78" s="116">
        <v>0.7</v>
      </c>
      <c r="BS78" s="115">
        <f>AS78/D78</f>
        <v>0.91727199354318001</v>
      </c>
      <c r="BT78" s="1252">
        <v>0.97599999999999998</v>
      </c>
      <c r="BU78" s="116">
        <v>1.18</v>
      </c>
      <c r="BV78" s="116">
        <v>22.8</v>
      </c>
      <c r="BW78" s="116">
        <v>4.2</v>
      </c>
      <c r="BX78" s="66">
        <v>0.69599999999999995</v>
      </c>
      <c r="BY78" s="71">
        <v>0.10911142037786775</v>
      </c>
      <c r="BZ78" s="66">
        <v>0.32807228407557354</v>
      </c>
      <c r="CA78" s="227">
        <v>9.2537533738191638E-2</v>
      </c>
      <c r="CB78" s="66">
        <v>0.27100000000000002</v>
      </c>
      <c r="CC78" s="113">
        <v>0.10943825910931174</v>
      </c>
      <c r="CD78" s="53"/>
      <c r="CE78" s="134">
        <f>(1-I78*0.7635+1-AU78*0.7562+1-K78*0.7021+P78*0.5276+1-R78*0.4621+1-W78*0.2713)/5.5276</f>
        <v>0.73061644186054364</v>
      </c>
      <c r="CF78" s="115">
        <v>4.18</v>
      </c>
      <c r="CG78" s="116">
        <v>8.6</v>
      </c>
      <c r="CH78" s="116">
        <v>3.6</v>
      </c>
      <c r="CI78" s="116">
        <v>0.7</v>
      </c>
      <c r="CJ78" s="115">
        <f>AS78/D78</f>
        <v>0.91727199354318001</v>
      </c>
      <c r="CK78" s="1252">
        <v>0.97599999999999998</v>
      </c>
      <c r="CL78" s="116">
        <v>1.18</v>
      </c>
      <c r="CM78" s="116">
        <v>4.2</v>
      </c>
      <c r="CN78" s="116">
        <v>22.8</v>
      </c>
      <c r="CO78" s="66">
        <v>0.69599999999999995</v>
      </c>
      <c r="CP78" s="71">
        <v>0.10911142037786775</v>
      </c>
      <c r="CQ78" s="66">
        <v>0.32807228407557354</v>
      </c>
      <c r="CR78" s="66">
        <v>9.2537533738191638E-2</v>
      </c>
      <c r="CS78" s="66">
        <v>0.27100000000000002</v>
      </c>
      <c r="CT78" s="113">
        <v>0.10943825910931174</v>
      </c>
      <c r="CU78" s="40"/>
      <c r="CV78" s="96">
        <v>1952</v>
      </c>
      <c r="CW78" s="134">
        <v>0.49591539137632984</v>
      </c>
      <c r="CX78" s="134">
        <v>0.73061644186054364</v>
      </c>
      <c r="CY78" s="40"/>
      <c r="DG78" s="40"/>
      <c r="DH78" s="96">
        <v>1952</v>
      </c>
      <c r="DI78" s="66">
        <v>0.27100000000000002</v>
      </c>
      <c r="DJ78" s="40"/>
      <c r="DR78" s="40"/>
      <c r="DS78" s="96">
        <v>1952</v>
      </c>
      <c r="DT78" s="98">
        <v>5.4664652762155735E-2</v>
      </c>
      <c r="DU78" s="40"/>
    </row>
    <row r="79" spans="1:125" x14ac:dyDescent="0.2">
      <c r="A79" s="40"/>
      <c r="B79" s="96">
        <v>1951</v>
      </c>
      <c r="C79" s="142">
        <v>16</v>
      </c>
      <c r="D79" s="111">
        <v>2478</v>
      </c>
      <c r="E79" s="112">
        <v>11268</v>
      </c>
      <c r="F79" s="138">
        <f>((((4/6)+((J79+K79+R79+T79+V79+W79+I79-(1-M79)-P79-Q79)/20))*(X79+(AD79+AS79)*5/6+(AH79+AM79+AP79)*1/6+AK79*18/6+AO79*8/6-AE79*9/6-AF79*7/6-AG79*3/6-AI79*2/6-AQ79*4/6-AR79)-(((2/6)-((J79+K79+L79+M79+S79+U79+V79+W79+I79)/20))*(AE79*17/6+AF79*12/6+AI79*3/6+AL79*2/6+AQ79*5/6+AR79*8/6-AD79*1/6-AG79*9/6-AK79*2/6))))/2</f>
        <v>11245.893096459025</v>
      </c>
      <c r="G79" s="300">
        <f t="shared" si="39"/>
        <v>0.99803808097790425</v>
      </c>
      <c r="H79" s="138">
        <f t="shared" si="40"/>
        <v>22.106903540974599</v>
      </c>
      <c r="I79" s="66">
        <v>0.27500000000000002</v>
      </c>
      <c r="J79" s="412">
        <v>0.38600000000000001</v>
      </c>
      <c r="K79" s="66">
        <v>0.72199999999999998</v>
      </c>
      <c r="L79" s="66">
        <f>AN79/X79</f>
        <v>9.3828139293773247E-2</v>
      </c>
      <c r="M79" s="66">
        <f>AG79/X79</f>
        <v>5.6809172409587119E-2</v>
      </c>
      <c r="N79" s="134">
        <f>(I79*0.7635+AU79*0.7562+K79*0.7021+1-P79*0.5276+R79*0.4621+W79*0.2713)/3.9552</f>
        <v>0.50670924361780412</v>
      </c>
      <c r="O79" s="134">
        <f>(1-I79*0.7635+1-AU79*0.7562+1-K79*0.7021+P79*0.5276+1-R79*0.4621+1-W79*0.2713)/5.5276</f>
        <v>0.72289304574188817</v>
      </c>
      <c r="P79" s="113">
        <f>AI79/AA79</f>
        <v>9.7198071656896534E-2</v>
      </c>
      <c r="Q79" s="66">
        <f>AT79/X79</f>
        <v>2.6620723303043239E-2</v>
      </c>
      <c r="R79" s="71">
        <f>E79/AA79</f>
        <v>0.11732489249383075</v>
      </c>
      <c r="S79" s="66">
        <f>AC79/X79</f>
        <v>0.29557236079770688</v>
      </c>
      <c r="T79" s="66">
        <f>AC79/AA79</f>
        <v>0.10092564633854291</v>
      </c>
      <c r="U79" s="67">
        <f>E79/X79</f>
        <v>0.34359943892175399</v>
      </c>
      <c r="V79" s="66">
        <v>0.33600000000000002</v>
      </c>
      <c r="W79" s="67">
        <f>AD79/AA79</f>
        <v>9.6250559656813242E-2</v>
      </c>
      <c r="X79" s="69">
        <v>32794</v>
      </c>
      <c r="Y79" s="69"/>
      <c r="Z79" s="888">
        <v>22191</v>
      </c>
      <c r="AA79" s="888">
        <v>96041</v>
      </c>
      <c r="AB79" s="887">
        <v>85065</v>
      </c>
      <c r="AC79" s="888">
        <f t="shared" si="35"/>
        <v>9693</v>
      </c>
      <c r="AD79" s="68">
        <v>9244</v>
      </c>
      <c r="AE79" s="69">
        <v>2735</v>
      </c>
      <c r="AF79" s="72">
        <v>689.12060731496194</v>
      </c>
      <c r="AG79" s="68">
        <v>1863</v>
      </c>
      <c r="AH79" s="69">
        <v>442</v>
      </c>
      <c r="AI79" s="68">
        <v>9335</v>
      </c>
      <c r="AJ79" s="888">
        <f t="shared" si="36"/>
        <v>814</v>
      </c>
      <c r="AK79" s="68">
        <v>449</v>
      </c>
      <c r="AL79" s="114">
        <v>202</v>
      </c>
      <c r="AM79" s="69">
        <v>65</v>
      </c>
      <c r="AN79" s="888">
        <f t="shared" si="37"/>
        <v>3077</v>
      </c>
      <c r="AO79" s="68">
        <v>869</v>
      </c>
      <c r="AP79" s="69">
        <v>170</v>
      </c>
      <c r="AQ79" s="69">
        <v>1240</v>
      </c>
      <c r="AR79" s="68">
        <v>671</v>
      </c>
      <c r="AS79" s="220">
        <v>2400</v>
      </c>
      <c r="AT79" s="894">
        <f t="shared" si="38"/>
        <v>873</v>
      </c>
      <c r="AU79" s="349">
        <f>X79/AA79</f>
        <v>0.34145833550254578</v>
      </c>
      <c r="AV79" s="349">
        <f>BH79/AA79</f>
        <v>0.48347060109744794</v>
      </c>
      <c r="AW79" s="353">
        <f>AG79/AA79</f>
        <v>1.9397965452254765E-2</v>
      </c>
      <c r="AX79" s="365">
        <f>AN79/AA79</f>
        <v>3.2038400266552823E-2</v>
      </c>
      <c r="AY79" s="365">
        <f>BH79/X79</f>
        <v>1.4158992498627798</v>
      </c>
      <c r="AZ79" s="365">
        <f>AR79/X79</f>
        <v>2.0461059949990854E-2</v>
      </c>
      <c r="BA79" s="365">
        <f>AR79/AA79</f>
        <v>6.9865994731416791E-3</v>
      </c>
      <c r="BB79" s="365">
        <f>AT79/AA79</f>
        <v>9.0898678689309773E-3</v>
      </c>
      <c r="BC79" s="365">
        <f>AI79/X79</f>
        <v>0.28465572970665365</v>
      </c>
      <c r="BD79" s="380">
        <f>AD79/X79</f>
        <v>0.28188083185948648</v>
      </c>
      <c r="BE79" s="365">
        <v>0.26100000000000001</v>
      </c>
      <c r="BF79" s="907">
        <v>10524</v>
      </c>
      <c r="BG79" s="907">
        <v>3582</v>
      </c>
      <c r="BH79" s="910">
        <f>X79+AC79+AN79+AO79</f>
        <v>46433</v>
      </c>
      <c r="BI79" s="909">
        <v>16030</v>
      </c>
      <c r="BJ79" s="909">
        <v>2146</v>
      </c>
      <c r="BK79" s="907">
        <v>528</v>
      </c>
      <c r="BL79" s="907">
        <v>716</v>
      </c>
      <c r="BM79" s="53"/>
      <c r="BN79" s="134">
        <f>(I79*0.7635+AU79*0.7562+K79*0.7021+1-P79*0.5276+R79*0.4621+W79*0.2713)/3.9552</f>
        <v>0.50670924361780412</v>
      </c>
      <c r="BO79" s="222">
        <v>4.55</v>
      </c>
      <c r="BP79" s="116">
        <v>9</v>
      </c>
      <c r="BQ79" s="116">
        <v>3.8</v>
      </c>
      <c r="BR79" s="116">
        <v>0.8</v>
      </c>
      <c r="BS79" s="115">
        <f>AS79/D79</f>
        <v>0.96852300242130751</v>
      </c>
      <c r="BT79" s="1252">
        <v>0.97499999999999998</v>
      </c>
      <c r="BU79" s="116">
        <v>1.01</v>
      </c>
      <c r="BV79" s="116">
        <v>23.2</v>
      </c>
      <c r="BW79" s="116">
        <v>3.8</v>
      </c>
      <c r="BX79" s="66">
        <v>0.72199999999999998</v>
      </c>
      <c r="BY79" s="71">
        <v>0.11732489249383075</v>
      </c>
      <c r="BZ79" s="66">
        <v>0.34145833550254578</v>
      </c>
      <c r="CA79" s="227">
        <v>9.6250559656813242E-2</v>
      </c>
      <c r="CB79" s="66">
        <v>0.27500000000000002</v>
      </c>
      <c r="CC79" s="113">
        <v>9.7198071656896534E-2</v>
      </c>
      <c r="CD79" s="53"/>
      <c r="CE79" s="134">
        <f>(1-I79*0.7635+1-AU79*0.7562+1-K79*0.7021+P79*0.5276+1-R79*0.4621+1-W79*0.2713)/5.5276</f>
        <v>0.72289304574188817</v>
      </c>
      <c r="CF79" s="115">
        <v>4.55</v>
      </c>
      <c r="CG79" s="116">
        <v>9</v>
      </c>
      <c r="CH79" s="116">
        <v>3.8</v>
      </c>
      <c r="CI79" s="116">
        <v>0.8</v>
      </c>
      <c r="CJ79" s="115">
        <f>AS79/D79</f>
        <v>0.96852300242130751</v>
      </c>
      <c r="CK79" s="1252">
        <v>0.97499999999999998</v>
      </c>
      <c r="CL79" s="116">
        <v>1.01</v>
      </c>
      <c r="CM79" s="116">
        <v>3.8</v>
      </c>
      <c r="CN79" s="116">
        <v>23.2</v>
      </c>
      <c r="CO79" s="66">
        <v>0.72199999999999998</v>
      </c>
      <c r="CP79" s="71">
        <v>0.11732489249383075</v>
      </c>
      <c r="CQ79" s="66">
        <v>0.34145833550254578</v>
      </c>
      <c r="CR79" s="66">
        <v>9.6250559656813242E-2</v>
      </c>
      <c r="CS79" s="66">
        <v>0.27500000000000002</v>
      </c>
      <c r="CT79" s="113">
        <v>9.7198071656896534E-2</v>
      </c>
      <c r="CU79" s="40"/>
      <c r="CV79" s="96">
        <v>1953</v>
      </c>
      <c r="CW79" s="134">
        <v>0.51059115710844016</v>
      </c>
      <c r="CX79" s="134">
        <v>0.72011539463866747</v>
      </c>
      <c r="CY79" s="40"/>
      <c r="DG79" s="40"/>
      <c r="DH79" s="96">
        <v>1953</v>
      </c>
      <c r="DI79" s="66">
        <v>0.28000000000000003</v>
      </c>
      <c r="DJ79" s="40"/>
      <c r="DR79" s="40"/>
      <c r="DS79" s="96">
        <v>1953</v>
      </c>
      <c r="DT79" s="98">
        <v>6.1474681670121413E-2</v>
      </c>
      <c r="DU79" s="40"/>
    </row>
    <row r="80" spans="1:125" x14ac:dyDescent="0.2">
      <c r="A80" s="40"/>
      <c r="B80" s="96">
        <v>1950</v>
      </c>
      <c r="C80" s="142">
        <v>16</v>
      </c>
      <c r="D80" s="111">
        <v>2476</v>
      </c>
      <c r="E80" s="112">
        <v>12013</v>
      </c>
      <c r="F80" s="138">
        <f>((((4/6)+((J80+K80+R80+T80+V80+W80+I80-(1-M80)-P80-Q80)/20))*(X80+(AD80+AS80)*5/6+(AH80+AM80+AP80)*1/6+AK80*18/6+AO80*8/6-AE80*9/6-AF80*7/6-AG80*3/6-AI80*2/6-AQ80*4/6-AR80)-(((2/6)-((J80+K80+L80+M80+S80+U80+V80+W80+I80)/20))*(AE80*17/6+AF80*12/6+AI80*3/6+AL80*2/6+AQ80*5/6+AR80*8/6-AD80*1/6-AG80*9/6-AK80*2/6))))/2</f>
        <v>11943.933009766262</v>
      </c>
      <c r="G80" s="300">
        <f t="shared" si="39"/>
        <v>0.99425064594741219</v>
      </c>
      <c r="H80" s="138">
        <f t="shared" si="40"/>
        <v>69.06699023373767</v>
      </c>
      <c r="I80" s="66">
        <v>0.28000000000000003</v>
      </c>
      <c r="J80" s="412">
        <v>0.40200000000000002</v>
      </c>
      <c r="K80" s="66">
        <v>0.748</v>
      </c>
      <c r="L80" s="66">
        <f>AN80/X80</f>
        <v>8.9588590879746466E-2</v>
      </c>
      <c r="M80" s="66">
        <f>AG80/X80</f>
        <v>6.0831034685134101E-2</v>
      </c>
      <c r="N80" s="134">
        <f>(I80*0.7635+AU80*0.7562+K80*0.7021+1-P80*0.5276+R80*0.4621+W80*0.2713)/3.9552</f>
        <v>0.51559446331776682</v>
      </c>
      <c r="O80" s="134">
        <f>(1-I80*0.7635+1-AU80*0.7562+1-K80*0.7021+P80*0.5276+1-R80*0.4621+1-W80*0.2713)/5.5276</f>
        <v>0.71653534602459812</v>
      </c>
      <c r="P80" s="113">
        <f>AI80/AA80</f>
        <v>9.9007233310534931E-2</v>
      </c>
      <c r="Q80" s="66">
        <f>AT80/X80</f>
        <v>1.8751100416691119E-2</v>
      </c>
      <c r="R80" s="71">
        <f>E80/AA80</f>
        <v>0.12448962672801508</v>
      </c>
      <c r="S80" s="66">
        <f>AC80/X80</f>
        <v>0.30491812899818066</v>
      </c>
      <c r="T80" s="66">
        <f>AC80/AA80</f>
        <v>0.10768098820700947</v>
      </c>
      <c r="U80" s="67">
        <f>E80/X80</f>
        <v>0.35251481894477377</v>
      </c>
      <c r="V80" s="66">
        <v>0.34599999999999997</v>
      </c>
      <c r="W80" s="67">
        <f>AD80/AA80</f>
        <v>0.10316275984994508</v>
      </c>
      <c r="X80" s="69">
        <v>34078</v>
      </c>
      <c r="Y80" s="69"/>
      <c r="Z80" s="888">
        <v>22559</v>
      </c>
      <c r="AA80" s="888">
        <v>96498</v>
      </c>
      <c r="AB80" s="887">
        <v>84823</v>
      </c>
      <c r="AC80" s="888">
        <f t="shared" si="35"/>
        <v>10391</v>
      </c>
      <c r="AD80" s="68">
        <v>9955</v>
      </c>
      <c r="AE80" s="69">
        <v>2751</v>
      </c>
      <c r="AF80" s="72">
        <v>662.81007761497347</v>
      </c>
      <c r="AG80" s="68">
        <v>2073</v>
      </c>
      <c r="AH80" s="69">
        <v>433</v>
      </c>
      <c r="AI80" s="68">
        <v>9554</v>
      </c>
      <c r="AJ80" s="888">
        <f t="shared" si="36"/>
        <v>740</v>
      </c>
      <c r="AK80" s="68">
        <v>436</v>
      </c>
      <c r="AL80" s="114">
        <v>151</v>
      </c>
      <c r="AM80" s="69">
        <v>123</v>
      </c>
      <c r="AN80" s="888">
        <f t="shared" si="37"/>
        <v>3053</v>
      </c>
      <c r="AO80" s="68">
        <v>647</v>
      </c>
      <c r="AP80" s="69">
        <v>156</v>
      </c>
      <c r="AQ80" s="69">
        <v>1249</v>
      </c>
      <c r="AR80" s="68">
        <v>488</v>
      </c>
      <c r="AS80" s="220">
        <v>2341</v>
      </c>
      <c r="AT80" s="894">
        <f t="shared" si="38"/>
        <v>639</v>
      </c>
      <c r="AU80" s="349">
        <f>X80/AA80</f>
        <v>0.35314721548633132</v>
      </c>
      <c r="AV80" s="349">
        <f>BH80/AA80</f>
        <v>0.49917096727393312</v>
      </c>
      <c r="AW80" s="353">
        <f>AG80/AA80</f>
        <v>2.1482310514207549E-2</v>
      </c>
      <c r="AX80" s="365">
        <f>AN80/AA80</f>
        <v>3.1637961408526601E-2</v>
      </c>
      <c r="AY80" s="365">
        <f>BH80/X80</f>
        <v>1.4134925758553907</v>
      </c>
      <c r="AZ80" s="365">
        <f>AR80/X80</f>
        <v>1.4320089207113093E-2</v>
      </c>
      <c r="BA80" s="365">
        <f>AR80/AA80</f>
        <v>5.0570996290078551E-3</v>
      </c>
      <c r="BB80" s="365">
        <f>AT80/AA80</f>
        <v>6.621898899459056E-3</v>
      </c>
      <c r="BC80" s="365">
        <f>AI80/X80</f>
        <v>0.28035682845237397</v>
      </c>
      <c r="BD80" s="380">
        <f>AD80/X80</f>
        <v>0.29212395093608778</v>
      </c>
      <c r="BE80" s="365">
        <v>0.26600000000000001</v>
      </c>
      <c r="BF80" s="907">
        <v>11269</v>
      </c>
      <c r="BG80" s="907">
        <v>3714</v>
      </c>
      <c r="BH80" s="910">
        <f>X80+AC80+AN80+AO80</f>
        <v>48169</v>
      </c>
      <c r="BI80" s="909">
        <v>15979</v>
      </c>
      <c r="BJ80" s="909">
        <v>2226</v>
      </c>
      <c r="BK80" s="907">
        <v>551</v>
      </c>
      <c r="BL80" s="907">
        <v>793</v>
      </c>
      <c r="BM80" s="53"/>
      <c r="BN80" s="134">
        <f>(I80*0.7635+AU80*0.7562+K80*0.7021+1-P80*0.5276+R80*0.4621+W80*0.2713)/3.9552</f>
        <v>0.51559446331776682</v>
      </c>
      <c r="BO80" s="222">
        <v>4.8499999999999996</v>
      </c>
      <c r="BP80" s="116">
        <v>9.1999999999999993</v>
      </c>
      <c r="BQ80" s="116">
        <v>4.0999999999999996</v>
      </c>
      <c r="BR80" s="116">
        <v>0.8</v>
      </c>
      <c r="BS80" s="115">
        <f>AS80/D80</f>
        <v>0.94547657512116312</v>
      </c>
      <c r="BT80" s="1252">
        <v>0.97599999999999998</v>
      </c>
      <c r="BU80" s="116">
        <v>0.96</v>
      </c>
      <c r="BV80" s="116">
        <v>23.1</v>
      </c>
      <c r="BW80" s="116">
        <v>3.9</v>
      </c>
      <c r="BX80" s="66">
        <v>0.748</v>
      </c>
      <c r="BY80" s="71">
        <v>0.12448962672801508</v>
      </c>
      <c r="BZ80" s="66">
        <v>0.35314721548633132</v>
      </c>
      <c r="CA80" s="227">
        <v>0.10316275984994508</v>
      </c>
      <c r="CB80" s="66">
        <v>0.28000000000000003</v>
      </c>
      <c r="CC80" s="113">
        <v>9.9007233310534931E-2</v>
      </c>
      <c r="CD80" s="53"/>
      <c r="CE80" s="134">
        <f>(1-I80*0.7635+1-AU80*0.7562+1-K80*0.7021+P80*0.5276+1-R80*0.4621+1-W80*0.2713)/5.5276</f>
        <v>0.71653534602459812</v>
      </c>
      <c r="CF80" s="115">
        <v>4.8499999999999996</v>
      </c>
      <c r="CG80" s="116">
        <v>9.1999999999999993</v>
      </c>
      <c r="CH80" s="116">
        <v>4.0999999999999996</v>
      </c>
      <c r="CI80" s="116">
        <v>0.8</v>
      </c>
      <c r="CJ80" s="115">
        <f>AS80/D80</f>
        <v>0.94547657512116312</v>
      </c>
      <c r="CK80" s="1252">
        <v>0.97599999999999998</v>
      </c>
      <c r="CL80" s="116">
        <v>0.96</v>
      </c>
      <c r="CM80" s="116">
        <v>3.9</v>
      </c>
      <c r="CN80" s="116">
        <v>23.1</v>
      </c>
      <c r="CO80" s="66">
        <v>0.748</v>
      </c>
      <c r="CP80" s="71">
        <v>0.12448962672801508</v>
      </c>
      <c r="CQ80" s="66">
        <v>0.35314721548633132</v>
      </c>
      <c r="CR80" s="66">
        <v>0.10316275984994508</v>
      </c>
      <c r="CS80" s="66">
        <v>0.28000000000000003</v>
      </c>
      <c r="CT80" s="113">
        <v>9.9007233310534931E-2</v>
      </c>
      <c r="CU80" s="40"/>
      <c r="CV80" s="96">
        <v>1954</v>
      </c>
      <c r="CW80" s="134">
        <v>0.50522997147483739</v>
      </c>
      <c r="CX80" s="134">
        <v>0.7239515190720609</v>
      </c>
      <c r="CY80" s="40"/>
      <c r="DG80" s="40"/>
      <c r="DH80" s="96">
        <v>1954</v>
      </c>
      <c r="DI80" s="66">
        <v>0.27500000000000002</v>
      </c>
      <c r="DJ80" s="40"/>
      <c r="DR80" s="40"/>
      <c r="DS80" s="96">
        <v>1954</v>
      </c>
      <c r="DT80" s="98">
        <v>5.9141426477772346E-2</v>
      </c>
      <c r="DU80" s="40"/>
    </row>
    <row r="81" spans="1:125" x14ac:dyDescent="0.2">
      <c r="A81" s="40"/>
      <c r="B81" s="96">
        <v>1949</v>
      </c>
      <c r="C81" s="142">
        <v>16</v>
      </c>
      <c r="D81" s="111">
        <v>2480</v>
      </c>
      <c r="E81" s="112">
        <v>11426</v>
      </c>
      <c r="F81" s="138">
        <f>((((4/6)+((J81+K81+R81+T81+V81+W81+I81-(1-M81)-P81-Q81)/20))*(X81+(AD81+AS81)*5/6+(AH81+AM81+AP81)*1/6+AK81*18/6+AO81*8/6-AE81*9/6-AF81*7/6-AG81*3/6-AI81*2/6-AQ81*4/6-AR81)-(((2/6)-((J81+K81+L81+M81+S81+U81+V81+W81+I81)/20))*(AE81*17/6+AF81*12/6+AI81*3/6+AL81*2/6+AQ81*5/6+AR81*8/6-AD81*1/6-AG81*9/6-AK81*2/6))))/2</f>
        <v>11228.504974458841</v>
      </c>
      <c r="G81" s="300">
        <f t="shared" si="39"/>
        <v>0.9827152962067951</v>
      </c>
      <c r="H81" s="138">
        <f t="shared" si="40"/>
        <v>197.49502554115861</v>
      </c>
      <c r="I81" s="66">
        <v>0.27700000000000002</v>
      </c>
      <c r="J81" s="412">
        <v>0.38400000000000001</v>
      </c>
      <c r="K81" s="66">
        <v>0.72799999999999998</v>
      </c>
      <c r="L81" s="66">
        <f>AN81/X81</f>
        <v>9.1192445377113934E-2</v>
      </c>
      <c r="M81" s="66">
        <f>AG81/X81</f>
        <v>5.2586100481422045E-2</v>
      </c>
      <c r="N81" s="134">
        <f>(I81*0.7635+AU81*0.7562+K81*0.7021+1-P81*0.5276+R81*0.4621+W81*0.2713)/3.9552</f>
        <v>0.50852059909487435</v>
      </c>
      <c r="O81" s="134">
        <f>(1-I81*0.7635+1-AU81*0.7562+1-K81*0.7021+P81*0.5276+1-R81*0.4621+1-W81*0.2713)/5.5276</f>
        <v>0.72159695463853257</v>
      </c>
      <c r="P81" s="113">
        <f>AI81/AA81</f>
        <v>9.3010931460160443E-2</v>
      </c>
      <c r="Q81" s="66">
        <f>AT81/X81</f>
        <v>2.3207011480064189E-2</v>
      </c>
      <c r="R81" s="71">
        <f>E81/AA81</f>
        <v>0.11872895797830334</v>
      </c>
      <c r="S81" s="66">
        <f>AC81/X81</f>
        <v>0.32100975188248365</v>
      </c>
      <c r="T81" s="66">
        <f>AC81/AA81</f>
        <v>0.10808844922897876</v>
      </c>
      <c r="U81" s="67">
        <f>E81/X81</f>
        <v>0.3526107887915072</v>
      </c>
      <c r="V81" s="66">
        <v>0.34399999999999997</v>
      </c>
      <c r="W81" s="67">
        <f>AD81/AA81</f>
        <v>0.10419177854441165</v>
      </c>
      <c r="X81" s="69">
        <v>32404</v>
      </c>
      <c r="Y81" s="69"/>
      <c r="Z81" s="888">
        <v>22168</v>
      </c>
      <c r="AA81" s="888">
        <v>96236</v>
      </c>
      <c r="AB81" s="887">
        <v>84380</v>
      </c>
      <c r="AC81" s="888">
        <f t="shared" si="35"/>
        <v>10402</v>
      </c>
      <c r="AD81" s="68">
        <v>10027</v>
      </c>
      <c r="AE81" s="69">
        <v>2700</v>
      </c>
      <c r="AF81" s="72">
        <v>814.67212870069272</v>
      </c>
      <c r="AG81" s="68">
        <v>1704</v>
      </c>
      <c r="AH81" s="69">
        <v>449</v>
      </c>
      <c r="AI81" s="68">
        <v>8951</v>
      </c>
      <c r="AJ81" s="888">
        <f t="shared" si="36"/>
        <v>780</v>
      </c>
      <c r="AK81" s="68">
        <v>375</v>
      </c>
      <c r="AL81" s="114">
        <v>170</v>
      </c>
      <c r="AM81" s="69">
        <v>56</v>
      </c>
      <c r="AN81" s="888">
        <f t="shared" si="37"/>
        <v>2955</v>
      </c>
      <c r="AO81" s="68">
        <v>736</v>
      </c>
      <c r="AP81" s="69">
        <v>161</v>
      </c>
      <c r="AQ81" s="69">
        <v>1408</v>
      </c>
      <c r="AR81" s="68">
        <v>582</v>
      </c>
      <c r="AS81" s="220">
        <v>2289</v>
      </c>
      <c r="AT81" s="894">
        <f t="shared" si="38"/>
        <v>752</v>
      </c>
      <c r="AU81" s="349">
        <f>X81/AA81</f>
        <v>0.33671391163390002</v>
      </c>
      <c r="AV81" s="349">
        <f>BH81/AA81</f>
        <v>0.4831559915208446</v>
      </c>
      <c r="AW81" s="353">
        <f>AG81/AA81</f>
        <v>1.7706471590672929E-2</v>
      </c>
      <c r="AX81" s="365">
        <f>AN81/AA81</f>
        <v>3.0705764994388794E-2</v>
      </c>
      <c r="AY81" s="365">
        <f>BH81/X81</f>
        <v>1.4349154425379582</v>
      </c>
      <c r="AZ81" s="365">
        <f>AR81/X81</f>
        <v>1.7960745586964571E-2</v>
      </c>
      <c r="BA81" s="365">
        <f>AR81/AA81</f>
        <v>6.0476329024481482E-3</v>
      </c>
      <c r="BB81" s="365">
        <f>AT81/AA81</f>
        <v>7.8141236127852367E-3</v>
      </c>
      <c r="BC81" s="365">
        <f>AI81/X81</f>
        <v>0.27623132946549811</v>
      </c>
      <c r="BD81" s="380">
        <f>AD81/X81</f>
        <v>0.30943710653005801</v>
      </c>
      <c r="BE81" s="365">
        <v>0.26300000000000001</v>
      </c>
      <c r="BF81" s="907">
        <v>10642</v>
      </c>
      <c r="BG81" s="907">
        <v>3602</v>
      </c>
      <c r="BH81" s="910">
        <f>X81+AC81+AN81+AO81</f>
        <v>46497</v>
      </c>
      <c r="BI81" s="909">
        <v>16101</v>
      </c>
      <c r="BJ81" s="909">
        <v>2132</v>
      </c>
      <c r="BK81" s="907">
        <v>510</v>
      </c>
      <c r="BL81" s="907">
        <v>761</v>
      </c>
      <c r="BM81" s="53"/>
      <c r="BN81" s="134">
        <f>(I81*0.7635+AU81*0.7562+K81*0.7021+1-P81*0.5276+R81*0.4621+W81*0.2713)/3.9552</f>
        <v>0.50852059909487435</v>
      </c>
      <c r="BO81" s="222">
        <v>4.6100000000000003</v>
      </c>
      <c r="BP81" s="116">
        <v>9</v>
      </c>
      <c r="BQ81" s="116">
        <v>4.0999999999999996</v>
      </c>
      <c r="BR81" s="116">
        <v>0.7</v>
      </c>
      <c r="BS81" s="115">
        <f>AS81/D81</f>
        <v>0.92298387096774193</v>
      </c>
      <c r="BT81" s="1252">
        <v>0.97599999999999998</v>
      </c>
      <c r="BU81" s="116">
        <v>0.89</v>
      </c>
      <c r="BV81" s="116">
        <v>23.3</v>
      </c>
      <c r="BW81" s="116">
        <v>3.7</v>
      </c>
      <c r="BX81" s="66">
        <v>0.72799999999999998</v>
      </c>
      <c r="BY81" s="71">
        <v>0.11872895797830334</v>
      </c>
      <c r="BZ81" s="66">
        <v>0.33671391163390002</v>
      </c>
      <c r="CA81" s="227">
        <v>0.10419177854441165</v>
      </c>
      <c r="CB81" s="66">
        <v>0.27700000000000002</v>
      </c>
      <c r="CC81" s="113">
        <v>9.3010931460160443E-2</v>
      </c>
      <c r="CD81" s="53"/>
      <c r="CE81" s="134">
        <f>(1-I81*0.7635+1-AU81*0.7562+1-K81*0.7021+P81*0.5276+1-R81*0.4621+1-W81*0.2713)/5.5276</f>
        <v>0.72159695463853257</v>
      </c>
      <c r="CF81" s="115">
        <v>4.6100000000000003</v>
      </c>
      <c r="CG81" s="116">
        <v>9</v>
      </c>
      <c r="CH81" s="116">
        <v>4.0999999999999996</v>
      </c>
      <c r="CI81" s="116">
        <v>0.7</v>
      </c>
      <c r="CJ81" s="115">
        <f>AS81/D81</f>
        <v>0.92298387096774193</v>
      </c>
      <c r="CK81" s="1252">
        <v>0.97599999999999998</v>
      </c>
      <c r="CL81" s="116">
        <v>0.89</v>
      </c>
      <c r="CM81" s="116">
        <v>3.7</v>
      </c>
      <c r="CN81" s="116">
        <v>23.3</v>
      </c>
      <c r="CO81" s="66">
        <v>0.72799999999999998</v>
      </c>
      <c r="CP81" s="71">
        <v>0.11872895797830334</v>
      </c>
      <c r="CQ81" s="66">
        <v>0.33671391163390002</v>
      </c>
      <c r="CR81" s="66">
        <v>0.10419177854441165</v>
      </c>
      <c r="CS81" s="66">
        <v>0.27700000000000002</v>
      </c>
      <c r="CT81" s="113">
        <v>9.3010931460160443E-2</v>
      </c>
      <c r="CU81" s="40"/>
      <c r="CV81" s="96">
        <v>1955</v>
      </c>
      <c r="CW81" s="134">
        <v>0.50542298379632911</v>
      </c>
      <c r="CX81" s="134">
        <v>0.72381341169562896</v>
      </c>
      <c r="CY81" s="40"/>
      <c r="DG81" s="40"/>
      <c r="DH81" s="96">
        <v>1955</v>
      </c>
      <c r="DI81" s="66">
        <v>0.27200000000000002</v>
      </c>
      <c r="DJ81" s="40"/>
      <c r="DR81" s="40"/>
      <c r="DS81" s="96">
        <v>1955</v>
      </c>
      <c r="DT81" s="98">
        <v>6.7531047885100046E-2</v>
      </c>
      <c r="DU81" s="40"/>
    </row>
    <row r="82" spans="1:125" x14ac:dyDescent="0.2">
      <c r="A82" s="40"/>
      <c r="B82" s="96">
        <v>1948</v>
      </c>
      <c r="C82" s="142">
        <v>28</v>
      </c>
      <c r="D82" s="111">
        <v>2884</v>
      </c>
      <c r="E82" s="112">
        <v>13326</v>
      </c>
      <c r="F82" s="138">
        <f>((((4/6)+((J82+K82+R82+T82+V82+W82+I82-(1-M82)-P82-Q82)/20))*(X82+(AD82+AS82)*5/6+(AH82+AM82+AP82)*1/6+AK82*18/6+AO82*8/6-AE82*9/6-AF82*7/6-AG82*3/6-AI82*2/6-AQ82*4/6-AR82)-(((2/6)-((J82+K82+L82+M82+S82+U82+V82+W82+I82)/20))*(AE82*17/6+AF82*12/6+AI82*3/6+AL82*2/6+AQ82*5/6+AR82*8/6-AD82*1/6-AG82*9/6-AK82*2/6))))/2</f>
        <v>13562.483327688071</v>
      </c>
      <c r="G82" s="300">
        <f t="shared" si="39"/>
        <v>1.0177460098820403</v>
      </c>
      <c r="H82" s="138">
        <f t="shared" ref="H82:H85" si="41">F82-E82</f>
        <v>236.48332768807086</v>
      </c>
      <c r="I82" s="66">
        <v>0.32700000000000001</v>
      </c>
      <c r="J82" s="412">
        <v>0.379</v>
      </c>
      <c r="K82" s="66">
        <v>0.71899999999999997</v>
      </c>
      <c r="L82" s="66">
        <f>AN82/X82</f>
        <v>0.10374973100925328</v>
      </c>
      <c r="M82" s="66">
        <f>AG82/X82</f>
        <v>4.5055950075317409E-2</v>
      </c>
      <c r="N82" s="134">
        <f>(I82*0.7635+AU82*0.7562+K82*0.7021+1-P82*0.5276+R82*0.4621+W82*0.2713)/3.9552</f>
        <v>0.51741912155642611</v>
      </c>
      <c r="O82" s="134">
        <f>(1-I82*0.7635+1-AU82*0.7562+1-K82*0.7021+P82*0.5276+1-R82*0.4621+1-W82*0.2713)/5.5276</f>
        <v>0.71522973630870967</v>
      </c>
      <c r="P82" s="113">
        <f>AI82/AA82</f>
        <v>8.1055811277330261E-2</v>
      </c>
      <c r="Q82" s="66">
        <f>AT82/X82</f>
        <v>1.9770819883795997E-2</v>
      </c>
      <c r="R82" s="71">
        <f>E82/AA82</f>
        <v>0.11980365362485616</v>
      </c>
      <c r="S82" s="66">
        <f>AC82/X82</f>
        <v>0.30646115773617388</v>
      </c>
      <c r="T82" s="66">
        <f>AC82/AA82</f>
        <v>0.10242556098964327</v>
      </c>
      <c r="U82" s="67">
        <f>E82/X82</f>
        <v>0.35845706907682373</v>
      </c>
      <c r="V82" s="66">
        <v>0.34</v>
      </c>
      <c r="W82" s="67">
        <f>AD82/AA82</f>
        <v>9.8370972382048325E-2</v>
      </c>
      <c r="X82" s="69">
        <v>37176</v>
      </c>
      <c r="Y82" s="69"/>
      <c r="Z82" s="888">
        <v>25831</v>
      </c>
      <c r="AA82" s="888">
        <v>111232</v>
      </c>
      <c r="AB82" s="887">
        <v>98091</v>
      </c>
      <c r="AC82" s="888">
        <f t="shared" si="35"/>
        <v>11393</v>
      </c>
      <c r="AD82" s="68">
        <v>10942</v>
      </c>
      <c r="AE82" s="119">
        <v>2747</v>
      </c>
      <c r="AF82" s="72">
        <v>910.60940516848007</v>
      </c>
      <c r="AG82" s="68">
        <v>1675</v>
      </c>
      <c r="AH82" s="69">
        <v>493</v>
      </c>
      <c r="AI82" s="68">
        <v>9016</v>
      </c>
      <c r="AJ82" s="888">
        <f t="shared" si="36"/>
        <v>869</v>
      </c>
      <c r="AK82" s="68">
        <v>451</v>
      </c>
      <c r="AL82" s="114">
        <v>145</v>
      </c>
      <c r="AM82" s="69">
        <v>49</v>
      </c>
      <c r="AN82" s="888">
        <f t="shared" si="37"/>
        <v>3857</v>
      </c>
      <c r="AO82" s="68">
        <v>1088</v>
      </c>
      <c r="AP82" s="69">
        <v>231</v>
      </c>
      <c r="AQ82" s="69">
        <v>1676</v>
      </c>
      <c r="AR82" s="68">
        <v>590</v>
      </c>
      <c r="AS82" s="220">
        <v>3084</v>
      </c>
      <c r="AT82" s="894">
        <f t="shared" si="38"/>
        <v>735</v>
      </c>
      <c r="AU82" s="349">
        <f>X82/AA82</f>
        <v>0.33422036823935558</v>
      </c>
      <c r="AV82" s="349">
        <f>BH82/AA82</f>
        <v>0.4811025604142693</v>
      </c>
      <c r="AW82" s="353">
        <f>AG82/AA82</f>
        <v>1.5058616225546606E-2</v>
      </c>
      <c r="AX82" s="365">
        <f>AN82/AA82</f>
        <v>3.467527330264672E-2</v>
      </c>
      <c r="AY82" s="365">
        <f>BH82/X82</f>
        <v>1.4394770819883795</v>
      </c>
      <c r="AZ82" s="365">
        <f>AR82/X82</f>
        <v>1.5870454056380462E-2</v>
      </c>
      <c r="BA82" s="365">
        <f>AR82/AA82</f>
        <v>5.3042289988492518E-3</v>
      </c>
      <c r="BB82" s="365">
        <f>AT82/AA82</f>
        <v>6.6078107019562713E-3</v>
      </c>
      <c r="BC82" s="365">
        <f>AI82/X82</f>
        <v>0.24252205724123091</v>
      </c>
      <c r="BD82" s="380">
        <f>AD82/X82</f>
        <v>0.29432967505917795</v>
      </c>
      <c r="BE82" s="365">
        <v>0.26300000000000001</v>
      </c>
      <c r="BF82" s="907">
        <v>12258</v>
      </c>
      <c r="BG82" s="907">
        <v>4256</v>
      </c>
      <c r="BH82" s="910">
        <f>X82+AC82+AN82+AO82</f>
        <v>53514</v>
      </c>
      <c r="BI82" s="909">
        <v>18868</v>
      </c>
      <c r="BJ82" s="909">
        <v>2064.8632142079318</v>
      </c>
      <c r="BK82" s="907">
        <v>681</v>
      </c>
      <c r="BL82" s="907">
        <v>1032</v>
      </c>
      <c r="BM82" s="53"/>
      <c r="BN82" s="134">
        <f>(I82*0.7635+AU82*0.7562+K82*0.7021+1-P82*0.5276+R82*0.4621+W82*0.2713)/3.9552</f>
        <v>0.51741912155642611</v>
      </c>
      <c r="BO82" s="222">
        <v>4.62</v>
      </c>
      <c r="BP82" s="116">
        <v>9.1</v>
      </c>
      <c r="BQ82" s="116">
        <v>3.9</v>
      </c>
      <c r="BR82" s="116">
        <v>0.6</v>
      </c>
      <c r="BS82" s="115">
        <f>AS82/D82</f>
        <v>1.0693481276005548</v>
      </c>
      <c r="BT82" s="1252">
        <v>0.97299999999999998</v>
      </c>
      <c r="BU82" s="116">
        <v>1.01</v>
      </c>
      <c r="BV82" s="116">
        <v>23.1</v>
      </c>
      <c r="BW82" s="116">
        <v>3.9</v>
      </c>
      <c r="BX82" s="66">
        <v>0.71899999999999997</v>
      </c>
      <c r="BY82" s="71">
        <v>0.11980365362485616</v>
      </c>
      <c r="BZ82" s="66">
        <v>0.33422036823935558</v>
      </c>
      <c r="CA82" s="227">
        <v>9.8370972382048325E-2</v>
      </c>
      <c r="CB82" s="66">
        <v>0.32700000000000001</v>
      </c>
      <c r="CC82" s="113">
        <v>8.1055811277330261E-2</v>
      </c>
      <c r="CD82" s="53"/>
      <c r="CE82" s="134">
        <f>(1-I82*0.7635+1-AU82*0.7562+1-K82*0.7021+P82*0.5276+1-R82*0.4621+1-W82*0.2713)/5.5276</f>
        <v>0.71522973630870967</v>
      </c>
      <c r="CF82" s="115">
        <v>4.62</v>
      </c>
      <c r="CG82" s="116">
        <v>9.1</v>
      </c>
      <c r="CH82" s="116">
        <v>3.9</v>
      </c>
      <c r="CI82" s="116">
        <v>0.6</v>
      </c>
      <c r="CJ82" s="115">
        <f>AS82/D82</f>
        <v>1.0693481276005548</v>
      </c>
      <c r="CK82" s="1252">
        <v>0.97299999999999998</v>
      </c>
      <c r="CL82" s="116">
        <v>1.01</v>
      </c>
      <c r="CM82" s="116">
        <v>3.9</v>
      </c>
      <c r="CN82" s="116">
        <v>23.1</v>
      </c>
      <c r="CO82" s="66">
        <v>0.71899999999999997</v>
      </c>
      <c r="CP82" s="71">
        <v>0.11980365362485616</v>
      </c>
      <c r="CQ82" s="66">
        <v>0.33422036823935558</v>
      </c>
      <c r="CR82" s="66">
        <v>9.8370972382048325E-2</v>
      </c>
      <c r="CS82" s="66">
        <v>0.32700000000000001</v>
      </c>
      <c r="CT82" s="113">
        <v>8.1055811277330261E-2</v>
      </c>
      <c r="CU82" s="40"/>
      <c r="CV82" s="96">
        <v>1956</v>
      </c>
      <c r="CW82" s="134">
        <v>0.5059055680905683</v>
      </c>
      <c r="CX82" s="134">
        <v>0.72346810498013325</v>
      </c>
      <c r="CY82" s="40"/>
      <c r="DG82" s="40"/>
      <c r="DH82" s="96">
        <v>1956</v>
      </c>
      <c r="DI82" s="66">
        <v>0.27400000000000002</v>
      </c>
      <c r="DJ82" s="40"/>
      <c r="DR82" s="40"/>
      <c r="DS82" s="96">
        <v>1956</v>
      </c>
      <c r="DT82" s="98">
        <v>6.8839274996999156E-2</v>
      </c>
      <c r="DU82" s="40"/>
    </row>
    <row r="83" spans="1:125" x14ac:dyDescent="0.2">
      <c r="A83" s="40"/>
      <c r="B83" s="96">
        <v>1947</v>
      </c>
      <c r="C83" s="142">
        <v>28</v>
      </c>
      <c r="D83" s="111">
        <v>2942</v>
      </c>
      <c r="E83" s="112">
        <v>13173</v>
      </c>
      <c r="F83" s="138">
        <f>((((4/6)+((J83+K83+R83+T83+V83+W83+I83-(1-M83)-P83-Q83)/20))*(X83+(AD83+AS83)*5/6+(AH83+AM83+AP83)*1/6+AK83*18/6+AO83*8/6-AE83*9/6-AF83*7/6-AG83*3/6-AI83*2/6-AQ83*4/6-AR83)-(((2/6)-((J83+K83+L83+M83+S83+U83+V83+W83+I83)/20))*(AE83*17/6+AF83*12/6+AI83*3/6+AL83*2/6+AQ83*5/6+AR83*8/6-AD83*1/6-AG83*9/6-AK83*2/6))))/2</f>
        <v>13424.476497591393</v>
      </c>
      <c r="G83" s="301">
        <f t="shared" si="39"/>
        <v>1.0190902981546643</v>
      </c>
      <c r="H83" s="138">
        <f t="shared" si="41"/>
        <v>251.47649759139313</v>
      </c>
      <c r="I83" s="66">
        <v>0.32900000000000001</v>
      </c>
      <c r="J83" s="412">
        <v>0.376</v>
      </c>
      <c r="K83" s="66">
        <v>0.71199999999999997</v>
      </c>
      <c r="L83" s="66">
        <f>AN83/X83</f>
        <v>9.9642323297031821E-2</v>
      </c>
      <c r="M83" s="66">
        <f>AG83/X83</f>
        <v>4.5777279521674138E-2</v>
      </c>
      <c r="N83" s="134">
        <f>(I83*0.7635+AU83*0.7562+K83*0.7021+1-P83*0.5276+R83*0.4621+W83*0.2713)/3.9552</f>
        <v>0.51563230891012657</v>
      </c>
      <c r="O83" s="134">
        <f>(1-I83*0.7635+1-AU83*0.7562+1-K83*0.7021+P83*0.5276+1-R83*0.4621+1-W83*0.2713)/5.5276</f>
        <v>0.7165082661188702</v>
      </c>
      <c r="P83" s="113">
        <f>AI83/AA83</f>
        <v>8.1259040367737762E-2</v>
      </c>
      <c r="Q83" s="66">
        <f>AT83/X83</f>
        <v>2.0713218022635062E-2</v>
      </c>
      <c r="R83" s="71">
        <f>E83/AA83</f>
        <v>0.11689694646327503</v>
      </c>
      <c r="S83" s="66">
        <f>AC83/X83</f>
        <v>0.2978058936579116</v>
      </c>
      <c r="T83" s="66">
        <f>AC83/AA83</f>
        <v>9.9007001570694572E-2</v>
      </c>
      <c r="U83" s="67">
        <f>E83/X83</f>
        <v>0.3516175528507367</v>
      </c>
      <c r="V83" s="66">
        <v>0.33600000000000002</v>
      </c>
      <c r="W83" s="67">
        <f>AD83/AA83</f>
        <v>9.5075828164239637E-2</v>
      </c>
      <c r="X83" s="69">
        <v>37464</v>
      </c>
      <c r="Y83" s="69"/>
      <c r="Z83" s="888">
        <v>26122</v>
      </c>
      <c r="AA83" s="888">
        <v>112689</v>
      </c>
      <c r="AB83" s="887">
        <v>99736</v>
      </c>
      <c r="AC83" s="888">
        <f t="shared" si="35"/>
        <v>11157</v>
      </c>
      <c r="AD83" s="68">
        <v>10714</v>
      </c>
      <c r="AE83" s="119">
        <v>2779</v>
      </c>
      <c r="AF83" s="72">
        <v>929.09268315801762</v>
      </c>
      <c r="AG83" s="68">
        <v>1715</v>
      </c>
      <c r="AH83" s="69">
        <v>460</v>
      </c>
      <c r="AI83" s="68">
        <v>9157</v>
      </c>
      <c r="AJ83" s="888">
        <f t="shared" si="36"/>
        <v>836</v>
      </c>
      <c r="AK83" s="68">
        <v>443</v>
      </c>
      <c r="AL83" s="114">
        <v>154</v>
      </c>
      <c r="AM83" s="69">
        <v>52</v>
      </c>
      <c r="AN83" s="888">
        <f t="shared" si="37"/>
        <v>3733</v>
      </c>
      <c r="AO83" s="68">
        <v>1096</v>
      </c>
      <c r="AP83" s="69">
        <v>222</v>
      </c>
      <c r="AQ83" s="69">
        <v>1753</v>
      </c>
      <c r="AR83" s="68">
        <v>622</v>
      </c>
      <c r="AS83" s="220">
        <v>2999</v>
      </c>
      <c r="AT83" s="894">
        <f t="shared" si="38"/>
        <v>776</v>
      </c>
      <c r="AU83" s="349">
        <f>X83/AA83</f>
        <v>0.33245480925378695</v>
      </c>
      <c r="AV83" s="349">
        <f>BH83/AA83</f>
        <v>0.47431426314902075</v>
      </c>
      <c r="AW83" s="353">
        <f>AG83/AA83</f>
        <v>1.5218876731535465E-2</v>
      </c>
      <c r="AX83" s="365">
        <f>AN83/AA83</f>
        <v>3.3126569585318885E-2</v>
      </c>
      <c r="AY83" s="365">
        <f>BH83/X83</f>
        <v>1.4267029681827887</v>
      </c>
      <c r="AZ83" s="365">
        <f>AR83/X83</f>
        <v>1.6602605167627588E-2</v>
      </c>
      <c r="BA83" s="365">
        <f>AR83/AA83</f>
        <v>5.5196159341195684E-3</v>
      </c>
      <c r="BB83" s="365">
        <f>AT83/AA83</f>
        <v>6.8862089467472427E-3</v>
      </c>
      <c r="BC83" s="365">
        <f>AI83/X83</f>
        <v>0.24442131112534701</v>
      </c>
      <c r="BD83" s="380">
        <f>AD83/X83</f>
        <v>0.28598120862694854</v>
      </c>
      <c r="BE83" s="365">
        <v>0.26200000000000001</v>
      </c>
      <c r="BF83" s="907">
        <v>12111</v>
      </c>
      <c r="BG83" s="907">
        <v>4203</v>
      </c>
      <c r="BH83" s="910">
        <f>X83+AC83+AN83+AO83</f>
        <v>53450</v>
      </c>
      <c r="BI83" s="909">
        <v>19207</v>
      </c>
      <c r="BJ83" s="909">
        <v>2143.3267631840267</v>
      </c>
      <c r="BK83" s="907">
        <v>913</v>
      </c>
      <c r="BL83" s="907">
        <v>997</v>
      </c>
      <c r="BM83" s="53"/>
      <c r="BN83" s="134">
        <f>(I83*0.7635+AU83*0.7562+K83*0.7021+1-P83*0.5276+R83*0.4621+W83*0.2713)/3.9552</f>
        <v>0.51563230891012657</v>
      </c>
      <c r="BO83" s="222">
        <v>4.4800000000000004</v>
      </c>
      <c r="BP83" s="116">
        <v>9.1</v>
      </c>
      <c r="BQ83" s="116">
        <v>3.7</v>
      </c>
      <c r="BR83" s="116">
        <v>0.6</v>
      </c>
      <c r="BS83" s="115">
        <f>AS83/D83</f>
        <v>1.0193745751189667</v>
      </c>
      <c r="BT83" s="1252">
        <v>0.97399999999999998</v>
      </c>
      <c r="BU83" s="116">
        <v>1.06</v>
      </c>
      <c r="BV83" s="116">
        <v>23.1</v>
      </c>
      <c r="BW83" s="116">
        <v>3.9</v>
      </c>
      <c r="BX83" s="66">
        <v>0.71199999999999997</v>
      </c>
      <c r="BY83" s="71">
        <v>0.11689694646327503</v>
      </c>
      <c r="BZ83" s="66">
        <v>0.33245480925378695</v>
      </c>
      <c r="CA83" s="227">
        <v>9.5075828164239637E-2</v>
      </c>
      <c r="CB83" s="66">
        <v>0.32900000000000001</v>
      </c>
      <c r="CC83" s="113">
        <v>8.1259040367737762E-2</v>
      </c>
      <c r="CD83" s="53"/>
      <c r="CE83" s="134">
        <f>(1-I83*0.7635+1-AU83*0.7562+1-K83*0.7021+P83*0.5276+1-R83*0.4621+1-W83*0.2713)/5.5276</f>
        <v>0.7165082661188702</v>
      </c>
      <c r="CF83" s="115">
        <v>4.4800000000000004</v>
      </c>
      <c r="CG83" s="116">
        <v>9.1</v>
      </c>
      <c r="CH83" s="116">
        <v>3.7</v>
      </c>
      <c r="CI83" s="116">
        <v>0.6</v>
      </c>
      <c r="CJ83" s="115">
        <f>AS83/D83</f>
        <v>1.0193745751189667</v>
      </c>
      <c r="CK83" s="1252">
        <v>0.97399999999999998</v>
      </c>
      <c r="CL83" s="116">
        <v>1.06</v>
      </c>
      <c r="CM83" s="116">
        <v>3.9</v>
      </c>
      <c r="CN83" s="116">
        <v>23.1</v>
      </c>
      <c r="CO83" s="66">
        <v>0.71199999999999997</v>
      </c>
      <c r="CP83" s="71">
        <v>0.11689694646327503</v>
      </c>
      <c r="CQ83" s="66">
        <v>0.33245480925378695</v>
      </c>
      <c r="CR83" s="66">
        <v>9.5075828164239637E-2</v>
      </c>
      <c r="CS83" s="66">
        <v>0.32900000000000001</v>
      </c>
      <c r="CT83" s="113">
        <v>8.1259040367737762E-2</v>
      </c>
      <c r="CU83" s="40"/>
      <c r="CV83" s="96">
        <v>1957</v>
      </c>
      <c r="CW83" s="134">
        <v>0.50157109044916059</v>
      </c>
      <c r="CX83" s="134">
        <v>0.7265695822880599</v>
      </c>
      <c r="CY83" s="40"/>
      <c r="DG83" s="40"/>
      <c r="DH83" s="96">
        <v>1957</v>
      </c>
      <c r="DI83" s="66">
        <v>0.27500000000000002</v>
      </c>
      <c r="DJ83" s="40"/>
      <c r="DR83" s="40"/>
      <c r="DS83" s="96">
        <v>1957</v>
      </c>
      <c r="DT83" s="98">
        <v>6.6303333232964987E-2</v>
      </c>
      <c r="DU83" s="40"/>
    </row>
    <row r="84" spans="1:125" x14ac:dyDescent="0.2">
      <c r="A84" s="40"/>
      <c r="B84" s="96">
        <v>1946</v>
      </c>
      <c r="C84" s="142">
        <v>28</v>
      </c>
      <c r="D84" s="111">
        <v>2919</v>
      </c>
      <c r="E84" s="112">
        <v>12168</v>
      </c>
      <c r="F84" s="138">
        <f>((((4/6)+((J84+K84+R84+T84+V84+W84+I84-(1-M84)-P84-Q84)/20))*(X84+(AD84+AS84)*5/6+(AH84+AM84+AP84)*1/6+AK84*18/6+AO84*8/6-AE84*9/6-AF84*7/6-AG84*3/6-AI84*2/6-AQ84*4/6-AR84)-(((2/6)-((J84+K84+L84+M84+S84+U84+V84+W84+I84)/20))*(AE84*17/6+AF84*12/6+AI84*3/6+AL84*2/6+AQ84*5/6+AR84*8/6-AD84*1/6-AG84*9/6-AK84*2/6))))/2</f>
        <v>12191.772710201998</v>
      </c>
      <c r="G84" s="300">
        <f t="shared" si="39"/>
        <v>1.0019537072815581</v>
      </c>
      <c r="H84" s="138">
        <f t="shared" si="41"/>
        <v>23.772710201998052</v>
      </c>
      <c r="I84" s="66">
        <v>0.27700000000000002</v>
      </c>
      <c r="J84" s="412">
        <v>0.35799999999999998</v>
      </c>
      <c r="K84" s="66">
        <v>0.68600000000000005</v>
      </c>
      <c r="L84" s="66">
        <f>AN84/X84</f>
        <v>9.0275229357798165E-2</v>
      </c>
      <c r="M84" s="66">
        <f>AG84/X84</f>
        <v>3.7995765702187718E-2</v>
      </c>
      <c r="N84" s="134">
        <f>(I84*0.7635+AU84*0.7562+K84*0.7021+1-P84*0.5276+R84*0.4621+W84*0.2713)/3.9552</f>
        <v>0.49622077922172175</v>
      </c>
      <c r="O84" s="134">
        <f>(1-I84*0.7635+1-AU84*0.7562+1-K84*0.7021+P84*0.5276+1-R84*0.4621+1-W84*0.2713)/5.5276</f>
        <v>0.73039792568605655</v>
      </c>
      <c r="P84" s="113">
        <f>AI84/AA84</f>
        <v>8.6993182633656255E-2</v>
      </c>
      <c r="Q84" s="66">
        <f>AT84/X84</f>
        <v>2.467184191954834E-2</v>
      </c>
      <c r="R84" s="71">
        <f>E84/AA84</f>
        <v>0.10914962325080732</v>
      </c>
      <c r="S84" s="66">
        <f>AC84/X84</f>
        <v>0.29617501764290755</v>
      </c>
      <c r="T84" s="66">
        <f>AC84/AA84</f>
        <v>9.4115536419088625E-2</v>
      </c>
      <c r="U84" s="67">
        <f>E84/X84</f>
        <v>0.34348623853211008</v>
      </c>
      <c r="V84" s="66">
        <v>0.32800000000000001</v>
      </c>
      <c r="W84" s="67">
        <f>AD84/AA84</f>
        <v>9.0984930032292785E-2</v>
      </c>
      <c r="X84" s="69">
        <v>35425</v>
      </c>
      <c r="Y84" s="69"/>
      <c r="Z84" s="888">
        <v>25434</v>
      </c>
      <c r="AA84" s="888">
        <v>111480</v>
      </c>
      <c r="AB84" s="887">
        <v>99056</v>
      </c>
      <c r="AC84" s="888">
        <f t="shared" si="35"/>
        <v>10492</v>
      </c>
      <c r="AD84" s="68">
        <v>10143</v>
      </c>
      <c r="AE84" s="119">
        <v>2405</v>
      </c>
      <c r="AF84" s="72">
        <v>854.07161811010212</v>
      </c>
      <c r="AG84" s="68">
        <v>1346</v>
      </c>
      <c r="AH84" s="69">
        <v>390</v>
      </c>
      <c r="AI84" s="68">
        <v>9698</v>
      </c>
      <c r="AJ84" s="888">
        <f t="shared" si="36"/>
        <v>765</v>
      </c>
      <c r="AK84" s="68">
        <v>349</v>
      </c>
      <c r="AL84" s="114">
        <v>165</v>
      </c>
      <c r="AM84" s="69">
        <v>36</v>
      </c>
      <c r="AN84" s="888">
        <f t="shared" si="37"/>
        <v>3198</v>
      </c>
      <c r="AO84" s="68">
        <v>887</v>
      </c>
      <c r="AP84" s="69">
        <v>210</v>
      </c>
      <c r="AQ84" s="69">
        <v>1873</v>
      </c>
      <c r="AR84" s="68">
        <v>709</v>
      </c>
      <c r="AS84" s="220">
        <v>2562</v>
      </c>
      <c r="AT84" s="894">
        <f t="shared" si="38"/>
        <v>874</v>
      </c>
      <c r="AU84" s="349">
        <f>X84/AA84</f>
        <v>0.31777000358808755</v>
      </c>
      <c r="AV84" s="349">
        <f>BH84/AA84</f>
        <v>0.44852888410477215</v>
      </c>
      <c r="AW84" s="353">
        <f>AG84/AA84</f>
        <v>1.2073914603516325E-2</v>
      </c>
      <c r="AX84" s="365">
        <f>AN84/AA84</f>
        <v>2.8686759956942951E-2</v>
      </c>
      <c r="AY84" s="365">
        <f>BH84/X84</f>
        <v>1.4114890613973183</v>
      </c>
      <c r="AZ84" s="365">
        <f>AR84/X84</f>
        <v>2.001411432604093E-2</v>
      </c>
      <c r="BA84" s="365">
        <f>AR84/AA84</f>
        <v>6.3598851811984209E-3</v>
      </c>
      <c r="BB84" s="365">
        <f>AT84/AA84</f>
        <v>7.8399712952996053E-3</v>
      </c>
      <c r="BC84" s="365">
        <f>AI84/X84</f>
        <v>0.27376146788990824</v>
      </c>
      <c r="BD84" s="380">
        <f>AD84/X84</f>
        <v>0.28632321806633731</v>
      </c>
      <c r="BE84" s="365">
        <v>0.25700000000000001</v>
      </c>
      <c r="BF84" s="907">
        <v>11217</v>
      </c>
      <c r="BG84" s="907">
        <v>4053</v>
      </c>
      <c r="BH84" s="910">
        <f>X84+AC84+AN84+AO84</f>
        <v>50002</v>
      </c>
      <c r="BI84" s="909">
        <v>19085</v>
      </c>
      <c r="BJ84" s="909">
        <v>1664.3469010046836</v>
      </c>
      <c r="BK84" s="907">
        <v>763</v>
      </c>
      <c r="BL84" s="907">
        <v>950</v>
      </c>
      <c r="BM84" s="53"/>
      <c r="BN84" s="134">
        <f>(I84*0.7635+AU84*0.7562+K84*0.7021+1-P84*0.5276+R84*0.4621+W84*0.2713)/3.9552</f>
        <v>0.49622077922172175</v>
      </c>
      <c r="BO84" s="222">
        <v>4.17</v>
      </c>
      <c r="BP84" s="116">
        <v>8.9</v>
      </c>
      <c r="BQ84" s="116">
        <v>3.5</v>
      </c>
      <c r="BR84" s="116">
        <v>0.4</v>
      </c>
      <c r="BS84" s="115">
        <f>AS84/D84</f>
        <v>0.87769784172661869</v>
      </c>
      <c r="BT84" s="1252">
        <v>0.97399999999999998</v>
      </c>
      <c r="BU84" s="116">
        <v>1.1499999999999999</v>
      </c>
      <c r="BV84" s="116">
        <v>23</v>
      </c>
      <c r="BW84" s="116">
        <v>4</v>
      </c>
      <c r="BX84" s="66">
        <v>0.68600000000000005</v>
      </c>
      <c r="BY84" s="71">
        <v>0.10914962325080732</v>
      </c>
      <c r="BZ84" s="66">
        <v>0.31777000358808755</v>
      </c>
      <c r="CA84" s="227">
        <v>9.0984930032292785E-2</v>
      </c>
      <c r="CB84" s="66">
        <v>0.27700000000000002</v>
      </c>
      <c r="CC84" s="113">
        <v>8.6993182633656255E-2</v>
      </c>
      <c r="CD84" s="53"/>
      <c r="CE84" s="134">
        <f>(1-I84*0.7635+1-AU84*0.7562+1-K84*0.7021+P84*0.5276+1-R84*0.4621+1-W84*0.2713)/5.5276</f>
        <v>0.73039792568605655</v>
      </c>
      <c r="CF84" s="115">
        <v>4.17</v>
      </c>
      <c r="CG84" s="116">
        <v>8.9</v>
      </c>
      <c r="CH84" s="116">
        <v>3.5</v>
      </c>
      <c r="CI84" s="116">
        <v>0.4</v>
      </c>
      <c r="CJ84" s="115">
        <f>AS84/D84</f>
        <v>0.87769784172661869</v>
      </c>
      <c r="CK84" s="1252">
        <v>0.97399999999999998</v>
      </c>
      <c r="CL84" s="116">
        <v>1.1499999999999999</v>
      </c>
      <c r="CM84" s="116">
        <v>4</v>
      </c>
      <c r="CN84" s="116">
        <v>23</v>
      </c>
      <c r="CO84" s="66">
        <v>0.68600000000000005</v>
      </c>
      <c r="CP84" s="71">
        <v>0.10914962325080732</v>
      </c>
      <c r="CQ84" s="66">
        <v>0.31777000358808755</v>
      </c>
      <c r="CR84" s="66">
        <v>9.0984930032292785E-2</v>
      </c>
      <c r="CS84" s="66">
        <v>0.27700000000000002</v>
      </c>
      <c r="CT84" s="113">
        <v>8.6993182633656255E-2</v>
      </c>
      <c r="CU84" s="40"/>
      <c r="CV84" s="96">
        <v>1958</v>
      </c>
      <c r="CW84" s="134">
        <v>0.50274787828092171</v>
      </c>
      <c r="CX84" s="134">
        <v>0.72572754754745261</v>
      </c>
      <c r="CY84" s="40"/>
      <c r="DG84" s="40"/>
      <c r="DH84" s="96">
        <v>1958</v>
      </c>
      <c r="DI84" s="66">
        <v>0.27700000000000002</v>
      </c>
      <c r="DJ84" s="40"/>
      <c r="DR84" s="40"/>
      <c r="DS84" s="96">
        <v>1958</v>
      </c>
      <c r="DT84" s="98">
        <v>6.7790454861846691E-2</v>
      </c>
      <c r="DU84" s="40"/>
    </row>
    <row r="85" spans="1:125" x14ac:dyDescent="0.2">
      <c r="A85" s="40"/>
      <c r="B85" s="96">
        <v>1945</v>
      </c>
      <c r="C85" s="142">
        <v>28</v>
      </c>
      <c r="D85" s="111">
        <v>2858</v>
      </c>
      <c r="E85" s="112">
        <v>12244</v>
      </c>
      <c r="F85" s="138">
        <f>((((4/6)+((J85+K85+R85+T85+V85+W85+I85-(1-M85)-P85-Q85)/20))*(X85+(AD85+AS85)*5/6+(AH85+AM85+AP85)*1/6+AK85*18/6+AO85*8/6-AE85*9/6-AF85*7/6-AG85*3/6-AI85*2/6-AQ85*4/6-AR85)-(((2/6)-((J85+K85+L85+M85+S85+U85+V85+W85+I85)/20))*(AE85*17/6+AF85*12/6+AI85*3/6+AL85*2/6+AQ85*5/6+AR85*8/6-AD85*1/6-AG85*9/6-AK85*2/6))))/2</f>
        <v>12389.994306852845</v>
      </c>
      <c r="G85" s="300">
        <f t="shared" si="39"/>
        <v>1.0119237428007877</v>
      </c>
      <c r="H85" s="138">
        <f t="shared" si="41"/>
        <v>145.9943068528446</v>
      </c>
      <c r="I85" s="66">
        <v>0.32400000000000001</v>
      </c>
      <c r="J85" s="412">
        <v>0.35499999999999998</v>
      </c>
      <c r="K85" s="66">
        <v>0.68400000000000005</v>
      </c>
      <c r="L85" s="66">
        <f>AN85/X85</f>
        <v>0.11708004833975945</v>
      </c>
      <c r="M85" s="66">
        <f>AG85/X85</f>
        <v>3.2053864303389537E-2</v>
      </c>
      <c r="N85" s="134">
        <f>(I85*0.7635+AU85*0.7562+K85*0.7021+1-P85*0.5276+R85*0.4621+W85*0.2713)/3.9552</f>
        <v>0.50646741591085398</v>
      </c>
      <c r="O85" s="134">
        <f>(1-I85*0.7635+1-AU85*0.7562+1-K85*0.7021+P85*0.5276+1-R85*0.4621+1-W85*0.2713)/5.5276</f>
        <v>0.72306608231228575</v>
      </c>
      <c r="P85" s="113">
        <f>AI85/AA85</f>
        <v>7.3254903389120579E-2</v>
      </c>
      <c r="Q85" s="66">
        <f>AT85/X85</f>
        <v>2.4659032053864303E-2</v>
      </c>
      <c r="R85" s="71">
        <f>E85/AA85</f>
        <v>0.11148950119283932</v>
      </c>
      <c r="S85" s="66">
        <f>AC85/X85</f>
        <v>0.28483052310525409</v>
      </c>
      <c r="T85" s="66">
        <f>AC85/AA85</f>
        <v>9.0136766768042831E-2</v>
      </c>
      <c r="U85" s="67">
        <f>E85/X85</f>
        <v>0.35230477067387928</v>
      </c>
      <c r="V85" s="66">
        <v>0.32900000000000001</v>
      </c>
      <c r="W85" s="67">
        <f>AD85/AA85</f>
        <v>8.6230445630201602E-2</v>
      </c>
      <c r="X85" s="69">
        <v>34754</v>
      </c>
      <c r="Y85" s="69"/>
      <c r="Z85" s="888">
        <v>25545</v>
      </c>
      <c r="AA85" s="888">
        <v>109822</v>
      </c>
      <c r="AB85" s="887">
        <v>97942</v>
      </c>
      <c r="AC85" s="888">
        <f t="shared" si="35"/>
        <v>9899</v>
      </c>
      <c r="AD85" s="68">
        <v>9470</v>
      </c>
      <c r="AE85" s="119">
        <v>2627</v>
      </c>
      <c r="AF85" s="72">
        <v>772.58351867268766</v>
      </c>
      <c r="AG85" s="68">
        <v>1114</v>
      </c>
      <c r="AH85" s="69">
        <v>397</v>
      </c>
      <c r="AI85" s="68">
        <v>8045</v>
      </c>
      <c r="AJ85" s="888">
        <f t="shared" si="36"/>
        <v>750</v>
      </c>
      <c r="AK85" s="68">
        <v>429</v>
      </c>
      <c r="AL85" s="114">
        <v>134</v>
      </c>
      <c r="AM85" s="69">
        <v>58</v>
      </c>
      <c r="AN85" s="888">
        <f t="shared" si="37"/>
        <v>4069</v>
      </c>
      <c r="AO85" s="68">
        <v>1146</v>
      </c>
      <c r="AP85" s="69">
        <v>219</v>
      </c>
      <c r="AQ85" s="69">
        <v>1934</v>
      </c>
      <c r="AR85" s="68">
        <v>723</v>
      </c>
      <c r="AS85" s="220">
        <v>3395</v>
      </c>
      <c r="AT85" s="894">
        <f t="shared" si="38"/>
        <v>857</v>
      </c>
      <c r="AU85" s="349">
        <f>X85/AA85</f>
        <v>0.31645754038352969</v>
      </c>
      <c r="AV85" s="349">
        <f>BH85/AA85</f>
        <v>0.4540802389320901</v>
      </c>
      <c r="AW85" s="353">
        <f>AG85/AA85</f>
        <v>1.0143687057238076E-2</v>
      </c>
      <c r="AX85" s="365">
        <f>AN85/AA85</f>
        <v>3.7050864125585038E-2</v>
      </c>
      <c r="AY85" s="365">
        <f>BH85/X85</f>
        <v>1.4348851930713011</v>
      </c>
      <c r="AZ85" s="365">
        <f>AR85/X85</f>
        <v>2.080336076422858E-2</v>
      </c>
      <c r="BA85" s="365">
        <f>AR85/AA85</f>
        <v>6.5833803791590026E-3</v>
      </c>
      <c r="BB85" s="365">
        <f>AT85/AA85</f>
        <v>7.8035366320045162E-3</v>
      </c>
      <c r="BC85" s="365">
        <f>AI85/X85</f>
        <v>0.23148414570984635</v>
      </c>
      <c r="BD85" s="380">
        <f>AD85/X85</f>
        <v>0.27248662024515163</v>
      </c>
      <c r="BE85" s="365">
        <v>0.26100000000000001</v>
      </c>
      <c r="BF85" s="907">
        <v>11174</v>
      </c>
      <c r="BG85" s="907">
        <v>3985</v>
      </c>
      <c r="BH85" s="910">
        <f>X85+AC85+AN85+AO85</f>
        <v>49868</v>
      </c>
      <c r="BI85" s="909">
        <v>19505</v>
      </c>
      <c r="BJ85" s="909">
        <v>1976.8060153600384</v>
      </c>
      <c r="BK85" s="907">
        <v>794</v>
      </c>
      <c r="BL85" s="907">
        <v>941</v>
      </c>
      <c r="BM85" s="53"/>
      <c r="BN85" s="134">
        <f>(I85*0.7635+AU85*0.7562+K85*0.7021+1-P85*0.5276+R85*0.4621+W85*0.2713)/3.9552</f>
        <v>0.50646741591085398</v>
      </c>
      <c r="BO85" s="222">
        <v>4.28</v>
      </c>
      <c r="BP85" s="116">
        <v>9.1</v>
      </c>
      <c r="BQ85" s="116">
        <v>3.4</v>
      </c>
      <c r="BR85" s="116">
        <v>0.4</v>
      </c>
      <c r="BS85" s="115">
        <f>AS85/D85</f>
        <v>1.187893631910427</v>
      </c>
      <c r="BT85" s="1252">
        <v>0.97</v>
      </c>
      <c r="BU85" s="116">
        <v>1.05</v>
      </c>
      <c r="BV85" s="116">
        <v>23.5</v>
      </c>
      <c r="BW85" s="116">
        <v>3.5</v>
      </c>
      <c r="BX85" s="66">
        <v>0.68400000000000005</v>
      </c>
      <c r="BY85" s="71">
        <v>0.11148950119283932</v>
      </c>
      <c r="BZ85" s="66">
        <v>0.31645754038352969</v>
      </c>
      <c r="CA85" s="227">
        <v>8.6230445630201602E-2</v>
      </c>
      <c r="CB85" s="66">
        <v>0.32400000000000001</v>
      </c>
      <c r="CC85" s="113">
        <v>7.3254903389120579E-2</v>
      </c>
      <c r="CD85" s="53"/>
      <c r="CE85" s="134">
        <f>(1-I85*0.7635+1-AU85*0.7562+1-K85*0.7021+P85*0.5276+1-R85*0.4621+1-W85*0.2713)/5.5276</f>
        <v>0.72306608231228575</v>
      </c>
      <c r="CF85" s="115">
        <v>4.28</v>
      </c>
      <c r="CG85" s="116">
        <v>9.1</v>
      </c>
      <c r="CH85" s="116">
        <v>3.4</v>
      </c>
      <c r="CI85" s="116">
        <v>0.4</v>
      </c>
      <c r="CJ85" s="115">
        <f>AS85/D85</f>
        <v>1.187893631910427</v>
      </c>
      <c r="CK85" s="1252">
        <v>0.97</v>
      </c>
      <c r="CL85" s="116">
        <v>1.05</v>
      </c>
      <c r="CM85" s="116">
        <v>3.5</v>
      </c>
      <c r="CN85" s="116">
        <v>23.5</v>
      </c>
      <c r="CO85" s="66">
        <v>0.68400000000000005</v>
      </c>
      <c r="CP85" s="71">
        <v>0.11148950119283932</v>
      </c>
      <c r="CQ85" s="66">
        <v>0.31645754038352969</v>
      </c>
      <c r="CR85" s="66">
        <v>8.6230445630201602E-2</v>
      </c>
      <c r="CS85" s="66">
        <v>0.32400000000000001</v>
      </c>
      <c r="CT85" s="113">
        <v>7.3254903389120579E-2</v>
      </c>
      <c r="CU85" s="40"/>
      <c r="CV85" s="96">
        <v>1959</v>
      </c>
      <c r="CW85" s="134">
        <v>0.5012558303881508</v>
      </c>
      <c r="CX85" s="134">
        <v>0.72679516239394781</v>
      </c>
      <c r="CY85" s="40"/>
      <c r="DG85" s="40"/>
      <c r="DH85" s="96">
        <v>1959</v>
      </c>
      <c r="DI85" s="66">
        <v>0.27500000000000002</v>
      </c>
      <c r="DJ85" s="40"/>
      <c r="DR85" s="40"/>
      <c r="DS85" s="96">
        <v>1959</v>
      </c>
      <c r="DT85" s="98">
        <v>6.8086909156932759E-2</v>
      </c>
      <c r="DU85" s="40"/>
    </row>
    <row r="86" spans="1:125" x14ac:dyDescent="0.2">
      <c r="A86" s="40"/>
      <c r="B86" s="96">
        <v>1944</v>
      </c>
      <c r="C86" s="142">
        <v>28</v>
      </c>
      <c r="D86" s="111">
        <v>2843</v>
      </c>
      <c r="E86" s="112">
        <v>12046</v>
      </c>
      <c r="F86" s="138">
        <f>((((4/6)+((J86+K86+R86+T86+V86+W86+I86-(1-M86)-P86-Q86)/20))*(X86+(AD86+AS86)*5/6+(AH86+AM86+AP86)*1/6+AK86*18/6+AO86*8/6-AE86*9/6-AF86*7/6-AG86*3/6-AI86*2/6-AQ86*4/6-AR86)-(((2/6)-((J86+K86+L86+M86+S86+U86+V86+W86+I86)/20))*(AE86*17/6+AF86*12/6+AI86*3/6+AL86*2/6+AQ86*5/6+AR86*8/6-AD86*1/6-AG86*9/6-AK86*2/6))))/2</f>
        <v>11954.349512218958</v>
      </c>
      <c r="G86" s="300">
        <f t="shared" si="39"/>
        <v>0.9923916247898853</v>
      </c>
      <c r="H86" s="138">
        <f>E86-F86</f>
        <v>91.650487781042102</v>
      </c>
      <c r="I86" s="66">
        <v>0.27800000000000002</v>
      </c>
      <c r="J86" s="412">
        <v>0.35799999999999998</v>
      </c>
      <c r="K86" s="66">
        <v>0.68400000000000005</v>
      </c>
      <c r="L86" s="66">
        <f>AN86/X86</f>
        <v>9.8769318832283917E-2</v>
      </c>
      <c r="M86" s="66">
        <f>AG86/X86</f>
        <v>3.2312535775615339E-2</v>
      </c>
      <c r="N86" s="134">
        <f>(I86*0.7635+AU86*0.7562+K86*0.7021+1-P86*0.5276+R86*0.4621+W86*0.2713)/3.9552</f>
        <v>0.49779805886437301</v>
      </c>
      <c r="O86" s="134">
        <f>(1-I86*0.7635+1-AU86*0.7562+1-K86*0.7021+P86*0.5276+1-R86*0.4621+1-W86*0.2713)/5.5276</f>
        <v>0.72926932440473846</v>
      </c>
      <c r="P86" s="113">
        <f>AI86/AA86</f>
        <v>7.5186450641096289E-2</v>
      </c>
      <c r="Q86" s="66">
        <f>AT86/X86</f>
        <v>2.1493989696622782E-2</v>
      </c>
      <c r="R86" s="71">
        <f>E86/AA86</f>
        <v>0.11063962673132738</v>
      </c>
      <c r="S86" s="66">
        <f>AC86/X86</f>
        <v>0.26574127074985687</v>
      </c>
      <c r="T86" s="66">
        <f>AC86/AA86</f>
        <v>8.5280502590102503E-2</v>
      </c>
      <c r="U86" s="67">
        <f>E86/X86</f>
        <v>0.34476244991413851</v>
      </c>
      <c r="V86" s="66">
        <v>0.32600000000000001</v>
      </c>
      <c r="W86" s="67">
        <f>AD86/AA86</f>
        <v>8.2075021124949479E-2</v>
      </c>
      <c r="X86" s="69">
        <v>34940</v>
      </c>
      <c r="Y86" s="69"/>
      <c r="Z86" s="888">
        <v>25501</v>
      </c>
      <c r="AA86" s="888">
        <v>108876</v>
      </c>
      <c r="AB86" s="887">
        <v>97576</v>
      </c>
      <c r="AC86" s="888">
        <f t="shared" si="35"/>
        <v>9285</v>
      </c>
      <c r="AD86" s="68">
        <v>8936</v>
      </c>
      <c r="AE86" s="119">
        <v>2405</v>
      </c>
      <c r="AF86" s="72">
        <v>901.35637914086931</v>
      </c>
      <c r="AG86" s="68">
        <v>1129</v>
      </c>
      <c r="AH86" s="69">
        <v>422</v>
      </c>
      <c r="AI86" s="68">
        <v>8186</v>
      </c>
      <c r="AJ86" s="888">
        <f t="shared" si="36"/>
        <v>744</v>
      </c>
      <c r="AK86" s="68">
        <v>349</v>
      </c>
      <c r="AL86" s="114">
        <v>128</v>
      </c>
      <c r="AM86" s="69">
        <v>44</v>
      </c>
      <c r="AN86" s="888">
        <f t="shared" si="37"/>
        <v>3451</v>
      </c>
      <c r="AO86" s="68">
        <v>924</v>
      </c>
      <c r="AP86" s="69">
        <v>194</v>
      </c>
      <c r="AQ86" s="69">
        <v>1965</v>
      </c>
      <c r="AR86" s="68">
        <v>623</v>
      </c>
      <c r="AS86" s="220">
        <v>2791</v>
      </c>
      <c r="AT86" s="894">
        <f t="shared" si="38"/>
        <v>751</v>
      </c>
      <c r="AU86" s="349">
        <f>X86/AA86</f>
        <v>0.3209155369411073</v>
      </c>
      <c r="AV86" s="349">
        <f>BH86/AA86</f>
        <v>0.44637936735368677</v>
      </c>
      <c r="AW86" s="353">
        <f>AG86/AA86</f>
        <v>1.0369594768360337E-2</v>
      </c>
      <c r="AX86" s="365">
        <f>AN86/AA86</f>
        <v>3.1696608986369813E-2</v>
      </c>
      <c r="AY86" s="365">
        <f>BH86/X86</f>
        <v>1.3909559244419003</v>
      </c>
      <c r="AZ86" s="365">
        <f>AR86/X86</f>
        <v>1.7830566685746996E-2</v>
      </c>
      <c r="BA86" s="365">
        <f>AR86/AA86</f>
        <v>5.7221058819207169E-3</v>
      </c>
      <c r="BB86" s="365">
        <f>AT86/AA86</f>
        <v>6.897755244498328E-3</v>
      </c>
      <c r="BC86" s="365">
        <f>AI86/X86</f>
        <v>0.23428734974241558</v>
      </c>
      <c r="BD86" s="380">
        <f>AD86/X86</f>
        <v>0.25575271894676588</v>
      </c>
      <c r="BE86" s="365">
        <v>0.26100000000000001</v>
      </c>
      <c r="BF86" s="907">
        <v>11157</v>
      </c>
      <c r="BG86" s="907">
        <v>4116</v>
      </c>
      <c r="BH86" s="910">
        <f>X86+AC86+AN86+AO86</f>
        <v>48600</v>
      </c>
      <c r="BI86" s="909">
        <v>19288</v>
      </c>
      <c r="BJ86" s="909">
        <v>1727.690694879444</v>
      </c>
      <c r="BK86" s="907">
        <v>728</v>
      </c>
      <c r="BL86" s="907">
        <v>968</v>
      </c>
      <c r="BM86" s="53"/>
      <c r="BN86" s="134">
        <f>(I86*0.7635+AU86*0.7562+K86*0.7021+1-P86*0.5276+R86*0.4621+W86*0.2713)/3.9552</f>
        <v>0.49779805886437301</v>
      </c>
      <c r="BO86" s="222">
        <v>4.24</v>
      </c>
      <c r="BP86" s="116">
        <v>9</v>
      </c>
      <c r="BQ86" s="116">
        <v>3.1</v>
      </c>
      <c r="BR86" s="116">
        <v>0.4</v>
      </c>
      <c r="BS86" s="115">
        <f>AS86/D86</f>
        <v>0.98170946183608865</v>
      </c>
      <c r="BT86" s="1252">
        <v>0.97199999999999998</v>
      </c>
      <c r="BU86" s="116">
        <v>1.08</v>
      </c>
      <c r="BV86" s="116">
        <v>23.6</v>
      </c>
      <c r="BW86" s="116">
        <v>3.4</v>
      </c>
      <c r="BX86" s="66">
        <v>0.68400000000000005</v>
      </c>
      <c r="BY86" s="71">
        <v>0.11063962673132738</v>
      </c>
      <c r="BZ86" s="66">
        <v>0.3209155369411073</v>
      </c>
      <c r="CA86" s="227">
        <v>8.2075021124949479E-2</v>
      </c>
      <c r="CB86" s="66">
        <v>0.27800000000000002</v>
      </c>
      <c r="CC86" s="113">
        <v>7.5186450641096289E-2</v>
      </c>
      <c r="CD86" s="53"/>
      <c r="CE86" s="134">
        <f>(1-I86*0.7635+1-AU86*0.7562+1-K86*0.7021+P86*0.5276+1-R86*0.4621+1-W86*0.2713)/5.5276</f>
        <v>0.72926932440473846</v>
      </c>
      <c r="CF86" s="115">
        <v>4.24</v>
      </c>
      <c r="CG86" s="116">
        <v>9</v>
      </c>
      <c r="CH86" s="116">
        <v>3.1</v>
      </c>
      <c r="CI86" s="116">
        <v>0.4</v>
      </c>
      <c r="CJ86" s="115">
        <f>AS86/D86</f>
        <v>0.98170946183608865</v>
      </c>
      <c r="CK86" s="1252">
        <v>0.97199999999999998</v>
      </c>
      <c r="CL86" s="116">
        <v>1.08</v>
      </c>
      <c r="CM86" s="116">
        <v>3.4</v>
      </c>
      <c r="CN86" s="116">
        <v>23.6</v>
      </c>
      <c r="CO86" s="66">
        <v>0.68400000000000005</v>
      </c>
      <c r="CP86" s="71">
        <v>0.11063962673132738</v>
      </c>
      <c r="CQ86" s="66">
        <v>0.3209155369411073</v>
      </c>
      <c r="CR86" s="66">
        <v>8.2075021124949479E-2</v>
      </c>
      <c r="CS86" s="66">
        <v>0.27800000000000002</v>
      </c>
      <c r="CT86" s="113">
        <v>7.5186450641096289E-2</v>
      </c>
      <c r="CU86" s="40"/>
      <c r="CV86" s="96">
        <v>1960</v>
      </c>
      <c r="CW86" s="134">
        <v>0.49955801874331041</v>
      </c>
      <c r="CX86" s="134">
        <v>0.72801000873190158</v>
      </c>
      <c r="CY86" s="40"/>
      <c r="DG86" s="40"/>
      <c r="DH86" s="96">
        <v>1960</v>
      </c>
      <c r="DI86" s="66">
        <v>0.27700000000000002</v>
      </c>
      <c r="DJ86" s="40"/>
      <c r="DR86" s="40"/>
      <c r="DS86" s="96">
        <v>1960</v>
      </c>
      <c r="DT86" s="98">
        <v>6.5324165029469541E-2</v>
      </c>
      <c r="DU86" s="40"/>
    </row>
    <row r="87" spans="1:125" x14ac:dyDescent="0.2">
      <c r="A87" s="40"/>
      <c r="B87" s="96">
        <v>1943</v>
      </c>
      <c r="C87" s="142">
        <v>29</v>
      </c>
      <c r="D87" s="111">
        <v>2992</v>
      </c>
      <c r="E87" s="112">
        <v>12350</v>
      </c>
      <c r="F87" s="138">
        <f>((((4/6)+((J87+K87+R87+T87+V87+W87+I87-(1-M87)-P87-Q87)/20))*(X87+(AD87+AS87)*5/6+(AH87+AM87+AP87)*1/6+AK87*18/6+AO87*8/6-AE87*9/6-AF87*7/6-AG87*3/6-AI87*2/6-AQ87*4/6-AR87)-(((2/6)-((J87+K87+L87+M87+S87+U87+V87+W87+I87)/20))*(AE87*17/6+AF87*12/6+AI87*3/6+AL87*2/6+AQ87*5/6+AR87*8/6-AD87*1/6-AG87*9/6-AK87*2/6))))/2</f>
        <v>12584.330644892338</v>
      </c>
      <c r="G87" s="301">
        <f t="shared" si="39"/>
        <v>1.0189741412868289</v>
      </c>
      <c r="H87" s="138">
        <f t="shared" ref="H87" si="42">F87-E87</f>
        <v>234.33064489233766</v>
      </c>
      <c r="I87" s="66">
        <v>0.33100000000000002</v>
      </c>
      <c r="J87" s="412">
        <v>0.34599999999999997</v>
      </c>
      <c r="K87" s="66">
        <v>0.67100000000000004</v>
      </c>
      <c r="L87" s="66">
        <f>AN87/X87</f>
        <v>0.12097025275254027</v>
      </c>
      <c r="M87" s="66">
        <f>AG87/X87</f>
        <v>2.8841527270668819E-2</v>
      </c>
      <c r="N87" s="134">
        <f>(I87*0.7635+AU87*0.7562+K87*0.7021+1-P87*0.5276+R87*0.4621+W87*0.2713)/3.9552</f>
        <v>0.50348366843885861</v>
      </c>
      <c r="O87" s="134">
        <f>(1-I87*0.7635+1-AU87*0.7562+1-K87*0.7021+P87*0.5276+1-R87*0.4621+1-W87*0.2713)/5.5276</f>
        <v>0.72520106277419238</v>
      </c>
      <c r="P87" s="113">
        <f>AI87/AA87</f>
        <v>7.4665082014489084E-2</v>
      </c>
      <c r="Q87" s="66">
        <f>AT87/X87</f>
        <v>2.5643202853018597E-2</v>
      </c>
      <c r="R87" s="71">
        <f>E87/AA87</f>
        <v>0.10792529996242277</v>
      </c>
      <c r="S87" s="66">
        <f>AC87/X87</f>
        <v>0.29336842999065976</v>
      </c>
      <c r="T87" s="66">
        <f>AC87/AA87</f>
        <v>9.0578601952268176E-2</v>
      </c>
      <c r="U87" s="67">
        <f>E87/X87</f>
        <v>0.34955138546885173</v>
      </c>
      <c r="V87" s="66">
        <v>0.32400000000000001</v>
      </c>
      <c r="W87" s="67">
        <f>AD87/AA87</f>
        <v>8.6960701208588578E-2</v>
      </c>
      <c r="X87" s="69">
        <v>35331</v>
      </c>
      <c r="Y87" s="69"/>
      <c r="Z87" s="888">
        <v>26114</v>
      </c>
      <c r="AA87" s="888">
        <v>114431</v>
      </c>
      <c r="AB87" s="887">
        <v>102078</v>
      </c>
      <c r="AC87" s="888">
        <f t="shared" si="35"/>
        <v>10365</v>
      </c>
      <c r="AD87" s="68">
        <v>9951</v>
      </c>
      <c r="AE87" s="119">
        <v>2731</v>
      </c>
      <c r="AF87" s="72">
        <v>892.19756638720037</v>
      </c>
      <c r="AG87" s="68">
        <v>1019</v>
      </c>
      <c r="AH87" s="69">
        <v>409</v>
      </c>
      <c r="AI87" s="68">
        <v>8544</v>
      </c>
      <c r="AJ87" s="888">
        <f t="shared" si="36"/>
        <v>792</v>
      </c>
      <c r="AK87" s="68">
        <v>414</v>
      </c>
      <c r="AL87" s="114">
        <v>155</v>
      </c>
      <c r="AM87" s="69">
        <v>56</v>
      </c>
      <c r="AN87" s="888">
        <f t="shared" si="37"/>
        <v>4274</v>
      </c>
      <c r="AO87" s="68">
        <v>1313</v>
      </c>
      <c r="AP87" s="69">
        <v>228</v>
      </c>
      <c r="AQ87" s="69">
        <v>1911</v>
      </c>
      <c r="AR87" s="68">
        <v>751</v>
      </c>
      <c r="AS87" s="220">
        <v>3581</v>
      </c>
      <c r="AT87" s="894">
        <f t="shared" si="38"/>
        <v>906</v>
      </c>
      <c r="AU87" s="349">
        <f>X87/AA87</f>
        <v>0.30875374679938128</v>
      </c>
      <c r="AV87" s="349">
        <f>BH87/AA87</f>
        <v>0.44815653100995362</v>
      </c>
      <c r="AW87" s="353">
        <f>AG87/AA87</f>
        <v>8.9049296082355303E-3</v>
      </c>
      <c r="AX87" s="365">
        <f>AN87/AA87</f>
        <v>3.7350018788614971E-2</v>
      </c>
      <c r="AY87" s="365">
        <f>BH87/X87</f>
        <v>1.4515015142509411</v>
      </c>
      <c r="AZ87" s="365">
        <f>AR87/X87</f>
        <v>2.1256120687215194E-2</v>
      </c>
      <c r="BA87" s="365">
        <f>AR87/AA87</f>
        <v>6.56290690459753E-3</v>
      </c>
      <c r="BB87" s="365">
        <f>AT87/AA87</f>
        <v>7.9174349608060746E-3</v>
      </c>
      <c r="BC87" s="365">
        <f>AI87/X87</f>
        <v>0.24182729048144688</v>
      </c>
      <c r="BD87" s="380">
        <f>AD87/X87</f>
        <v>0.28165067504457841</v>
      </c>
      <c r="BE87" s="365">
        <v>0.25600000000000001</v>
      </c>
      <c r="BF87" s="907">
        <v>11154</v>
      </c>
      <c r="BG87" s="907">
        <v>4118</v>
      </c>
      <c r="BH87" s="910">
        <f>X87+AC87+AN87+AO87</f>
        <v>51283</v>
      </c>
      <c r="BI87" s="909">
        <v>19956</v>
      </c>
      <c r="BJ87" s="909">
        <v>1952.2077598680416</v>
      </c>
      <c r="BK87" s="907">
        <v>601</v>
      </c>
      <c r="BL87" s="907">
        <v>1021</v>
      </c>
      <c r="BM87" s="53"/>
      <c r="BN87" s="134">
        <f>(I87*0.7635+AU87*0.7562+K87*0.7021+1-P87*0.5276+R87*0.4621+W87*0.2713)/3.9552</f>
        <v>0.50348366843885861</v>
      </c>
      <c r="BO87" s="222">
        <v>4.13</v>
      </c>
      <c r="BP87" s="116">
        <v>8.8000000000000007</v>
      </c>
      <c r="BQ87" s="116">
        <v>3.3</v>
      </c>
      <c r="BR87" s="116">
        <v>0.3</v>
      </c>
      <c r="BS87" s="115">
        <f>AS87/D87</f>
        <v>1.1968582887700534</v>
      </c>
      <c r="BT87" s="1252">
        <v>0.97099999999999997</v>
      </c>
      <c r="BU87" s="116">
        <v>1.08</v>
      </c>
      <c r="BV87" s="116">
        <v>23.4</v>
      </c>
      <c r="BW87" s="116">
        <v>3.6</v>
      </c>
      <c r="BX87" s="66">
        <v>0.67100000000000004</v>
      </c>
      <c r="BY87" s="71">
        <v>0.10792529996242277</v>
      </c>
      <c r="BZ87" s="66">
        <v>0.30875374679938128</v>
      </c>
      <c r="CA87" s="227">
        <v>8.6960701208588578E-2</v>
      </c>
      <c r="CB87" s="66">
        <v>0.33100000000000002</v>
      </c>
      <c r="CC87" s="113">
        <v>7.4665082014489084E-2</v>
      </c>
      <c r="CD87" s="53"/>
      <c r="CE87" s="134">
        <f>(1-I87*0.7635+1-AU87*0.7562+1-K87*0.7021+P87*0.5276+1-R87*0.4621+1-W87*0.2713)/5.5276</f>
        <v>0.72520106277419238</v>
      </c>
      <c r="CF87" s="115">
        <v>4.13</v>
      </c>
      <c r="CG87" s="116">
        <v>8.8000000000000007</v>
      </c>
      <c r="CH87" s="116">
        <v>3.3</v>
      </c>
      <c r="CI87" s="116">
        <v>0.3</v>
      </c>
      <c r="CJ87" s="115">
        <f>AS87/D87</f>
        <v>1.1968582887700534</v>
      </c>
      <c r="CK87" s="1252">
        <v>0.97099999999999997</v>
      </c>
      <c r="CL87" s="116">
        <v>1.08</v>
      </c>
      <c r="CM87" s="116">
        <v>3.6</v>
      </c>
      <c r="CN87" s="116">
        <v>23.4</v>
      </c>
      <c r="CO87" s="66">
        <v>0.67100000000000004</v>
      </c>
      <c r="CP87" s="71">
        <v>0.10792529996242277</v>
      </c>
      <c r="CQ87" s="66">
        <v>0.30875374679938128</v>
      </c>
      <c r="CR87" s="66">
        <v>8.6960701208588578E-2</v>
      </c>
      <c r="CS87" s="66">
        <v>0.33100000000000002</v>
      </c>
      <c r="CT87" s="113">
        <v>7.4665082014489084E-2</v>
      </c>
      <c r="CU87" s="40"/>
      <c r="CV87" s="96">
        <v>1961</v>
      </c>
      <c r="CW87" s="134">
        <v>0.50512188270512337</v>
      </c>
      <c r="CX87" s="134">
        <v>0.72402886054068594</v>
      </c>
      <c r="CY87" s="40"/>
      <c r="DG87" s="40"/>
      <c r="DH87" s="96">
        <v>1961</v>
      </c>
      <c r="DI87" s="66">
        <v>0.27900000000000003</v>
      </c>
      <c r="DJ87" s="40"/>
      <c r="DR87" s="40"/>
      <c r="DS87" s="96">
        <v>1961</v>
      </c>
      <c r="DT87" s="98">
        <v>7.047161774955471E-2</v>
      </c>
      <c r="DU87" s="40"/>
    </row>
    <row r="88" spans="1:125" x14ac:dyDescent="0.2">
      <c r="A88" s="40"/>
      <c r="B88" s="96">
        <v>1942</v>
      </c>
      <c r="C88" s="142">
        <v>28</v>
      </c>
      <c r="D88" s="111">
        <v>2883</v>
      </c>
      <c r="E88" s="112">
        <v>12010</v>
      </c>
      <c r="F88" s="138">
        <f>((((4/6)+((J88+K88+R88+T88+V88+W88+I88-(1-M88)-P88-Q88)/20))*(X88+(AD88+AS88)*5/6+(AH88+AM88+AP88)*1/6+AK88*18/6+AO88*8/6-AE88*9/6-AF88*7/6-AG88*3/6-AI88*2/6-AQ88*4/6-AR88)-(((2/6)-((J88+K88+L88+M88+S88+U88+V88+W88+I88)/20))*(AE88*17/6+AF88*12/6+AI88*3/6+AL88*2/6+AQ88*5/6+AR88*8/6-AD88*1/6-AG88*9/6-AK88*2/6))))/2</f>
        <v>11974.603901015069</v>
      </c>
      <c r="G88" s="300">
        <f t="shared" si="39"/>
        <v>0.99705278110033879</v>
      </c>
      <c r="H88" s="138">
        <f t="shared" ref="H88:H99" si="43">E88-F88</f>
        <v>35.396098984931086</v>
      </c>
      <c r="I88" s="66">
        <v>0.27</v>
      </c>
      <c r="J88" s="412">
        <v>0.34799999999999998</v>
      </c>
      <c r="K88" s="66">
        <v>0.67</v>
      </c>
      <c r="L88" s="66">
        <f>AN88/X88</f>
        <v>9.8857310284207439E-2</v>
      </c>
      <c r="M88" s="66">
        <f>AG88/X88</f>
        <v>3.5335481980662171E-2</v>
      </c>
      <c r="N88" s="134">
        <f>(I88*0.7635+AU88*0.7562+K88*0.7021+1-P88*0.5276+R88*0.4621+W88*0.2713)/3.9552</f>
        <v>0.49198994502637572</v>
      </c>
      <c r="O88" s="134">
        <f>(1-I88*0.7635+1-AU88*0.7562+1-K88*0.7021+P88*0.5276+1-R88*0.4621+1-W88*0.2713)/5.5276</f>
        <v>0.73342524231704165</v>
      </c>
      <c r="P88" s="113">
        <f>AI88/AA88</f>
        <v>7.5761022887564269E-2</v>
      </c>
      <c r="Q88" s="66">
        <f>AT88/X88</f>
        <v>2.5988866100205097E-2</v>
      </c>
      <c r="R88" s="71">
        <f>E88/AA88</f>
        <v>0.10929608226782546</v>
      </c>
      <c r="S88" s="66">
        <f>AC88/X88</f>
        <v>0.29425725168473482</v>
      </c>
      <c r="T88" s="66">
        <f>AC88/AA88</f>
        <v>9.1395549893070027E-2</v>
      </c>
      <c r="U88" s="67">
        <f>E88/X88</f>
        <v>0.35188983299150306</v>
      </c>
      <c r="V88" s="66">
        <v>0.32200000000000001</v>
      </c>
      <c r="W88" s="67">
        <f>AD88/AA88</f>
        <v>8.8310506438549388E-2</v>
      </c>
      <c r="X88" s="69">
        <v>34130</v>
      </c>
      <c r="Y88" s="69"/>
      <c r="Z88" s="888">
        <v>24796</v>
      </c>
      <c r="AA88" s="888">
        <v>109885</v>
      </c>
      <c r="AB88" s="887">
        <v>98048</v>
      </c>
      <c r="AC88" s="888">
        <f t="shared" si="35"/>
        <v>10043</v>
      </c>
      <c r="AD88" s="68">
        <v>9704</v>
      </c>
      <c r="AE88" s="119">
        <v>2329</v>
      </c>
      <c r="AF88" s="72">
        <v>817.07218252406915</v>
      </c>
      <c r="AG88" s="68">
        <v>1206</v>
      </c>
      <c r="AH88" s="69">
        <v>426</v>
      </c>
      <c r="AI88" s="68">
        <v>8325</v>
      </c>
      <c r="AJ88" s="888">
        <f t="shared" si="36"/>
        <v>751</v>
      </c>
      <c r="AK88" s="68">
        <v>339</v>
      </c>
      <c r="AL88" s="114">
        <v>139</v>
      </c>
      <c r="AM88" s="69">
        <v>44</v>
      </c>
      <c r="AN88" s="888">
        <f t="shared" si="37"/>
        <v>3374</v>
      </c>
      <c r="AO88" s="68">
        <v>964</v>
      </c>
      <c r="AP88" s="69">
        <v>186</v>
      </c>
      <c r="AQ88" s="69">
        <v>1732</v>
      </c>
      <c r="AR88" s="68">
        <v>748</v>
      </c>
      <c r="AS88" s="220">
        <v>2718</v>
      </c>
      <c r="AT88" s="894">
        <f t="shared" si="38"/>
        <v>887</v>
      </c>
      <c r="AU88" s="349">
        <f>X88/AA88</f>
        <v>0.31059744278108931</v>
      </c>
      <c r="AV88" s="349">
        <f>BH88/AA88</f>
        <v>0.44147062838421985</v>
      </c>
      <c r="AW88" s="353">
        <f>AG88/AA88</f>
        <v>1.0975110342630932E-2</v>
      </c>
      <c r="AX88" s="365">
        <f>AN88/AA88</f>
        <v>3.0704827774491513E-2</v>
      </c>
      <c r="AY88" s="365">
        <f>BH88/X88</f>
        <v>1.4213595077644301</v>
      </c>
      <c r="AZ88" s="365">
        <f>AR88/X88</f>
        <v>2.1916202754175211E-2</v>
      </c>
      <c r="BA88" s="365">
        <f>AR88/AA88</f>
        <v>6.8071165309186877E-3</v>
      </c>
      <c r="BB88" s="365">
        <f>AT88/AA88</f>
        <v>8.0720753515038449E-3</v>
      </c>
      <c r="BC88" s="365">
        <f>AI88/X88</f>
        <v>0.24392030471725754</v>
      </c>
      <c r="BD88" s="380">
        <f>AD88/X88</f>
        <v>0.2843246410782303</v>
      </c>
      <c r="BE88" s="365">
        <v>0.253</v>
      </c>
      <c r="BF88" s="907">
        <v>11026</v>
      </c>
      <c r="BG88" s="907">
        <v>3980</v>
      </c>
      <c r="BH88" s="910">
        <f>X88+AC88+AN88+AO88</f>
        <v>48511</v>
      </c>
      <c r="BI88" s="909">
        <v>18742</v>
      </c>
      <c r="BJ88" s="909">
        <v>1681.3137915920593</v>
      </c>
      <c r="BK88" s="907">
        <v>643</v>
      </c>
      <c r="BL88" s="907">
        <v>868</v>
      </c>
      <c r="BM88" s="53"/>
      <c r="BN88" s="134">
        <f>(I88*0.7635+AU88*0.7562+K88*0.7021+1-P88*0.5276+R88*0.4621+W88*0.2713)/3.9552</f>
        <v>0.49198994502637572</v>
      </c>
      <c r="BO88" s="222">
        <v>4.17</v>
      </c>
      <c r="BP88" s="116">
        <v>8.6999999999999993</v>
      </c>
      <c r="BQ88" s="116">
        <v>3.4</v>
      </c>
      <c r="BR88" s="116">
        <v>0.4</v>
      </c>
      <c r="BS88" s="115">
        <f>AS88/D88</f>
        <v>0.94276795005202918</v>
      </c>
      <c r="BT88" s="1252">
        <v>0.97199999999999998</v>
      </c>
      <c r="BU88" s="116">
        <v>1.06</v>
      </c>
      <c r="BV88" s="116">
        <v>23.4</v>
      </c>
      <c r="BW88" s="116">
        <v>3.6</v>
      </c>
      <c r="BX88" s="66">
        <v>0.67</v>
      </c>
      <c r="BY88" s="71">
        <v>0.10929608226782546</v>
      </c>
      <c r="BZ88" s="66">
        <v>0.31059744278108931</v>
      </c>
      <c r="CA88" s="227">
        <v>8.8310506438549388E-2</v>
      </c>
      <c r="CB88" s="66">
        <v>0.27</v>
      </c>
      <c r="CC88" s="113">
        <v>7.5761022887564269E-2</v>
      </c>
      <c r="CD88" s="53"/>
      <c r="CE88" s="134">
        <f>(1-I88*0.7635+1-AU88*0.7562+1-K88*0.7021+P88*0.5276+1-R88*0.4621+1-W88*0.2713)/5.5276</f>
        <v>0.73342524231704165</v>
      </c>
      <c r="CF88" s="115">
        <v>4.17</v>
      </c>
      <c r="CG88" s="116">
        <v>8.6999999999999993</v>
      </c>
      <c r="CH88" s="116">
        <v>3.4</v>
      </c>
      <c r="CI88" s="116">
        <v>0.4</v>
      </c>
      <c r="CJ88" s="115">
        <f>AS88/D88</f>
        <v>0.94276795005202918</v>
      </c>
      <c r="CK88" s="1252">
        <v>0.97199999999999998</v>
      </c>
      <c r="CL88" s="116">
        <v>1.06</v>
      </c>
      <c r="CM88" s="116">
        <v>3.6</v>
      </c>
      <c r="CN88" s="116">
        <v>23.4</v>
      </c>
      <c r="CO88" s="66">
        <v>0.67</v>
      </c>
      <c r="CP88" s="71">
        <v>0.10929608226782546</v>
      </c>
      <c r="CQ88" s="66">
        <v>0.31059744278108931</v>
      </c>
      <c r="CR88" s="66">
        <v>8.8310506438549388E-2</v>
      </c>
      <c r="CS88" s="66">
        <v>0.27</v>
      </c>
      <c r="CT88" s="113">
        <v>7.5761022887564269E-2</v>
      </c>
      <c r="CU88" s="40"/>
      <c r="CV88" s="96">
        <v>1962</v>
      </c>
      <c r="CW88" s="134">
        <v>0.50230793213308744</v>
      </c>
      <c r="CX88" s="134">
        <v>0.72604234510948928</v>
      </c>
      <c r="CY88" s="40"/>
      <c r="DG88" s="40"/>
      <c r="DH88" s="96">
        <v>1962</v>
      </c>
      <c r="DI88" s="66">
        <v>0.28100000000000003</v>
      </c>
      <c r="DJ88" s="40"/>
      <c r="DR88" s="40"/>
      <c r="DS88" s="96">
        <v>1962</v>
      </c>
      <c r="DT88" s="98">
        <v>6.8920377557816409E-2</v>
      </c>
      <c r="DU88" s="40"/>
    </row>
    <row r="89" spans="1:125" x14ac:dyDescent="0.2">
      <c r="A89" s="40"/>
      <c r="B89" s="96">
        <v>1941</v>
      </c>
      <c r="C89" s="142">
        <v>28</v>
      </c>
      <c r="D89" s="111">
        <v>2868</v>
      </c>
      <c r="E89" s="112">
        <v>12955</v>
      </c>
      <c r="F89" s="138">
        <f>((((4/6)+((J89+K89+R89+T89+V89+W89+I89-(1-M89)-P89-Q89)/20))*(X89+(AD89+AS89)*5/6+(AH89+AM89+AP89)*1/6+AK89*18/6+AO89*8/6-AE89*9/6-AF89*7/6-AG89*3/6-AI89*2/6-AQ89*4/6-AR89)-(((2/6)-((J89+K89+L89+M89+S89+U89+V89+W89+I89)/20))*(AE89*17/6+AF89*12/6+AI89*3/6+AL89*2/6+AQ89*5/6+AR89*8/6-AD89*1/6-AG89*9/6-AK89*2/6))))/2</f>
        <v>12798.145127067964</v>
      </c>
      <c r="G89" s="300">
        <f t="shared" si="39"/>
        <v>0.98789232937614546</v>
      </c>
      <c r="H89" s="138">
        <f t="shared" si="43"/>
        <v>156.85487293203551</v>
      </c>
      <c r="I89" s="66">
        <v>0.28000000000000003</v>
      </c>
      <c r="J89" s="412">
        <v>0.372</v>
      </c>
      <c r="K89" s="66">
        <v>0.70299999999999996</v>
      </c>
      <c r="L89" s="66">
        <f>AN89/X89</f>
        <v>9.6122247781794276E-2</v>
      </c>
      <c r="M89" s="66">
        <f>AG89/X89</f>
        <v>3.9982473436301895E-2</v>
      </c>
      <c r="N89" s="134">
        <f>(I89*0.7635+AU89*0.7562+K89*0.7021+1-P89*0.5276+R89*0.4621+W89*0.2713)/3.9552</f>
        <v>0.50420597360886166</v>
      </c>
      <c r="O89" s="134">
        <f>(1-I89*0.7635+1-AU89*0.7562+1-K89*0.7021+P89*0.5276+1-R89*0.4621+1-W89*0.2713)/5.5276</f>
        <v>0.72468422700308111</v>
      </c>
      <c r="P89" s="113">
        <f>AI89/AA89</f>
        <v>8.0036264732547602E-2</v>
      </c>
      <c r="Q89" s="66">
        <f>AT89/X89</f>
        <v>2.2017745645744331E-2</v>
      </c>
      <c r="R89" s="71">
        <f>E89/AA89</f>
        <v>0.11745240253853127</v>
      </c>
      <c r="S89" s="66">
        <f>AC89/X89</f>
        <v>0.28113703581991456</v>
      </c>
      <c r="T89" s="66">
        <f>AC89/AA89</f>
        <v>9.3073436083408886E-2</v>
      </c>
      <c r="U89" s="67">
        <f>E89/X89</f>
        <v>0.35477598860773357</v>
      </c>
      <c r="V89" s="66">
        <v>0.33100000000000002</v>
      </c>
      <c r="W89" s="67">
        <f>AD89/AA89</f>
        <v>9.0244786944696287E-2</v>
      </c>
      <c r="X89" s="69">
        <v>36516</v>
      </c>
      <c r="Y89" s="69"/>
      <c r="Z89" s="888">
        <v>25681</v>
      </c>
      <c r="AA89" s="888">
        <v>110300</v>
      </c>
      <c r="AB89" s="887">
        <v>98268</v>
      </c>
      <c r="AC89" s="888">
        <f t="shared" si="35"/>
        <v>10266</v>
      </c>
      <c r="AD89" s="68">
        <v>9954</v>
      </c>
      <c r="AE89" s="119">
        <v>2394</v>
      </c>
      <c r="AF89" s="72">
        <v>912.25901411960047</v>
      </c>
      <c r="AG89" s="68">
        <v>1460</v>
      </c>
      <c r="AH89" s="69">
        <v>515</v>
      </c>
      <c r="AI89" s="68">
        <v>8828</v>
      </c>
      <c r="AJ89" s="888">
        <f t="shared" si="36"/>
        <v>820</v>
      </c>
      <c r="AK89" s="68">
        <v>312</v>
      </c>
      <c r="AL89" s="114">
        <v>126</v>
      </c>
      <c r="AM89" s="69">
        <v>33</v>
      </c>
      <c r="AN89" s="888">
        <f t="shared" si="37"/>
        <v>3510</v>
      </c>
      <c r="AO89" s="68">
        <v>885</v>
      </c>
      <c r="AP89" s="69">
        <v>179</v>
      </c>
      <c r="AQ89" s="69">
        <v>1724</v>
      </c>
      <c r="AR89" s="68">
        <v>678</v>
      </c>
      <c r="AS89" s="220">
        <v>2783</v>
      </c>
      <c r="AT89" s="894">
        <f t="shared" si="38"/>
        <v>804</v>
      </c>
      <c r="AU89" s="349">
        <f>X89/AA89</f>
        <v>0.33106074342701725</v>
      </c>
      <c r="AV89" s="349">
        <f>BH89/AA89</f>
        <v>0.46398005439709883</v>
      </c>
      <c r="AW89" s="353">
        <f>AG89/AA89</f>
        <v>1.3236627379873073E-2</v>
      </c>
      <c r="AX89" s="365">
        <f>AN89/AA89</f>
        <v>3.1822302810516775E-2</v>
      </c>
      <c r="AY89" s="365">
        <f>BH89/X89</f>
        <v>1.4014952349654946</v>
      </c>
      <c r="AZ89" s="365">
        <f>AR89/X89</f>
        <v>1.8567203417679923E-2</v>
      </c>
      <c r="BA89" s="365">
        <f>AR89/AA89</f>
        <v>6.1468721668177699E-3</v>
      </c>
      <c r="BB89" s="365">
        <f>AT89/AA89</f>
        <v>7.2892112420670898E-3</v>
      </c>
      <c r="BC89" s="365">
        <f>AI89/X89</f>
        <v>0.24175703801073503</v>
      </c>
      <c r="BD89" s="380">
        <f>AD89/X89</f>
        <v>0.27259283601708839</v>
      </c>
      <c r="BE89" s="365">
        <v>0.26100000000000001</v>
      </c>
      <c r="BF89" s="907">
        <v>11966</v>
      </c>
      <c r="BG89" s="907">
        <v>4409</v>
      </c>
      <c r="BH89" s="910">
        <f>X89+AC89+AN89+AO89</f>
        <v>51177</v>
      </c>
      <c r="BI89" s="909">
        <v>18789</v>
      </c>
      <c r="BJ89" s="909">
        <v>1752.5652231460042</v>
      </c>
      <c r="BK89" s="907">
        <v>706</v>
      </c>
      <c r="BL89" s="907">
        <v>1023</v>
      </c>
      <c r="BM89" s="53"/>
      <c r="BN89" s="134">
        <f>(I89*0.7635+AU89*0.7562+K89*0.7021+1-P89*0.5276+R89*0.4621+W89*0.2713)/3.9552</f>
        <v>0.50420597360886166</v>
      </c>
      <c r="BO89" s="222">
        <v>4.5199999999999996</v>
      </c>
      <c r="BP89" s="116">
        <v>9.1</v>
      </c>
      <c r="BQ89" s="116">
        <v>3.5</v>
      </c>
      <c r="BR89" s="116">
        <v>0.5</v>
      </c>
      <c r="BS89" s="115">
        <f>AS89/D89</f>
        <v>0.97036262203626222</v>
      </c>
      <c r="BT89" s="1252">
        <v>0.97199999999999998</v>
      </c>
      <c r="BU89" s="116">
        <v>1.05</v>
      </c>
      <c r="BV89" s="116">
        <v>23.3</v>
      </c>
      <c r="BW89" s="116">
        <v>3.7</v>
      </c>
      <c r="BX89" s="66">
        <v>0.70299999999999996</v>
      </c>
      <c r="BY89" s="71">
        <v>0.11745240253853127</v>
      </c>
      <c r="BZ89" s="66">
        <v>0.33106074342701725</v>
      </c>
      <c r="CA89" s="227">
        <v>9.0244786944696287E-2</v>
      </c>
      <c r="CB89" s="66">
        <v>0.28000000000000003</v>
      </c>
      <c r="CC89" s="113">
        <v>8.0036264732547602E-2</v>
      </c>
      <c r="CD89" s="53"/>
      <c r="CE89" s="134">
        <f>(1-I89*0.7635+1-AU89*0.7562+1-K89*0.7021+P89*0.5276+1-R89*0.4621+1-W89*0.2713)/5.5276</f>
        <v>0.72468422700308111</v>
      </c>
      <c r="CF89" s="115">
        <v>4.5199999999999996</v>
      </c>
      <c r="CG89" s="116">
        <v>9.1</v>
      </c>
      <c r="CH89" s="116">
        <v>3.5</v>
      </c>
      <c r="CI89" s="116">
        <v>0.5</v>
      </c>
      <c r="CJ89" s="115">
        <f>AS89/D89</f>
        <v>0.97036262203626222</v>
      </c>
      <c r="CK89" s="1252">
        <v>0.97199999999999998</v>
      </c>
      <c r="CL89" s="116">
        <v>1.05</v>
      </c>
      <c r="CM89" s="116">
        <v>3.7</v>
      </c>
      <c r="CN89" s="116">
        <v>23.3</v>
      </c>
      <c r="CO89" s="66">
        <v>0.70299999999999996</v>
      </c>
      <c r="CP89" s="71">
        <v>0.11745240253853127</v>
      </c>
      <c r="CQ89" s="66">
        <v>0.33106074342701725</v>
      </c>
      <c r="CR89" s="66">
        <v>9.0244786944696287E-2</v>
      </c>
      <c r="CS89" s="66">
        <v>0.28000000000000003</v>
      </c>
      <c r="CT89" s="113">
        <v>8.0036264732547602E-2</v>
      </c>
      <c r="CU89" s="40"/>
      <c r="CV89" s="96">
        <v>1963</v>
      </c>
      <c r="CW89" s="134">
        <v>0.48732825411674829</v>
      </c>
      <c r="CX89" s="134">
        <v>0.73676085268786407</v>
      </c>
      <c r="CY89" s="40"/>
      <c r="DG89" s="40"/>
      <c r="DH89" s="96">
        <v>1963</v>
      </c>
      <c r="DI89" s="66">
        <v>0.27300000000000002</v>
      </c>
      <c r="DJ89" s="40"/>
      <c r="DR89" s="40"/>
      <c r="DS89" s="96">
        <v>1963</v>
      </c>
      <c r="DT89" s="98">
        <v>6.62177053997796E-2</v>
      </c>
      <c r="DU89" s="40"/>
    </row>
    <row r="90" spans="1:125" x14ac:dyDescent="0.2">
      <c r="A90" s="40"/>
      <c r="B90" s="96">
        <v>1940</v>
      </c>
      <c r="C90" s="142">
        <v>29</v>
      </c>
      <c r="D90" s="111">
        <v>2896</v>
      </c>
      <c r="E90" s="112">
        <v>13743</v>
      </c>
      <c r="F90" s="138">
        <f>((((4/6)+((J90+K90+R90+T90+V90+W90+I90-(1-M90)-P90-Q90)/20))*(X90+(AD90+AS90)*5/6+(AH90+AM90+AP90)*1/6+AK90*18/6+AO90*8/6-AE90*9/6-AF90*7/6-AG90*3/6-AI90*2/6-AQ90*4/6-AR90)-(((2/6)-((J90+K90+L90+M90+S90+U90+V90+W90+I90)/20))*(AE90*17/6+AF90*12/6+AI90*3/6+AL90*2/6+AQ90*5/6+AR90*8/6-AD90*1/6-AG90*9/6-AK90*2/6))))/2</f>
        <v>13750.01942051321</v>
      </c>
      <c r="G90" s="300">
        <f t="shared" si="39"/>
        <v>1.0005107633350223</v>
      </c>
      <c r="H90" s="341">
        <f t="shared" ref="H90" si="44">F90-E90</f>
        <v>7.019420513210207</v>
      </c>
      <c r="I90" s="66">
        <v>0.28399999999999997</v>
      </c>
      <c r="J90" s="412">
        <v>0.38800000000000001</v>
      </c>
      <c r="K90" s="66">
        <v>0.72199999999999998</v>
      </c>
      <c r="L90" s="66">
        <f>AN90/X90</f>
        <v>9.1397294226995759E-2</v>
      </c>
      <c r="M90" s="66">
        <f>AG90/X90</f>
        <v>4.4924093772591142E-2</v>
      </c>
      <c r="N90" s="134">
        <f>(I90*0.7635+AU90*0.7562+K90*0.7021+1-P90*0.5276+R90*0.4621+W90*0.2713)/3.9552</f>
        <v>0.51179977342602412</v>
      </c>
      <c r="O90" s="134">
        <f>(1-I90*0.7635+1-AU90*0.7562+1-K90*0.7021+P90*0.5276+1-R90*0.4621+1-W90*0.2713)/5.5276</f>
        <v>0.71925058545216536</v>
      </c>
      <c r="P90" s="113">
        <f>AI90/AA90</f>
        <v>8.1211577294144049E-2</v>
      </c>
      <c r="Q90" s="66">
        <f>AT90/X90</f>
        <v>2.2255499328720438E-2</v>
      </c>
      <c r="R90" s="71">
        <f>E90/AA90</f>
        <v>0.12333856854386359</v>
      </c>
      <c r="S90" s="66">
        <f>AC90/X90</f>
        <v>0.25857172363936798</v>
      </c>
      <c r="T90" s="66">
        <f>AC90/AA90</f>
        <v>8.9881085932241422E-2</v>
      </c>
      <c r="U90" s="67">
        <f>E90/X90</f>
        <v>0.35482288546937935</v>
      </c>
      <c r="V90" s="66">
        <v>0.33400000000000002</v>
      </c>
      <c r="W90" s="67">
        <f>AD90/AA90</f>
        <v>8.6668162441103883E-2</v>
      </c>
      <c r="X90" s="69">
        <v>38732</v>
      </c>
      <c r="Y90" s="69"/>
      <c r="Z90" s="888">
        <v>26677</v>
      </c>
      <c r="AA90" s="888">
        <v>111425</v>
      </c>
      <c r="AB90" s="887">
        <v>99806</v>
      </c>
      <c r="AC90" s="888">
        <f t="shared" si="35"/>
        <v>10015</v>
      </c>
      <c r="AD90" s="68">
        <v>9657</v>
      </c>
      <c r="AE90" s="119">
        <v>2338</v>
      </c>
      <c r="AF90" s="72">
        <v>793.20218319219464</v>
      </c>
      <c r="AG90" s="68">
        <v>1740</v>
      </c>
      <c r="AH90" s="69">
        <v>479</v>
      </c>
      <c r="AI90" s="68">
        <v>9049</v>
      </c>
      <c r="AJ90" s="888">
        <f t="shared" si="36"/>
        <v>795</v>
      </c>
      <c r="AK90" s="68">
        <v>358</v>
      </c>
      <c r="AL90" s="114">
        <v>143</v>
      </c>
      <c r="AM90" s="69">
        <v>51</v>
      </c>
      <c r="AN90" s="888">
        <f t="shared" si="37"/>
        <v>3540</v>
      </c>
      <c r="AO90" s="68">
        <v>953</v>
      </c>
      <c r="AP90" s="69">
        <v>173</v>
      </c>
      <c r="AQ90" s="69">
        <v>1564</v>
      </c>
      <c r="AR90" s="68">
        <v>719</v>
      </c>
      <c r="AS90" s="220">
        <v>2837</v>
      </c>
      <c r="AT90" s="894">
        <f t="shared" si="38"/>
        <v>862</v>
      </c>
      <c r="AU90" s="349">
        <f>X90/AA90</f>
        <v>0.34760601301323762</v>
      </c>
      <c r="AV90" s="349">
        <f>BH90/AA90</f>
        <v>0.47781018622391741</v>
      </c>
      <c r="AW90" s="353">
        <f>AG90/AA90</f>
        <v>1.5615885124523221E-2</v>
      </c>
      <c r="AX90" s="365">
        <f>AN90/AA90</f>
        <v>3.1770249046443794E-2</v>
      </c>
      <c r="AY90" s="365">
        <f>BH90/X90</f>
        <v>1.3745739956625014</v>
      </c>
      <c r="AZ90" s="365">
        <f>AR90/X90</f>
        <v>1.8563461737064958E-2</v>
      </c>
      <c r="BA90" s="365">
        <f>AR90/AA90</f>
        <v>6.4527709221449403E-3</v>
      </c>
      <c r="BB90" s="365">
        <f>AT90/AA90</f>
        <v>7.7361453892752976E-3</v>
      </c>
      <c r="BC90" s="365">
        <f>AI90/X90</f>
        <v>0.2336311060621708</v>
      </c>
      <c r="BD90" s="380">
        <f>AD90/X90</f>
        <v>0.24932872043788082</v>
      </c>
      <c r="BE90" s="365">
        <v>0.26700000000000002</v>
      </c>
      <c r="BF90" s="907">
        <v>12716</v>
      </c>
      <c r="BG90" s="907">
        <v>4625</v>
      </c>
      <c r="BH90" s="910">
        <f>X90+AC90+AN90+AO90</f>
        <v>53240</v>
      </c>
      <c r="BI90" s="909">
        <v>19207</v>
      </c>
      <c r="BJ90" s="909">
        <v>1720.1378917751601</v>
      </c>
      <c r="BK90" s="907">
        <v>656</v>
      </c>
      <c r="BL90" s="907">
        <v>1105</v>
      </c>
      <c r="BM90" s="53"/>
      <c r="BN90" s="134">
        <f>(I90*0.7635+AU90*0.7562+K90*0.7021+1-P90*0.5276+R90*0.4621+W90*0.2713)/3.9552</f>
        <v>0.51179977342602412</v>
      </c>
      <c r="BO90" s="222">
        <v>4.75</v>
      </c>
      <c r="BP90" s="116">
        <v>9.4</v>
      </c>
      <c r="BQ90" s="116">
        <v>3.4</v>
      </c>
      <c r="BR90" s="116">
        <v>0.6</v>
      </c>
      <c r="BS90" s="115">
        <f>AS90/D90</f>
        <v>0.97962707182320441</v>
      </c>
      <c r="BT90" s="1252">
        <v>0.97099999999999997</v>
      </c>
      <c r="BU90" s="116">
        <v>1.1399999999999999</v>
      </c>
      <c r="BV90" s="116">
        <v>23.2</v>
      </c>
      <c r="BW90" s="116">
        <v>3.8</v>
      </c>
      <c r="BX90" s="66">
        <v>0.72199999999999998</v>
      </c>
      <c r="BY90" s="71">
        <v>0.12333856854386359</v>
      </c>
      <c r="BZ90" s="66">
        <v>0.34760601301323762</v>
      </c>
      <c r="CA90" s="227">
        <v>8.6668162441103883E-2</v>
      </c>
      <c r="CB90" s="66">
        <v>0.28399999999999997</v>
      </c>
      <c r="CC90" s="113">
        <v>8.1211577294144049E-2</v>
      </c>
      <c r="CD90" s="53"/>
      <c r="CE90" s="134">
        <f>(1-I90*0.7635+1-AU90*0.7562+1-K90*0.7021+P90*0.5276+1-R90*0.4621+1-W90*0.2713)/5.5276</f>
        <v>0.71925058545216536</v>
      </c>
      <c r="CF90" s="115">
        <v>4.75</v>
      </c>
      <c r="CG90" s="116">
        <v>9.4</v>
      </c>
      <c r="CH90" s="116">
        <v>3.4</v>
      </c>
      <c r="CI90" s="116">
        <v>0.6</v>
      </c>
      <c r="CJ90" s="115">
        <f>AS90/D90</f>
        <v>0.97962707182320441</v>
      </c>
      <c r="CK90" s="1252">
        <v>0.97099999999999997</v>
      </c>
      <c r="CL90" s="116">
        <v>1.1399999999999999</v>
      </c>
      <c r="CM90" s="116">
        <v>3.8</v>
      </c>
      <c r="CN90" s="116">
        <v>23.2</v>
      </c>
      <c r="CO90" s="66">
        <v>0.72199999999999998</v>
      </c>
      <c r="CP90" s="71">
        <v>0.12333856854386359</v>
      </c>
      <c r="CQ90" s="66">
        <v>0.34760601301323762</v>
      </c>
      <c r="CR90" s="66">
        <v>8.6668162441103883E-2</v>
      </c>
      <c r="CS90" s="66">
        <v>0.28399999999999997</v>
      </c>
      <c r="CT90" s="113">
        <v>8.1211577294144049E-2</v>
      </c>
      <c r="CU90" s="40"/>
      <c r="CV90" s="96">
        <v>1964</v>
      </c>
      <c r="CW90" s="134">
        <v>0.49105243883721067</v>
      </c>
      <c r="CX90" s="134">
        <v>0.73409606228943192</v>
      </c>
      <c r="CY90" s="40"/>
      <c r="DG90" s="40"/>
      <c r="DH90" s="96">
        <v>1964</v>
      </c>
      <c r="DI90" s="66">
        <v>0.27900000000000003</v>
      </c>
      <c r="DJ90" s="40"/>
      <c r="DR90" s="40"/>
      <c r="DS90" s="96">
        <v>1964</v>
      </c>
      <c r="DT90" s="98">
        <v>6.616361240867169E-2</v>
      </c>
      <c r="DU90" s="40"/>
    </row>
    <row r="91" spans="1:125" x14ac:dyDescent="0.2">
      <c r="A91" s="40"/>
      <c r="B91" s="96">
        <v>1939</v>
      </c>
      <c r="C91" s="142">
        <v>30</v>
      </c>
      <c r="D91" s="111">
        <v>2840</v>
      </c>
      <c r="E91" s="112">
        <v>13804</v>
      </c>
      <c r="F91" s="138">
        <f>((((4/6)+((J91+K91+R91+T91+V91+W91+I91-(1-M91)-P91-Q91)/20))*(X91+(AD91+AS91)*5/6+(AH91+AM91+AP91)*1/6+AK91*18/6+AO91*8/6-AE91*9/6-AF91*7/6-AG91*3/6-AI91*2/6-AQ91*4/6-AR91)-(((2/6)-((J91+K91+L91+M91+S91+U91+V91+W91+I91)/20))*(AE91*17/6+AF91*12/6+AI91*3/6+AL91*2/6+AQ91*5/6+AR91*8/6-AD91*1/6-AG91*9/6-AK91*2/6))))/2</f>
        <v>13382.671498778325</v>
      </c>
      <c r="G91" s="301">
        <f t="shared" si="39"/>
        <v>0.96947779620242869</v>
      </c>
      <c r="H91" s="138">
        <f t="shared" si="43"/>
        <v>421.32850122167474</v>
      </c>
      <c r="I91" s="66">
        <v>0.28999999999999998</v>
      </c>
      <c r="J91" s="412">
        <v>0.39300000000000002</v>
      </c>
      <c r="K91" s="66">
        <v>0.73399999999999999</v>
      </c>
      <c r="L91" s="66">
        <f>AN91/X91</f>
        <v>9.2239734441569299E-2</v>
      </c>
      <c r="M91" s="66">
        <f>AG91/X91</f>
        <v>4.2421391045244256E-2</v>
      </c>
      <c r="N91" s="134">
        <f>(I91*0.7635+AU91*0.7562+K91*0.7021+1-P91*0.5276+R91*0.4621+W91*0.2713)/3.9552</f>
        <v>0.51602509815152264</v>
      </c>
      <c r="O91" s="134">
        <f>(1-I91*0.7635+1-AU91*0.7562+1-K91*0.7021+P91*0.5276+1-R91*0.4621+1-W91*0.2713)/5.5276</f>
        <v>0.71622721104839315</v>
      </c>
      <c r="P91" s="113">
        <f>AI91/AA91</f>
        <v>7.733313926514869E-2</v>
      </c>
      <c r="Q91" s="66">
        <f>AT91/X91</f>
        <v>2.1354452547113097E-2</v>
      </c>
      <c r="R91" s="71">
        <f>E91/AA91</f>
        <v>0.12557424472604548</v>
      </c>
      <c r="S91" s="66">
        <f>AC91/X91</f>
        <v>0.26140254580621552</v>
      </c>
      <c r="T91" s="66">
        <f>AC91/AA91</f>
        <v>9.0978558497912254E-2</v>
      </c>
      <c r="U91" s="67">
        <f>E91/X91</f>
        <v>0.36080399383151679</v>
      </c>
      <c r="V91" s="66">
        <v>0.34200000000000003</v>
      </c>
      <c r="W91" s="67">
        <f>AD91/AA91</f>
        <v>8.7767336505135227E-2</v>
      </c>
      <c r="X91" s="69">
        <v>38259</v>
      </c>
      <c r="Y91" s="69"/>
      <c r="Z91" s="888">
        <v>26703</v>
      </c>
      <c r="AA91" s="888">
        <v>109927</v>
      </c>
      <c r="AB91" s="887">
        <v>97413</v>
      </c>
      <c r="AC91" s="888">
        <f t="shared" si="35"/>
        <v>10001</v>
      </c>
      <c r="AD91" s="68">
        <v>9648</v>
      </c>
      <c r="AE91" s="119">
        <v>2394</v>
      </c>
      <c r="AF91" s="72">
        <v>848.75577855316635</v>
      </c>
      <c r="AG91" s="68">
        <v>1623</v>
      </c>
      <c r="AH91" s="69">
        <v>444</v>
      </c>
      <c r="AI91" s="68">
        <v>8501</v>
      </c>
      <c r="AJ91" s="888">
        <f t="shared" si="36"/>
        <v>804</v>
      </c>
      <c r="AK91" s="68">
        <v>353</v>
      </c>
      <c r="AL91" s="114">
        <v>163</v>
      </c>
      <c r="AM91" s="69">
        <v>49</v>
      </c>
      <c r="AN91" s="888">
        <f t="shared" si="37"/>
        <v>3529</v>
      </c>
      <c r="AO91" s="68">
        <v>960</v>
      </c>
      <c r="AP91" s="69">
        <v>197</v>
      </c>
      <c r="AQ91" s="69">
        <v>2458</v>
      </c>
      <c r="AR91" s="68">
        <v>654</v>
      </c>
      <c r="AS91" s="220">
        <v>2839</v>
      </c>
      <c r="AT91" s="894">
        <f t="shared" si="38"/>
        <v>817</v>
      </c>
      <c r="AU91" s="349">
        <f>X91/AA91</f>
        <v>0.34804006295086737</v>
      </c>
      <c r="AV91" s="349">
        <f>BH91/AA91</f>
        <v>0.47985481273936342</v>
      </c>
      <c r="AW91" s="353">
        <f>AG91/AA91</f>
        <v>1.4764343609850173E-2</v>
      </c>
      <c r="AX91" s="365">
        <f>AN91/AA91</f>
        <v>3.2103122981615072E-2</v>
      </c>
      <c r="AY91" s="365">
        <f>BH91/X91</f>
        <v>1.3787344154316632</v>
      </c>
      <c r="AZ91" s="365">
        <f>AR91/X91</f>
        <v>1.7094017094017096E-2</v>
      </c>
      <c r="BA91" s="365">
        <f>AR91/AA91</f>
        <v>5.9494027854849127E-3</v>
      </c>
      <c r="BB91" s="365">
        <f>AT91/AA91</f>
        <v>7.4322050087785533E-3</v>
      </c>
      <c r="BC91" s="365">
        <f>AI91/X91</f>
        <v>0.22219608458140569</v>
      </c>
      <c r="BD91" s="380">
        <f>AD91/X91</f>
        <v>0.25217595859797692</v>
      </c>
      <c r="BE91" s="365">
        <v>0.27400000000000002</v>
      </c>
      <c r="BF91" s="907">
        <v>12702</v>
      </c>
      <c r="BG91" s="907">
        <v>4577</v>
      </c>
      <c r="BH91" s="910">
        <f>X91+AC91+AN91+AO91</f>
        <v>52749</v>
      </c>
      <c r="BI91" s="909">
        <v>19448</v>
      </c>
      <c r="BJ91" s="909">
        <v>1756.8985475118516</v>
      </c>
      <c r="BK91" s="907">
        <v>603</v>
      </c>
      <c r="BL91" s="907">
        <v>1055</v>
      </c>
      <c r="BM91" s="53"/>
      <c r="BN91" s="134">
        <f>(I91*0.7635+AU91*0.7562+K91*0.7021+1-P91*0.5276+R91*0.4621+W91*0.2713)/3.9552</f>
        <v>0.51602509815152264</v>
      </c>
      <c r="BO91" s="222">
        <v>4.8600000000000003</v>
      </c>
      <c r="BP91" s="116">
        <v>9.6</v>
      </c>
      <c r="BQ91" s="116">
        <v>3.4</v>
      </c>
      <c r="BR91" s="116">
        <v>0.5</v>
      </c>
      <c r="BS91" s="115">
        <f>AS91/D91</f>
        <v>0.99964788732394361</v>
      </c>
      <c r="BT91" s="1252">
        <v>0.97099999999999997</v>
      </c>
      <c r="BU91" s="116">
        <v>1.06</v>
      </c>
      <c r="BV91" s="116">
        <v>23.4</v>
      </c>
      <c r="BW91" s="116">
        <v>3.6</v>
      </c>
      <c r="BX91" s="66">
        <v>0.73399999999999999</v>
      </c>
      <c r="BY91" s="71">
        <v>0.12557424472604548</v>
      </c>
      <c r="BZ91" s="66">
        <v>0.34804006295086737</v>
      </c>
      <c r="CA91" s="227">
        <v>8.7767336505135227E-2</v>
      </c>
      <c r="CB91" s="66">
        <v>0.28999999999999998</v>
      </c>
      <c r="CC91" s="113">
        <v>7.733313926514869E-2</v>
      </c>
      <c r="CD91" s="53"/>
      <c r="CE91" s="134">
        <f>(1-I91*0.7635+1-AU91*0.7562+1-K91*0.7021+P91*0.5276+1-R91*0.4621+1-W91*0.2713)/5.5276</f>
        <v>0.71622721104839315</v>
      </c>
      <c r="CF91" s="115">
        <v>4.8600000000000003</v>
      </c>
      <c r="CG91" s="116">
        <v>9.6</v>
      </c>
      <c r="CH91" s="116">
        <v>3.4</v>
      </c>
      <c r="CI91" s="116">
        <v>0.5</v>
      </c>
      <c r="CJ91" s="115">
        <f>AS91/D91</f>
        <v>0.99964788732394361</v>
      </c>
      <c r="CK91" s="1252">
        <v>0.97099999999999997</v>
      </c>
      <c r="CL91" s="116">
        <v>1.06</v>
      </c>
      <c r="CM91" s="116">
        <v>3.6</v>
      </c>
      <c r="CN91" s="116">
        <v>23.4</v>
      </c>
      <c r="CO91" s="66">
        <v>0.73399999999999999</v>
      </c>
      <c r="CP91" s="71">
        <v>0.12557424472604548</v>
      </c>
      <c r="CQ91" s="66">
        <v>0.34804006295086737</v>
      </c>
      <c r="CR91" s="66">
        <v>8.7767336505135227E-2</v>
      </c>
      <c r="CS91" s="66">
        <v>0.28999999999999998</v>
      </c>
      <c r="CT91" s="113">
        <v>7.733313926514869E-2</v>
      </c>
      <c r="CU91" s="40"/>
      <c r="CV91" s="96">
        <v>1965</v>
      </c>
      <c r="CW91" s="134">
        <v>0.48746019473645907</v>
      </c>
      <c r="CX91" s="134">
        <v>0.73666644434806383</v>
      </c>
      <c r="CY91" s="40"/>
      <c r="DG91" s="40"/>
      <c r="DH91" s="96">
        <v>1965</v>
      </c>
      <c r="DI91" s="66">
        <v>0.27400000000000002</v>
      </c>
      <c r="DJ91" s="40"/>
      <c r="DR91" s="40"/>
      <c r="DS91" s="96">
        <v>1965</v>
      </c>
      <c r="DT91" s="98">
        <v>6.5900120130427314E-2</v>
      </c>
      <c r="DU91" s="40"/>
    </row>
    <row r="92" spans="1:125" x14ac:dyDescent="0.2">
      <c r="A92" s="40"/>
      <c r="B92" s="96">
        <v>1938</v>
      </c>
      <c r="C92" s="142">
        <v>30</v>
      </c>
      <c r="D92" s="111">
        <v>2926</v>
      </c>
      <c r="E92" s="112">
        <v>14519</v>
      </c>
      <c r="F92" s="138">
        <f>((((4/6)+((J92+K92+R92+T92+V92+W92+I92-(1-M92)-P92-Q92)/20))*(X92+(AD92+AS92)*5/6+(AH92+AM92+AP92)*1/6+AK92*18/6+AO92*8/6-AE92*9/6-AF92*7/6-AG92*3/6-AI92*2/6-AQ92*4/6-AR92)-(((2/6)-((J92+K92+L92+M92+S92+U92+V92+W92+I92)/20))*(AE92*17/6+AF92*12/6+AI92*3/6+AL92*2/6+AQ92*5/6+AR92*8/6-AD92*1/6-AG92*9/6-AK92*2/6))))/2</f>
        <v>14526.323960264432</v>
      </c>
      <c r="G92" s="300">
        <f t="shared" si="39"/>
        <v>1.0005044397179166</v>
      </c>
      <c r="H92" s="341">
        <f t="shared" ref="H92" si="45">F92-E92</f>
        <v>7.3239602644316619</v>
      </c>
      <c r="I92" s="66">
        <v>0.34300000000000003</v>
      </c>
      <c r="J92" s="412">
        <v>0.39300000000000002</v>
      </c>
      <c r="K92" s="66">
        <v>0.73499999999999999</v>
      </c>
      <c r="L92" s="66">
        <f>AN92/X92</f>
        <v>0.10911895609953469</v>
      </c>
      <c r="M92" s="66">
        <f>AG92/X92</f>
        <v>4.2408456402994135E-2</v>
      </c>
      <c r="N92" s="134">
        <f>(I92*0.7635+AU92*0.7562+K92*0.7021+1-P92*0.5276+R92*0.4621+W92*0.2713)/3.9552</f>
        <v>0.52767885599591446</v>
      </c>
      <c r="O92" s="134">
        <f>(1-I92*0.7635+1-AU92*0.7562+1-K92*0.7021+P92*0.5276+1-R92*0.4621+1-W92*0.2713)/5.5276</f>
        <v>0.70788852101544242</v>
      </c>
      <c r="P92" s="113">
        <f>AI92/AA92</f>
        <v>7.3723873798172607E-2</v>
      </c>
      <c r="Q92" s="66">
        <f>AT92/X92</f>
        <v>1.9168521141007484E-2</v>
      </c>
      <c r="R92" s="71">
        <f>E92/AA92</f>
        <v>0.12842194645178981</v>
      </c>
      <c r="S92" s="66">
        <f>AC92/X92</f>
        <v>0.26620979162451952</v>
      </c>
      <c r="T92" s="66">
        <f>AC92/AA92</f>
        <v>9.3112323872029154E-2</v>
      </c>
      <c r="U92" s="67">
        <f>E92/X92</f>
        <v>0.36716063119563019</v>
      </c>
      <c r="V92" s="66">
        <v>0.34200000000000003</v>
      </c>
      <c r="W92" s="67">
        <f>AD92/AA92</f>
        <v>8.922932679975587E-2</v>
      </c>
      <c r="X92" s="69">
        <v>39544</v>
      </c>
      <c r="Y92" s="69"/>
      <c r="Z92" s="888">
        <v>27492</v>
      </c>
      <c r="AA92" s="888">
        <v>113057</v>
      </c>
      <c r="AB92" s="887">
        <v>100681</v>
      </c>
      <c r="AC92" s="888">
        <f t="shared" si="35"/>
        <v>10527</v>
      </c>
      <c r="AD92" s="68">
        <v>10088</v>
      </c>
      <c r="AE92" s="119">
        <v>2741</v>
      </c>
      <c r="AF92" s="72">
        <v>811.5847043628869</v>
      </c>
      <c r="AG92" s="68">
        <v>1677</v>
      </c>
      <c r="AH92" s="69">
        <v>464</v>
      </c>
      <c r="AI92" s="68">
        <v>8335</v>
      </c>
      <c r="AJ92" s="888">
        <f t="shared" si="36"/>
        <v>821</v>
      </c>
      <c r="AK92" s="68">
        <v>439</v>
      </c>
      <c r="AL92" s="114">
        <v>144</v>
      </c>
      <c r="AM92" s="69">
        <v>45</v>
      </c>
      <c r="AN92" s="888">
        <f t="shared" si="37"/>
        <v>4315</v>
      </c>
      <c r="AO92" s="68">
        <v>1228</v>
      </c>
      <c r="AP92" s="69">
        <v>213</v>
      </c>
      <c r="AQ92" s="69">
        <v>1799</v>
      </c>
      <c r="AR92" s="68">
        <v>614</v>
      </c>
      <c r="AS92" s="220">
        <v>3593</v>
      </c>
      <c r="AT92" s="894">
        <f t="shared" si="38"/>
        <v>758</v>
      </c>
      <c r="AU92" s="349">
        <f>X92/AA92</f>
        <v>0.34977046976303988</v>
      </c>
      <c r="AV92" s="349">
        <f>BH92/AA92</f>
        <v>0.49191115985741707</v>
      </c>
      <c r="AW92" s="353">
        <f>AG92/AA92</f>
        <v>1.4833225718000654E-2</v>
      </c>
      <c r="AX92" s="365">
        <f>AN92/AA92</f>
        <v>3.8166588534986778E-2</v>
      </c>
      <c r="AY92" s="365">
        <f>BH92/X92</f>
        <v>1.406382763503945</v>
      </c>
      <c r="AZ92" s="365">
        <f>AR92/X92</f>
        <v>1.5527007889945377E-2</v>
      </c>
      <c r="BA92" s="365">
        <f>AR92/AA92</f>
        <v>5.4308888436806211E-3</v>
      </c>
      <c r="BB92" s="365">
        <f>AT92/AA92</f>
        <v>6.7045826441529495E-3</v>
      </c>
      <c r="BC92" s="365">
        <f>AI92/X92</f>
        <v>0.21077786769168522</v>
      </c>
      <c r="BD92" s="380">
        <f>AD92/X92</f>
        <v>0.25510823386607323</v>
      </c>
      <c r="BE92" s="365">
        <v>0.27300000000000002</v>
      </c>
      <c r="BF92" s="907">
        <v>13444</v>
      </c>
      <c r="BG92" s="907">
        <v>4671</v>
      </c>
      <c r="BH92" s="910">
        <f>X92+AC92+AN92+AO92</f>
        <v>55614</v>
      </c>
      <c r="BI92" s="909">
        <v>19969</v>
      </c>
      <c r="BJ92" s="909">
        <v>2097.0265198439151</v>
      </c>
      <c r="BK92" s="907">
        <v>574</v>
      </c>
      <c r="BL92" s="907">
        <v>1175</v>
      </c>
      <c r="BM92" s="53"/>
      <c r="BN92" s="134">
        <f>(I92*0.7635+AU92*0.7562+K92*0.7021+1-P92*0.5276+R92*0.4621+W92*0.2713)/3.9552</f>
        <v>0.52767885599591446</v>
      </c>
      <c r="BO92" s="222">
        <v>4.96</v>
      </c>
      <c r="BP92" s="116">
        <v>9.6</v>
      </c>
      <c r="BQ92" s="116">
        <v>3.5</v>
      </c>
      <c r="BR92" s="116">
        <v>0.6</v>
      </c>
      <c r="BS92" s="115">
        <f>AS92/D92</f>
        <v>1.2279562542720437</v>
      </c>
      <c r="BT92" s="1252">
        <v>0.96899999999999997</v>
      </c>
      <c r="BU92" s="116">
        <v>1.05</v>
      </c>
      <c r="BV92" s="116">
        <v>23.3</v>
      </c>
      <c r="BW92" s="116">
        <v>3.7</v>
      </c>
      <c r="BX92" s="66">
        <v>0.73499999999999999</v>
      </c>
      <c r="BY92" s="71">
        <v>0.12842194645178981</v>
      </c>
      <c r="BZ92" s="66">
        <v>0.34977046976303988</v>
      </c>
      <c r="CA92" s="227">
        <v>8.922932679975587E-2</v>
      </c>
      <c r="CB92" s="66">
        <v>0.34300000000000003</v>
      </c>
      <c r="CC92" s="113">
        <v>7.3723873798172607E-2</v>
      </c>
      <c r="CD92" s="53"/>
      <c r="CE92" s="134">
        <f>(1-I92*0.7635+1-AU92*0.7562+1-K92*0.7021+P92*0.5276+1-R92*0.4621+1-W92*0.2713)/5.5276</f>
        <v>0.70788852101544242</v>
      </c>
      <c r="CF92" s="115">
        <v>4.96</v>
      </c>
      <c r="CG92" s="116">
        <v>9.6</v>
      </c>
      <c r="CH92" s="116">
        <v>3.5</v>
      </c>
      <c r="CI92" s="116">
        <v>0.6</v>
      </c>
      <c r="CJ92" s="115">
        <f>AS92/D92</f>
        <v>1.2279562542720437</v>
      </c>
      <c r="CK92" s="1252">
        <v>0.96899999999999997</v>
      </c>
      <c r="CL92" s="116">
        <v>1.05</v>
      </c>
      <c r="CM92" s="116">
        <v>3.7</v>
      </c>
      <c r="CN92" s="116">
        <v>23.3</v>
      </c>
      <c r="CO92" s="66">
        <v>0.73499999999999999</v>
      </c>
      <c r="CP92" s="71">
        <v>0.12842194645178981</v>
      </c>
      <c r="CQ92" s="66">
        <v>0.34977046976303988</v>
      </c>
      <c r="CR92" s="66">
        <v>8.922932679975587E-2</v>
      </c>
      <c r="CS92" s="66">
        <v>0.34300000000000003</v>
      </c>
      <c r="CT92" s="113">
        <v>7.3723873798172607E-2</v>
      </c>
      <c r="CU92" s="40"/>
      <c r="CV92" s="96">
        <v>1966</v>
      </c>
      <c r="CW92" s="134">
        <v>0.48963296486568231</v>
      </c>
      <c r="CX92" s="134">
        <v>0.73511174784051914</v>
      </c>
      <c r="CY92" s="40"/>
      <c r="DG92" s="40"/>
      <c r="DH92" s="96">
        <v>1966</v>
      </c>
      <c r="DI92" s="66">
        <v>0.27600000000000002</v>
      </c>
      <c r="DJ92" s="40"/>
      <c r="DR92" s="40"/>
      <c r="DS92" s="96">
        <v>1966</v>
      </c>
      <c r="DT92" s="98">
        <v>6.6584134381978827E-2</v>
      </c>
      <c r="DU92" s="40"/>
    </row>
    <row r="93" spans="1:125" x14ac:dyDescent="0.2">
      <c r="A93" s="40"/>
      <c r="B93" s="96">
        <v>1937</v>
      </c>
      <c r="C93" s="142">
        <v>30</v>
      </c>
      <c r="D93" s="111">
        <v>2963</v>
      </c>
      <c r="E93" s="112">
        <v>14831</v>
      </c>
      <c r="F93" s="138">
        <f>((((4/6)+((J93+K93+R93+T93+V93+W93+I93-(1-M93)-P93-Q93)/20))*(X93+(AD93+AS93)*5/6+(AH93+AM93+AP93)*1/6+AK93*18/6+AO93*8/6-AE93*9/6-AF93*7/6-AG93*3/6-AI93*2/6-AQ93*4/6-AR93)-(((2/6)-((J93+K93+L93+M93+S93+U93+V93+W93+I93)/20))*(AE93*17/6+AF93*12/6+AI93*3/6+AL93*2/6+AQ93*5/6+AR93*8/6-AD93*1/6-AG93*9/6-AK93*2/6))))/2</f>
        <v>14781.389543856079</v>
      </c>
      <c r="G93" s="300">
        <f t="shared" si="39"/>
        <v>0.99665494867885374</v>
      </c>
      <c r="H93" s="138">
        <f t="shared" si="43"/>
        <v>49.610456143920601</v>
      </c>
      <c r="I93" s="66">
        <v>0.35199999999999998</v>
      </c>
      <c r="J93" s="412">
        <v>0.39800000000000002</v>
      </c>
      <c r="K93" s="66">
        <v>0.74099999999999999</v>
      </c>
      <c r="L93" s="66">
        <f>AN93/X93</f>
        <v>0.10753295206303233</v>
      </c>
      <c r="M93" s="66">
        <f>AG93/X93</f>
        <v>4.0499742274367347E-2</v>
      </c>
      <c r="N93" s="134">
        <f>(I93*0.7635+AU93*0.7562+K93*0.7021+1-P93*0.5276+R93*0.4621+W93*0.2713)/3.9552</f>
        <v>0.53090857002324776</v>
      </c>
      <c r="O93" s="134">
        <f>(1-I93*0.7635+1-AU93*0.7562+1-K93*0.7021+P93*0.5276+1-R93*0.4621+1-W93*0.2713)/5.5276</f>
        <v>0.70557754248571725</v>
      </c>
      <c r="P93" s="113">
        <f>AI93/AA93</f>
        <v>7.8629895259144073E-2</v>
      </c>
      <c r="Q93" s="66">
        <f>AT93/X93</f>
        <v>2.2311676198424193E-2</v>
      </c>
      <c r="R93" s="71">
        <f>E93/AA93</f>
        <v>0.12955893529478568</v>
      </c>
      <c r="S93" s="66">
        <f>AC93/X93</f>
        <v>0.25198203284160919</v>
      </c>
      <c r="T93" s="66">
        <f>AC93/AA93</f>
        <v>8.9680536021594606E-2</v>
      </c>
      <c r="U93" s="67">
        <f>E93/X93</f>
        <v>0.3640313198006922</v>
      </c>
      <c r="V93" s="66">
        <v>0.34300000000000003</v>
      </c>
      <c r="W93" s="67">
        <f>AD93/AA93</f>
        <v>8.5976605837184319E-2</v>
      </c>
      <c r="X93" s="69">
        <v>40741</v>
      </c>
      <c r="Y93" s="69"/>
      <c r="Z93" s="888">
        <v>28299</v>
      </c>
      <c r="AA93" s="888">
        <v>114473</v>
      </c>
      <c r="AB93" s="887">
        <v>102310</v>
      </c>
      <c r="AC93" s="888">
        <f t="shared" si="35"/>
        <v>10266</v>
      </c>
      <c r="AD93" s="68">
        <v>9842</v>
      </c>
      <c r="AE93" s="119">
        <v>2674</v>
      </c>
      <c r="AF93" s="72">
        <v>850.2198086118326</v>
      </c>
      <c r="AG93" s="68">
        <v>1650</v>
      </c>
      <c r="AH93" s="69">
        <v>452</v>
      </c>
      <c r="AI93" s="68">
        <v>9001</v>
      </c>
      <c r="AJ93" s="888">
        <f t="shared" si="36"/>
        <v>848</v>
      </c>
      <c r="AK93" s="68">
        <v>424</v>
      </c>
      <c r="AL93" s="114">
        <v>173</v>
      </c>
      <c r="AM93" s="69">
        <v>44</v>
      </c>
      <c r="AN93" s="888">
        <f t="shared" si="37"/>
        <v>4381</v>
      </c>
      <c r="AO93" s="68">
        <v>1338</v>
      </c>
      <c r="AP93" s="69">
        <v>223</v>
      </c>
      <c r="AQ93" s="69">
        <v>1854</v>
      </c>
      <c r="AR93" s="68">
        <v>736</v>
      </c>
      <c r="AS93" s="220">
        <v>3662</v>
      </c>
      <c r="AT93" s="894">
        <f t="shared" si="38"/>
        <v>909</v>
      </c>
      <c r="AU93" s="349">
        <f>X93/AA93</f>
        <v>0.35590051802608474</v>
      </c>
      <c r="AV93" s="349">
        <f>BH93/AA93</f>
        <v>0.49554043311523244</v>
      </c>
      <c r="AW93" s="353">
        <f>AG93/AA93</f>
        <v>1.4413879255370262E-2</v>
      </c>
      <c r="AX93" s="365">
        <f>AN93/AA93</f>
        <v>3.8271033344107343E-2</v>
      </c>
      <c r="AY93" s="365">
        <f>BH93/X93</f>
        <v>1.3923565940944012</v>
      </c>
      <c r="AZ93" s="365">
        <f>AR93/X93</f>
        <v>1.8065339584202644E-2</v>
      </c>
      <c r="BA93" s="365">
        <f>AR93/AA93</f>
        <v>6.4294637163348559E-3</v>
      </c>
      <c r="BB93" s="365">
        <f>AT93/AA93</f>
        <v>7.9407371170494359E-3</v>
      </c>
      <c r="BC93" s="365">
        <f>AI93/X93</f>
        <v>0.2209322304312609</v>
      </c>
      <c r="BD93" s="380">
        <f>AD93/X93</f>
        <v>0.24157482634201419</v>
      </c>
      <c r="BE93" s="365">
        <v>0.27700000000000002</v>
      </c>
      <c r="BF93" s="907">
        <v>13621</v>
      </c>
      <c r="BG93" s="907">
        <v>4934</v>
      </c>
      <c r="BH93" s="910">
        <f>X93+AC93+AN93+AO93</f>
        <v>56726</v>
      </c>
      <c r="BI93" s="909">
        <v>20436</v>
      </c>
      <c r="BJ93" s="909">
        <v>2022.1074270786846</v>
      </c>
      <c r="BK93" s="907">
        <v>594</v>
      </c>
      <c r="BL93" s="907">
        <v>1279</v>
      </c>
      <c r="BM93" s="53"/>
      <c r="BN93" s="134">
        <f>(I93*0.7635+AU93*0.7562+K93*0.7021+1-P93*0.5276+R93*0.4621+W93*0.2713)/3.9552</f>
        <v>0.53090857002324776</v>
      </c>
      <c r="BO93" s="222">
        <v>5.01</v>
      </c>
      <c r="BP93" s="116">
        <v>9.8000000000000007</v>
      </c>
      <c r="BQ93" s="116">
        <v>3.4</v>
      </c>
      <c r="BR93" s="116">
        <v>0.6</v>
      </c>
      <c r="BS93" s="115">
        <f>AS93/D93</f>
        <v>1.2359095511306109</v>
      </c>
      <c r="BT93" s="1252">
        <v>0.96899999999999997</v>
      </c>
      <c r="BU93" s="116">
        <v>1.1499999999999999</v>
      </c>
      <c r="BV93" s="116">
        <v>23.1</v>
      </c>
      <c r="BW93" s="116">
        <v>3.9</v>
      </c>
      <c r="BX93" s="66">
        <v>0.74099999999999999</v>
      </c>
      <c r="BY93" s="71">
        <v>0.12955893529478568</v>
      </c>
      <c r="BZ93" s="66">
        <v>0.35590051802608474</v>
      </c>
      <c r="CA93" s="227">
        <v>8.5976605837184319E-2</v>
      </c>
      <c r="CB93" s="66">
        <v>0.35199999999999998</v>
      </c>
      <c r="CC93" s="113">
        <v>7.8629895259144073E-2</v>
      </c>
      <c r="CD93" s="53"/>
      <c r="CE93" s="134">
        <f>(1-I93*0.7635+1-AU93*0.7562+1-K93*0.7021+P93*0.5276+1-R93*0.4621+1-W93*0.2713)/5.5276</f>
        <v>0.70557754248571725</v>
      </c>
      <c r="CF93" s="115">
        <v>5.01</v>
      </c>
      <c r="CG93" s="116">
        <v>9.8000000000000007</v>
      </c>
      <c r="CH93" s="116">
        <v>3.4</v>
      </c>
      <c r="CI93" s="116">
        <v>0.6</v>
      </c>
      <c r="CJ93" s="115">
        <f>AS93/D93</f>
        <v>1.2359095511306109</v>
      </c>
      <c r="CK93" s="1252">
        <v>0.96899999999999997</v>
      </c>
      <c r="CL93" s="116">
        <v>1.1499999999999999</v>
      </c>
      <c r="CM93" s="116">
        <v>3.9</v>
      </c>
      <c r="CN93" s="116">
        <v>23.1</v>
      </c>
      <c r="CO93" s="66">
        <v>0.74099999999999999</v>
      </c>
      <c r="CP93" s="71">
        <v>0.12955893529478568</v>
      </c>
      <c r="CQ93" s="66">
        <v>0.35590051802608474</v>
      </c>
      <c r="CR93" s="66">
        <v>8.5976605837184319E-2</v>
      </c>
      <c r="CS93" s="66">
        <v>0.35199999999999998</v>
      </c>
      <c r="CT93" s="113">
        <v>7.8629895259144073E-2</v>
      </c>
      <c r="CU93" s="40"/>
      <c r="CV93" s="96">
        <v>1967</v>
      </c>
      <c r="CW93" s="134">
        <v>0.48072086536186531</v>
      </c>
      <c r="CX93" s="134">
        <v>0.74148868104073207</v>
      </c>
      <c r="CY93" s="40"/>
      <c r="DG93" s="40"/>
      <c r="DH93" s="96">
        <v>1967</v>
      </c>
      <c r="DI93" s="66">
        <v>0.27400000000000002</v>
      </c>
      <c r="DJ93" s="40"/>
      <c r="DR93" s="40"/>
      <c r="DS93" s="96">
        <v>1967</v>
      </c>
      <c r="DT93" s="98">
        <v>5.8907935531811312E-2</v>
      </c>
      <c r="DU93" s="40"/>
    </row>
    <row r="94" spans="1:125" x14ac:dyDescent="0.2">
      <c r="A94" s="40"/>
      <c r="B94" s="96">
        <v>1936</v>
      </c>
      <c r="C94" s="142">
        <v>23</v>
      </c>
      <c r="D94" s="111">
        <v>2784</v>
      </c>
      <c r="E94" s="112">
        <v>14635</v>
      </c>
      <c r="F94" s="138">
        <f>((((4/6)+((J94+K94+R94+T94+V94+W94+I94-(1-M94)-P94-Q94)/20))*(X94+(AD94+AS94)*5/6+(AH94+AM94+AP94)*1/6+AK94*18/6+AO94*8/6-AE94*9/6-AF94*7/6-AG94*3/6-AI94*2/6-AQ94*4/6-AR94)-(((2/6)-((J94+K94+L94+M94+S94+U94+V94+W94+I94)/20))*(AE94*17/6+AF94*12/6+AI94*3/6+AL94*2/6+AQ94*5/6+AR94*8/6-AD94*1/6-AG94*9/6-AK94*2/6))))/2</f>
        <v>14409.741772544801</v>
      </c>
      <c r="G94" s="300">
        <f t="shared" si="39"/>
        <v>0.9846082523091767</v>
      </c>
      <c r="H94" s="138">
        <f t="shared" si="43"/>
        <v>225.25822745519872</v>
      </c>
      <c r="I94" s="66">
        <v>0.33700000000000002</v>
      </c>
      <c r="J94" s="412">
        <v>0.40400000000000003</v>
      </c>
      <c r="K94" s="66">
        <v>0.754</v>
      </c>
      <c r="L94" s="66">
        <f>AN94/X94</f>
        <v>0.10607971745711403</v>
      </c>
      <c r="M94" s="66">
        <f>AG94/X94</f>
        <v>3.9076690211907163E-2</v>
      </c>
      <c r="N94" s="134">
        <f>(I94*0.7635+AU94*0.7562+K94*0.7021+1-P94*0.5276+R94*0.4621+W94*0.2713)/3.9552</f>
        <v>0.53226762161482433</v>
      </c>
      <c r="O94" s="134">
        <f>(1-I94*0.7635+1-AU94*0.7562+1-K94*0.7021+P94*0.5276+1-R94*0.4621+1-W94*0.2713)/5.5276</f>
        <v>0.70460509135774063</v>
      </c>
      <c r="P94" s="113">
        <f>AI94/AA94</f>
        <v>7.5045109081961839E-2</v>
      </c>
      <c r="Q94" s="66">
        <f>AT94/X94</f>
        <v>2.1417759838546921E-2</v>
      </c>
      <c r="R94" s="71">
        <f>E94/AA94</f>
        <v>0.13336796252756666</v>
      </c>
      <c r="S94" s="66">
        <f>AC94/X94</f>
        <v>0.2501765893037336</v>
      </c>
      <c r="T94" s="66">
        <f>AC94/AA94</f>
        <v>9.037308400313486E-2</v>
      </c>
      <c r="U94" s="67">
        <f>E94/X94</f>
        <v>0.36919778002018161</v>
      </c>
      <c r="V94" s="66">
        <v>0.35</v>
      </c>
      <c r="W94" s="67">
        <f>AD94/AA94</f>
        <v>8.6026208832267123E-2</v>
      </c>
      <c r="X94" s="69">
        <v>39640</v>
      </c>
      <c r="Y94" s="69"/>
      <c r="Z94" s="888">
        <v>27848</v>
      </c>
      <c r="AA94" s="888">
        <v>109734</v>
      </c>
      <c r="AB94" s="887">
        <v>98011</v>
      </c>
      <c r="AC94" s="888">
        <f t="shared" si="35"/>
        <v>9917</v>
      </c>
      <c r="AD94" s="68">
        <v>9440</v>
      </c>
      <c r="AE94" s="119">
        <v>2611</v>
      </c>
      <c r="AF94" s="72">
        <v>860.77671073778527</v>
      </c>
      <c r="AG94" s="68">
        <v>1549</v>
      </c>
      <c r="AH94" s="69">
        <v>569</v>
      </c>
      <c r="AI94" s="68">
        <v>8235</v>
      </c>
      <c r="AJ94" s="888">
        <f t="shared" si="36"/>
        <v>926</v>
      </c>
      <c r="AK94" s="68">
        <v>477</v>
      </c>
      <c r="AL94" s="114">
        <v>176</v>
      </c>
      <c r="AM94" s="69">
        <v>41</v>
      </c>
      <c r="AN94" s="888">
        <f t="shared" si="37"/>
        <v>4205</v>
      </c>
      <c r="AO94" s="68">
        <v>1131</v>
      </c>
      <c r="AP94" s="69">
        <v>181</v>
      </c>
      <c r="AQ94" s="69">
        <v>1761</v>
      </c>
      <c r="AR94" s="68">
        <v>673</v>
      </c>
      <c r="AS94" s="220">
        <v>3414</v>
      </c>
      <c r="AT94" s="894">
        <f t="shared" si="38"/>
        <v>849</v>
      </c>
      <c r="AU94" s="349">
        <f>X94/AA94</f>
        <v>0.36123717352871487</v>
      </c>
      <c r="AV94" s="349">
        <f>BH94/AA94</f>
        <v>0.50023693659212276</v>
      </c>
      <c r="AW94" s="353">
        <f>AG94/AA94</f>
        <v>1.4115953123006543E-2</v>
      </c>
      <c r="AX94" s="365">
        <f>AN94/AA94</f>
        <v>3.8319937302932545E-2</v>
      </c>
      <c r="AY94" s="365">
        <f>BH94/X94</f>
        <v>1.3847880928355196</v>
      </c>
      <c r="AZ94" s="365">
        <f>AR94/X94</f>
        <v>1.6977800201816346E-2</v>
      </c>
      <c r="BA94" s="365">
        <f>AR94/AA94</f>
        <v>6.1330125576393828E-3</v>
      </c>
      <c r="BB94" s="365">
        <f>AT94/AA94</f>
        <v>7.7368910273935155E-3</v>
      </c>
      <c r="BC94" s="365">
        <f>AI94/X94</f>
        <v>0.20774470232088799</v>
      </c>
      <c r="BD94" s="380">
        <f>AD94/X94</f>
        <v>0.23814328960645811</v>
      </c>
      <c r="BE94" s="365">
        <v>0.28399999999999997</v>
      </c>
      <c r="BF94" s="907">
        <v>13538</v>
      </c>
      <c r="BG94" s="907">
        <v>4923</v>
      </c>
      <c r="BH94" s="910">
        <f>X94+AC94+AN94+AO94</f>
        <v>54893</v>
      </c>
      <c r="BI94" s="909">
        <v>20265</v>
      </c>
      <c r="BJ94" s="909">
        <v>1880.9464187852861</v>
      </c>
      <c r="BK94" s="907">
        <v>562</v>
      </c>
      <c r="BL94" s="907">
        <v>1111</v>
      </c>
      <c r="BM94" s="53"/>
      <c r="BN94" s="134">
        <f>(I94*0.7635+AU94*0.7562+K94*0.7021+1-P94*0.5276+R94*0.4621+W94*0.2713)/3.9552</f>
        <v>0.53226762161482433</v>
      </c>
      <c r="BO94" s="222">
        <v>5.26</v>
      </c>
      <c r="BP94" s="116">
        <v>10.1</v>
      </c>
      <c r="BQ94" s="116">
        <v>3.4</v>
      </c>
      <c r="BR94" s="116">
        <v>0.6</v>
      </c>
      <c r="BS94" s="115">
        <f>AS94/D94</f>
        <v>1.2262931034482758</v>
      </c>
      <c r="BT94" s="1252">
        <v>0.96899999999999997</v>
      </c>
      <c r="BU94" s="116">
        <v>1.01</v>
      </c>
      <c r="BV94" s="116">
        <v>23.5</v>
      </c>
      <c r="BW94" s="116">
        <v>3.5</v>
      </c>
      <c r="BX94" s="66">
        <v>0.754</v>
      </c>
      <c r="BY94" s="71">
        <v>0.13336796252756666</v>
      </c>
      <c r="BZ94" s="66">
        <v>0.36123717352871487</v>
      </c>
      <c r="CA94" s="227">
        <v>8.6026208832267123E-2</v>
      </c>
      <c r="CB94" s="66">
        <v>0.33700000000000002</v>
      </c>
      <c r="CC94" s="113">
        <v>7.5045109081961839E-2</v>
      </c>
      <c r="CD94" s="53"/>
      <c r="CE94" s="134">
        <f>(1-I94*0.7635+1-AU94*0.7562+1-K94*0.7021+P94*0.5276+1-R94*0.4621+1-W94*0.2713)/5.5276</f>
        <v>0.70460509135774063</v>
      </c>
      <c r="CF94" s="115">
        <v>5.26</v>
      </c>
      <c r="CG94" s="116">
        <v>10.1</v>
      </c>
      <c r="CH94" s="116">
        <v>3.4</v>
      </c>
      <c r="CI94" s="116">
        <v>0.6</v>
      </c>
      <c r="CJ94" s="115">
        <f>AS94/D94</f>
        <v>1.2262931034482758</v>
      </c>
      <c r="CK94" s="1252">
        <v>0.96899999999999997</v>
      </c>
      <c r="CL94" s="116">
        <v>1.01</v>
      </c>
      <c r="CM94" s="116">
        <v>3.5</v>
      </c>
      <c r="CN94" s="116">
        <v>23.5</v>
      </c>
      <c r="CO94" s="66">
        <v>0.754</v>
      </c>
      <c r="CP94" s="71">
        <v>0.13336796252756666</v>
      </c>
      <c r="CQ94" s="66">
        <v>0.36123717352871487</v>
      </c>
      <c r="CR94" s="66">
        <v>8.6026208832267123E-2</v>
      </c>
      <c r="CS94" s="66">
        <v>0.33700000000000002</v>
      </c>
      <c r="CT94" s="113">
        <v>7.5045109081961839E-2</v>
      </c>
      <c r="CU94" s="40"/>
      <c r="CV94" s="96">
        <v>1968</v>
      </c>
      <c r="CW94" s="134">
        <v>0.47147329172787872</v>
      </c>
      <c r="CX94" s="134">
        <v>0.74810565825274877</v>
      </c>
      <c r="CY94" s="40"/>
      <c r="DG94" s="40"/>
      <c r="DH94" s="96">
        <v>1968</v>
      </c>
      <c r="DI94" s="66">
        <v>0.26900000000000002</v>
      </c>
      <c r="DJ94" s="40"/>
      <c r="DR94" s="40"/>
      <c r="DS94" s="96">
        <v>1968</v>
      </c>
      <c r="DT94" s="98">
        <v>5.3980193733427134E-2</v>
      </c>
      <c r="DU94" s="40"/>
    </row>
    <row r="95" spans="1:125" x14ac:dyDescent="0.2">
      <c r="A95" s="40"/>
      <c r="B95" s="96">
        <v>1935</v>
      </c>
      <c r="C95" s="142">
        <v>24</v>
      </c>
      <c r="D95" s="111">
        <v>2830</v>
      </c>
      <c r="E95" s="112">
        <v>14251</v>
      </c>
      <c r="F95" s="138">
        <f>((((4/6)+((J95+K95+R95+T95+V95+W95+I95-(1-M95)-P95-Q95)/20))*(X95+(AD95+AS95)*5/6+(AH95+AM95+AP95)*1/6+AK95*18/6+AO95*8/6-AE95*9/6-AF95*7/6-AG95*3/6-AI95*2/6-AQ95*4/6-AR95)-(((2/6)-((J95+K95+L95+M95+S95+U95+V95+W95+I95)/20))*(AE95*17/6+AF95*12/6+AI95*3/6+AL95*2/6+AQ95*5/6+AR95*8/6-AD95*1/6-AG95*9/6-AK95*2/6))))/2</f>
        <v>14322.112113988913</v>
      </c>
      <c r="G95" s="300">
        <f t="shared" si="39"/>
        <v>1.0049899736151087</v>
      </c>
      <c r="H95" s="138">
        <f t="shared" ref="H95" si="46">F95-E95</f>
        <v>71.112113988912824</v>
      </c>
      <c r="I95" s="66">
        <v>0.34</v>
      </c>
      <c r="J95" s="412">
        <v>0.4</v>
      </c>
      <c r="K95" s="66">
        <v>0.74299999999999999</v>
      </c>
      <c r="L95" s="66">
        <f>AN95/X95</f>
        <v>0.10509176280513972</v>
      </c>
      <c r="M95" s="66">
        <f>AG95/X95</f>
        <v>3.8674172620099465E-2</v>
      </c>
      <c r="N95" s="134">
        <f>(I95*0.7635+AU95*0.7562+K95*0.7021+1-P95*0.5276+R95*0.4621+W95*0.2713)/3.9552</f>
        <v>0.52985073998189247</v>
      </c>
      <c r="O95" s="134">
        <f>(1-I95*0.7635+1-AU95*0.7562+1-K95*0.7021+P95*0.5276+1-R95*0.4621+1-W95*0.2713)/5.5276</f>
        <v>0.70633445857580479</v>
      </c>
      <c r="P95" s="113">
        <f>AI95/AA95</f>
        <v>7.2375440817433759E-2</v>
      </c>
      <c r="Q95" s="66">
        <f>AT95/X95</f>
        <v>2.0700275162194231E-2</v>
      </c>
      <c r="R95" s="71">
        <f>E95/AA95</f>
        <v>0.12886336920155531</v>
      </c>
      <c r="S95" s="66">
        <f>AC95/X95</f>
        <v>0.23979501678741827</v>
      </c>
      <c r="T95" s="66">
        <f>AC95/AA95</f>
        <v>8.5893842119540639E-2</v>
      </c>
      <c r="U95" s="67">
        <f>E95/X95</f>
        <v>0.35975563577613412</v>
      </c>
      <c r="V95" s="66">
        <v>0.34300000000000003</v>
      </c>
      <c r="W95" s="67">
        <f>AD95/AA95</f>
        <v>8.17705036621756E-2</v>
      </c>
      <c r="X95" s="69">
        <v>39613</v>
      </c>
      <c r="Y95" s="69"/>
      <c r="Z95" s="888">
        <v>27747</v>
      </c>
      <c r="AA95" s="888">
        <v>110590</v>
      </c>
      <c r="AB95" s="887">
        <v>99127</v>
      </c>
      <c r="AC95" s="888">
        <f t="shared" si="35"/>
        <v>9499</v>
      </c>
      <c r="AD95" s="68">
        <v>9043</v>
      </c>
      <c r="AE95" s="119">
        <v>2460</v>
      </c>
      <c r="AF95" s="72">
        <v>935.36927039448005</v>
      </c>
      <c r="AG95" s="68">
        <v>1532</v>
      </c>
      <c r="AH95" s="69">
        <v>439</v>
      </c>
      <c r="AI95" s="68">
        <v>8004</v>
      </c>
      <c r="AJ95" s="888">
        <f t="shared" si="36"/>
        <v>795</v>
      </c>
      <c r="AK95" s="68">
        <v>456</v>
      </c>
      <c r="AL95" s="114">
        <v>173</v>
      </c>
      <c r="AM95" s="69">
        <v>37</v>
      </c>
      <c r="AN95" s="888">
        <f t="shared" si="37"/>
        <v>4163</v>
      </c>
      <c r="AO95" s="68">
        <v>1168</v>
      </c>
      <c r="AP95" s="69">
        <v>183</v>
      </c>
      <c r="AQ95" s="69">
        <v>1922</v>
      </c>
      <c r="AR95" s="68">
        <v>647</v>
      </c>
      <c r="AS95" s="220">
        <v>3504</v>
      </c>
      <c r="AT95" s="894">
        <f t="shared" si="38"/>
        <v>820</v>
      </c>
      <c r="AU95" s="349">
        <f>X95/AA95</f>
        <v>0.35819694366579258</v>
      </c>
      <c r="AV95" s="349">
        <f>BH95/AA95</f>
        <v>0.49229586761913374</v>
      </c>
      <c r="AW95" s="353">
        <f>AG95/AA95</f>
        <v>1.3852970431322904E-2</v>
      </c>
      <c r="AX95" s="365">
        <f>AN95/AA95</f>
        <v>3.7643548241251469E-2</v>
      </c>
      <c r="AY95" s="365">
        <f>BH95/X95</f>
        <v>1.3743720495796834</v>
      </c>
      <c r="AZ95" s="365">
        <f>AR95/X95</f>
        <v>1.6333021987731299E-2</v>
      </c>
      <c r="BA95" s="365">
        <f>AR95/AA95</f>
        <v>5.8504385568315396E-3</v>
      </c>
      <c r="BB95" s="365">
        <f>AT95/AA95</f>
        <v>7.4147752961388914E-3</v>
      </c>
      <c r="BC95" s="365">
        <f>AI95/X95</f>
        <v>0.20205488097341781</v>
      </c>
      <c r="BD95" s="380">
        <f>AD95/X95</f>
        <v>0.22828364425819805</v>
      </c>
      <c r="BE95" s="365">
        <v>0.28000000000000003</v>
      </c>
      <c r="BF95" s="907">
        <v>13179</v>
      </c>
      <c r="BG95" s="907">
        <v>4914</v>
      </c>
      <c r="BH95" s="910">
        <f>X95+AC95+AN95+AO95</f>
        <v>54443</v>
      </c>
      <c r="BI95" s="909">
        <v>20123</v>
      </c>
      <c r="BJ95" s="909">
        <v>1837.7064106635571</v>
      </c>
      <c r="BK95" s="907">
        <v>498</v>
      </c>
      <c r="BL95" s="907">
        <v>1178</v>
      </c>
      <c r="BM95" s="53"/>
      <c r="BN95" s="134">
        <f>(I95*0.7635+AU95*0.7562+K95*0.7021+1-P95*0.5276+R95*0.4621+W95*0.2713)/3.9552</f>
        <v>0.52985073998189247</v>
      </c>
      <c r="BO95" s="222">
        <v>5.04</v>
      </c>
      <c r="BP95" s="116">
        <v>10</v>
      </c>
      <c r="BQ95" s="116">
        <v>3.2</v>
      </c>
      <c r="BR95" s="116">
        <v>0.5</v>
      </c>
      <c r="BS95" s="115">
        <f>AS95/D95</f>
        <v>1.2381625441696114</v>
      </c>
      <c r="BT95" s="1252">
        <v>0.96899999999999997</v>
      </c>
      <c r="BU95" s="116">
        <v>1.06</v>
      </c>
      <c r="BV95" s="116">
        <v>23.6</v>
      </c>
      <c r="BW95" s="116">
        <v>3.4</v>
      </c>
      <c r="BX95" s="66">
        <v>0.74299999999999999</v>
      </c>
      <c r="BY95" s="71">
        <v>0.12886336920155531</v>
      </c>
      <c r="BZ95" s="66">
        <v>0.35819694366579258</v>
      </c>
      <c r="CA95" s="227">
        <v>8.17705036621756E-2</v>
      </c>
      <c r="CB95" s="66">
        <v>0.34</v>
      </c>
      <c r="CC95" s="113">
        <v>7.2375440817433759E-2</v>
      </c>
      <c r="CD95" s="53"/>
      <c r="CE95" s="134">
        <f>(1-I95*0.7635+1-AU95*0.7562+1-K95*0.7021+P95*0.5276+1-R95*0.4621+1-W95*0.2713)/5.5276</f>
        <v>0.70633445857580479</v>
      </c>
      <c r="CF95" s="115">
        <v>5.04</v>
      </c>
      <c r="CG95" s="116">
        <v>10</v>
      </c>
      <c r="CH95" s="116">
        <v>3.2</v>
      </c>
      <c r="CI95" s="116">
        <v>0.5</v>
      </c>
      <c r="CJ95" s="115">
        <f>AS95/D95</f>
        <v>1.2381625441696114</v>
      </c>
      <c r="CK95" s="1252">
        <v>0.96899999999999997</v>
      </c>
      <c r="CL95" s="116">
        <v>1.06</v>
      </c>
      <c r="CM95" s="116">
        <v>3.4</v>
      </c>
      <c r="CN95" s="116">
        <v>23.6</v>
      </c>
      <c r="CO95" s="66">
        <v>0.74299999999999999</v>
      </c>
      <c r="CP95" s="71">
        <v>0.12886336920155531</v>
      </c>
      <c r="CQ95" s="66">
        <v>0.35819694366579258</v>
      </c>
      <c r="CR95" s="66">
        <v>8.17705036621756E-2</v>
      </c>
      <c r="CS95" s="66">
        <v>0.34</v>
      </c>
      <c r="CT95" s="113">
        <v>7.2375440817433759E-2</v>
      </c>
      <c r="CU95" s="40"/>
      <c r="CV95" s="96">
        <v>1969</v>
      </c>
      <c r="CW95" s="134">
        <v>0.48943258213135055</v>
      </c>
      <c r="CX95" s="134">
        <v>0.73525512901694834</v>
      </c>
      <c r="CY95" s="40"/>
      <c r="DG95" s="40"/>
      <c r="DH95" s="96">
        <v>1969</v>
      </c>
      <c r="DI95" s="66">
        <v>0.27600000000000002</v>
      </c>
      <c r="DJ95" s="40"/>
      <c r="DR95" s="40"/>
      <c r="DS95" s="96">
        <v>1969</v>
      </c>
      <c r="DT95" s="98">
        <v>6.4341117253898836E-2</v>
      </c>
      <c r="DU95" s="40"/>
    </row>
    <row r="96" spans="1:125" x14ac:dyDescent="0.2">
      <c r="A96" s="40"/>
      <c r="B96" s="96">
        <v>1934</v>
      </c>
      <c r="C96" s="142">
        <v>24</v>
      </c>
      <c r="D96" s="111">
        <v>2746</v>
      </c>
      <c r="E96" s="112">
        <v>13445</v>
      </c>
      <c r="F96" s="138">
        <f>((((4/6)+((J96+K96+R96+T96+V96+W96+I96-(1-M96)-P96-Q96)/20))*(X96+(AD96+AS96)*5/6+(AH96+AM96+AP96)*1/6+AK96*18/6+AO96*8/6-AE96*9/6-AF96*7/6-AG96*3/6-AI96*2/6-AQ96*4/6-AR96)-(((2/6)-((J96+K96+L96+M96+S96+U96+V96+W96+I96)/20))*(AE96*17/6+AF96*12/6+AI96*3/6+AL96*2/6+AQ96*5/6+AR96*8/6-AD96*1/6-AG96*9/6-AK96*2/6))))/2</f>
        <v>13260.528452590386</v>
      </c>
      <c r="G96" s="300">
        <f t="shared" si="39"/>
        <v>0.98627954277355045</v>
      </c>
      <c r="H96" s="138">
        <f t="shared" si="43"/>
        <v>184.47154740961378</v>
      </c>
      <c r="I96" s="66">
        <v>0.33</v>
      </c>
      <c r="J96" s="412">
        <v>0.39300000000000002</v>
      </c>
      <c r="K96" s="66">
        <v>0.73399999999999999</v>
      </c>
      <c r="L96" s="66">
        <f>AN96/X96</f>
        <v>0.10210377935583394</v>
      </c>
      <c r="M96" s="66">
        <f>AG96/X96</f>
        <v>3.8006329955583923E-2</v>
      </c>
      <c r="N96" s="134">
        <f>(I96*0.7635+AU96*0.7562+K96*0.7021+1-P96*0.5276+R96*0.4621+W96*0.2713)/3.9552</f>
        <v>0.52410588931833257</v>
      </c>
      <c r="O96" s="134">
        <f>(1-I96*0.7635+1-AU96*0.7562+1-K96*0.7021+P96*0.5276+1-R96*0.4621+1-W96*0.2713)/5.5276</f>
        <v>0.71044510937262684</v>
      </c>
      <c r="P96" s="113">
        <f>AI96/AA96</f>
        <v>7.9178913168001658E-2</v>
      </c>
      <c r="Q96" s="66">
        <f>AT96/X96</f>
        <v>2.0452671613606744E-2</v>
      </c>
      <c r="R96" s="71">
        <f>E96/AA96</f>
        <v>0.12625242973716583</v>
      </c>
      <c r="S96" s="66">
        <f>AC96/X96</f>
        <v>0.24083087316152024</v>
      </c>
      <c r="T96" s="66">
        <f>AC96/AA96</f>
        <v>8.5029062943104236E-2</v>
      </c>
      <c r="U96" s="67">
        <f>E96/X96</f>
        <v>0.3575892975877018</v>
      </c>
      <c r="V96" s="66">
        <v>0.34100000000000003</v>
      </c>
      <c r="W96" s="67">
        <f>AD96/AA96</f>
        <v>8.1432582423257863E-2</v>
      </c>
      <c r="X96" s="69">
        <v>37599</v>
      </c>
      <c r="Y96" s="69"/>
      <c r="Z96" s="888">
        <v>26622</v>
      </c>
      <c r="AA96" s="888">
        <v>106493</v>
      </c>
      <c r="AB96" s="887">
        <v>95631</v>
      </c>
      <c r="AC96" s="888">
        <f t="shared" si="35"/>
        <v>9055</v>
      </c>
      <c r="AD96" s="68">
        <v>8672</v>
      </c>
      <c r="AE96" s="119">
        <v>2474</v>
      </c>
      <c r="AF96" s="72">
        <v>841.23574809293541</v>
      </c>
      <c r="AG96" s="68">
        <v>1429</v>
      </c>
      <c r="AH96" s="69">
        <v>441</v>
      </c>
      <c r="AI96" s="68">
        <v>8432</v>
      </c>
      <c r="AJ96" s="888">
        <f t="shared" si="36"/>
        <v>787</v>
      </c>
      <c r="AK96" s="68">
        <v>383</v>
      </c>
      <c r="AL96" s="114">
        <v>168</v>
      </c>
      <c r="AM96" s="69">
        <v>41</v>
      </c>
      <c r="AN96" s="888">
        <f t="shared" si="37"/>
        <v>3839</v>
      </c>
      <c r="AO96" s="68">
        <v>1080</v>
      </c>
      <c r="AP96" s="69">
        <v>178</v>
      </c>
      <c r="AQ96" s="69">
        <v>1765</v>
      </c>
      <c r="AR96" s="68">
        <v>601</v>
      </c>
      <c r="AS96" s="220">
        <v>3179</v>
      </c>
      <c r="AT96" s="894">
        <f t="shared" si="38"/>
        <v>769</v>
      </c>
      <c r="AU96" s="349">
        <f>X96/AA96</f>
        <v>0.35306545970157666</v>
      </c>
      <c r="AV96" s="349">
        <f>BH96/AA96</f>
        <v>0.48428535208886969</v>
      </c>
      <c r="AW96" s="353">
        <f>AG96/AA96</f>
        <v>1.341872235733804E-2</v>
      </c>
      <c r="AX96" s="365">
        <f>AN96/AA96</f>
        <v>3.6049317795535857E-2</v>
      </c>
      <c r="AY96" s="365">
        <f>BH96/X96</f>
        <v>1.3716588207133169</v>
      </c>
      <c r="AZ96" s="365">
        <f>AR96/X96</f>
        <v>1.5984467672012552E-2</v>
      </c>
      <c r="BA96" s="365">
        <f>AR96/AA96</f>
        <v>5.6435634267041025E-3</v>
      </c>
      <c r="BB96" s="365">
        <f>AT96/AA96</f>
        <v>7.2211319053834527E-3</v>
      </c>
      <c r="BC96" s="365">
        <f>AI96/X96</f>
        <v>0.22426128354477512</v>
      </c>
      <c r="BD96" s="380">
        <f>AD96/X96</f>
        <v>0.23064443203276683</v>
      </c>
      <c r="BE96" s="365">
        <v>0.27800000000000002</v>
      </c>
      <c r="BF96" s="907">
        <v>12520</v>
      </c>
      <c r="BG96" s="907">
        <v>4692</v>
      </c>
      <c r="BH96" s="910">
        <f>X96+AC96+AN96+AO96</f>
        <v>51573</v>
      </c>
      <c r="BI96" s="909">
        <v>19502</v>
      </c>
      <c r="BJ96" s="909">
        <v>1709.3787468323596</v>
      </c>
      <c r="BK96" s="907">
        <v>479</v>
      </c>
      <c r="BL96" s="907">
        <v>999</v>
      </c>
      <c r="BM96" s="53"/>
      <c r="BN96" s="134">
        <f>(I96*0.7635+AU96*0.7562+K96*0.7021+1-P96*0.5276+R96*0.4621+W96*0.2713)/3.9552</f>
        <v>0.52410588931833257</v>
      </c>
      <c r="BO96" s="222">
        <v>4.9000000000000004</v>
      </c>
      <c r="BP96" s="116">
        <v>9.9</v>
      </c>
      <c r="BQ96" s="116">
        <v>3.2</v>
      </c>
      <c r="BR96" s="116">
        <v>0.5</v>
      </c>
      <c r="BS96" s="115">
        <f>AS96/D96</f>
        <v>1.1576839038601603</v>
      </c>
      <c r="BT96" s="1252">
        <v>0.97099999999999997</v>
      </c>
      <c r="BU96" s="116">
        <v>1.1299999999999999</v>
      </c>
      <c r="BV96" s="116">
        <v>23.4</v>
      </c>
      <c r="BW96" s="116">
        <v>3.6</v>
      </c>
      <c r="BX96" s="66">
        <v>0.73399999999999999</v>
      </c>
      <c r="BY96" s="71">
        <v>0.12625242973716583</v>
      </c>
      <c r="BZ96" s="66">
        <v>0.35306545970157666</v>
      </c>
      <c r="CA96" s="227">
        <v>8.1432582423257863E-2</v>
      </c>
      <c r="CB96" s="66">
        <v>0.33</v>
      </c>
      <c r="CC96" s="113">
        <v>7.9178913168001658E-2</v>
      </c>
      <c r="CD96" s="53"/>
      <c r="CE96" s="134">
        <f>(1-I96*0.7635+1-AU96*0.7562+1-K96*0.7021+P96*0.5276+1-R96*0.4621+1-W96*0.2713)/5.5276</f>
        <v>0.71044510937262684</v>
      </c>
      <c r="CF96" s="115">
        <v>4.9000000000000004</v>
      </c>
      <c r="CG96" s="116">
        <v>9.9</v>
      </c>
      <c r="CH96" s="116">
        <v>3.2</v>
      </c>
      <c r="CI96" s="116">
        <v>0.5</v>
      </c>
      <c r="CJ96" s="115">
        <f>AS96/D96</f>
        <v>1.1576839038601603</v>
      </c>
      <c r="CK96" s="1252">
        <v>0.97099999999999997</v>
      </c>
      <c r="CL96" s="116">
        <v>1.1299999999999999</v>
      </c>
      <c r="CM96" s="116">
        <v>3.6</v>
      </c>
      <c r="CN96" s="116">
        <v>23.4</v>
      </c>
      <c r="CO96" s="66">
        <v>0.73399999999999999</v>
      </c>
      <c r="CP96" s="71">
        <v>0.12625242973716583</v>
      </c>
      <c r="CQ96" s="66">
        <v>0.35306545970157666</v>
      </c>
      <c r="CR96" s="66">
        <v>8.1432582423257863E-2</v>
      </c>
      <c r="CS96" s="66">
        <v>0.33</v>
      </c>
      <c r="CT96" s="113">
        <v>7.9178913168001658E-2</v>
      </c>
      <c r="CU96" s="40"/>
      <c r="CV96" s="96">
        <v>1970</v>
      </c>
      <c r="CW96" s="134">
        <v>0.498015395813179</v>
      </c>
      <c r="CX96" s="134">
        <v>0.72911381186766666</v>
      </c>
      <c r="CY96" s="40"/>
      <c r="DG96" s="40"/>
      <c r="DH96" s="96">
        <v>1970</v>
      </c>
      <c r="DI96" s="66">
        <v>0.28100000000000003</v>
      </c>
      <c r="DJ96" s="40"/>
      <c r="DR96" s="40"/>
      <c r="DS96" s="96">
        <v>1970</v>
      </c>
      <c r="DT96" s="98">
        <v>6.7326382753136599E-2</v>
      </c>
      <c r="DU96" s="40"/>
    </row>
    <row r="97" spans="1:125" x14ac:dyDescent="0.2">
      <c r="A97" s="40"/>
      <c r="B97" s="96">
        <v>1933</v>
      </c>
      <c r="C97" s="142">
        <v>25</v>
      </c>
      <c r="D97" s="111">
        <v>2734</v>
      </c>
      <c r="E97" s="112">
        <v>12448</v>
      </c>
      <c r="F97" s="138">
        <f>((((4/6)+((J97+K97+R97+T97+V97+W97+I97-(1-M97)-P97-Q97)/20))*(X97+(AD97+AS97)*5/6+(AH97+AM97+AP97)*1/6+AK97*18/6+AO97*8/6-AE97*9/6-AF97*7/6-AG97*3/6-AI97*2/6-AQ97*4/6-AR97)-(((2/6)-((J97+K97+L97+M97+S97+U97+V97+W97+I97)/20))*(AE97*17/6+AF97*12/6+AI97*3/6+AL97*2/6+AQ97*5/6+AR97*8/6-AD97*1/6-AG97*9/6-AK97*2/6))))/2</f>
        <v>12353.811177768333</v>
      </c>
      <c r="G97" s="300">
        <f t="shared" si="39"/>
        <v>0.99243341723717327</v>
      </c>
      <c r="H97" s="138">
        <f t="shared" si="43"/>
        <v>94.188822231666563</v>
      </c>
      <c r="I97" s="66">
        <v>0.318</v>
      </c>
      <c r="J97" s="412">
        <v>0.377</v>
      </c>
      <c r="K97" s="66">
        <v>0.70699999999999996</v>
      </c>
      <c r="L97" s="66">
        <f>AN97/X97</f>
        <v>0.10742160181273953</v>
      </c>
      <c r="M97" s="66">
        <f>AG97/X97</f>
        <v>3.2925839930623549E-2</v>
      </c>
      <c r="N97" s="134">
        <f>(I97*0.7635+AU97*0.7562+K97*0.7021+1-P97*0.5276+R97*0.4621+W97*0.2713)/3.9552</f>
        <v>0.51426482994921885</v>
      </c>
      <c r="O97" s="134">
        <f>(1-I97*0.7635+1-AU97*0.7562+1-K97*0.7021+P97*0.5276+1-R97*0.4621+1-W97*0.2713)/5.5276</f>
        <v>0.71748674733787732</v>
      </c>
      <c r="P97" s="113">
        <f>AI97/AA97</f>
        <v>7.0726168872504769E-2</v>
      </c>
      <c r="Q97" s="66">
        <f>AT97/X97</f>
        <v>2.4589476039947409E-2</v>
      </c>
      <c r="R97" s="71">
        <f>E97/AA97</f>
        <v>0.11826966014574683</v>
      </c>
      <c r="S97" s="66">
        <f>AC97/X97</f>
        <v>0.23618765211066664</v>
      </c>
      <c r="T97" s="66">
        <f>AC97/AA97</f>
        <v>8.0217765151875037E-2</v>
      </c>
      <c r="U97" s="67">
        <f>E97/X97</f>
        <v>0.34822502587629733</v>
      </c>
      <c r="V97" s="66">
        <v>0.33</v>
      </c>
      <c r="W97" s="67">
        <f>AD97/AA97</f>
        <v>7.6198800961511048E-2</v>
      </c>
      <c r="X97" s="69">
        <v>35747</v>
      </c>
      <c r="Y97" s="69"/>
      <c r="Z97" s="888">
        <v>25580</v>
      </c>
      <c r="AA97" s="888">
        <v>105251</v>
      </c>
      <c r="AB97" s="887">
        <v>94761</v>
      </c>
      <c r="AC97" s="888">
        <f t="shared" si="35"/>
        <v>8443</v>
      </c>
      <c r="AD97" s="68">
        <v>8020</v>
      </c>
      <c r="AE97" s="119">
        <v>2461</v>
      </c>
      <c r="AF97" s="72">
        <v>900.5454856105863</v>
      </c>
      <c r="AG97" s="68">
        <v>1177</v>
      </c>
      <c r="AH97" s="69">
        <v>406</v>
      </c>
      <c r="AI97" s="68">
        <v>7444</v>
      </c>
      <c r="AJ97" s="888">
        <f t="shared" si="36"/>
        <v>701</v>
      </c>
      <c r="AK97" s="68">
        <v>423</v>
      </c>
      <c r="AL97" s="114">
        <v>155</v>
      </c>
      <c r="AM97" s="69">
        <v>35</v>
      </c>
      <c r="AN97" s="888">
        <f t="shared" si="37"/>
        <v>3840</v>
      </c>
      <c r="AO97" s="68">
        <v>1056</v>
      </c>
      <c r="AP97" s="69">
        <v>140</v>
      </c>
      <c r="AQ97" s="69">
        <v>1983</v>
      </c>
      <c r="AR97" s="68">
        <v>724</v>
      </c>
      <c r="AS97" s="220">
        <v>3259</v>
      </c>
      <c r="AT97" s="894">
        <f t="shared" si="38"/>
        <v>879</v>
      </c>
      <c r="AU97" s="349">
        <f>X97/AA97</f>
        <v>0.33963572792657554</v>
      </c>
      <c r="AV97" s="349">
        <f>BH97/AA97</f>
        <v>0.46637086583500392</v>
      </c>
      <c r="AW97" s="353">
        <f>AG97/AA97</f>
        <v>1.1182791612431235E-2</v>
      </c>
      <c r="AX97" s="365">
        <f>AN97/AA97</f>
        <v>3.6484213926708538E-2</v>
      </c>
      <c r="AY97" s="365">
        <f>BH97/X97</f>
        <v>1.3731501944219096</v>
      </c>
      <c r="AZ97" s="365">
        <f>AR97/X97</f>
        <v>2.0253447841776934E-2</v>
      </c>
      <c r="BA97" s="365">
        <f>AR97/AA97</f>
        <v>6.8787945007648382E-3</v>
      </c>
      <c r="BB97" s="365">
        <f>AT97/AA97</f>
        <v>8.3514645941606264E-3</v>
      </c>
      <c r="BC97" s="365">
        <f>AI97/X97</f>
        <v>0.20824125101407112</v>
      </c>
      <c r="BD97" s="380">
        <f>AD97/X97</f>
        <v>0.22435449128598203</v>
      </c>
      <c r="BE97" s="365">
        <v>0.27</v>
      </c>
      <c r="BF97" s="907">
        <v>11520</v>
      </c>
      <c r="BG97" s="907">
        <v>4360</v>
      </c>
      <c r="BH97" s="910">
        <f>X97+AC97+AN97+AO97</f>
        <v>49086</v>
      </c>
      <c r="BI97" s="909">
        <v>18905</v>
      </c>
      <c r="BJ97" s="909">
        <v>1796.1042195888185</v>
      </c>
      <c r="BK97" s="907">
        <v>358</v>
      </c>
      <c r="BL97" s="907">
        <v>1138</v>
      </c>
      <c r="BM97" s="53"/>
      <c r="BN97" s="134">
        <f>(I97*0.7635+AU97*0.7562+K97*0.7021+1-P97*0.5276+R97*0.4621+W97*0.2713)/3.9552</f>
        <v>0.51426482994921885</v>
      </c>
      <c r="BO97" s="222">
        <v>4.55</v>
      </c>
      <c r="BP97" s="116">
        <v>9.5</v>
      </c>
      <c r="BQ97" s="116">
        <v>3</v>
      </c>
      <c r="BR97" s="116">
        <v>0.4</v>
      </c>
      <c r="BS97" s="115">
        <f>AS97/D97</f>
        <v>1.192026335040234</v>
      </c>
      <c r="BT97" s="1252">
        <v>0.97</v>
      </c>
      <c r="BU97" s="116">
        <v>1.0900000000000001</v>
      </c>
      <c r="BV97" s="116">
        <v>23.8</v>
      </c>
      <c r="BW97" s="116">
        <v>3.2</v>
      </c>
      <c r="BX97" s="66">
        <v>0.70699999999999996</v>
      </c>
      <c r="BY97" s="71">
        <v>0.11826966014574683</v>
      </c>
      <c r="BZ97" s="66">
        <v>0.33963572792657554</v>
      </c>
      <c r="CA97" s="227">
        <v>7.6198800961511048E-2</v>
      </c>
      <c r="CB97" s="66">
        <v>0.318</v>
      </c>
      <c r="CC97" s="113">
        <v>7.0726168872504769E-2</v>
      </c>
      <c r="CD97" s="53"/>
      <c r="CE97" s="134">
        <f>(1-I97*0.7635+1-AU97*0.7562+1-K97*0.7021+P97*0.5276+1-R97*0.4621+1-W97*0.2713)/5.5276</f>
        <v>0.71748674733787732</v>
      </c>
      <c r="CF97" s="115">
        <v>4.55</v>
      </c>
      <c r="CG97" s="116">
        <v>9.5</v>
      </c>
      <c r="CH97" s="116">
        <v>3</v>
      </c>
      <c r="CI97" s="116">
        <v>0.4</v>
      </c>
      <c r="CJ97" s="115">
        <f>AS97/D97</f>
        <v>1.192026335040234</v>
      </c>
      <c r="CK97" s="1252">
        <v>0.97</v>
      </c>
      <c r="CL97" s="116">
        <v>1.0900000000000001</v>
      </c>
      <c r="CM97" s="116">
        <v>3.2</v>
      </c>
      <c r="CN97" s="116">
        <v>23.8</v>
      </c>
      <c r="CO97" s="66">
        <v>0.70699999999999996</v>
      </c>
      <c r="CP97" s="71">
        <v>0.11826966014574683</v>
      </c>
      <c r="CQ97" s="66">
        <v>0.33963572792657554</v>
      </c>
      <c r="CR97" s="66">
        <v>7.6198800961511048E-2</v>
      </c>
      <c r="CS97" s="66">
        <v>0.318</v>
      </c>
      <c r="CT97" s="113">
        <v>7.0726168872504769E-2</v>
      </c>
      <c r="CU97" s="40"/>
      <c r="CV97" s="96">
        <v>1971</v>
      </c>
      <c r="CW97" s="134">
        <v>0.4881225986596347</v>
      </c>
      <c r="CX97" s="134">
        <v>0.73619247011024913</v>
      </c>
      <c r="CY97" s="40"/>
      <c r="DG97" s="40"/>
      <c r="DH97" s="96">
        <v>1971</v>
      </c>
      <c r="DI97" s="66">
        <v>0.27600000000000002</v>
      </c>
      <c r="DJ97" s="40"/>
      <c r="DR97" s="40"/>
      <c r="DS97" s="96">
        <v>1971</v>
      </c>
      <c r="DT97" s="98">
        <v>6.0042363106348175E-2</v>
      </c>
      <c r="DU97" s="40"/>
    </row>
    <row r="98" spans="1:125" x14ac:dyDescent="0.2">
      <c r="A98" s="40"/>
      <c r="B98" s="96">
        <v>1932</v>
      </c>
      <c r="C98" s="142">
        <v>34</v>
      </c>
      <c r="D98" s="111">
        <v>3049</v>
      </c>
      <c r="E98" s="112">
        <v>14791</v>
      </c>
      <c r="F98" s="138">
        <f>((((4/6)+((J98+K98+R98+T98+V98+W98+I98-(1-M98)-P98-Q98)/20))*(X98+(AD98+AS98)*5/6+(AH98+AM98+AP98)*1/6+AK98*18/6+AO98*8/6-AE98*9/6-AF98*7/6-AG98*3/6-AI98*2/6-AQ98*4/6-AR98)-(((2/6)-((J98+K98+L98+M98+S98+U98+V98+W98+I98)/20))*(AE98*17/6+AF98*12/6+AI98*3/6+AL98*2/6+AQ98*5/6+AR98*8/6-AD98*1/6-AG98*9/6-AK98*2/6))))/2</f>
        <v>14706.072958771256</v>
      </c>
      <c r="G98" s="300">
        <f t="shared" si="39"/>
        <v>0.99425819476514476</v>
      </c>
      <c r="H98" s="138">
        <f t="shared" si="43"/>
        <v>84.927041228744201</v>
      </c>
      <c r="I98" s="66">
        <v>0.32400000000000001</v>
      </c>
      <c r="J98" s="412">
        <v>0.39100000000000001</v>
      </c>
      <c r="K98" s="66">
        <v>0.72499999999999998</v>
      </c>
      <c r="L98" s="66">
        <f>AN98/X98</f>
        <v>9.7592132854491545E-2</v>
      </c>
      <c r="M98" s="66">
        <f>AG98/X98</f>
        <v>3.5382872568632651E-2</v>
      </c>
      <c r="N98" s="134">
        <f>(I98*0.7635+AU98*0.7562+K98*0.7021+1-P98*0.5276+R98*0.4621+W98*0.2713)/3.9552</f>
        <v>0.52245149116646949</v>
      </c>
      <c r="O98" s="134">
        <f>(1-I98*0.7635+1-AU98*0.7562+1-K98*0.7021+P98*0.5276+1-R98*0.4621+1-W98*0.2713)/5.5276</f>
        <v>0.71162889176828648</v>
      </c>
      <c r="P98" s="113">
        <f>AI98/AA98</f>
        <v>6.6913550885895318E-2</v>
      </c>
      <c r="Q98" s="66">
        <f>AT98/X98</f>
        <v>2.2921738292077418E-2</v>
      </c>
      <c r="R98" s="71">
        <f>E98/AA98</f>
        <v>0.1256306589430411</v>
      </c>
      <c r="S98" s="66">
        <f>AC98/X98</f>
        <v>0.22786762756393261</v>
      </c>
      <c r="T98" s="66">
        <f>AC98/AA98</f>
        <v>8.0299658552329831E-2</v>
      </c>
      <c r="U98" s="67">
        <f>E98/X98</f>
        <v>0.35650413362578032</v>
      </c>
      <c r="V98" s="66">
        <v>0.33400000000000002</v>
      </c>
      <c r="W98" s="67">
        <f>AD98/AA98</f>
        <v>7.6562420371345571E-2</v>
      </c>
      <c r="X98" s="69">
        <v>41489</v>
      </c>
      <c r="Y98" s="69"/>
      <c r="Z98" s="888">
        <v>29163</v>
      </c>
      <c r="AA98" s="888">
        <v>117734</v>
      </c>
      <c r="AB98" s="887">
        <v>106174</v>
      </c>
      <c r="AC98" s="888">
        <f t="shared" si="35"/>
        <v>9454</v>
      </c>
      <c r="AD98" s="68">
        <v>9014</v>
      </c>
      <c r="AE98" s="119">
        <v>2533</v>
      </c>
      <c r="AF98" s="72">
        <v>936.3584224326213</v>
      </c>
      <c r="AG98" s="68">
        <v>1468</v>
      </c>
      <c r="AH98" s="69">
        <v>411</v>
      </c>
      <c r="AI98" s="68">
        <v>7878</v>
      </c>
      <c r="AJ98" s="888">
        <f t="shared" si="36"/>
        <v>768</v>
      </c>
      <c r="AK98" s="68">
        <v>440</v>
      </c>
      <c r="AL98" s="114">
        <v>180</v>
      </c>
      <c r="AM98" s="69">
        <v>41</v>
      </c>
      <c r="AN98" s="888">
        <f t="shared" si="37"/>
        <v>4049</v>
      </c>
      <c r="AO98" s="68">
        <v>1165</v>
      </c>
      <c r="AP98" s="69">
        <v>177</v>
      </c>
      <c r="AQ98" s="69">
        <v>2042</v>
      </c>
      <c r="AR98" s="68">
        <v>771</v>
      </c>
      <c r="AS98" s="220">
        <v>3420</v>
      </c>
      <c r="AT98" s="894">
        <f t="shared" si="38"/>
        <v>951</v>
      </c>
      <c r="AU98" s="349">
        <f>X98/AA98</f>
        <v>0.35239607929739925</v>
      </c>
      <c r="AV98" s="349">
        <f>BH98/AA98</f>
        <v>0.47698201029439247</v>
      </c>
      <c r="AW98" s="353">
        <f>AG98/AA98</f>
        <v>1.2468785567465644E-2</v>
      </c>
      <c r="AX98" s="365">
        <f>AN98/AA98</f>
        <v>3.4391084988193724E-2</v>
      </c>
      <c r="AY98" s="365">
        <f>BH98/X98</f>
        <v>1.3535394923955748</v>
      </c>
      <c r="AZ98" s="365">
        <f>AR98/X98</f>
        <v>1.8583238930800935E-2</v>
      </c>
      <c r="BA98" s="365">
        <f>AR98/AA98</f>
        <v>6.5486605398610426E-3</v>
      </c>
      <c r="BB98" s="365">
        <f>AT98/AA98</f>
        <v>8.0775307048091462E-3</v>
      </c>
      <c r="BC98" s="365">
        <f>AI98/X98</f>
        <v>0.18988165537853408</v>
      </c>
      <c r="BD98" s="380">
        <f>AD98/X98</f>
        <v>0.21726240690303453</v>
      </c>
      <c r="BE98" s="365">
        <v>0.27500000000000002</v>
      </c>
      <c r="BF98" s="907">
        <v>13510</v>
      </c>
      <c r="BG98" s="907">
        <v>5266</v>
      </c>
      <c r="BH98" s="910">
        <f>X98+AC98+AN98+AO98</f>
        <v>56157</v>
      </c>
      <c r="BI98" s="909">
        <v>21101</v>
      </c>
      <c r="BJ98" s="909">
        <v>1817.9660790605208</v>
      </c>
      <c r="BK98" s="907">
        <v>355</v>
      </c>
      <c r="BL98" s="907">
        <v>1328</v>
      </c>
      <c r="BM98" s="53"/>
      <c r="BN98" s="134">
        <f>(I98*0.7635+AU98*0.7562+K98*0.7021+1-P98*0.5276+R98*0.4621+W98*0.2713)/3.9552</f>
        <v>0.52245149116646949</v>
      </c>
      <c r="BO98" s="222">
        <v>4.8499999999999996</v>
      </c>
      <c r="BP98" s="116">
        <v>9.6999999999999993</v>
      </c>
      <c r="BQ98" s="116">
        <v>3</v>
      </c>
      <c r="BR98" s="116">
        <v>0.5</v>
      </c>
      <c r="BS98" s="115">
        <f>AS98/D98</f>
        <v>1.1216792390947852</v>
      </c>
      <c r="BT98" s="1252">
        <v>0.96899999999999997</v>
      </c>
      <c r="BU98" s="116">
        <v>1.1200000000000001</v>
      </c>
      <c r="BV98" s="116">
        <v>23.6</v>
      </c>
      <c r="BW98" s="116">
        <v>3.4</v>
      </c>
      <c r="BX98" s="66">
        <v>0.72499999999999998</v>
      </c>
      <c r="BY98" s="71">
        <v>0.1256306589430411</v>
      </c>
      <c r="BZ98" s="66">
        <v>0.35239607929739925</v>
      </c>
      <c r="CA98" s="227">
        <v>7.6562420371345571E-2</v>
      </c>
      <c r="CB98" s="66">
        <v>0.32400000000000001</v>
      </c>
      <c r="CC98" s="113">
        <v>6.6913550885895318E-2</v>
      </c>
      <c r="CD98" s="53"/>
      <c r="CE98" s="134">
        <f>(1-I98*0.7635+1-AU98*0.7562+1-K98*0.7021+P98*0.5276+1-R98*0.4621+1-W98*0.2713)/5.5276</f>
        <v>0.71162889176828648</v>
      </c>
      <c r="CF98" s="115">
        <v>4.8499999999999996</v>
      </c>
      <c r="CG98" s="116">
        <v>9.6999999999999993</v>
      </c>
      <c r="CH98" s="116">
        <v>3</v>
      </c>
      <c r="CI98" s="116">
        <v>0.5</v>
      </c>
      <c r="CJ98" s="115">
        <f>AS98/D98</f>
        <v>1.1216792390947852</v>
      </c>
      <c r="CK98" s="1252">
        <v>0.96899999999999997</v>
      </c>
      <c r="CL98" s="116">
        <v>1.1200000000000001</v>
      </c>
      <c r="CM98" s="116">
        <v>3.4</v>
      </c>
      <c r="CN98" s="116">
        <v>23.6</v>
      </c>
      <c r="CO98" s="66">
        <v>0.72499999999999998</v>
      </c>
      <c r="CP98" s="71">
        <v>0.1256306589430411</v>
      </c>
      <c r="CQ98" s="66">
        <v>0.35239607929739925</v>
      </c>
      <c r="CR98" s="66">
        <v>7.6562420371345571E-2</v>
      </c>
      <c r="CS98" s="66">
        <v>0.32400000000000001</v>
      </c>
      <c r="CT98" s="113">
        <v>6.6913550885895318E-2</v>
      </c>
      <c r="CU98" s="40"/>
      <c r="CV98" s="96">
        <v>1972</v>
      </c>
      <c r="CW98" s="134">
        <v>0.48099461646815106</v>
      </c>
      <c r="CX98" s="134">
        <v>0.74129280211034976</v>
      </c>
      <c r="CY98" s="40"/>
      <c r="DG98" s="40"/>
      <c r="DH98" s="96">
        <v>1972</v>
      </c>
      <c r="DI98" s="66">
        <v>0.27200000000000002</v>
      </c>
      <c r="DJ98" s="40"/>
      <c r="DR98" s="40"/>
      <c r="DS98" s="96">
        <v>1972</v>
      </c>
      <c r="DT98" s="98">
        <v>5.7356269805341781E-2</v>
      </c>
      <c r="DU98" s="40"/>
    </row>
    <row r="99" spans="1:125" x14ac:dyDescent="0.2">
      <c r="A99" s="40"/>
      <c r="B99" s="96">
        <v>1931</v>
      </c>
      <c r="C99" s="142">
        <v>22</v>
      </c>
      <c r="D99" s="111">
        <v>2678</v>
      </c>
      <c r="E99" s="112">
        <v>12930</v>
      </c>
      <c r="F99" s="138">
        <f>((((4/6)+((J99+K99+R99+T99+V99+W99+I99-(1-M99)-P99-Q99)/20))*(X99+(AD99+AS99)*5/6+(AH99+AM99+AP99)*1/6+AK99*18/6+AO99*8/6-AE99*9/6-AF99*7/6-AG99*3/6-AI99*2/6-AQ99*4/6-AR99)-(((2/6)-((J99+K99+L99+M99+S99+U99+V99+W99+I99)/20))*(AE99*17/6+AF99*12/6+AI99*3/6+AL99*2/6+AQ99*5/6+AR99*8/6-AD99*1/6-AG99*9/6-AK99*2/6))))/2</f>
        <v>12892.458724946127</v>
      </c>
      <c r="G99" s="300">
        <f t="shared" si="39"/>
        <v>0.99709657578856359</v>
      </c>
      <c r="H99" s="138">
        <f t="shared" si="43"/>
        <v>37.541275053872596</v>
      </c>
      <c r="I99" s="66">
        <v>0.31900000000000001</v>
      </c>
      <c r="J99" s="412">
        <v>0.38900000000000001</v>
      </c>
      <c r="K99" s="66">
        <v>0.72799999999999998</v>
      </c>
      <c r="L99" s="66">
        <f>AN99/X99</f>
        <v>0.10743051928416307</v>
      </c>
      <c r="M99" s="66">
        <f>AG99/X99</f>
        <v>3.1173543722681916E-2</v>
      </c>
      <c r="N99" s="134">
        <f>(I99*0.7635+AU99*0.7562+K99*0.7021+1-P99*0.5276+R99*0.4621+W99*0.2713)/3.9552</f>
        <v>0.52048028052562956</v>
      </c>
      <c r="O99" s="134">
        <f>(1-I99*0.7635+1-AU99*0.7562+1-K99*0.7021+P99*0.5276+1-R99*0.4621+1-W99*0.2713)/5.5276</f>
        <v>0.71303936508883248</v>
      </c>
      <c r="P99" s="113">
        <f>AI99/AA99</f>
        <v>7.597470717881101E-2</v>
      </c>
      <c r="Q99" s="66">
        <f>AT99/X99</f>
        <v>2.7874756027160018E-2</v>
      </c>
      <c r="R99" s="71">
        <f>E99/AA99</f>
        <v>0.12444299009653234</v>
      </c>
      <c r="S99" s="66">
        <f>AC99/X99</f>
        <v>0.24097644115787448</v>
      </c>
      <c r="T99" s="66">
        <f>AC99/AA99</f>
        <v>8.4367150130410087E-2</v>
      </c>
      <c r="U99" s="67">
        <f>E99/X99</f>
        <v>0.35544437419248426</v>
      </c>
      <c r="V99" s="66">
        <v>0.33900000000000002</v>
      </c>
      <c r="W99" s="67">
        <f>AD99/AA99</f>
        <v>8.0161304293427521E-2</v>
      </c>
      <c r="X99" s="69">
        <v>36377</v>
      </c>
      <c r="Y99" s="69"/>
      <c r="Z99" s="888">
        <v>25880</v>
      </c>
      <c r="AA99" s="888">
        <v>103903</v>
      </c>
      <c r="AB99" s="887">
        <v>93513</v>
      </c>
      <c r="AC99" s="888">
        <f t="shared" si="35"/>
        <v>8766</v>
      </c>
      <c r="AD99" s="68">
        <v>8329</v>
      </c>
      <c r="AE99" s="119">
        <v>2521</v>
      </c>
      <c r="AF99" s="72">
        <v>780.81796786271616</v>
      </c>
      <c r="AG99" s="68">
        <v>1134</v>
      </c>
      <c r="AH99" s="69">
        <v>364</v>
      </c>
      <c r="AI99" s="68">
        <v>7894</v>
      </c>
      <c r="AJ99" s="888">
        <f t="shared" si="36"/>
        <v>673</v>
      </c>
      <c r="AK99" s="68">
        <v>437</v>
      </c>
      <c r="AL99" s="114">
        <v>168</v>
      </c>
      <c r="AM99" s="69">
        <v>42</v>
      </c>
      <c r="AN99" s="888">
        <f t="shared" si="37"/>
        <v>3908</v>
      </c>
      <c r="AO99" s="68">
        <v>1238</v>
      </c>
      <c r="AP99" s="69">
        <v>141</v>
      </c>
      <c r="AQ99" s="69">
        <v>1568</v>
      </c>
      <c r="AR99" s="68">
        <v>846</v>
      </c>
      <c r="AS99" s="220">
        <v>3361</v>
      </c>
      <c r="AT99" s="894">
        <f t="shared" si="38"/>
        <v>1014</v>
      </c>
      <c r="AU99" s="349">
        <f>X99/AA99</f>
        <v>0.35010538675495412</v>
      </c>
      <c r="AV99" s="349">
        <f>BH99/AA99</f>
        <v>0.48399949953321847</v>
      </c>
      <c r="AW99" s="353">
        <f>AG99/AA99</f>
        <v>1.0914025581552024E-2</v>
      </c>
      <c r="AX99" s="365">
        <f>AN99/AA99</f>
        <v>3.7612003503267467E-2</v>
      </c>
      <c r="AY99" s="365">
        <f>BH99/X99</f>
        <v>1.3824394535008384</v>
      </c>
      <c r="AZ99" s="365">
        <f>AR99/X99</f>
        <v>2.3256453253429364E-2</v>
      </c>
      <c r="BA99" s="365">
        <f>AR99/AA99</f>
        <v>8.1422095608403994E-3</v>
      </c>
      <c r="BB99" s="365">
        <f>AT99/AA99</f>
        <v>9.7591022395888474E-3</v>
      </c>
      <c r="BC99" s="365">
        <f>AI99/X99</f>
        <v>0.21700525057041536</v>
      </c>
      <c r="BD99" s="380">
        <f>AD99/X99</f>
        <v>0.22896335596668224</v>
      </c>
      <c r="BE99" s="365">
        <v>0.27700000000000002</v>
      </c>
      <c r="BF99" s="907">
        <v>11947</v>
      </c>
      <c r="BG99" s="907">
        <v>4797</v>
      </c>
      <c r="BH99" s="910">
        <f>X99+AC99+AN99+AO99</f>
        <v>50289</v>
      </c>
      <c r="BI99" s="909">
        <v>18800</v>
      </c>
      <c r="BJ99" s="909">
        <v>1786.2376641431886</v>
      </c>
      <c r="BK99" s="907">
        <v>377</v>
      </c>
      <c r="BL99" s="907">
        <v>1149</v>
      </c>
      <c r="BM99" s="53"/>
      <c r="BN99" s="134">
        <f>(I99*0.7635+AU99*0.7562+K99*0.7021+1-P99*0.5276+R99*0.4621+W99*0.2713)/3.9552</f>
        <v>0.52048028052562956</v>
      </c>
      <c r="BO99" s="222">
        <v>4.83</v>
      </c>
      <c r="BP99" s="116">
        <v>9.8000000000000007</v>
      </c>
      <c r="BQ99" s="116">
        <v>3.2</v>
      </c>
      <c r="BR99" s="116">
        <v>0.4</v>
      </c>
      <c r="BS99" s="115">
        <f>AS99/D99</f>
        <v>1.255041075429425</v>
      </c>
      <c r="BT99" s="1252">
        <v>0.96899999999999997</v>
      </c>
      <c r="BU99" s="116">
        <v>1.06</v>
      </c>
      <c r="BV99" s="116">
        <v>23.7</v>
      </c>
      <c r="BW99" s="116">
        <v>3.3</v>
      </c>
      <c r="BX99" s="66">
        <v>0.72799999999999998</v>
      </c>
      <c r="BY99" s="71">
        <v>0.12444299009653234</v>
      </c>
      <c r="BZ99" s="66">
        <v>0.35010538675495412</v>
      </c>
      <c r="CA99" s="227">
        <v>8.0161304293427521E-2</v>
      </c>
      <c r="CB99" s="66">
        <v>0.31900000000000001</v>
      </c>
      <c r="CC99" s="113">
        <v>7.597470717881101E-2</v>
      </c>
      <c r="CD99" s="53"/>
      <c r="CE99" s="134">
        <f>(1-I99*0.7635+1-AU99*0.7562+1-K99*0.7021+P99*0.5276+1-R99*0.4621+1-W99*0.2713)/5.5276</f>
        <v>0.71303936508883248</v>
      </c>
      <c r="CF99" s="115">
        <v>4.83</v>
      </c>
      <c r="CG99" s="116">
        <v>9.8000000000000007</v>
      </c>
      <c r="CH99" s="116">
        <v>3.2</v>
      </c>
      <c r="CI99" s="116">
        <v>0.4</v>
      </c>
      <c r="CJ99" s="115">
        <f>AS99/D99</f>
        <v>1.255041075429425</v>
      </c>
      <c r="CK99" s="1252">
        <v>0.96899999999999997</v>
      </c>
      <c r="CL99" s="116">
        <v>1.06</v>
      </c>
      <c r="CM99" s="116">
        <v>3.3</v>
      </c>
      <c r="CN99" s="116">
        <v>23.7</v>
      </c>
      <c r="CO99" s="66">
        <v>0.72799999999999998</v>
      </c>
      <c r="CP99" s="71">
        <v>0.12444299009653234</v>
      </c>
      <c r="CQ99" s="66">
        <v>0.35010538675495412</v>
      </c>
      <c r="CR99" s="66">
        <v>8.0161304293427521E-2</v>
      </c>
      <c r="CS99" s="66">
        <v>0.31900000000000001</v>
      </c>
      <c r="CT99" s="113">
        <v>7.597470717881101E-2</v>
      </c>
      <c r="CU99" s="40"/>
      <c r="CV99" s="96">
        <v>1973</v>
      </c>
      <c r="CW99" s="134">
        <v>0.49709166708687752</v>
      </c>
      <c r="CX99" s="134">
        <v>0.72977477356139775</v>
      </c>
      <c r="CY99" s="40"/>
      <c r="DG99" s="40"/>
      <c r="DH99" s="96">
        <v>1973</v>
      </c>
      <c r="DI99" s="66">
        <v>0.28100000000000003</v>
      </c>
      <c r="DJ99" s="40"/>
      <c r="DR99" s="40"/>
      <c r="DS99" s="96">
        <v>1973</v>
      </c>
      <c r="DT99" s="98">
        <v>6.189146049481245E-2</v>
      </c>
      <c r="DU99" s="40"/>
    </row>
    <row r="100" spans="1:125" x14ac:dyDescent="0.2">
      <c r="A100" s="40"/>
      <c r="B100" s="96">
        <v>1930</v>
      </c>
      <c r="C100" s="142">
        <v>25</v>
      </c>
      <c r="D100" s="111">
        <v>3043</v>
      </c>
      <c r="E100" s="112">
        <v>16711</v>
      </c>
      <c r="F100" s="138">
        <f>((((4/6)+((J100+K100+R100+T100+V100+W100+I100-(1-M100)-P100-Q100)/20))*(X100+(AD100+AS100)*5/6+(AH100+AM100+AP100)*1/6+AK100*18/6+AO100*8/6-AE100*9/6-AF100*7/6-AG100*3/6-AI100*2/6-AQ100*4/6-AR100)-(((2/6)-((J100+K100+L100+M100+S100+U100+V100+W100+I100)/20))*(AE100*17/6+AF100*12/6+AI100*3/6+AL100*2/6+AQ100*5/6+AR100*8/6-AD100*1/6-AG100*9/6-AK100*2/6))))/2</f>
        <v>15751.378136559664</v>
      </c>
      <c r="G100" s="304">
        <f t="shared" si="39"/>
        <v>0.9425754375297507</v>
      </c>
      <c r="H100" s="138">
        <f>E100-F100</f>
        <v>959.6218634403358</v>
      </c>
      <c r="I100" s="66">
        <v>0.30599999999999999</v>
      </c>
      <c r="J100" s="412">
        <v>0.42599999999999999</v>
      </c>
      <c r="K100" s="66">
        <v>0.77800000000000002</v>
      </c>
      <c r="L100" s="66">
        <f>AN100/X100</f>
        <v>8.1854328172549368E-2</v>
      </c>
      <c r="M100" s="66">
        <f>AG100/X100</f>
        <v>3.9672138430440478E-2</v>
      </c>
      <c r="N100" s="134">
        <f>(I100*0.7635+AU100*0.7562+K100*0.7021+1-P100*0.5276+R100*0.4621+W100*0.2713)/3.9552</f>
        <v>0.53543680786372727</v>
      </c>
      <c r="O100" s="134">
        <f>(1-I100*0.7635+1-AU100*0.7562+1-K100*0.7021+P100*0.5276+1-R100*0.4621+1-W100*0.2713)/5.5276</f>
        <v>0.7023374226675928</v>
      </c>
      <c r="P100" s="113">
        <f>AI100/AA100</f>
        <v>6.6843590715699897E-2</v>
      </c>
      <c r="Q100" s="66">
        <f>AT100/X100</f>
        <v>2.1946289344498989E-2</v>
      </c>
      <c r="R100" s="71">
        <f>E100/AA100</f>
        <v>0.14078941825687688</v>
      </c>
      <c r="S100" s="66">
        <f>AC100/X100</f>
        <v>0.21648637242053356</v>
      </c>
      <c r="T100" s="66">
        <f>AC100/AA100</f>
        <v>8.2109608660853442E-2</v>
      </c>
      <c r="U100" s="67">
        <f>E100/X100</f>
        <v>0.37119882716186497</v>
      </c>
      <c r="V100" s="66">
        <v>0.35199999999999998</v>
      </c>
      <c r="W100" s="67">
        <f>AD100/AA100</f>
        <v>7.8470028223598304E-2</v>
      </c>
      <c r="X100" s="69">
        <v>45019</v>
      </c>
      <c r="Y100" s="69"/>
      <c r="Z100" s="888">
        <v>30894</v>
      </c>
      <c r="AA100" s="888">
        <v>118695</v>
      </c>
      <c r="AB100" s="887">
        <v>105723</v>
      </c>
      <c r="AC100" s="888">
        <f t="shared" si="35"/>
        <v>9746</v>
      </c>
      <c r="AD100" s="68">
        <v>9314</v>
      </c>
      <c r="AE100" s="119">
        <v>2482</v>
      </c>
      <c r="AF100" s="72">
        <v>875.10670275796338</v>
      </c>
      <c r="AG100" s="68">
        <v>1786</v>
      </c>
      <c r="AH100" s="69">
        <v>433</v>
      </c>
      <c r="AI100" s="68">
        <v>7934</v>
      </c>
      <c r="AJ100" s="888">
        <f t="shared" si="36"/>
        <v>792</v>
      </c>
      <c r="AK100" s="68">
        <v>432</v>
      </c>
      <c r="AL100" s="114">
        <v>185</v>
      </c>
      <c r="AM100" s="69">
        <v>36</v>
      </c>
      <c r="AN100" s="888">
        <f t="shared" si="37"/>
        <v>3685</v>
      </c>
      <c r="AO100" s="68">
        <v>1079</v>
      </c>
      <c r="AP100" s="69">
        <v>174</v>
      </c>
      <c r="AQ100" s="69">
        <v>3139</v>
      </c>
      <c r="AR100" s="68">
        <v>803</v>
      </c>
      <c r="AS100" s="220">
        <v>3042</v>
      </c>
      <c r="AT100" s="894">
        <f t="shared" si="38"/>
        <v>988</v>
      </c>
      <c r="AU100" s="349">
        <f>X100/AA100</f>
        <v>0.3792830363536796</v>
      </c>
      <c r="AV100" s="349">
        <f>BH100/AA100</f>
        <v>0.50152912928093007</v>
      </c>
      <c r="AW100" s="353">
        <f>AG100/AA100</f>
        <v>1.5046969122540966E-2</v>
      </c>
      <c r="AX100" s="365">
        <f>AN100/AA100</f>
        <v>3.1045958127975063E-2</v>
      </c>
      <c r="AY100" s="365">
        <f>BH100/X100</f>
        <v>1.3223083586929962</v>
      </c>
      <c r="AZ100" s="365">
        <f>AR100/X100</f>
        <v>1.7836913303271952E-2</v>
      </c>
      <c r="BA100" s="365">
        <f>AR100/AA100</f>
        <v>6.7652386368423269E-3</v>
      </c>
      <c r="BB100" s="365">
        <f>AT100/AA100</f>
        <v>8.3238552592779808E-3</v>
      </c>
      <c r="BC100" s="365">
        <f>AI100/X100</f>
        <v>0.17623670005997469</v>
      </c>
      <c r="BD100" s="380">
        <f>AD100/X100</f>
        <v>0.20689042404318178</v>
      </c>
      <c r="BE100" s="365">
        <v>0.29199999999999998</v>
      </c>
      <c r="BF100" s="907">
        <v>15455</v>
      </c>
      <c r="BG100" s="907">
        <v>5541</v>
      </c>
      <c r="BH100" s="910">
        <f>X100+AC100+AN100+AO100</f>
        <v>59529</v>
      </c>
      <c r="BI100" s="909">
        <v>21954</v>
      </c>
      <c r="BJ100" s="909">
        <v>1791.7556558268325</v>
      </c>
      <c r="BK100" s="907">
        <v>275</v>
      </c>
      <c r="BL100" s="907">
        <v>1613</v>
      </c>
      <c r="BM100" s="53"/>
      <c r="BN100" s="134">
        <f>(I100*0.7635+AU100*0.7562+K100*0.7021+1-P100*0.5276+R100*0.4621+W100*0.2713)/3.9552</f>
        <v>0.53543680786372727</v>
      </c>
      <c r="BO100" s="222">
        <v>5.49</v>
      </c>
      <c r="BP100" s="116">
        <v>10.4</v>
      </c>
      <c r="BQ100" s="116">
        <v>3.1</v>
      </c>
      <c r="BR100" s="116">
        <v>0.5</v>
      </c>
      <c r="BS100" s="115">
        <f>AS100/D100</f>
        <v>0.99967137693066055</v>
      </c>
      <c r="BT100" s="1252">
        <v>0.96899999999999997</v>
      </c>
      <c r="BU100" s="116">
        <v>1.1100000000000001</v>
      </c>
      <c r="BV100" s="116">
        <v>23.5</v>
      </c>
      <c r="BW100" s="116">
        <v>3.5</v>
      </c>
      <c r="BX100" s="66">
        <v>0.77800000000000002</v>
      </c>
      <c r="BY100" s="71">
        <v>0.14078941825687688</v>
      </c>
      <c r="BZ100" s="66">
        <v>0.3792830363536796</v>
      </c>
      <c r="CA100" s="227">
        <v>7.8470028223598304E-2</v>
      </c>
      <c r="CB100" s="66">
        <v>0.30599999999999999</v>
      </c>
      <c r="CC100" s="113">
        <v>6.6843590715699897E-2</v>
      </c>
      <c r="CD100" s="53"/>
      <c r="CE100" s="134">
        <f>(1-I100*0.7635+1-AU100*0.7562+1-K100*0.7021+P100*0.5276+1-R100*0.4621+1-W100*0.2713)/5.5276</f>
        <v>0.7023374226675928</v>
      </c>
      <c r="CF100" s="115">
        <v>5.49</v>
      </c>
      <c r="CG100" s="116">
        <v>10.4</v>
      </c>
      <c r="CH100" s="116">
        <v>3.1</v>
      </c>
      <c r="CI100" s="116">
        <v>0.5</v>
      </c>
      <c r="CJ100" s="115">
        <f>AS100/D100</f>
        <v>0.99967137693066055</v>
      </c>
      <c r="CK100" s="1252">
        <v>0.96899999999999997</v>
      </c>
      <c r="CL100" s="116">
        <v>1.1100000000000001</v>
      </c>
      <c r="CM100" s="116">
        <v>3.5</v>
      </c>
      <c r="CN100" s="116">
        <v>23.5</v>
      </c>
      <c r="CO100" s="66">
        <v>0.77800000000000002</v>
      </c>
      <c r="CP100" s="71">
        <v>0.14078941825687688</v>
      </c>
      <c r="CQ100" s="66">
        <v>0.3792830363536796</v>
      </c>
      <c r="CR100" s="66">
        <v>7.8470028223598304E-2</v>
      </c>
      <c r="CS100" s="66">
        <v>0.30599999999999999</v>
      </c>
      <c r="CT100" s="113">
        <v>6.6843590715699897E-2</v>
      </c>
      <c r="CU100" s="40"/>
      <c r="CV100" s="96">
        <v>1974</v>
      </c>
      <c r="CW100" s="134">
        <v>0.49408175916206593</v>
      </c>
      <c r="CX100" s="134">
        <v>0.73192847278424589</v>
      </c>
      <c r="CY100" s="40"/>
      <c r="DG100" s="40"/>
      <c r="DH100" s="96">
        <v>1974</v>
      </c>
      <c r="DI100" s="66">
        <v>0.28199999999999997</v>
      </c>
      <c r="DJ100" s="40"/>
      <c r="DR100" s="40"/>
      <c r="DS100" s="96">
        <v>1974</v>
      </c>
      <c r="DT100" s="98">
        <v>5.4264995083579154E-2</v>
      </c>
      <c r="DU100" s="40"/>
    </row>
    <row r="101" spans="1:125" x14ac:dyDescent="0.2">
      <c r="A101" s="40"/>
      <c r="B101" s="96">
        <v>1929</v>
      </c>
      <c r="C101" s="142">
        <v>29</v>
      </c>
      <c r="D101" s="111">
        <v>3391</v>
      </c>
      <c r="E101" s="112">
        <v>18079</v>
      </c>
      <c r="F101" s="138">
        <f>((((4/6)+((J101+K101+R101+T101+V101+W101+I101-(1-M101)-P101-Q101)/20))*(X101+(AD101+AS101)*5/6+(AH101+AM101+AP101)*1/6+AK101*18/6+AO101*8/6-AE101*9/6-AF101*7/6-AG101*3/6-AI101*2/6-AQ101*4/6-AR101)-(((2/6)-((J101+K101+L101+M101+S101+U101+V101+W101+I101)/20))*(AE101*17/6+AF101*12/6+AI101*3/6+AL101*2/6+AQ101*5/6+AR101*8/6-AD101*1/6-AG101*9/6-AK101*2/6))))/2</f>
        <v>17673.738015675339</v>
      </c>
      <c r="G101" s="301">
        <f t="shared" si="39"/>
        <v>0.97758382740612526</v>
      </c>
      <c r="H101" s="138">
        <f>E101-F101</f>
        <v>405.26198432466117</v>
      </c>
      <c r="I101" s="66">
        <v>0.34899999999999998</v>
      </c>
      <c r="J101" s="412">
        <v>0.41599999999999998</v>
      </c>
      <c r="K101" s="66">
        <v>0.76900000000000002</v>
      </c>
      <c r="L101" s="66">
        <f>AN101/X101</f>
        <v>9.1730008491601595E-2</v>
      </c>
      <c r="M101" s="66">
        <f>AG101/X101</f>
        <v>3.8108651078019182E-2</v>
      </c>
      <c r="N101" s="134">
        <f>(I101*0.7635+AU101*0.7562+K101*0.7021+1-P101*0.5276+R101*0.4621+W101*0.2713)/3.9552</f>
        <v>0.54152862666186363</v>
      </c>
      <c r="O101" s="134">
        <f>(1-I101*0.7635+1-AU101*0.7562+1-K101*0.7021+P101*0.5276+1-R101*0.4621+1-W101*0.2713)/5.5276</f>
        <v>0.69797850347836277</v>
      </c>
      <c r="P101" s="113">
        <f>AI101/AA101</f>
        <v>5.3034158494808241E-2</v>
      </c>
      <c r="Q101" s="66">
        <f>AT101/X101</f>
        <v>2.5723339477662945E-2</v>
      </c>
      <c r="R101" s="71">
        <f>E101/AA101</f>
        <v>0.13732520072008569</v>
      </c>
      <c r="S101" s="66">
        <f>AC101/X101</f>
        <v>0.23894538450386266</v>
      </c>
      <c r="T101" s="66">
        <f>AC101/AA101</f>
        <v>8.7633212053079737E-2</v>
      </c>
      <c r="U101" s="67">
        <f>E101/X101</f>
        <v>0.37443820806495037</v>
      </c>
      <c r="V101" s="66">
        <v>0.35399999999999998</v>
      </c>
      <c r="W101" s="67">
        <f>AD101/AA101</f>
        <v>8.3539054014021924E-2</v>
      </c>
      <c r="X101" s="69">
        <v>48283</v>
      </c>
      <c r="Y101" s="69"/>
      <c r="Z101" s="888">
        <v>33626</v>
      </c>
      <c r="AA101" s="888">
        <v>131651</v>
      </c>
      <c r="AB101" s="887">
        <v>116184</v>
      </c>
      <c r="AC101" s="888">
        <f t="shared" si="35"/>
        <v>11537</v>
      </c>
      <c r="AD101" s="68">
        <v>10998</v>
      </c>
      <c r="AE101" s="119">
        <v>2720</v>
      </c>
      <c r="AF101" s="72">
        <v>1065.6519001246154</v>
      </c>
      <c r="AG101" s="68">
        <v>1840</v>
      </c>
      <c r="AH101" s="69">
        <v>447</v>
      </c>
      <c r="AI101" s="68">
        <v>6982</v>
      </c>
      <c r="AJ101" s="888">
        <f t="shared" si="36"/>
        <v>867</v>
      </c>
      <c r="AK101" s="68">
        <v>539</v>
      </c>
      <c r="AL101" s="114">
        <v>242</v>
      </c>
      <c r="AM101" s="69">
        <v>44</v>
      </c>
      <c r="AN101" s="888">
        <f t="shared" si="37"/>
        <v>4429</v>
      </c>
      <c r="AO101" s="68">
        <v>1648</v>
      </c>
      <c r="AP101" s="69">
        <v>178</v>
      </c>
      <c r="AQ101" s="69">
        <v>3832</v>
      </c>
      <c r="AR101" s="68">
        <v>1000</v>
      </c>
      <c r="AS101" s="220">
        <v>3760</v>
      </c>
      <c r="AT101" s="894">
        <f t="shared" si="38"/>
        <v>1242</v>
      </c>
      <c r="AU101" s="349">
        <f>X101/AA101</f>
        <v>0.36674996771767782</v>
      </c>
      <c r="AV101" s="349">
        <f>BH101/AA101</f>
        <v>0.50054310259701784</v>
      </c>
      <c r="AW101" s="353">
        <f>AG101/AA101</f>
        <v>1.3976346552627781E-2</v>
      </c>
      <c r="AX101" s="365">
        <f>AN101/AA101</f>
        <v>3.3641977653037197E-2</v>
      </c>
      <c r="AY101" s="365">
        <f>BH101/X101</f>
        <v>1.3648074891783857</v>
      </c>
      <c r="AZ101" s="365">
        <f>AR101/X101</f>
        <v>2.0711223411966944E-2</v>
      </c>
      <c r="BA101" s="365">
        <f>AR101/AA101</f>
        <v>7.5958405177324901E-3</v>
      </c>
      <c r="BB101" s="365">
        <f>AT101/AA101</f>
        <v>9.4340339230237526E-3</v>
      </c>
      <c r="BC101" s="365">
        <f>AI101/X101</f>
        <v>0.14460576186235322</v>
      </c>
      <c r="BD101" s="380">
        <f>AD101/X101</f>
        <v>0.22778203508481246</v>
      </c>
      <c r="BE101" s="365">
        <v>0.28899999999999998</v>
      </c>
      <c r="BF101" s="907">
        <v>16608</v>
      </c>
      <c r="BG101" s="907">
        <v>5919</v>
      </c>
      <c r="BH101" s="910">
        <f>X101+AC101+AN101+AO101</f>
        <v>65897</v>
      </c>
      <c r="BI101" s="909">
        <v>24258</v>
      </c>
      <c r="BJ101" s="909">
        <v>1772.3260036101012</v>
      </c>
      <c r="BK101" s="907">
        <v>333</v>
      </c>
      <c r="BL101" s="907">
        <v>1609</v>
      </c>
      <c r="BM101" s="53"/>
      <c r="BN101" s="134">
        <f>(I101*0.7635+AU101*0.7562+K101*0.7021+1-P101*0.5276+R101*0.4621+W101*0.2713)/3.9552</f>
        <v>0.54152862666186363</v>
      </c>
      <c r="BO101" s="222">
        <v>5.33</v>
      </c>
      <c r="BP101" s="116">
        <v>10.199999999999999</v>
      </c>
      <c r="BQ101" s="116">
        <v>3.3</v>
      </c>
      <c r="BR101" s="116">
        <v>0.5</v>
      </c>
      <c r="BS101" s="115">
        <f>AS101/D101</f>
        <v>1.108817457976998</v>
      </c>
      <c r="BT101" s="1252">
        <v>0.96699999999999997</v>
      </c>
      <c r="BU101" s="116">
        <v>0.96</v>
      </c>
      <c r="BV101" s="116">
        <v>23.8</v>
      </c>
      <c r="BW101" s="116">
        <v>3.2</v>
      </c>
      <c r="BX101" s="66">
        <v>0.76900000000000002</v>
      </c>
      <c r="BY101" s="71">
        <v>0.13732520072008569</v>
      </c>
      <c r="BZ101" s="66">
        <v>0.36674996771767782</v>
      </c>
      <c r="CA101" s="227">
        <v>8.3539054014021924E-2</v>
      </c>
      <c r="CB101" s="66">
        <v>0.34899999999999998</v>
      </c>
      <c r="CC101" s="113">
        <v>5.3034158494808241E-2</v>
      </c>
      <c r="CD101" s="53"/>
      <c r="CE101" s="134">
        <f>(1-I101*0.7635+1-AU101*0.7562+1-K101*0.7021+P101*0.5276+1-R101*0.4621+1-W101*0.2713)/5.5276</f>
        <v>0.69797850347836277</v>
      </c>
      <c r="CF101" s="115">
        <v>5.33</v>
      </c>
      <c r="CG101" s="116">
        <v>10.199999999999999</v>
      </c>
      <c r="CH101" s="116">
        <v>3.3</v>
      </c>
      <c r="CI101" s="116">
        <v>0.5</v>
      </c>
      <c r="CJ101" s="115">
        <f>AS101/D101</f>
        <v>1.108817457976998</v>
      </c>
      <c r="CK101" s="1252">
        <v>0.96699999999999997</v>
      </c>
      <c r="CL101" s="116">
        <v>0.96</v>
      </c>
      <c r="CM101" s="116">
        <v>3.2</v>
      </c>
      <c r="CN101" s="116">
        <v>23.8</v>
      </c>
      <c r="CO101" s="66">
        <v>0.76900000000000002</v>
      </c>
      <c r="CP101" s="71">
        <v>0.13732520072008569</v>
      </c>
      <c r="CQ101" s="66">
        <v>0.36674996771767782</v>
      </c>
      <c r="CR101" s="66">
        <v>8.3539054014021924E-2</v>
      </c>
      <c r="CS101" s="66">
        <v>0.34899999999999998</v>
      </c>
      <c r="CT101" s="113">
        <v>5.3034158494808241E-2</v>
      </c>
      <c r="CU101" s="40"/>
      <c r="CV101" s="96">
        <v>1975</v>
      </c>
      <c r="CW101" s="134">
        <v>0.49665373785902178</v>
      </c>
      <c r="CX101" s="134">
        <v>0.73008812794341083</v>
      </c>
      <c r="CY101" s="40"/>
      <c r="DG101" s="40"/>
      <c r="DH101" s="96">
        <v>1975</v>
      </c>
      <c r="DI101" s="66">
        <v>0.28199999999999997</v>
      </c>
      <c r="DJ101" s="40"/>
      <c r="DR101" s="40"/>
      <c r="DS101" s="96">
        <v>1975</v>
      </c>
      <c r="DT101" s="98">
        <v>5.4866392809208117E-2</v>
      </c>
      <c r="DU101" s="40"/>
    </row>
    <row r="102" spans="1:125" x14ac:dyDescent="0.2">
      <c r="A102" s="40"/>
      <c r="B102" s="96">
        <v>1928</v>
      </c>
      <c r="C102" s="142">
        <v>29</v>
      </c>
      <c r="D102" s="111">
        <v>3235</v>
      </c>
      <c r="E102" s="112">
        <v>15656</v>
      </c>
      <c r="F102" s="138">
        <f>((((4/6)+((J102+K102+R102+T102+V102+W102+I102-(1-M102)-P102-Q102)/20))*(X102+(AD102+AS102)*5/6+(AH102+AM102+AP102)*1/6+AK102*18/6+AO102*8/6-AE102*9/6-AF102*7/6-AG102*3/6-AI102*2/6-AQ102*4/6-AR102)-(((2/6)-((J102+K102+L102+M102+S102+U102+V102+W102+I102)/20))*(AE102*17/6+AF102*12/6+AI102*3/6+AL102*2/6+AQ102*5/6+AR102*8/6-AD102*1/6-AG102*9/6-AK102*2/6))))/2</f>
        <v>15979.890558519226</v>
      </c>
      <c r="G102" s="301">
        <f t="shared" si="39"/>
        <v>1.0206879508507425</v>
      </c>
      <c r="H102" s="138">
        <f t="shared" ref="H102:H104" si="47">F102-E102</f>
        <v>323.89055851922603</v>
      </c>
      <c r="I102" s="66">
        <v>0.38100000000000001</v>
      </c>
      <c r="J102" s="412">
        <v>0.39500000000000002</v>
      </c>
      <c r="K102" s="66">
        <v>0.73799999999999999</v>
      </c>
      <c r="L102" s="66">
        <f>AN102/X102</f>
        <v>0.1142158095717193</v>
      </c>
      <c r="M102" s="66">
        <f>AG102/X102</f>
        <v>3.2927080236892052E-2</v>
      </c>
      <c r="N102" s="134">
        <f>(I102*0.7635+AU102*0.7562+K102*0.7021+1-P102*0.5276+R102*0.4621+W102*0.2713)/3.9552</f>
        <v>0.53662102083856367</v>
      </c>
      <c r="O102" s="134">
        <f>(1-I102*0.7635+1-AU102*0.7562+1-K102*0.7021+P102*0.5276+1-R102*0.4621+1-W102*0.2713)/5.5276</f>
        <v>0.70149007496550275</v>
      </c>
      <c r="P102" s="113">
        <f>AI102/AA102</f>
        <v>5.6799270306599245E-2</v>
      </c>
      <c r="Q102" s="66">
        <f>AT102/X102</f>
        <v>2.6730386664532504E-2</v>
      </c>
      <c r="R102" s="71">
        <f>E102/AA102</f>
        <v>0.12526403379632592</v>
      </c>
      <c r="S102" s="66">
        <f>AC102/X102</f>
        <v>0.23650332700706561</v>
      </c>
      <c r="T102" s="66">
        <f>AC102/AA102</f>
        <v>8.2754592587851242E-2</v>
      </c>
      <c r="U102" s="67">
        <f>E102/X102</f>
        <v>0.35799053346443188</v>
      </c>
      <c r="V102" s="66">
        <v>0.34200000000000003</v>
      </c>
      <c r="W102" s="67">
        <f>AD102/AA102</f>
        <v>7.696985214107406E-2</v>
      </c>
      <c r="X102" s="69">
        <v>43733</v>
      </c>
      <c r="Y102" s="69"/>
      <c r="Z102" s="888">
        <v>31073</v>
      </c>
      <c r="AA102" s="888">
        <v>124984</v>
      </c>
      <c r="AB102" s="887">
        <v>110585</v>
      </c>
      <c r="AC102" s="888">
        <f t="shared" si="35"/>
        <v>10343</v>
      </c>
      <c r="AD102" s="68">
        <v>9620</v>
      </c>
      <c r="AE102" s="119">
        <v>2890</v>
      </c>
      <c r="AF102" s="72">
        <v>866.86212644142927</v>
      </c>
      <c r="AG102" s="68">
        <v>1440</v>
      </c>
      <c r="AH102" s="69">
        <v>372</v>
      </c>
      <c r="AI102" s="68">
        <v>7099</v>
      </c>
      <c r="AJ102" s="888">
        <f t="shared" si="36"/>
        <v>822</v>
      </c>
      <c r="AK102" s="68">
        <v>723</v>
      </c>
      <c r="AL102" s="114">
        <v>222</v>
      </c>
      <c r="AM102" s="69">
        <v>26</v>
      </c>
      <c r="AN102" s="888">
        <f t="shared" si="37"/>
        <v>4995</v>
      </c>
      <c r="AO102" s="68">
        <v>1907</v>
      </c>
      <c r="AP102" s="69">
        <v>228</v>
      </c>
      <c r="AQ102" s="69">
        <v>3924</v>
      </c>
      <c r="AR102" s="68">
        <v>947</v>
      </c>
      <c r="AS102" s="220">
        <v>4369</v>
      </c>
      <c r="AT102" s="894">
        <f t="shared" si="38"/>
        <v>1169</v>
      </c>
      <c r="AU102" s="349">
        <f>X102/AA102</f>
        <v>0.34990878832490557</v>
      </c>
      <c r="AV102" s="349">
        <f>BH102/AA102</f>
        <v>0.48788644946553161</v>
      </c>
      <c r="AW102" s="353">
        <f>AG102/AA102</f>
        <v>1.1521474748767841E-2</v>
      </c>
      <c r="AX102" s="365">
        <f>AN102/AA102</f>
        <v>3.9965115534788452E-2</v>
      </c>
      <c r="AY102" s="365">
        <f>BH102/X102</f>
        <v>1.3943246518647245</v>
      </c>
      <c r="AZ102" s="365">
        <f>AR102/X102</f>
        <v>2.1654128461344981E-2</v>
      </c>
      <c r="BA102" s="365">
        <f>AR102/AA102</f>
        <v>7.5769698521410741E-3</v>
      </c>
      <c r="BB102" s="365">
        <f>AT102/AA102</f>
        <v>9.3531972092427834E-3</v>
      </c>
      <c r="BC102" s="365">
        <f>AI102/X102</f>
        <v>0.16232593236228934</v>
      </c>
      <c r="BD102" s="380">
        <f>AD102/X102</f>
        <v>0.21997118880479272</v>
      </c>
      <c r="BE102" s="365">
        <v>0.28100000000000003</v>
      </c>
      <c r="BF102" s="907">
        <v>14288</v>
      </c>
      <c r="BG102" s="907">
        <v>5346</v>
      </c>
      <c r="BH102" s="910">
        <f>X102+AC102+AN102+AO102</f>
        <v>60978</v>
      </c>
      <c r="BI102" s="909">
        <v>22790</v>
      </c>
      <c r="BJ102" s="909">
        <v>2166.2293535546055</v>
      </c>
      <c r="BK102" s="907">
        <v>308</v>
      </c>
      <c r="BL102" s="907">
        <v>1497</v>
      </c>
      <c r="BM102" s="53"/>
      <c r="BN102" s="134">
        <f>(I102*0.7635+AU102*0.7562+K102*0.7021+1-P102*0.5276+R102*0.4621+W102*0.2713)/3.9552</f>
        <v>0.53662102083856367</v>
      </c>
      <c r="BO102" s="222">
        <v>4.84</v>
      </c>
      <c r="BP102" s="116">
        <v>9.6999999999999993</v>
      </c>
      <c r="BQ102" s="116">
        <v>3</v>
      </c>
      <c r="BR102" s="116">
        <v>0.5</v>
      </c>
      <c r="BS102" s="115">
        <f>AS102/D102</f>
        <v>1.3505409582689336</v>
      </c>
      <c r="BT102" s="1252">
        <v>0.96699999999999997</v>
      </c>
      <c r="BU102" s="116">
        <v>1.03</v>
      </c>
      <c r="BV102" s="116">
        <v>23.9</v>
      </c>
      <c r="BW102" s="116">
        <v>3.1</v>
      </c>
      <c r="BX102" s="66">
        <v>0.73799999999999999</v>
      </c>
      <c r="BY102" s="71">
        <v>0.12526403379632592</v>
      </c>
      <c r="BZ102" s="66">
        <v>0.34990878832490557</v>
      </c>
      <c r="CA102" s="227">
        <v>7.696985214107406E-2</v>
      </c>
      <c r="CB102" s="66">
        <v>0.38100000000000001</v>
      </c>
      <c r="CC102" s="113">
        <v>5.6799270306599245E-2</v>
      </c>
      <c r="CD102" s="53"/>
      <c r="CE102" s="134">
        <f>(1-I102*0.7635+1-AU102*0.7562+1-K102*0.7021+P102*0.5276+1-R102*0.4621+1-W102*0.2713)/5.5276</f>
        <v>0.70149007496550275</v>
      </c>
      <c r="CF102" s="115">
        <v>4.84</v>
      </c>
      <c r="CG102" s="116">
        <v>9.6999999999999993</v>
      </c>
      <c r="CH102" s="116">
        <v>3</v>
      </c>
      <c r="CI102" s="116">
        <v>0.5</v>
      </c>
      <c r="CJ102" s="115">
        <f>AS102/D102</f>
        <v>1.3505409582689336</v>
      </c>
      <c r="CK102" s="1252">
        <v>0.96699999999999997</v>
      </c>
      <c r="CL102" s="116">
        <v>1.03</v>
      </c>
      <c r="CM102" s="116">
        <v>3.1</v>
      </c>
      <c r="CN102" s="116">
        <v>23.9</v>
      </c>
      <c r="CO102" s="66">
        <v>0.73799999999999999</v>
      </c>
      <c r="CP102" s="71">
        <v>0.12526403379632592</v>
      </c>
      <c r="CQ102" s="66">
        <v>0.34990878832490557</v>
      </c>
      <c r="CR102" s="66">
        <v>7.696985214107406E-2</v>
      </c>
      <c r="CS102" s="66">
        <v>0.38100000000000001</v>
      </c>
      <c r="CT102" s="113">
        <v>5.6799270306599245E-2</v>
      </c>
      <c r="CU102" s="40"/>
      <c r="CV102" s="96">
        <v>1976</v>
      </c>
      <c r="CW102" s="134">
        <v>0.49053660031943686</v>
      </c>
      <c r="CX102" s="134">
        <v>0.73446516361830871</v>
      </c>
      <c r="CY102" s="40"/>
      <c r="DG102" s="40"/>
      <c r="DH102" s="96">
        <v>1976</v>
      </c>
      <c r="DI102" s="66">
        <v>0.28100000000000003</v>
      </c>
      <c r="DJ102" s="40"/>
      <c r="DR102" s="40"/>
      <c r="DS102" s="96">
        <v>1976</v>
      </c>
      <c r="DT102" s="98">
        <v>4.7077409162717222E-2</v>
      </c>
      <c r="DU102" s="40"/>
    </row>
    <row r="103" spans="1:125" x14ac:dyDescent="0.2">
      <c r="A103" s="40"/>
      <c r="B103" s="96">
        <v>1927</v>
      </c>
      <c r="C103" s="142">
        <v>31</v>
      </c>
      <c r="D103" s="111">
        <v>3552</v>
      </c>
      <c r="E103" s="112">
        <v>17184</v>
      </c>
      <c r="F103" s="138">
        <f>((((4/6)+((J103+K103+R103+T103+V103+W103+I103-(1-M103)-P103-Q103)/20))*(X103+(AD103+AS103)*5/6+(AH103+AM103+AP103)*1/6+AK103*18/6+AO103*8/6-AE103*9/6-AF103*7/6-AG103*3/6-AI103*2/6-AQ103*4/6-AR103)-(((2/6)-((J103+K103+L103+M103+S103+U103+V103+W103+I103)/20))*(AE103*17/6+AF103*12/6+AI103*3/6+AL103*2/6+AQ103*5/6+AR103*8/6-AD103*1/6-AG103*9/6-AK103*2/6))))/2</f>
        <v>17256.722922927249</v>
      </c>
      <c r="G103" s="300">
        <f t="shared" si="39"/>
        <v>1.0042320136712783</v>
      </c>
      <c r="H103" s="138">
        <f t="shared" si="47"/>
        <v>72.722922927248874</v>
      </c>
      <c r="I103" s="66">
        <v>0.34499999999999997</v>
      </c>
      <c r="J103" s="412">
        <v>0.39200000000000002</v>
      </c>
      <c r="K103" s="66">
        <v>0.73599999999999999</v>
      </c>
      <c r="L103" s="66">
        <f>AN103/X103</f>
        <v>9.9533997034526589E-2</v>
      </c>
      <c r="M103" s="66">
        <f>AG103/X103</f>
        <v>3.0014827367083247E-2</v>
      </c>
      <c r="N103" s="134">
        <f>(I103*0.7635+AU103*0.7562+K103*0.7021+1-P103*0.5276+R103*0.4621+W103*0.2713)/3.9552</f>
        <v>0.52972792192220286</v>
      </c>
      <c r="O103" s="134">
        <f>(1-I103*0.7635+1-AU103*0.7562+1-K103*0.7021+P103*0.5276+1-R103*0.4621+1-W103*0.2713)/5.5276</f>
        <v>0.70642233939020616</v>
      </c>
      <c r="P103" s="113">
        <f>AI103/AA103</f>
        <v>5.0574459494181989E-2</v>
      </c>
      <c r="Q103" s="66">
        <f>AT103/X103</f>
        <v>2.6074984113535267E-2</v>
      </c>
      <c r="R103" s="71">
        <f>E103/AA103</f>
        <v>0.12615350732298206</v>
      </c>
      <c r="S103" s="66">
        <f>AC103/X103</f>
        <v>0.23994916331285746</v>
      </c>
      <c r="T103" s="66">
        <f>AC103/AA103</f>
        <v>8.3162647285541236E-2</v>
      </c>
      <c r="U103" s="67">
        <f>E103/X103</f>
        <v>0.36399067994069051</v>
      </c>
      <c r="V103" s="66">
        <v>0.34399999999999997</v>
      </c>
      <c r="W103" s="67">
        <f>AD103/AA103</f>
        <v>7.8611019344418748E-2</v>
      </c>
      <c r="X103" s="69">
        <v>47210</v>
      </c>
      <c r="Y103" s="69"/>
      <c r="Z103" s="888">
        <v>33941</v>
      </c>
      <c r="AA103" s="888">
        <v>136215</v>
      </c>
      <c r="AB103" s="887">
        <v>120349</v>
      </c>
      <c r="AC103" s="888">
        <f t="shared" si="35"/>
        <v>11328</v>
      </c>
      <c r="AD103" s="68">
        <v>10708</v>
      </c>
      <c r="AE103" s="119">
        <v>2649</v>
      </c>
      <c r="AF103" s="72">
        <v>961.39558588458283</v>
      </c>
      <c r="AG103" s="68">
        <v>1417</v>
      </c>
      <c r="AH103" s="69">
        <v>456</v>
      </c>
      <c r="AI103" s="68">
        <v>6889</v>
      </c>
      <c r="AJ103" s="888">
        <f t="shared" si="36"/>
        <v>956</v>
      </c>
      <c r="AK103" s="68">
        <v>620</v>
      </c>
      <c r="AL103" s="114">
        <v>307</v>
      </c>
      <c r="AM103" s="69">
        <v>43</v>
      </c>
      <c r="AN103" s="888">
        <f t="shared" si="37"/>
        <v>4699</v>
      </c>
      <c r="AO103" s="68">
        <v>1789</v>
      </c>
      <c r="AP103" s="69">
        <v>193</v>
      </c>
      <c r="AQ103" s="69">
        <v>4459</v>
      </c>
      <c r="AR103" s="68">
        <v>924</v>
      </c>
      <c r="AS103" s="220">
        <v>4007</v>
      </c>
      <c r="AT103" s="894">
        <f t="shared" si="38"/>
        <v>1231</v>
      </c>
      <c r="AU103" s="349">
        <f>X103/AA103</f>
        <v>0.34658444371031089</v>
      </c>
      <c r="AV103" s="349">
        <f>BH103/AA103</f>
        <v>0.47737767499908235</v>
      </c>
      <c r="AW103" s="353">
        <f>AG103/AA103</f>
        <v>1.0402672246081563E-2</v>
      </c>
      <c r="AX103" s="365">
        <f>AN103/AA103</f>
        <v>3.449693499247513E-2</v>
      </c>
      <c r="AY103" s="365">
        <f>BH103/X103</f>
        <v>1.3773776742215633</v>
      </c>
      <c r="AZ103" s="365">
        <f>AR103/X103</f>
        <v>1.95721245498835E-2</v>
      </c>
      <c r="BA103" s="365">
        <f>AR103/AA103</f>
        <v>6.7833938993502917E-3</v>
      </c>
      <c r="BB103" s="365">
        <f>AT103/AA103</f>
        <v>9.037183863744816E-3</v>
      </c>
      <c r="BC103" s="365">
        <f>AI103/X103</f>
        <v>0.14592247405210759</v>
      </c>
      <c r="BD103" s="380">
        <f>AD103/X103</f>
        <v>0.22681635246769752</v>
      </c>
      <c r="BE103" s="365">
        <v>0.28199999999999997</v>
      </c>
      <c r="BF103" s="907">
        <v>15663</v>
      </c>
      <c r="BG103" s="907">
        <v>5654</v>
      </c>
      <c r="BH103" s="910">
        <f>X103+AC103+AN103+AO103</f>
        <v>65026</v>
      </c>
      <c r="BI103" s="909">
        <v>25188</v>
      </c>
      <c r="BJ103" s="909">
        <v>1728.4085572837091</v>
      </c>
      <c r="BK103" s="272">
        <v>308.39939550304643</v>
      </c>
      <c r="BL103" s="907">
        <v>1682</v>
      </c>
      <c r="BM103" s="53"/>
      <c r="BN103" s="134">
        <f>(I103*0.7635+AU103*0.7562+K103*0.7021+1-P103*0.5276+R103*0.4621+W103*0.2713)/3.9552</f>
        <v>0.52972792192220286</v>
      </c>
      <c r="BO103" s="222">
        <v>4.84</v>
      </c>
      <c r="BP103" s="116">
        <v>9.8000000000000007</v>
      </c>
      <c r="BQ103" s="116">
        <v>3</v>
      </c>
      <c r="BR103" s="116">
        <v>0.3</v>
      </c>
      <c r="BS103" s="115">
        <f>AS103/D103</f>
        <v>1.1280968468468469</v>
      </c>
      <c r="BT103" s="1252">
        <v>0.96599999999999997</v>
      </c>
      <c r="BU103" s="116">
        <v>1.02</v>
      </c>
      <c r="BV103" s="116">
        <v>23.9</v>
      </c>
      <c r="BW103" s="116">
        <v>3.1</v>
      </c>
      <c r="BX103" s="66">
        <v>0.73599999999999999</v>
      </c>
      <c r="BY103" s="71">
        <v>0.12615350732298206</v>
      </c>
      <c r="BZ103" s="66">
        <v>0.34658444371031089</v>
      </c>
      <c r="CA103" s="227">
        <v>7.8611019344418748E-2</v>
      </c>
      <c r="CB103" s="66">
        <v>0.34499999999999997</v>
      </c>
      <c r="CC103" s="113">
        <v>5.0574459494181989E-2</v>
      </c>
      <c r="CD103" s="53"/>
      <c r="CE103" s="134">
        <f>(1-I103*0.7635+1-AU103*0.7562+1-K103*0.7021+P103*0.5276+1-R103*0.4621+1-W103*0.2713)/5.5276</f>
        <v>0.70642233939020616</v>
      </c>
      <c r="CF103" s="115">
        <v>4.84</v>
      </c>
      <c r="CG103" s="116">
        <v>9.8000000000000007</v>
      </c>
      <c r="CH103" s="116">
        <v>3</v>
      </c>
      <c r="CI103" s="116">
        <v>0.3</v>
      </c>
      <c r="CJ103" s="115">
        <f>AS103/D103</f>
        <v>1.1280968468468469</v>
      </c>
      <c r="CK103" s="1252">
        <v>0.96599999999999997</v>
      </c>
      <c r="CL103" s="116">
        <v>1.02</v>
      </c>
      <c r="CM103" s="116">
        <v>3.1</v>
      </c>
      <c r="CN103" s="116">
        <v>23.9</v>
      </c>
      <c r="CO103" s="66">
        <v>0.73599999999999999</v>
      </c>
      <c r="CP103" s="71">
        <v>0.12615350732298206</v>
      </c>
      <c r="CQ103" s="66">
        <v>0.34658444371031089</v>
      </c>
      <c r="CR103" s="66">
        <v>7.8611019344418748E-2</v>
      </c>
      <c r="CS103" s="66">
        <v>0.34499999999999997</v>
      </c>
      <c r="CT103" s="113">
        <v>5.0574459494181989E-2</v>
      </c>
      <c r="CU103" s="40"/>
      <c r="CV103" s="96">
        <v>1977</v>
      </c>
      <c r="CW103" s="134">
        <v>0.50766865142403694</v>
      </c>
      <c r="CX103" s="134">
        <v>0.72220655436132308</v>
      </c>
      <c r="CY103" s="40"/>
      <c r="DG103" s="40"/>
      <c r="DH103" s="96">
        <v>1977</v>
      </c>
      <c r="DI103" s="66">
        <v>0.28699999999999998</v>
      </c>
      <c r="DJ103" s="40"/>
      <c r="DR103" s="40"/>
      <c r="DS103" s="96">
        <v>1977</v>
      </c>
      <c r="DT103" s="98">
        <v>6.30995670995671E-2</v>
      </c>
      <c r="DU103" s="40"/>
    </row>
    <row r="104" spans="1:125" x14ac:dyDescent="0.2">
      <c r="A104" s="40"/>
      <c r="B104" s="96">
        <v>1926</v>
      </c>
      <c r="C104" s="142">
        <v>32</v>
      </c>
      <c r="D104" s="111">
        <v>3419</v>
      </c>
      <c r="E104" s="112">
        <v>16527</v>
      </c>
      <c r="F104" s="138">
        <f>((((4/6)+((J104+K104+R104+T104+V104+W104+I104-(1-M104)-P104-Q104)/20))*(X104+(AD104+AS104)*5/6+(AH104+AM104+AP104)*1/6+AK104*18/6+AO104*8/6-AE104*9/6-AF104*7/6-AG104*3/6-AI104*2/6-AQ104*4/6-AR104)-(((2/6)-((J104+K104+L104+M104+S104+U104+V104+W104+I104)/20))*(AE104*17/6+AF104*12/6+AI104*3/6+AL104*2/6+AQ104*5/6+AR104*8/6-AD104*1/6-AG104*9/6-AK104*2/6))))/2</f>
        <v>17046.641374739273</v>
      </c>
      <c r="G104" s="301">
        <f t="shared" si="39"/>
        <v>1.0314419661607837</v>
      </c>
      <c r="H104" s="138">
        <f t="shared" si="47"/>
        <v>519.64137473927258</v>
      </c>
      <c r="I104" s="66">
        <v>0.4</v>
      </c>
      <c r="J104" s="412">
        <v>0.39</v>
      </c>
      <c r="K104" s="66">
        <v>0.73599999999999999</v>
      </c>
      <c r="L104" s="66">
        <f>AN104/X104</f>
        <v>0.1251306688018505</v>
      </c>
      <c r="M104" s="66">
        <f>AG104/X104</f>
        <v>2.9581192589132804E-2</v>
      </c>
      <c r="N104" s="134">
        <f>(I104*0.7635+AU104*0.7562+K104*0.7021+1-P104*0.5276+R104*0.4621+W104*0.2713)/3.9552</f>
        <v>0.53941496829172819</v>
      </c>
      <c r="O104" s="134">
        <f>(1-I104*0.7635+1-AU104*0.7562+1-K104*0.7021+P104*0.5276+1-R104*0.4621+1-W104*0.2713)/5.5276</f>
        <v>0.69949090335996755</v>
      </c>
      <c r="P104" s="113">
        <f>AI104/AA104</f>
        <v>5.2945744697050448E-2</v>
      </c>
      <c r="Q104" s="66">
        <f>AT104/X104</f>
        <v>2.6845488312092703E-2</v>
      </c>
      <c r="R104" s="71">
        <f>E104/AA104</f>
        <v>0.12583179790166132</v>
      </c>
      <c r="S104" s="66">
        <f>AC104/X104</f>
        <v>0.25880207290763108</v>
      </c>
      <c r="T104" s="66">
        <f>AC104/AA104</f>
        <v>8.8593138523853754E-2</v>
      </c>
      <c r="U104" s="67">
        <f>E104/X104</f>
        <v>0.36758524054180292</v>
      </c>
      <c r="V104" s="66">
        <v>0.34599999999999997</v>
      </c>
      <c r="W104" s="67">
        <f>AD104/AA104</f>
        <v>8.2098643236740723E-2</v>
      </c>
      <c r="X104" s="69">
        <v>44961</v>
      </c>
      <c r="Y104" s="69"/>
      <c r="Z104" s="888">
        <v>32229</v>
      </c>
      <c r="AA104" s="888">
        <v>131342</v>
      </c>
      <c r="AB104" s="887">
        <v>115265</v>
      </c>
      <c r="AC104" s="888">
        <f t="shared" si="35"/>
        <v>11636</v>
      </c>
      <c r="AD104" s="68">
        <v>10783</v>
      </c>
      <c r="AE104" s="119">
        <v>3079</v>
      </c>
      <c r="AF104" s="72">
        <v>932.29539325598739</v>
      </c>
      <c r="AG104" s="68">
        <v>1330</v>
      </c>
      <c r="AH104" s="69">
        <v>411</v>
      </c>
      <c r="AI104" s="68">
        <v>6954</v>
      </c>
      <c r="AJ104" s="888">
        <f t="shared" si="36"/>
        <v>875</v>
      </c>
      <c r="AK104" s="68">
        <v>853</v>
      </c>
      <c r="AL104" s="114">
        <v>236</v>
      </c>
      <c r="AM104" s="69">
        <v>53</v>
      </c>
      <c r="AN104" s="888">
        <f t="shared" si="37"/>
        <v>5626</v>
      </c>
      <c r="AO104" s="68">
        <v>2320</v>
      </c>
      <c r="AP104" s="69">
        <v>228</v>
      </c>
      <c r="AQ104" s="69">
        <v>4357</v>
      </c>
      <c r="AR104" s="68">
        <v>971</v>
      </c>
      <c r="AS104" s="220">
        <v>4934</v>
      </c>
      <c r="AT104" s="894">
        <f t="shared" si="38"/>
        <v>1207</v>
      </c>
      <c r="AU104" s="349">
        <f>X104/AA104</f>
        <v>0.34232004994594267</v>
      </c>
      <c r="AV104" s="349">
        <f>BH104/AA104</f>
        <v>0.49141173425103929</v>
      </c>
      <c r="AW104" s="353">
        <f>AG104/AA104</f>
        <v>1.0126235324572489E-2</v>
      </c>
      <c r="AX104" s="365">
        <f>AN104/AA104</f>
        <v>4.2834736794018669E-2</v>
      </c>
      <c r="AY104" s="365">
        <f>BH104/X104</f>
        <v>1.435533017504059</v>
      </c>
      <c r="AZ104" s="365">
        <f>AR104/X104</f>
        <v>2.1596494739885678E-2</v>
      </c>
      <c r="BA104" s="365">
        <f>AR104/AA104</f>
        <v>7.3929131580149536E-3</v>
      </c>
      <c r="BB104" s="365">
        <f>AT104/AA104</f>
        <v>9.1897488998187934E-3</v>
      </c>
      <c r="BC104" s="365">
        <f>AI104/X104</f>
        <v>0.15466737839460867</v>
      </c>
      <c r="BD104" s="380">
        <f>AD104/X104</f>
        <v>0.23983007495384889</v>
      </c>
      <c r="BE104" s="365">
        <v>0.28000000000000003</v>
      </c>
      <c r="BF104" s="907">
        <v>14953</v>
      </c>
      <c r="BG104" s="907">
        <v>5516</v>
      </c>
      <c r="BH104" s="910">
        <f>X104+AC104+AN104+AO104</f>
        <v>64543</v>
      </c>
      <c r="BI104" s="909">
        <v>23770</v>
      </c>
      <c r="BJ104" s="909">
        <v>2337.8315990666974</v>
      </c>
      <c r="BK104" s="272">
        <v>266.50715939162814</v>
      </c>
      <c r="BL104" s="907">
        <v>1613</v>
      </c>
      <c r="BM104" s="53"/>
      <c r="BN104" s="134">
        <f>(I104*0.7635+AU104*0.7562+K104*0.7021+1-P104*0.5276+R104*0.4621+W104*0.2713)/3.9552</f>
        <v>0.53941496829172819</v>
      </c>
      <c r="BO104" s="222">
        <v>4.83</v>
      </c>
      <c r="BP104" s="116">
        <v>9.6</v>
      </c>
      <c r="BQ104" s="116">
        <v>3.2</v>
      </c>
      <c r="BR104" s="116">
        <v>0.4</v>
      </c>
      <c r="BS104" s="115">
        <f>AS104/D104</f>
        <v>1.4431120210587891</v>
      </c>
      <c r="BT104" s="1252">
        <v>0.96399999999999997</v>
      </c>
      <c r="BU104" s="116">
        <v>0.97</v>
      </c>
      <c r="BV104" s="116">
        <v>23.9</v>
      </c>
      <c r="BW104" s="116">
        <v>3.1</v>
      </c>
      <c r="BX104" s="66">
        <v>0.73599999999999999</v>
      </c>
      <c r="BY104" s="71">
        <v>0.12583179790166132</v>
      </c>
      <c r="BZ104" s="66">
        <v>0.34232004994594267</v>
      </c>
      <c r="CA104" s="227">
        <v>8.2098643236740723E-2</v>
      </c>
      <c r="CB104" s="66">
        <v>0.4</v>
      </c>
      <c r="CC104" s="113">
        <v>5.2945744697050448E-2</v>
      </c>
      <c r="CD104" s="53"/>
      <c r="CE104" s="134">
        <f>(1-I104*0.7635+1-AU104*0.7562+1-K104*0.7021+P104*0.5276+1-R104*0.4621+1-W104*0.2713)/5.5276</f>
        <v>0.69949090335996755</v>
      </c>
      <c r="CF104" s="115">
        <v>4.83</v>
      </c>
      <c r="CG104" s="116">
        <v>9.6</v>
      </c>
      <c r="CH104" s="116">
        <v>3.2</v>
      </c>
      <c r="CI104" s="116">
        <v>0.4</v>
      </c>
      <c r="CJ104" s="115">
        <f>AS104/D104</f>
        <v>1.4431120210587891</v>
      </c>
      <c r="CK104" s="1252">
        <v>0.96399999999999997</v>
      </c>
      <c r="CL104" s="116">
        <v>0.97</v>
      </c>
      <c r="CM104" s="116">
        <v>3.1</v>
      </c>
      <c r="CN104" s="116">
        <v>23.9</v>
      </c>
      <c r="CO104" s="66">
        <v>0.73599999999999999</v>
      </c>
      <c r="CP104" s="71">
        <v>0.12583179790166132</v>
      </c>
      <c r="CQ104" s="66">
        <v>0.34232004994594267</v>
      </c>
      <c r="CR104" s="66">
        <v>8.2098643236740723E-2</v>
      </c>
      <c r="CS104" s="66">
        <v>0.4</v>
      </c>
      <c r="CT104" s="113">
        <v>5.2945744697050448E-2</v>
      </c>
      <c r="CU104" s="40"/>
      <c r="CV104" s="96">
        <v>1978</v>
      </c>
      <c r="CW104" s="134">
        <v>0.49757156704540578</v>
      </c>
      <c r="CX104" s="134">
        <v>0.72943138758629655</v>
      </c>
      <c r="CY104" s="40"/>
      <c r="DG104" s="40"/>
      <c r="DH104" s="96">
        <v>1978</v>
      </c>
      <c r="DI104" s="66">
        <v>0.28000000000000003</v>
      </c>
      <c r="DJ104" s="40"/>
      <c r="DR104" s="40"/>
      <c r="DS104" s="96">
        <v>1978</v>
      </c>
      <c r="DT104" s="98">
        <v>5.5147196000149251E-2</v>
      </c>
      <c r="DU104" s="40"/>
    </row>
    <row r="105" spans="1:125" x14ac:dyDescent="0.2">
      <c r="A105" s="40"/>
      <c r="B105" s="96">
        <v>1925</v>
      </c>
      <c r="C105" s="142">
        <v>32</v>
      </c>
      <c r="D105" s="111">
        <v>3502</v>
      </c>
      <c r="E105" s="112">
        <v>18335</v>
      </c>
      <c r="F105" s="138">
        <f>((((4/6)+((J105+K105+R105+T105+V105+W105+I105-(1-M105)-P105-Q105)/20))*(X105+(AD105+AS105)*5/6+(AH105+AM105+AP105)*1/6+AK105*18/6+AO105*8/6-AE105*9/6-AF105*7/6-AG105*3/6-AI105*2/6-AQ105*4/6-AR105)-(((2/6)-((J105+K105+L105+M105+S105+U105+V105+W105+I105)/20))*(AE105*17/6+AF105*12/6+AI105*3/6+AL105*2/6+AQ105*5/6+AR105*8/6-AD105*1/6-AG105*9/6-AK105*2/6))))/2</f>
        <v>17669.187179410605</v>
      </c>
      <c r="G105" s="301">
        <f t="shared" si="39"/>
        <v>0.96368623830982303</v>
      </c>
      <c r="H105" s="138">
        <f>E105-F105</f>
        <v>665.81282058939541</v>
      </c>
      <c r="I105" s="66">
        <v>0.30299999999999999</v>
      </c>
      <c r="J105" s="412">
        <v>0.40699999999999997</v>
      </c>
      <c r="K105" s="66">
        <v>0.75700000000000001</v>
      </c>
      <c r="L105" s="66">
        <f>AN105/X105</f>
        <v>7.9933321135980159E-2</v>
      </c>
      <c r="M105" s="66">
        <f>AG105/X105</f>
        <v>3.5291008517818301E-2</v>
      </c>
      <c r="N105" s="134">
        <f>(I105*0.7635+AU105*0.7562+K105*0.7021+1-P105*0.5276+R105*0.4621+W105*0.2713)/3.9552</f>
        <v>0.52943750790180288</v>
      </c>
      <c r="O105" s="134">
        <f>(1-I105*0.7635+1-AU105*0.7562+1-K105*0.7021+P105*0.5276+1-R105*0.4621+1-W105*0.2713)/5.5276</f>
        <v>0.70663014124516776</v>
      </c>
      <c r="P105" s="113">
        <f>AI105/AA105</f>
        <v>4.892030357745776E-2</v>
      </c>
      <c r="Q105" s="66">
        <f>AT105/X105</f>
        <v>2.8623122115834197E-2</v>
      </c>
      <c r="R105" s="71">
        <f>E105/AA105</f>
        <v>0.134576709091176</v>
      </c>
      <c r="S105" s="66">
        <f>AC105/X105</f>
        <v>0.23254253826919558</v>
      </c>
      <c r="T105" s="66">
        <f>AC105/AA105</f>
        <v>8.3960893116660065E-2</v>
      </c>
      <c r="U105" s="67">
        <f>E105/X105</f>
        <v>0.37273078408651988</v>
      </c>
      <c r="V105" s="66">
        <v>0.35</v>
      </c>
      <c r="W105" s="67">
        <f>AD105/AA105</f>
        <v>8.0327652265821115E-2</v>
      </c>
      <c r="X105" s="69">
        <v>49191</v>
      </c>
      <c r="Y105" s="69"/>
      <c r="Z105" s="888">
        <v>34798</v>
      </c>
      <c r="AA105" s="888">
        <v>136242</v>
      </c>
      <c r="AB105" s="887">
        <v>120809</v>
      </c>
      <c r="AC105" s="888">
        <f t="shared" si="35"/>
        <v>11439</v>
      </c>
      <c r="AD105" s="68">
        <v>10944</v>
      </c>
      <c r="AE105" s="119">
        <v>2429</v>
      </c>
      <c r="AF105" s="72">
        <v>1186.8946983672422</v>
      </c>
      <c r="AG105" s="68">
        <v>1736</v>
      </c>
      <c r="AH105" s="69">
        <v>439</v>
      </c>
      <c r="AI105" s="68">
        <v>6665</v>
      </c>
      <c r="AJ105" s="888">
        <f t="shared" si="36"/>
        <v>901</v>
      </c>
      <c r="AK105" s="68">
        <v>495</v>
      </c>
      <c r="AL105" s="114">
        <v>295</v>
      </c>
      <c r="AM105" s="69">
        <v>35</v>
      </c>
      <c r="AN105" s="888">
        <f t="shared" si="37"/>
        <v>3932</v>
      </c>
      <c r="AO105" s="68">
        <v>1386</v>
      </c>
      <c r="AP105" s="69">
        <v>167</v>
      </c>
      <c r="AQ105" s="69">
        <v>3900</v>
      </c>
      <c r="AR105" s="68">
        <v>1113</v>
      </c>
      <c r="AS105" s="220">
        <v>3291</v>
      </c>
      <c r="AT105" s="894">
        <f t="shared" si="38"/>
        <v>1408</v>
      </c>
      <c r="AU105" s="349">
        <f>X105/AA105</f>
        <v>0.3610560620073105</v>
      </c>
      <c r="AV105" s="349">
        <f>BH105/AA105</f>
        <v>0.48405043965884237</v>
      </c>
      <c r="AW105" s="353">
        <f>AG105/AA105</f>
        <v>1.2742032559709928E-2</v>
      </c>
      <c r="AX105" s="365">
        <f>AN105/AA105</f>
        <v>2.8860410152522716E-2</v>
      </c>
      <c r="AY105" s="365">
        <f>BH105/X105</f>
        <v>1.3406517452379501</v>
      </c>
      <c r="AZ105" s="365">
        <f>AR105/X105</f>
        <v>2.2626090138439959E-2</v>
      </c>
      <c r="BA105" s="365">
        <f>AR105/AA105</f>
        <v>8.1692870040075746E-3</v>
      </c>
      <c r="BB105" s="365">
        <f>AT105/AA105</f>
        <v>1.0334551753497453E-2</v>
      </c>
      <c r="BC105" s="365">
        <f>AI105/X105</f>
        <v>0.13549226484519525</v>
      </c>
      <c r="BD105" s="380">
        <f>AD105/X105</f>
        <v>0.22247972190034762</v>
      </c>
      <c r="BE105" s="365">
        <v>0.28799999999999998</v>
      </c>
      <c r="BF105" s="907">
        <v>16658</v>
      </c>
      <c r="BG105" s="907">
        <v>5823</v>
      </c>
      <c r="BH105" s="910">
        <f>X105+AC105+AN105+AO105</f>
        <v>65948</v>
      </c>
      <c r="BI105" s="909">
        <v>25558</v>
      </c>
      <c r="BJ105" s="909">
        <v>1549.211461676477</v>
      </c>
      <c r="BK105" s="272">
        <v>289.94068237093444</v>
      </c>
      <c r="BL105" s="907">
        <v>1681</v>
      </c>
      <c r="BM105" s="53"/>
      <c r="BN105" s="134">
        <f>(I105*0.7635+AU105*0.7562+K105*0.7021+1-P105*0.5276+R105*0.4621+W105*0.2713)/3.9552</f>
        <v>0.52943750790180288</v>
      </c>
      <c r="BO105" s="222">
        <v>5.24</v>
      </c>
      <c r="BP105" s="116">
        <v>10.1</v>
      </c>
      <c r="BQ105" s="116">
        <v>3.2</v>
      </c>
      <c r="BR105" s="116">
        <v>0.3</v>
      </c>
      <c r="BS105" s="115">
        <f>AS105/D105</f>
        <v>0.93974871501998858</v>
      </c>
      <c r="BT105" s="1252">
        <v>0.96699999999999997</v>
      </c>
      <c r="BU105" s="116">
        <v>0.96</v>
      </c>
      <c r="BV105" s="116">
        <v>24</v>
      </c>
      <c r="BW105" s="116">
        <v>3</v>
      </c>
      <c r="BX105" s="66">
        <v>0.75700000000000001</v>
      </c>
      <c r="BY105" s="71">
        <v>0.134576709091176</v>
      </c>
      <c r="BZ105" s="66">
        <v>0.3610560620073105</v>
      </c>
      <c r="CA105" s="227">
        <v>8.0327652265821115E-2</v>
      </c>
      <c r="CB105" s="66">
        <v>0.30299999999999999</v>
      </c>
      <c r="CC105" s="113">
        <v>4.892030357745776E-2</v>
      </c>
      <c r="CD105" s="53"/>
      <c r="CE105" s="134">
        <f>(1-I105*0.7635+1-AU105*0.7562+1-K105*0.7021+P105*0.5276+1-R105*0.4621+1-W105*0.2713)/5.5276</f>
        <v>0.70663014124516776</v>
      </c>
      <c r="CF105" s="115">
        <v>5.24</v>
      </c>
      <c r="CG105" s="116">
        <v>10.1</v>
      </c>
      <c r="CH105" s="116">
        <v>3.2</v>
      </c>
      <c r="CI105" s="116">
        <v>0.3</v>
      </c>
      <c r="CJ105" s="115">
        <f>AS105/D105</f>
        <v>0.93974871501998858</v>
      </c>
      <c r="CK105" s="1252">
        <v>0.96699999999999997</v>
      </c>
      <c r="CL105" s="116">
        <v>0.96</v>
      </c>
      <c r="CM105" s="116">
        <v>3</v>
      </c>
      <c r="CN105" s="116">
        <v>24</v>
      </c>
      <c r="CO105" s="66">
        <v>0.75700000000000001</v>
      </c>
      <c r="CP105" s="71">
        <v>0.134576709091176</v>
      </c>
      <c r="CQ105" s="66">
        <v>0.3610560620073105</v>
      </c>
      <c r="CR105" s="66">
        <v>8.0327652265821115E-2</v>
      </c>
      <c r="CS105" s="66">
        <v>0.30299999999999999</v>
      </c>
      <c r="CT105" s="113">
        <v>4.892030357745776E-2</v>
      </c>
      <c r="CU105" s="40"/>
      <c r="CV105" s="96">
        <v>1979</v>
      </c>
      <c r="CW105" s="134">
        <v>0.5075393077324809</v>
      </c>
      <c r="CX105" s="134">
        <v>0.7222991045040329</v>
      </c>
      <c r="CY105" s="40"/>
      <c r="DG105" s="40"/>
      <c r="DH105" s="96">
        <v>1979</v>
      </c>
      <c r="DI105" s="66">
        <v>0.28599999999999998</v>
      </c>
      <c r="DJ105" s="40"/>
      <c r="DR105" s="40"/>
      <c r="DS105" s="96">
        <v>1979</v>
      </c>
      <c r="DT105" s="98">
        <v>6.0485931250770827E-2</v>
      </c>
      <c r="DU105" s="40"/>
    </row>
    <row r="106" spans="1:125" x14ac:dyDescent="0.2">
      <c r="A106" s="40"/>
      <c r="B106" s="96">
        <v>1924</v>
      </c>
      <c r="C106" s="142">
        <v>33</v>
      </c>
      <c r="D106" s="111">
        <v>3426</v>
      </c>
      <c r="E106" s="112">
        <v>16835</v>
      </c>
      <c r="F106" s="138">
        <f>((((4/6)+((J106+K106+R106+T106+V106+W106+I106-(1-M106)-P106-Q106)/20))*(X106+(AD106+AS106)*5/6+(AH106+AM106+AP106)*1/6+AK106*18/6+AO106*8/6-AE106*9/6-AF106*7/6-AG106*3/6-AI106*2/6-AQ106*4/6-AR106)-(((2/6)-((J106+K106+L106+M106+S106+U106+V106+W106+I106)/20))*(AE106*17/6+AF106*12/6+AI106*3/6+AL106*2/6+AQ106*5/6+AR106*8/6-AD106*1/6-AG106*9/6-AK106*2/6))))/2</f>
        <v>16703.727277208411</v>
      </c>
      <c r="G106" s="300">
        <f t="shared" si="39"/>
        <v>0.99220239246857211</v>
      </c>
      <c r="H106" s="138">
        <f>E106-F106</f>
        <v>131.27272279158933</v>
      </c>
      <c r="I106" s="66">
        <v>0.35899999999999999</v>
      </c>
      <c r="J106" s="412">
        <v>0.38800000000000001</v>
      </c>
      <c r="K106" s="66">
        <v>0.73199999999999998</v>
      </c>
      <c r="L106" s="66">
        <f>AN106/X106</f>
        <v>0.10606060606060606</v>
      </c>
      <c r="M106" s="66">
        <f>AG106/X106</f>
        <v>2.7101697145112486E-2</v>
      </c>
      <c r="N106" s="134">
        <f>(I106*0.7635+AU106*0.7562+K106*0.7021+1-P106*0.5276+R106*0.4621+W106*0.2713)/3.9552</f>
        <v>0.53133405073503959</v>
      </c>
      <c r="O106" s="134">
        <f>(1-I106*0.7635+1-AU106*0.7562+1-K106*0.7021+P106*0.5276+1-R106*0.4621+1-W106*0.2713)/5.5276</f>
        <v>0.70527309547231565</v>
      </c>
      <c r="P106" s="113">
        <f>AI106/AA106</f>
        <v>5.0191533248207444E-2</v>
      </c>
      <c r="Q106" s="66">
        <f>AT106/X106</f>
        <v>3.4666491251151163E-2</v>
      </c>
      <c r="R106" s="71">
        <f>E106/AA106</f>
        <v>0.12719772124545722</v>
      </c>
      <c r="S106" s="66">
        <f>AC106/X106</f>
        <v>0.23733719247467439</v>
      </c>
      <c r="T106" s="66">
        <f>AC106/AA106</f>
        <v>8.1781296986090227E-2</v>
      </c>
      <c r="U106" s="67">
        <f>E106/X106</f>
        <v>0.36914002543524976</v>
      </c>
      <c r="V106" s="66">
        <v>0.34300000000000003</v>
      </c>
      <c r="W106" s="67">
        <f>AD106/AA106</f>
        <v>7.6046632868163169E-2</v>
      </c>
      <c r="X106" s="69">
        <v>45606</v>
      </c>
      <c r="Y106" s="69"/>
      <c r="Z106" s="888">
        <v>33264</v>
      </c>
      <c r="AA106" s="888">
        <v>132353</v>
      </c>
      <c r="AB106" s="887">
        <v>117531</v>
      </c>
      <c r="AC106" s="888">
        <f t="shared" si="35"/>
        <v>10824</v>
      </c>
      <c r="AD106" s="68">
        <v>10065</v>
      </c>
      <c r="AE106" s="119">
        <v>2700</v>
      </c>
      <c r="AF106" s="72">
        <v>1056.2834691861763</v>
      </c>
      <c r="AG106" s="68">
        <v>1236</v>
      </c>
      <c r="AH106" s="69">
        <v>431</v>
      </c>
      <c r="AI106" s="68">
        <v>6643</v>
      </c>
      <c r="AJ106" s="888">
        <f t="shared" si="36"/>
        <v>973</v>
      </c>
      <c r="AK106" s="68">
        <v>759</v>
      </c>
      <c r="AL106" s="114">
        <v>324</v>
      </c>
      <c r="AM106" s="69">
        <v>65</v>
      </c>
      <c r="AN106" s="888">
        <f t="shared" si="37"/>
        <v>4837</v>
      </c>
      <c r="AO106" s="68">
        <v>1906</v>
      </c>
      <c r="AP106" s="69">
        <v>218</v>
      </c>
      <c r="AQ106" s="69">
        <v>3816</v>
      </c>
      <c r="AR106" s="68">
        <v>1257</v>
      </c>
      <c r="AS106" s="220">
        <v>4123</v>
      </c>
      <c r="AT106" s="894">
        <f t="shared" si="38"/>
        <v>1581</v>
      </c>
      <c r="AU106" s="349">
        <f>X106/AA106</f>
        <v>0.34457851352066066</v>
      </c>
      <c r="AV106" s="349">
        <f>BH106/AA106</f>
        <v>0.47730689897471157</v>
      </c>
      <c r="AW106" s="353">
        <f>AG106/AA106</f>
        <v>9.3386625161499936E-3</v>
      </c>
      <c r="AX106" s="365">
        <f>AN106/AA106</f>
        <v>3.6546205979464008E-2</v>
      </c>
      <c r="AY106" s="365">
        <f>BH106/X106</f>
        <v>1.3851905451037145</v>
      </c>
      <c r="AZ106" s="365">
        <f>AR106/X106</f>
        <v>2.7562162873306144E-2</v>
      </c>
      <c r="BA106" s="365">
        <f>AR106/AA106</f>
        <v>9.497329112298173E-3</v>
      </c>
      <c r="BB106" s="365">
        <f>AT106/AA106</f>
        <v>1.1945328024298657E-2</v>
      </c>
      <c r="BC106" s="365">
        <f>AI106/X106</f>
        <v>0.14566065868526071</v>
      </c>
      <c r="BD106" s="380">
        <f>AD106/X106</f>
        <v>0.22069464544138928</v>
      </c>
      <c r="BE106" s="365">
        <v>0.28299999999999997</v>
      </c>
      <c r="BF106" s="907">
        <v>15002</v>
      </c>
      <c r="BG106" s="907">
        <v>5366</v>
      </c>
      <c r="BH106" s="910">
        <f>X106+AC106+AN106+AO106</f>
        <v>63173</v>
      </c>
      <c r="BI106" s="909">
        <v>25028</v>
      </c>
      <c r="BJ106" s="909">
        <v>1896.9287685992547</v>
      </c>
      <c r="BK106" s="272">
        <v>271.89559331534923</v>
      </c>
      <c r="BL106" s="907">
        <v>1634</v>
      </c>
      <c r="BM106" s="53"/>
      <c r="BN106" s="134">
        <f>(I106*0.7635+AU106*0.7562+K106*0.7021+1-P106*0.5276+R106*0.4621+W106*0.2713)/3.9552</f>
        <v>0.53133405073503959</v>
      </c>
      <c r="BO106" s="222">
        <v>4.91</v>
      </c>
      <c r="BP106" s="116">
        <v>9.9</v>
      </c>
      <c r="BQ106" s="116">
        <v>3</v>
      </c>
      <c r="BR106" s="116">
        <v>0.3</v>
      </c>
      <c r="BS106" s="115">
        <f>AS106/D106</f>
        <v>1.2034442498540572</v>
      </c>
      <c r="BT106" s="1252">
        <v>0.96599999999999997</v>
      </c>
      <c r="BU106" s="116">
        <v>1.05</v>
      </c>
      <c r="BV106" s="116">
        <v>23.9</v>
      </c>
      <c r="BW106" s="116">
        <v>3.1</v>
      </c>
      <c r="BX106" s="66">
        <v>0.73199999999999998</v>
      </c>
      <c r="BY106" s="71">
        <v>0.12719772124545722</v>
      </c>
      <c r="BZ106" s="66">
        <v>0.34457851352066066</v>
      </c>
      <c r="CA106" s="227">
        <v>7.6046632868163169E-2</v>
      </c>
      <c r="CB106" s="66">
        <v>0.35899999999999999</v>
      </c>
      <c r="CC106" s="113">
        <v>5.0191533248207444E-2</v>
      </c>
      <c r="CD106" s="53"/>
      <c r="CE106" s="134">
        <f>(1-I106*0.7635+1-AU106*0.7562+1-K106*0.7021+P106*0.5276+1-R106*0.4621+1-W106*0.2713)/5.5276</f>
        <v>0.70527309547231565</v>
      </c>
      <c r="CF106" s="115">
        <v>4.91</v>
      </c>
      <c r="CG106" s="116">
        <v>9.9</v>
      </c>
      <c r="CH106" s="116">
        <v>3</v>
      </c>
      <c r="CI106" s="116">
        <v>0.3</v>
      </c>
      <c r="CJ106" s="115">
        <f>AS106/D106</f>
        <v>1.2034442498540572</v>
      </c>
      <c r="CK106" s="1252">
        <v>0.96599999999999997</v>
      </c>
      <c r="CL106" s="116">
        <v>1.05</v>
      </c>
      <c r="CM106" s="116">
        <v>3.1</v>
      </c>
      <c r="CN106" s="116">
        <v>23.9</v>
      </c>
      <c r="CO106" s="66">
        <v>0.73199999999999998</v>
      </c>
      <c r="CP106" s="71">
        <v>0.12719772124545722</v>
      </c>
      <c r="CQ106" s="66">
        <v>0.34457851352066066</v>
      </c>
      <c r="CR106" s="66">
        <v>7.6046632868163169E-2</v>
      </c>
      <c r="CS106" s="66">
        <v>0.35899999999999999</v>
      </c>
      <c r="CT106" s="113">
        <v>5.0191533248207444E-2</v>
      </c>
      <c r="CU106" s="40"/>
      <c r="CV106" s="96">
        <v>1980</v>
      </c>
      <c r="CW106" s="134">
        <v>0.50324743199606325</v>
      </c>
      <c r="CX106" s="134">
        <v>0.72537009859055834</v>
      </c>
      <c r="CY106" s="40"/>
      <c r="DG106" s="40"/>
      <c r="DH106" s="96">
        <v>1980</v>
      </c>
      <c r="DI106" s="66">
        <v>0.28699999999999998</v>
      </c>
      <c r="DJ106" s="40"/>
      <c r="DR106" s="40"/>
      <c r="DS106" s="96">
        <v>1980</v>
      </c>
      <c r="DT106" s="98">
        <v>5.5221637866265966E-2</v>
      </c>
      <c r="DU106" s="40"/>
    </row>
    <row r="107" spans="1:125" x14ac:dyDescent="0.2">
      <c r="A107" s="40"/>
      <c r="B107" s="96">
        <v>1923</v>
      </c>
      <c r="C107" s="142">
        <v>30</v>
      </c>
      <c r="D107" s="111">
        <v>3299</v>
      </c>
      <c r="E107" s="112">
        <v>16559</v>
      </c>
      <c r="F107" s="138">
        <f>((((4/6)+((J107+K107+R107+T107+V107+W107+I107-(1-M107)-P107-Q107)/20))*(X107+(AD107+AS107)*5/6+(AH107+AM107+AP107)*1/6+AK107*18/6+AO107*8/6-AE107*9/6-AF107*7/6-AG107*3/6-AI107*2/6-AQ107*4/6-AR107)-(((2/6)-((J107+K107+L107+M107+S107+U107+V107+W107+I107)/20))*(AE107*17/6+AF107*12/6+AI107*3/6+AL107*2/6+AQ107*5/6+AR107*8/6-AD107*1/6-AG107*9/6-AK107*2/6))))/2</f>
        <v>15662.192643157736</v>
      </c>
      <c r="G107" s="304">
        <f t="shared" si="39"/>
        <v>0.94584169594527057</v>
      </c>
      <c r="H107" s="138">
        <f>E107-F107</f>
        <v>896.8073568422642</v>
      </c>
      <c r="I107" s="66">
        <v>0.39400000000000002</v>
      </c>
      <c r="J107" s="412">
        <v>0.39200000000000002</v>
      </c>
      <c r="K107" s="66">
        <v>0.73699999999999999</v>
      </c>
      <c r="L107" s="66">
        <f>AN107/X107</f>
        <v>0.11936369363693637</v>
      </c>
      <c r="M107" s="66">
        <f>AG107/X107</f>
        <v>3.0510305103051031E-2</v>
      </c>
      <c r="N107" s="134">
        <f>(I107*0.7635+AU107*0.7562+K107*0.7021+1-P107*0.5276+R107*0.4621+W107*0.2713)/3.9552</f>
        <v>0.53907350343708849</v>
      </c>
      <c r="O107" s="134">
        <f>(1-I107*0.7635+1-AU107*0.7562+1-K107*0.7021+P107*0.5276+1-R107*0.4621+1-W107*0.2713)/5.5276</f>
        <v>0.69973523395427095</v>
      </c>
      <c r="P107" s="113">
        <f>AI107/AA107</f>
        <v>5.4754458889313483E-2</v>
      </c>
      <c r="Q107" s="66">
        <f>AT107/X107</f>
        <v>3.4402844028440287E-2</v>
      </c>
      <c r="R107" s="71">
        <f>E107/AA107</f>
        <v>0.12913816902836375</v>
      </c>
      <c r="S107" s="66">
        <f>AC107/X107</f>
        <v>0.2415849158491585</v>
      </c>
      <c r="T107" s="66">
        <f>AC107/AA107</f>
        <v>8.3734314925873646E-2</v>
      </c>
      <c r="U107" s="67">
        <f>E107/X107</f>
        <v>0.37258122581225811</v>
      </c>
      <c r="V107" s="66">
        <v>0.34599999999999997</v>
      </c>
      <c r="W107" s="67">
        <f>AD107/AA107</f>
        <v>7.7362801905994844E-2</v>
      </c>
      <c r="X107" s="69">
        <v>44444</v>
      </c>
      <c r="Y107" s="69"/>
      <c r="Z107" s="888">
        <v>32200</v>
      </c>
      <c r="AA107" s="888">
        <v>128227</v>
      </c>
      <c r="AB107" s="887">
        <v>113501</v>
      </c>
      <c r="AC107" s="888">
        <f t="shared" si="35"/>
        <v>10737</v>
      </c>
      <c r="AD107" s="68">
        <v>9920</v>
      </c>
      <c r="AE107" s="119">
        <v>3443</v>
      </c>
      <c r="AF107" s="72">
        <v>1085.1470959912233</v>
      </c>
      <c r="AG107" s="68">
        <v>1356</v>
      </c>
      <c r="AH107" s="69">
        <v>466</v>
      </c>
      <c r="AI107" s="68">
        <v>7021</v>
      </c>
      <c r="AJ107" s="888">
        <f t="shared" si="36"/>
        <v>967</v>
      </c>
      <c r="AK107" s="68">
        <v>817</v>
      </c>
      <c r="AL107" s="114">
        <v>261</v>
      </c>
      <c r="AM107" s="69">
        <v>44</v>
      </c>
      <c r="AN107" s="888">
        <f t="shared" si="37"/>
        <v>5305</v>
      </c>
      <c r="AO107" s="68">
        <v>1567</v>
      </c>
      <c r="AP107" s="69">
        <v>240</v>
      </c>
      <c r="AQ107" s="69">
        <v>3819</v>
      </c>
      <c r="AR107" s="68">
        <v>1268</v>
      </c>
      <c r="AS107" s="220">
        <v>4555</v>
      </c>
      <c r="AT107" s="894">
        <f t="shared" si="38"/>
        <v>1529</v>
      </c>
      <c r="AU107" s="349">
        <f>X107/AA107</f>
        <v>0.34660406934576959</v>
      </c>
      <c r="AV107" s="349">
        <f>BH107/AA107</f>
        <v>0.48393084139845743</v>
      </c>
      <c r="AW107" s="353">
        <f>AG107/AA107</f>
        <v>1.0574995905698489E-2</v>
      </c>
      <c r="AX107" s="365">
        <f>AN107/AA107</f>
        <v>4.1371941946703891E-2</v>
      </c>
      <c r="AY107" s="365">
        <f>BH107/X107</f>
        <v>1.3962064620646206</v>
      </c>
      <c r="AZ107" s="365">
        <f>AR107/X107</f>
        <v>2.853028530285303E-2</v>
      </c>
      <c r="BA107" s="365">
        <f>AR107/AA107</f>
        <v>9.888712985564662E-3</v>
      </c>
      <c r="BB107" s="365">
        <f>AT107/AA107</f>
        <v>1.1924165737325212E-2</v>
      </c>
      <c r="BC107" s="365">
        <f>AI107/X107</f>
        <v>0.15797407974079741</v>
      </c>
      <c r="BD107" s="380">
        <f>AD107/X107</f>
        <v>0.22320223202232023</v>
      </c>
      <c r="BE107" s="365">
        <v>0.28399999999999997</v>
      </c>
      <c r="BF107" s="907">
        <v>14795</v>
      </c>
      <c r="BG107" s="907">
        <v>5098</v>
      </c>
      <c r="BH107" s="910">
        <f>X107+AC107+AN107+AO107</f>
        <v>62053</v>
      </c>
      <c r="BI107" s="909">
        <v>24207</v>
      </c>
      <c r="BJ107" s="909">
        <v>2553.1777648688462</v>
      </c>
      <c r="BK107" s="272">
        <v>290.91409461637778</v>
      </c>
      <c r="BL107" s="907">
        <v>1539</v>
      </c>
      <c r="BM107" s="53"/>
      <c r="BN107" s="134">
        <f>(I107*0.7635+AU107*0.7562+K107*0.7021+1-P107*0.5276+R107*0.4621+W107*0.2713)/3.9552</f>
        <v>0.53907350343708849</v>
      </c>
      <c r="BO107" s="222">
        <v>5.0199999999999996</v>
      </c>
      <c r="BP107" s="116">
        <v>9.9</v>
      </c>
      <c r="BQ107" s="116">
        <v>3.1</v>
      </c>
      <c r="BR107" s="116">
        <v>0.4</v>
      </c>
      <c r="BS107" s="115">
        <f>AS107/D107</f>
        <v>1.3807214307365869</v>
      </c>
      <c r="BT107" s="1252">
        <v>0.96399999999999997</v>
      </c>
      <c r="BU107" s="116">
        <v>1.01</v>
      </c>
      <c r="BV107" s="116">
        <v>23.9</v>
      </c>
      <c r="BW107" s="116">
        <v>3.1</v>
      </c>
      <c r="BX107" s="66">
        <v>0.73699999999999999</v>
      </c>
      <c r="BY107" s="71">
        <v>0.12913816902836375</v>
      </c>
      <c r="BZ107" s="66">
        <v>0.34660406934576959</v>
      </c>
      <c r="CA107" s="227">
        <v>7.7362801905994844E-2</v>
      </c>
      <c r="CB107" s="66">
        <v>0.39400000000000002</v>
      </c>
      <c r="CC107" s="113">
        <v>5.4754458889313483E-2</v>
      </c>
      <c r="CD107" s="53"/>
      <c r="CE107" s="134">
        <f>(1-I107*0.7635+1-AU107*0.7562+1-K107*0.7021+P107*0.5276+1-R107*0.4621+1-W107*0.2713)/5.5276</f>
        <v>0.69973523395427095</v>
      </c>
      <c r="CF107" s="115">
        <v>5.0199999999999996</v>
      </c>
      <c r="CG107" s="116">
        <v>9.9</v>
      </c>
      <c r="CH107" s="116">
        <v>3.1</v>
      </c>
      <c r="CI107" s="116">
        <v>0.4</v>
      </c>
      <c r="CJ107" s="115">
        <f>AS107/D107</f>
        <v>1.3807214307365869</v>
      </c>
      <c r="CK107" s="1252">
        <v>0.96399999999999997</v>
      </c>
      <c r="CL107" s="116">
        <v>1.01</v>
      </c>
      <c r="CM107" s="116">
        <v>3.1</v>
      </c>
      <c r="CN107" s="116">
        <v>23.9</v>
      </c>
      <c r="CO107" s="66">
        <v>0.73699999999999999</v>
      </c>
      <c r="CP107" s="71">
        <v>0.12913816902836375</v>
      </c>
      <c r="CQ107" s="66">
        <v>0.34660406934576959</v>
      </c>
      <c r="CR107" s="66">
        <v>7.7362801905994844E-2</v>
      </c>
      <c r="CS107" s="66">
        <v>0.39400000000000002</v>
      </c>
      <c r="CT107" s="113">
        <v>5.4754458889313483E-2</v>
      </c>
      <c r="CU107" s="40"/>
      <c r="CV107" s="96">
        <v>1981</v>
      </c>
      <c r="CW107" s="134">
        <v>0.49322889450654789</v>
      </c>
      <c r="CX107" s="134">
        <v>0.73253872864311853</v>
      </c>
      <c r="CY107" s="40"/>
      <c r="DG107" s="40"/>
      <c r="DH107" s="96">
        <v>1981</v>
      </c>
      <c r="DI107" s="66">
        <v>0.27900000000000003</v>
      </c>
      <c r="DJ107" s="40"/>
      <c r="DR107" s="40"/>
      <c r="DS107" s="96">
        <v>1981</v>
      </c>
      <c r="DT107" s="98">
        <v>5.1151703142052959E-2</v>
      </c>
      <c r="DU107" s="40"/>
    </row>
    <row r="108" spans="1:125" x14ac:dyDescent="0.2">
      <c r="A108" s="40"/>
      <c r="B108" s="96">
        <v>1922</v>
      </c>
      <c r="C108" s="142">
        <v>24</v>
      </c>
      <c r="D108" s="111">
        <v>3037</v>
      </c>
      <c r="E108" s="112">
        <v>15198</v>
      </c>
      <c r="F108" s="138">
        <f>((((4/6)+((J108+K108+R108+T108+V108+W108+I108-(1-M108)-P108-Q108)/20))*(X108+(AD108+AS108)*5/6+(AH108+AM108+AP108)*1/6+AK108*18/6+AO108*8/6-AE108*9/6-AF108*7/6-AG108*3/6-AI108*2/6-AQ108*4/6-AR108)-(((2/6)-((J108+K108+L108+M108+S108+U108+V108+W108+I108)/20))*(AE108*17/6+AF108*12/6+AI108*3/6+AL108*2/6+AQ108*5/6+AR108*8/6-AD108*1/6-AG108*9/6-AK108*2/6))))/2</f>
        <v>15236.371946455898</v>
      </c>
      <c r="G108" s="300">
        <f t="shared" si="39"/>
        <v>1.0025248023724107</v>
      </c>
      <c r="H108" s="138">
        <f t="shared" ref="H108:H112" si="48">F108-E108</f>
        <v>38.371946455898069</v>
      </c>
      <c r="I108" s="66">
        <v>0.36599999999999999</v>
      </c>
      <c r="J108" s="412">
        <v>0.39900000000000002</v>
      </c>
      <c r="K108" s="66">
        <v>0.746</v>
      </c>
      <c r="L108" s="66">
        <f>AN108/X108</f>
        <v>0.12118299978377339</v>
      </c>
      <c r="M108" s="66">
        <f>AG108/X108</f>
        <v>3.1208706724647432E-2</v>
      </c>
      <c r="N108" s="134">
        <f>(I108*0.7635+AU108*0.7562+K108*0.7021+1-P108*0.5276+R108*0.4621+W108*0.2713)/3.9552</f>
        <v>0.53578317637060902</v>
      </c>
      <c r="O108" s="134">
        <f>(1-I108*0.7635+1-AU108*0.7562+1-K108*0.7021+P108*0.5276+1-R108*0.4621+1-W108*0.2713)/5.5276</f>
        <v>0.70208958333073435</v>
      </c>
      <c r="P108" s="113">
        <f>AI108/AA108</f>
        <v>5.8933765231622415E-2</v>
      </c>
      <c r="Q108" s="66">
        <f>AT108/X108</f>
        <v>3.4620282055594261E-2</v>
      </c>
      <c r="R108" s="71">
        <f>E108/AA108</f>
        <v>0.12887415309211475</v>
      </c>
      <c r="S108" s="66">
        <f>AC108/X108</f>
        <v>0.23316435624534512</v>
      </c>
      <c r="T108" s="66">
        <f>AC108/AA108</f>
        <v>8.2295279363006554E-2</v>
      </c>
      <c r="U108" s="67">
        <f>E108/X108</f>
        <v>0.36513466112485887</v>
      </c>
      <c r="V108" s="66">
        <v>0.34699999999999998</v>
      </c>
      <c r="W108" s="67">
        <f>AD108/AA108</f>
        <v>7.5791365991401599E-2</v>
      </c>
      <c r="X108" s="69">
        <v>41623</v>
      </c>
      <c r="Y108" s="69"/>
      <c r="Z108" s="888">
        <v>29892</v>
      </c>
      <c r="AA108" s="888">
        <v>117929</v>
      </c>
      <c r="AB108" s="887">
        <v>104403</v>
      </c>
      <c r="AC108" s="888">
        <f t="shared" si="35"/>
        <v>9705</v>
      </c>
      <c r="AD108" s="68">
        <v>8938</v>
      </c>
      <c r="AE108" s="119">
        <v>2601</v>
      </c>
      <c r="AF108" s="72">
        <v>998.09113931526497</v>
      </c>
      <c r="AG108" s="68">
        <v>1299</v>
      </c>
      <c r="AH108" s="69">
        <v>448</v>
      </c>
      <c r="AI108" s="68">
        <v>6950</v>
      </c>
      <c r="AJ108" s="888">
        <f t="shared" si="36"/>
        <v>957</v>
      </c>
      <c r="AK108" s="68">
        <v>767</v>
      </c>
      <c r="AL108" s="114">
        <v>271</v>
      </c>
      <c r="AM108" s="69">
        <v>55</v>
      </c>
      <c r="AN108" s="888">
        <f t="shared" si="37"/>
        <v>5044</v>
      </c>
      <c r="AO108" s="68">
        <v>2020</v>
      </c>
      <c r="AP108" s="69">
        <v>238</v>
      </c>
      <c r="AQ108" s="69">
        <v>3695</v>
      </c>
      <c r="AR108" s="68">
        <v>1170</v>
      </c>
      <c r="AS108" s="220">
        <v>4303</v>
      </c>
      <c r="AT108" s="894">
        <f t="shared" si="38"/>
        <v>1441</v>
      </c>
      <c r="AU108" s="349">
        <f>X108/AA108</f>
        <v>0.35294965614903884</v>
      </c>
      <c r="AV108" s="349">
        <f>BH108/AA108</f>
        <v>0.4951453840870354</v>
      </c>
      <c r="AW108" s="353">
        <f>AG108/AA108</f>
        <v>1.1015102307320506E-2</v>
      </c>
      <c r="AX108" s="365">
        <f>AN108/AA108</f>
        <v>4.2771498104791868E-2</v>
      </c>
      <c r="AY108" s="365">
        <f>BH108/X108</f>
        <v>1.4028782163707565</v>
      </c>
      <c r="AZ108" s="365">
        <f>AR108/X108</f>
        <v>2.8109458712730941E-2</v>
      </c>
      <c r="BA108" s="365">
        <f>AR108/AA108</f>
        <v>9.9212237871939904E-3</v>
      </c>
      <c r="BB108" s="365">
        <f>AT108/AA108</f>
        <v>1.2219216647304734E-2</v>
      </c>
      <c r="BC108" s="365">
        <f>AI108/X108</f>
        <v>0.16697498978929917</v>
      </c>
      <c r="BD108" s="380">
        <f>AD108/X108</f>
        <v>0.21473704442255484</v>
      </c>
      <c r="BE108" s="365">
        <v>0.28599999999999998</v>
      </c>
      <c r="BF108" s="907">
        <v>13546</v>
      </c>
      <c r="BG108" s="907">
        <v>4772</v>
      </c>
      <c r="BH108" s="910">
        <f>X108+AC108+AN108+AO108</f>
        <v>58392</v>
      </c>
      <c r="BI108" s="909">
        <v>22290</v>
      </c>
      <c r="BJ108" s="909">
        <v>1785.8865506597958</v>
      </c>
      <c r="BK108" s="272">
        <v>246.02745175592983</v>
      </c>
      <c r="BL108" s="907">
        <v>1531</v>
      </c>
      <c r="BM108" s="53"/>
      <c r="BN108" s="134">
        <f>(I108*0.7635+AU108*0.7562+K108*0.7021+1-P108*0.5276+R108*0.4621+W108*0.2713)/3.9552</f>
        <v>0.53578317637060902</v>
      </c>
      <c r="BO108" s="222">
        <v>5</v>
      </c>
      <c r="BP108" s="116">
        <v>10</v>
      </c>
      <c r="BQ108" s="116">
        <v>2.9</v>
      </c>
      <c r="BR108" s="116">
        <v>0.4</v>
      </c>
      <c r="BS108" s="115">
        <f>AS108/D108</f>
        <v>1.4168587421797827</v>
      </c>
      <c r="BT108" s="1252">
        <v>0.96599999999999997</v>
      </c>
      <c r="BU108" s="116">
        <v>1.06</v>
      </c>
      <c r="BV108" s="116">
        <v>23.9</v>
      </c>
      <c r="BW108" s="116">
        <v>3.1</v>
      </c>
      <c r="BX108" s="66">
        <v>0.746</v>
      </c>
      <c r="BY108" s="71">
        <v>0.12887415309211475</v>
      </c>
      <c r="BZ108" s="66">
        <v>0.35294965614903884</v>
      </c>
      <c r="CA108" s="227">
        <v>7.5791365991401599E-2</v>
      </c>
      <c r="CB108" s="66">
        <v>0.36599999999999999</v>
      </c>
      <c r="CC108" s="113">
        <v>5.8933765231622415E-2</v>
      </c>
      <c r="CD108" s="53"/>
      <c r="CE108" s="134">
        <f>(1-I108*0.7635+1-AU108*0.7562+1-K108*0.7021+P108*0.5276+1-R108*0.4621+1-W108*0.2713)/5.5276</f>
        <v>0.70208958333073435</v>
      </c>
      <c r="CF108" s="115">
        <v>5</v>
      </c>
      <c r="CG108" s="116">
        <v>10</v>
      </c>
      <c r="CH108" s="116">
        <v>2.9</v>
      </c>
      <c r="CI108" s="116">
        <v>0.4</v>
      </c>
      <c r="CJ108" s="115">
        <f>AS108/D108</f>
        <v>1.4168587421797827</v>
      </c>
      <c r="CK108" s="1252">
        <v>0.96599999999999997</v>
      </c>
      <c r="CL108" s="116">
        <v>1.06</v>
      </c>
      <c r="CM108" s="116">
        <v>3.1</v>
      </c>
      <c r="CN108" s="116">
        <v>23.9</v>
      </c>
      <c r="CO108" s="66">
        <v>0.746</v>
      </c>
      <c r="CP108" s="71">
        <v>0.12887415309211475</v>
      </c>
      <c r="CQ108" s="66">
        <v>0.35294965614903884</v>
      </c>
      <c r="CR108" s="66">
        <v>7.5791365991401599E-2</v>
      </c>
      <c r="CS108" s="66">
        <v>0.36599999999999999</v>
      </c>
      <c r="CT108" s="113">
        <v>5.8933765231622415E-2</v>
      </c>
      <c r="CU108" s="40"/>
      <c r="CV108" s="96">
        <v>1982</v>
      </c>
      <c r="CW108" s="134">
        <v>0.50194357657135413</v>
      </c>
      <c r="CX108" s="134">
        <v>0.7263030548420617</v>
      </c>
      <c r="CY108" s="40"/>
      <c r="DG108" s="40"/>
      <c r="DH108" s="96">
        <v>1982</v>
      </c>
      <c r="DI108" s="66">
        <v>0.28399999999999997</v>
      </c>
      <c r="DJ108" s="40"/>
      <c r="DR108" s="40"/>
      <c r="DS108" s="96">
        <v>1982</v>
      </c>
      <c r="DT108" s="98">
        <v>6.0304825813820677E-2</v>
      </c>
      <c r="DU108" s="40"/>
    </row>
    <row r="109" spans="1:125" x14ac:dyDescent="0.2">
      <c r="A109" s="40"/>
      <c r="B109" s="96">
        <v>1921</v>
      </c>
      <c r="C109" s="142">
        <v>24</v>
      </c>
      <c r="D109" s="111">
        <v>3131</v>
      </c>
      <c r="E109" s="112">
        <v>15296</v>
      </c>
      <c r="F109" s="138">
        <f>((((4/6)+((J109+K109+R109+T109+V109+W109+I109-(1-M109)-P109-Q109)/20))*(X109+(AD109+AS109)*5/6+(AH109+AM109+AP109)*1/6+AK109*18/6+AO109*8/6-AE109*9/6-AF109*7/6-AG109*3/6-AI109*2/6-AQ109*4/6-AR109)-(((2/6)-((J109+K109+L109+M109+S109+U109+V109+W109+I109)/20))*(AE109*17/6+AF109*12/6+AI109*3/6+AL109*2/6+AQ109*5/6+AR109*8/6-AD109*1/6-AG109*9/6-AK109*2/6))))/2</f>
        <v>15635.556349947503</v>
      </c>
      <c r="G109" s="301">
        <f t="shared" si="39"/>
        <v>1.0221990291545178</v>
      </c>
      <c r="H109" s="138">
        <f t="shared" si="48"/>
        <v>339.55634994750289</v>
      </c>
      <c r="I109" s="66">
        <v>0.378</v>
      </c>
      <c r="J109" s="412">
        <v>0.39400000000000002</v>
      </c>
      <c r="K109" s="66">
        <v>0.73699999999999999</v>
      </c>
      <c r="L109" s="66">
        <f>AN109/X109</f>
        <v>0.13207413528509032</v>
      </c>
      <c r="M109" s="66">
        <f>AG109/X109</f>
        <v>2.6679258647149096E-2</v>
      </c>
      <c r="N109" s="134">
        <f>(I109*0.7635+AU109*0.7562+K109*0.7021+1-P109*0.5276+R109*0.4621+W109*0.2713)/3.9552</f>
        <v>0.53546097128768744</v>
      </c>
      <c r="O109" s="134">
        <f>(1-I109*0.7635+1-AU109*0.7562+1-K109*0.7021+P109*0.5276+1-R109*0.4621+1-W109*0.2713)/5.5276</f>
        <v>0.70232013285384953</v>
      </c>
      <c r="P109" s="113">
        <f>AI109/AA109</f>
        <v>5.7435973621875025E-2</v>
      </c>
      <c r="Q109" s="66">
        <f>AT109/X109</f>
        <v>3.8484240349427455E-2</v>
      </c>
      <c r="R109" s="71">
        <f>E109/AA109</f>
        <v>0.12624524393162817</v>
      </c>
      <c r="S109" s="66">
        <f>AC109/X109</f>
        <v>0.22436548223350253</v>
      </c>
      <c r="T109" s="66">
        <f>AC109/AA109</f>
        <v>7.8432829045650007E-2</v>
      </c>
      <c r="U109" s="67">
        <f>E109/X109</f>
        <v>0.36113800023609965</v>
      </c>
      <c r="V109" s="66">
        <v>0.34399999999999997</v>
      </c>
      <c r="W109" s="67">
        <f>AD109/AA109</f>
        <v>7.158243989402531E-2</v>
      </c>
      <c r="X109" s="69">
        <v>42355</v>
      </c>
      <c r="Y109" s="69"/>
      <c r="Z109" s="888">
        <v>30758</v>
      </c>
      <c r="AA109" s="888">
        <v>121161</v>
      </c>
      <c r="AB109" s="887">
        <v>107615</v>
      </c>
      <c r="AC109" s="888">
        <f t="shared" si="35"/>
        <v>9503</v>
      </c>
      <c r="AD109" s="68">
        <v>8673</v>
      </c>
      <c r="AE109" s="119">
        <v>2593</v>
      </c>
      <c r="AF109" s="72">
        <v>936.4302401621178</v>
      </c>
      <c r="AG109" s="68">
        <v>1130</v>
      </c>
      <c r="AH109" s="69">
        <v>407</v>
      </c>
      <c r="AI109" s="68">
        <v>6959</v>
      </c>
      <c r="AJ109" s="888">
        <f t="shared" si="36"/>
        <v>965</v>
      </c>
      <c r="AK109" s="68">
        <v>830</v>
      </c>
      <c r="AL109" s="114">
        <v>306</v>
      </c>
      <c r="AM109" s="69">
        <v>50</v>
      </c>
      <c r="AN109" s="888">
        <f t="shared" si="37"/>
        <v>5594</v>
      </c>
      <c r="AO109" s="68">
        <v>2208</v>
      </c>
      <c r="AP109" s="69">
        <v>252</v>
      </c>
      <c r="AQ109" s="69">
        <v>3859</v>
      </c>
      <c r="AR109" s="68">
        <v>1324</v>
      </c>
      <c r="AS109" s="220">
        <v>4885</v>
      </c>
      <c r="AT109" s="894">
        <f t="shared" si="38"/>
        <v>1630</v>
      </c>
      <c r="AU109" s="349">
        <f>X109/AA109</f>
        <v>0.34957618375549887</v>
      </c>
      <c r="AV109" s="349">
        <f>BH109/AA109</f>
        <v>0.49240267082642103</v>
      </c>
      <c r="AW109" s="353">
        <f>AG109/AA109</f>
        <v>9.3264334232962751E-3</v>
      </c>
      <c r="AX109" s="365">
        <f>AN109/AA109</f>
        <v>4.6169972185769348E-2</v>
      </c>
      <c r="AY109" s="365">
        <f>BH109/X109</f>
        <v>1.4085704167158541</v>
      </c>
      <c r="AZ109" s="365">
        <f>AR109/X109</f>
        <v>3.1259591547633102E-2</v>
      </c>
      <c r="BA109" s="365">
        <f>AR109/AA109</f>
        <v>1.0927608718977229E-2</v>
      </c>
      <c r="BB109" s="365">
        <f>AT109/AA109</f>
        <v>1.3453173876082237E-2</v>
      </c>
      <c r="BC109" s="365">
        <f>AI109/X109</f>
        <v>0.16430173533231024</v>
      </c>
      <c r="BD109" s="380">
        <f>AD109/X109</f>
        <v>0.20476921260772046</v>
      </c>
      <c r="BE109" s="365">
        <v>0.28599999999999998</v>
      </c>
      <c r="BF109" s="907">
        <v>13521</v>
      </c>
      <c r="BG109" s="907">
        <v>4785</v>
      </c>
      <c r="BH109" s="910">
        <f>X109+AC109+AN109+AO109</f>
        <v>59660</v>
      </c>
      <c r="BI109" s="909">
        <v>23132</v>
      </c>
      <c r="BJ109" s="909">
        <v>1888.9134248111427</v>
      </c>
      <c r="BK109" s="272">
        <v>276.15752516403796</v>
      </c>
      <c r="BL109" s="907">
        <v>1711</v>
      </c>
      <c r="BM109" s="53"/>
      <c r="BN109" s="134">
        <f>(I109*0.7635+AU109*0.7562+K109*0.7021+1-P109*0.5276+R109*0.4621+W109*0.2713)/3.9552</f>
        <v>0.53546097128768744</v>
      </c>
      <c r="BO109" s="222">
        <v>4.8899999999999997</v>
      </c>
      <c r="BP109" s="116">
        <v>9.9</v>
      </c>
      <c r="BQ109" s="116">
        <v>2.8</v>
      </c>
      <c r="BR109" s="116">
        <v>0.4</v>
      </c>
      <c r="BS109" s="115">
        <f>AS109/D109</f>
        <v>1.5602044075375279</v>
      </c>
      <c r="BT109" s="1252">
        <v>0.96299999999999997</v>
      </c>
      <c r="BU109" s="116">
        <v>1.1200000000000001</v>
      </c>
      <c r="BV109" s="116">
        <v>23.9</v>
      </c>
      <c r="BW109" s="116">
        <v>3.1</v>
      </c>
      <c r="BX109" s="66">
        <v>0.73699999999999999</v>
      </c>
      <c r="BY109" s="71">
        <v>0.12624524393162817</v>
      </c>
      <c r="BZ109" s="66">
        <v>0.34957618375549887</v>
      </c>
      <c r="CA109" s="227">
        <v>7.158243989402531E-2</v>
      </c>
      <c r="CB109" s="66">
        <v>0.378</v>
      </c>
      <c r="CC109" s="113">
        <v>5.7435973621875025E-2</v>
      </c>
      <c r="CD109" s="53"/>
      <c r="CE109" s="134">
        <f>(1-I109*0.7635+1-AU109*0.7562+1-K109*0.7021+P109*0.5276+1-R109*0.4621+1-W109*0.2713)/5.5276</f>
        <v>0.70232013285384953</v>
      </c>
      <c r="CF109" s="115">
        <v>4.8899999999999997</v>
      </c>
      <c r="CG109" s="116">
        <v>9.9</v>
      </c>
      <c r="CH109" s="116">
        <v>2.8</v>
      </c>
      <c r="CI109" s="116">
        <v>0.4</v>
      </c>
      <c r="CJ109" s="115">
        <f>AS109/D109</f>
        <v>1.5602044075375279</v>
      </c>
      <c r="CK109" s="1252">
        <v>0.96299999999999997</v>
      </c>
      <c r="CL109" s="116">
        <v>1.1200000000000001</v>
      </c>
      <c r="CM109" s="116">
        <v>3.1</v>
      </c>
      <c r="CN109" s="116">
        <v>23.9</v>
      </c>
      <c r="CO109" s="66">
        <v>0.73699999999999999</v>
      </c>
      <c r="CP109" s="71">
        <v>0.12624524393162817</v>
      </c>
      <c r="CQ109" s="66">
        <v>0.34957618375549887</v>
      </c>
      <c r="CR109" s="66">
        <v>7.158243989402531E-2</v>
      </c>
      <c r="CS109" s="66">
        <v>0.378</v>
      </c>
      <c r="CT109" s="113">
        <v>5.7435973621875025E-2</v>
      </c>
      <c r="CU109" s="40"/>
      <c r="CV109" s="96">
        <v>1983</v>
      </c>
      <c r="CW109" s="134">
        <v>0.502058206464436</v>
      </c>
      <c r="CX109" s="134">
        <v>0.72622103296039209</v>
      </c>
      <c r="CY109" s="40"/>
      <c r="DG109" s="40"/>
      <c r="DH109" s="96">
        <v>1983</v>
      </c>
      <c r="DI109" s="66">
        <v>0.28499999999999998</v>
      </c>
      <c r="DJ109" s="40"/>
      <c r="DR109" s="40"/>
      <c r="DS109" s="96">
        <v>1983</v>
      </c>
      <c r="DT109" s="98">
        <v>5.9078299776286355E-2</v>
      </c>
      <c r="DU109" s="40"/>
    </row>
    <row r="110" spans="1:125" x14ac:dyDescent="0.2">
      <c r="A110" s="40"/>
      <c r="B110" s="96">
        <v>1920</v>
      </c>
      <c r="C110" s="142">
        <v>24</v>
      </c>
      <c r="D110" s="111">
        <v>2982</v>
      </c>
      <c r="E110" s="112">
        <v>13084</v>
      </c>
      <c r="F110" s="138">
        <f>((((4/6)+((J110+K110+R110+T110+V110+W110+I110-(1-M110)-P110-Q110)/20))*(X110+(AD110+AS110)*5/6+(AH110+AM110+AP110)*1/6+AK110*18/6+AO110*8/6-AE110*9/6-AF110*7/6-AG110*3/6-AI110*2/6-AQ110*4/6-AR110)-(((2/6)-((J110+K110+L110+M110+S110+U110+V110+W110+I110)/20))*(AE110*17/6+AF110*12/6+AI110*3/6+AL110*2/6+AQ110*5/6+AR110*8/6-AD110*1/6-AG110*9/6-AK110*2/6))))/2</f>
        <v>13368.246055118361</v>
      </c>
      <c r="G110" s="301">
        <f t="shared" si="39"/>
        <v>1.0217247061386703</v>
      </c>
      <c r="H110" s="138">
        <f t="shared" si="48"/>
        <v>284.24605511836126</v>
      </c>
      <c r="I110" s="66">
        <v>0.34799999999999998</v>
      </c>
      <c r="J110" s="412">
        <v>0.36499999999999999</v>
      </c>
      <c r="K110" s="66">
        <v>0.69699999999999995</v>
      </c>
      <c r="L110" s="66">
        <f>AN110/X110</f>
        <v>0.14279129043629166</v>
      </c>
      <c r="M110" s="66">
        <f>AG110/X110</f>
        <v>1.9550421649177037E-2</v>
      </c>
      <c r="N110" s="134">
        <f>(I110*0.7635+AU110*0.7562+K110*0.7021+1-P110*0.5276+R110*0.4621+W110*0.2713)/3.9552</f>
        <v>0.51545287279946705</v>
      </c>
      <c r="O110" s="134">
        <f>(1-I110*0.7635+1-AU110*0.7562+1-K110*0.7021+P110*0.5276+1-R110*0.4621+1-W110*0.2713)/5.5276</f>
        <v>0.71663665921983288</v>
      </c>
      <c r="P110" s="113">
        <f>AI110/AA110</f>
        <v>6.3479967064347151E-2</v>
      </c>
      <c r="Q110" s="66">
        <f>AT110/X110</f>
        <v>5.0191165704059224E-2</v>
      </c>
      <c r="R110" s="71">
        <f>E110/AA110</f>
        <v>0.11460906431211787</v>
      </c>
      <c r="S110" s="66">
        <f>AC110/X110</f>
        <v>0.24667154749315329</v>
      </c>
      <c r="T110" s="66">
        <f>AC110/AA110</f>
        <v>7.9685009022266606E-2</v>
      </c>
      <c r="U110" s="67">
        <f>E110/X110</f>
        <v>0.35478185417175084</v>
      </c>
      <c r="V110" s="66">
        <v>0.33300000000000002</v>
      </c>
      <c r="W110" s="67">
        <f>AD110/AA110</f>
        <v>7.3369422399747725E-2</v>
      </c>
      <c r="X110" s="69">
        <v>36879</v>
      </c>
      <c r="Y110" s="69"/>
      <c r="Z110" s="888">
        <v>27592</v>
      </c>
      <c r="AA110" s="888">
        <v>114162</v>
      </c>
      <c r="AB110" s="887">
        <v>101172</v>
      </c>
      <c r="AC110" s="888">
        <f t="shared" si="35"/>
        <v>9097</v>
      </c>
      <c r="AD110" s="68">
        <v>8376</v>
      </c>
      <c r="AE110" s="119">
        <v>2265</v>
      </c>
      <c r="AF110" s="72">
        <v>899.20394841576945</v>
      </c>
      <c r="AG110" s="68">
        <v>721</v>
      </c>
      <c r="AH110" s="69">
        <v>469</v>
      </c>
      <c r="AI110" s="68">
        <v>7247</v>
      </c>
      <c r="AJ110" s="888">
        <f t="shared" si="36"/>
        <v>1006</v>
      </c>
      <c r="AK110" s="68">
        <v>721</v>
      </c>
      <c r="AL110" s="114">
        <v>317</v>
      </c>
      <c r="AM110" s="69">
        <v>50</v>
      </c>
      <c r="AN110" s="888">
        <f t="shared" si="37"/>
        <v>5266</v>
      </c>
      <c r="AO110" s="68">
        <v>2234</v>
      </c>
      <c r="AP110" s="69">
        <v>220</v>
      </c>
      <c r="AQ110" s="69">
        <v>3734</v>
      </c>
      <c r="AR110" s="68">
        <v>1534</v>
      </c>
      <c r="AS110" s="220">
        <v>4527</v>
      </c>
      <c r="AT110" s="894">
        <f t="shared" si="38"/>
        <v>1851</v>
      </c>
      <c r="AU110" s="349">
        <f>X110/AA110</f>
        <v>0.32304094181951964</v>
      </c>
      <c r="AV110" s="349">
        <f>BH110/AA110</f>
        <v>0.46842206688740562</v>
      </c>
      <c r="AW110" s="353">
        <f>AG110/AA110</f>
        <v>6.3155866225188765E-3</v>
      </c>
      <c r="AX110" s="365">
        <f>AN110/AA110</f>
        <v>4.6127432946164219E-2</v>
      </c>
      <c r="AY110" s="365">
        <f>BH110/X110</f>
        <v>1.4500393177689199</v>
      </c>
      <c r="AZ110" s="365">
        <f>AR110/X110</f>
        <v>4.1595487947070145E-2</v>
      </c>
      <c r="BA110" s="365">
        <f>AR110/AA110</f>
        <v>1.3437045601864019E-2</v>
      </c>
      <c r="BB110" s="365">
        <f>AT110/AA110</f>
        <v>1.6213801440058864E-2</v>
      </c>
      <c r="BC110" s="365">
        <f>AI110/X110</f>
        <v>0.19650749749179749</v>
      </c>
      <c r="BD110" s="380">
        <f>AD110/X110</f>
        <v>0.22712112584397626</v>
      </c>
      <c r="BE110" s="365">
        <v>0.27300000000000002</v>
      </c>
      <c r="BF110" s="907">
        <v>11277</v>
      </c>
      <c r="BG110" s="907">
        <v>4204</v>
      </c>
      <c r="BH110" s="910">
        <f>X110+AC110+AN110+AO110</f>
        <v>53476</v>
      </c>
      <c r="BI110" s="909">
        <v>21207</v>
      </c>
      <c r="BJ110" s="909">
        <v>1587.9059149418383</v>
      </c>
      <c r="BK110" s="272">
        <v>255.01547784360201</v>
      </c>
      <c r="BL110" s="907">
        <v>1460</v>
      </c>
      <c r="BM110" s="53"/>
      <c r="BN110" s="134">
        <f>(I110*0.7635+AU110*0.7562+K110*0.7021+1-P110*0.5276+R110*0.4621+W110*0.2713)/3.9552</f>
        <v>0.51545287279946705</v>
      </c>
      <c r="BO110" s="222">
        <v>4.3899999999999997</v>
      </c>
      <c r="BP110" s="116">
        <v>9.3000000000000007</v>
      </c>
      <c r="BQ110" s="116">
        <v>2.8</v>
      </c>
      <c r="BR110" s="116">
        <v>0.2</v>
      </c>
      <c r="BS110" s="115">
        <f>AS110/D110</f>
        <v>1.5181086519114688</v>
      </c>
      <c r="BT110" s="1252">
        <v>0.96399999999999997</v>
      </c>
      <c r="BU110" s="116">
        <v>1.1200000000000001</v>
      </c>
      <c r="BV110" s="116">
        <v>23.8</v>
      </c>
      <c r="BW110" s="116">
        <v>3.2</v>
      </c>
      <c r="BX110" s="66">
        <v>0.69699999999999995</v>
      </c>
      <c r="BY110" s="71">
        <v>0.11460906431211787</v>
      </c>
      <c r="BZ110" s="66">
        <v>0.32304094181951964</v>
      </c>
      <c r="CA110" s="227">
        <v>7.3369422399747725E-2</v>
      </c>
      <c r="CB110" s="66">
        <v>0.34799999999999998</v>
      </c>
      <c r="CC110" s="113">
        <v>6.3479967064347151E-2</v>
      </c>
      <c r="CD110" s="53"/>
      <c r="CE110" s="134">
        <f>(1-I110*0.7635+1-AU110*0.7562+1-K110*0.7021+P110*0.5276+1-R110*0.4621+1-W110*0.2713)/5.5276</f>
        <v>0.71663665921983288</v>
      </c>
      <c r="CF110" s="115">
        <v>4.3899999999999997</v>
      </c>
      <c r="CG110" s="116">
        <v>9.3000000000000007</v>
      </c>
      <c r="CH110" s="116">
        <v>2.8</v>
      </c>
      <c r="CI110" s="116">
        <v>0.2</v>
      </c>
      <c r="CJ110" s="115">
        <f>AS110/D110</f>
        <v>1.5181086519114688</v>
      </c>
      <c r="CK110" s="1252">
        <v>0.96399999999999997</v>
      </c>
      <c r="CL110" s="116">
        <v>1.1200000000000001</v>
      </c>
      <c r="CM110" s="116">
        <v>3.2</v>
      </c>
      <c r="CN110" s="116">
        <v>23.8</v>
      </c>
      <c r="CO110" s="66">
        <v>0.69699999999999995</v>
      </c>
      <c r="CP110" s="71">
        <v>0.11460906431211787</v>
      </c>
      <c r="CQ110" s="66">
        <v>0.32304094181951964</v>
      </c>
      <c r="CR110" s="66">
        <v>7.3369422399747725E-2</v>
      </c>
      <c r="CS110" s="66">
        <v>0.34799999999999998</v>
      </c>
      <c r="CT110" s="113">
        <v>6.3479967064347151E-2</v>
      </c>
      <c r="CU110" s="40"/>
      <c r="CV110" s="96">
        <v>1984</v>
      </c>
      <c r="CW110" s="134">
        <v>0.49965023663496583</v>
      </c>
      <c r="CX110" s="134">
        <v>0.72794402345708498</v>
      </c>
      <c r="CY110" s="40"/>
      <c r="DG110" s="40"/>
      <c r="DH110" s="96">
        <v>1984</v>
      </c>
      <c r="DI110" s="66">
        <v>0.28599999999999998</v>
      </c>
      <c r="DJ110" s="40"/>
      <c r="DR110" s="40"/>
      <c r="DS110" s="96">
        <v>1984</v>
      </c>
      <c r="DT110" s="98">
        <v>5.8874552748563375E-2</v>
      </c>
      <c r="DU110" s="40"/>
    </row>
    <row r="111" spans="1:125" x14ac:dyDescent="0.2">
      <c r="A111" s="40"/>
      <c r="B111" s="96">
        <v>1919</v>
      </c>
      <c r="C111" s="142">
        <v>16</v>
      </c>
      <c r="D111" s="111">
        <v>2236</v>
      </c>
      <c r="E111" s="112">
        <v>8665</v>
      </c>
      <c r="F111" s="138">
        <f>((((4/6)+((J111+K111+R111+T111+V111+W111+I111-(1-M111)-P111-Q111)/20))*(X111+(AD111+AS111)*5/6+(AH111+AM111+AP111)*1/6+AK111*18/6+AO111*8/6-AE111*9/6-AF111*7/6-AG111*3/6-AI111*2/6-AQ111*4/6-AR111)-(((2/6)-((J111+K111+L111+M111+S111+U111+V111+W111+I111)/20))*(AE111*17/6+AF111*12/6+AI111*3/6+AL111*2/6+AQ111*5/6+AR111*8/6-AD111*1/6-AG111*9/6-AK111*2/6))))/2</f>
        <v>8885.5387712989941</v>
      </c>
      <c r="G111" s="301">
        <f t="shared" si="39"/>
        <v>1.0254516758567795</v>
      </c>
      <c r="H111" s="138">
        <f t="shared" si="48"/>
        <v>220.53877129899411</v>
      </c>
      <c r="I111" s="66">
        <v>0.28199999999999997</v>
      </c>
      <c r="J111" s="412">
        <v>0.34799999999999998</v>
      </c>
      <c r="K111" s="66">
        <v>0.67</v>
      </c>
      <c r="L111" s="66">
        <f>AN111/X111</f>
        <v>0.14617249740214755</v>
      </c>
      <c r="M111" s="66">
        <f>AG111/X111</f>
        <v>1.7203556171342799E-2</v>
      </c>
      <c r="N111" s="134">
        <f>(I111*0.7635+AU111*0.7562+K111*0.7021+1-P111*0.5276+R111*0.4621+W111*0.2713)/3.9552</f>
        <v>0.49133755948116953</v>
      </c>
      <c r="O111" s="134">
        <f>(1-I111*0.7635+1-AU111*0.7562+1-K111*0.7021+P111*0.5276+1-R111*0.4621+1-W111*0.2713)/5.5276</f>
        <v>0.73389204803894603</v>
      </c>
      <c r="P111" s="113">
        <f>AI111/AA111</f>
        <v>8.1455228762056534E-2</v>
      </c>
      <c r="Q111" s="66">
        <f>AT111/X111</f>
        <v>7.4125389677866291E-2</v>
      </c>
      <c r="R111" s="71">
        <f>E111/AA111</f>
        <v>0.10305293578963642</v>
      </c>
      <c r="S111" s="66">
        <f>AC111/X111</f>
        <v>0.25066389562406188</v>
      </c>
      <c r="T111" s="66">
        <f>AC111/AA111</f>
        <v>7.7459177241535143E-2</v>
      </c>
      <c r="U111" s="67">
        <f>E111/X111</f>
        <v>0.33348728014471002</v>
      </c>
      <c r="V111" s="66">
        <v>0.32200000000000001</v>
      </c>
      <c r="W111" s="67">
        <f>AD111/AA111</f>
        <v>7.1143988677854028E-2</v>
      </c>
      <c r="X111" s="69">
        <v>25983</v>
      </c>
      <c r="Y111" s="69"/>
      <c r="Z111" s="888">
        <v>19624</v>
      </c>
      <c r="AA111" s="888">
        <v>84083</v>
      </c>
      <c r="AB111" s="887">
        <v>74672</v>
      </c>
      <c r="AC111" s="888">
        <f t="shared" si="35"/>
        <v>6513</v>
      </c>
      <c r="AD111" s="68">
        <v>5982</v>
      </c>
      <c r="AE111" s="119">
        <v>1594</v>
      </c>
      <c r="AF111" s="72">
        <v>709.51571220492917</v>
      </c>
      <c r="AG111" s="68">
        <v>447</v>
      </c>
      <c r="AH111" s="69">
        <v>374</v>
      </c>
      <c r="AI111" s="68">
        <v>6849</v>
      </c>
      <c r="AJ111" s="888">
        <f t="shared" si="36"/>
        <v>833</v>
      </c>
      <c r="AK111" s="68">
        <v>531</v>
      </c>
      <c r="AL111" s="114">
        <v>264</v>
      </c>
      <c r="AM111" s="69">
        <v>43</v>
      </c>
      <c r="AN111" s="888">
        <f t="shared" si="37"/>
        <v>3798</v>
      </c>
      <c r="AO111" s="68">
        <v>2081</v>
      </c>
      <c r="AP111" s="69">
        <v>195</v>
      </c>
      <c r="AQ111" s="69">
        <v>2718</v>
      </c>
      <c r="AR111" s="68">
        <v>1662</v>
      </c>
      <c r="AS111" s="220">
        <v>3186</v>
      </c>
      <c r="AT111" s="894">
        <f t="shared" si="38"/>
        <v>1926</v>
      </c>
      <c r="AU111" s="349">
        <f>X111/AA111</f>
        <v>0.30901609124317636</v>
      </c>
      <c r="AV111" s="349">
        <f>BH111/AA111</f>
        <v>0.45639427708335811</v>
      </c>
      <c r="AW111" s="353">
        <f>AG111/AA111</f>
        <v>5.316175683550777E-3</v>
      </c>
      <c r="AX111" s="365">
        <f>AN111/AA111</f>
        <v>4.5169653794464991E-2</v>
      </c>
      <c r="AY111" s="365">
        <f>BH111/X111</f>
        <v>1.4769272216449216</v>
      </c>
      <c r="AZ111" s="365">
        <f>AR111/X111</f>
        <v>6.3964900127006119E-2</v>
      </c>
      <c r="BA111" s="365">
        <f>AR111/AA111</f>
        <v>1.9766183414007588E-2</v>
      </c>
      <c r="BB111" s="365">
        <f>AT111/AA111</f>
        <v>2.2905938180131535E-2</v>
      </c>
      <c r="BC111" s="365">
        <f>AI111/X111</f>
        <v>0.26359542777970213</v>
      </c>
      <c r="BD111" s="380">
        <f>AD111/X111</f>
        <v>0.23022745641380904</v>
      </c>
      <c r="BE111" s="365">
        <v>0.26300000000000001</v>
      </c>
      <c r="BF111" s="907">
        <v>7423</v>
      </c>
      <c r="BG111" s="907">
        <v>2922</v>
      </c>
      <c r="BH111" s="910">
        <f>X111+AC111+AN111+AO111</f>
        <v>38375</v>
      </c>
      <c r="BI111" s="909">
        <v>15207</v>
      </c>
      <c r="BJ111" s="909">
        <v>993.38641622826367</v>
      </c>
      <c r="BK111" s="272">
        <v>207.15113490934084</v>
      </c>
      <c r="BL111" s="907">
        <v>1048</v>
      </c>
      <c r="BM111" s="53"/>
      <c r="BN111" s="134">
        <f>(I111*0.7635+AU111*0.7562+K111*0.7021+1-P111*0.5276+R111*0.4621+W111*0.2713)/3.9552</f>
        <v>0.49133755948116953</v>
      </c>
      <c r="BO111" s="222">
        <v>3.88</v>
      </c>
      <c r="BP111" s="116">
        <v>8.8000000000000007</v>
      </c>
      <c r="BQ111" s="116">
        <v>2.7</v>
      </c>
      <c r="BR111" s="116">
        <v>0.2</v>
      </c>
      <c r="BS111" s="115">
        <f>AS111/D111</f>
        <v>1.424865831842576</v>
      </c>
      <c r="BT111" s="1252">
        <v>0.96599999999999997</v>
      </c>
      <c r="BU111" s="116">
        <v>1.1499999999999999</v>
      </c>
      <c r="BV111" s="116">
        <v>23.9</v>
      </c>
      <c r="BW111" s="116">
        <v>3.1</v>
      </c>
      <c r="BX111" s="66">
        <v>0.67</v>
      </c>
      <c r="BY111" s="71">
        <v>0.10305293578963642</v>
      </c>
      <c r="BZ111" s="66">
        <v>0.30901609124317636</v>
      </c>
      <c r="CA111" s="227">
        <v>7.1143988677854028E-2</v>
      </c>
      <c r="CB111" s="66">
        <v>0.28199999999999997</v>
      </c>
      <c r="CC111" s="113">
        <v>8.1455228762056534E-2</v>
      </c>
      <c r="CD111" s="53"/>
      <c r="CE111" s="134">
        <f>(1-I111*0.7635+1-AU111*0.7562+1-K111*0.7021+P111*0.5276+1-R111*0.4621+1-W111*0.2713)/5.5276</f>
        <v>0.73389204803894603</v>
      </c>
      <c r="CF111" s="115">
        <v>3.88</v>
      </c>
      <c r="CG111" s="116">
        <v>8.8000000000000007</v>
      </c>
      <c r="CH111" s="116">
        <v>2.7</v>
      </c>
      <c r="CI111" s="116">
        <v>0.2</v>
      </c>
      <c r="CJ111" s="115">
        <f>AS111/D111</f>
        <v>1.424865831842576</v>
      </c>
      <c r="CK111" s="1252">
        <v>0.96599999999999997</v>
      </c>
      <c r="CL111" s="116">
        <v>1.1499999999999999</v>
      </c>
      <c r="CM111" s="116">
        <v>3.1</v>
      </c>
      <c r="CN111" s="116">
        <v>23.9</v>
      </c>
      <c r="CO111" s="66">
        <v>0.67</v>
      </c>
      <c r="CP111" s="71">
        <v>0.10305293578963642</v>
      </c>
      <c r="CQ111" s="66">
        <v>0.30901609124317636</v>
      </c>
      <c r="CR111" s="66">
        <v>7.1143988677854028E-2</v>
      </c>
      <c r="CS111" s="66">
        <v>0.28199999999999997</v>
      </c>
      <c r="CT111" s="113">
        <v>8.1455228762056534E-2</v>
      </c>
      <c r="CU111" s="40"/>
      <c r="CV111" s="96">
        <v>1985</v>
      </c>
      <c r="CW111" s="134">
        <v>0.50104301997239342</v>
      </c>
      <c r="CX111" s="134">
        <v>0.72694743603104239</v>
      </c>
      <c r="CY111" s="40"/>
      <c r="DG111" s="40"/>
      <c r="DH111" s="96">
        <v>1985</v>
      </c>
      <c r="DI111" s="66">
        <v>0.28100000000000003</v>
      </c>
      <c r="DJ111" s="40"/>
      <c r="DR111" s="40"/>
      <c r="DS111" s="96">
        <v>1985</v>
      </c>
      <c r="DT111" s="98">
        <v>6.439387167706527E-2</v>
      </c>
      <c r="DU111" s="40"/>
    </row>
    <row r="112" spans="1:125" x14ac:dyDescent="0.2">
      <c r="A112" s="40"/>
      <c r="B112" s="96">
        <v>1918</v>
      </c>
      <c r="C112" s="142">
        <v>16</v>
      </c>
      <c r="D112" s="111">
        <v>2032</v>
      </c>
      <c r="E112" s="112">
        <v>7385</v>
      </c>
      <c r="F112" s="138">
        <f>((((4/6)+((J112+K112+R112+T112+V112+W112+I112-(1-M112)-P112-Q112)/20))*(X112+(AD112+AS112)*5/6+(AH112+AM112+AP112)*1/6+AK112*18/6+AO112*8/6-AE112*9/6-AF112*7/6-AG112*3/6-AI112*2/6-AQ112*4/6-AR112)-(((2/6)-((J112+K112+L112+M112+S112+U112+V112+W112+I112)/20))*(AE112*17/6+AF112*12/6+AI112*3/6+AL112*2/6+AQ112*5/6+AR112*8/6-AD112*1/6-AG112*9/6-AK112*2/6))))/2</f>
        <v>7490.9348041610338</v>
      </c>
      <c r="G112" s="300">
        <f t="shared" si="39"/>
        <v>1.0143445909493614</v>
      </c>
      <c r="H112" s="138">
        <f t="shared" si="48"/>
        <v>105.93480416103375</v>
      </c>
      <c r="I112" s="66">
        <v>0.27300000000000002</v>
      </c>
      <c r="J112" s="412">
        <v>0.32500000000000001</v>
      </c>
      <c r="K112" s="66">
        <v>0.64200000000000002</v>
      </c>
      <c r="L112" s="66">
        <f>AN112/X112</f>
        <v>0.16341452268884521</v>
      </c>
      <c r="M112" s="66">
        <f>AG112/X112</f>
        <v>1.0738929762829594E-2</v>
      </c>
      <c r="N112" s="134">
        <f>(I112*0.7635+AU112*0.7562+K112*0.7021+1-P112*0.5276+R112*0.4621+W112*0.2713)/3.9552</f>
        <v>0.48059201493297088</v>
      </c>
      <c r="O112" s="134">
        <f>(1-I112*0.7635+1-AU112*0.7562+1-K112*0.7021+P112*0.5276+1-R112*0.4621+1-W112*0.2713)/5.5276</f>
        <v>0.74158087823596386</v>
      </c>
      <c r="P112" s="113">
        <f>AI112/AA112</f>
        <v>7.783966998607425E-2</v>
      </c>
      <c r="Q112" s="66">
        <f>AT112/X112</f>
        <v>8.4494813325412421E-2</v>
      </c>
      <c r="R112" s="71">
        <f>E112/AA112</f>
        <v>9.7020415670406479E-2</v>
      </c>
      <c r="S112" s="66">
        <f>AC112/X112</f>
        <v>0.28378193117945438</v>
      </c>
      <c r="T112" s="66">
        <f>AC112/AA112</f>
        <v>8.1583856643632255E-2</v>
      </c>
      <c r="U112" s="67">
        <f>E112/X112</f>
        <v>0.33747657999360237</v>
      </c>
      <c r="V112" s="66">
        <v>0.317</v>
      </c>
      <c r="W112" s="67">
        <f>AD112/AA112</f>
        <v>7.5527470506319139E-2</v>
      </c>
      <c r="X112" s="69">
        <v>21883</v>
      </c>
      <c r="Y112" s="69"/>
      <c r="Z112" s="888">
        <v>17085</v>
      </c>
      <c r="AA112" s="888">
        <v>76118</v>
      </c>
      <c r="AB112" s="887">
        <v>67315</v>
      </c>
      <c r="AC112" s="888">
        <f t="shared" si="35"/>
        <v>6210</v>
      </c>
      <c r="AD112" s="68">
        <v>5749</v>
      </c>
      <c r="AE112" s="119">
        <v>1597</v>
      </c>
      <c r="AF112" s="72">
        <v>652.16530965580864</v>
      </c>
      <c r="AG112" s="68">
        <v>235</v>
      </c>
      <c r="AH112" s="69">
        <v>299</v>
      </c>
      <c r="AI112" s="68">
        <v>5925</v>
      </c>
      <c r="AJ112" s="888">
        <f t="shared" si="36"/>
        <v>759</v>
      </c>
      <c r="AK112" s="68">
        <v>461</v>
      </c>
      <c r="AL112" s="114">
        <v>270</v>
      </c>
      <c r="AM112" s="69">
        <v>23</v>
      </c>
      <c r="AN112" s="888">
        <f t="shared" si="37"/>
        <v>3576</v>
      </c>
      <c r="AO112" s="68">
        <v>2009</v>
      </c>
      <c r="AP112" s="69">
        <v>190</v>
      </c>
      <c r="AQ112" s="69">
        <v>2446</v>
      </c>
      <c r="AR112" s="68">
        <v>1579</v>
      </c>
      <c r="AS112" s="220">
        <v>3064</v>
      </c>
      <c r="AT112" s="894">
        <f t="shared" si="38"/>
        <v>1849</v>
      </c>
      <c r="AU112" s="349">
        <f>X112/AA112</f>
        <v>0.28748784781523423</v>
      </c>
      <c r="AV112" s="349">
        <f>BH112/AA112</f>
        <v>0.44244462544995927</v>
      </c>
      <c r="AW112" s="353">
        <f>AG112/AA112</f>
        <v>3.0873118053548437E-3</v>
      </c>
      <c r="AX112" s="365">
        <f>AN112/AA112</f>
        <v>4.6979689429569878E-2</v>
      </c>
      <c r="AY112" s="365">
        <f>BH112/X112</f>
        <v>1.539002878947128</v>
      </c>
      <c r="AZ112" s="365">
        <f>AR112/X112</f>
        <v>7.2156468491523101E-2</v>
      </c>
      <c r="BA112" s="365">
        <f>AR112/AA112</f>
        <v>2.0744107832575739E-2</v>
      </c>
      <c r="BB112" s="365">
        <f>AT112/AA112</f>
        <v>2.4291232034472792E-2</v>
      </c>
      <c r="BC112" s="365">
        <f>AI112/X112</f>
        <v>0.27075812274368233</v>
      </c>
      <c r="BD112" s="380">
        <f>AD112/X112</f>
        <v>0.26271534981492484</v>
      </c>
      <c r="BE112" s="365">
        <v>0.254</v>
      </c>
      <c r="BF112" s="907">
        <v>6216</v>
      </c>
      <c r="BG112" s="907">
        <v>2323</v>
      </c>
      <c r="BH112" s="910">
        <f>X112+AC112+AN112+AO112</f>
        <v>33678</v>
      </c>
      <c r="BI112" s="909">
        <v>13642</v>
      </c>
      <c r="BJ112" s="909">
        <v>1073.6061186871088</v>
      </c>
      <c r="BK112" s="272">
        <v>185.07286094104163</v>
      </c>
      <c r="BL112" s="907">
        <v>885</v>
      </c>
      <c r="BM112" s="53"/>
      <c r="BN112" s="134">
        <f>(I112*0.7635+AU112*0.7562+K112*0.7021+1-P112*0.5276+R112*0.4621+W112*0.2713)/3.9552</f>
        <v>0.48059201493297088</v>
      </c>
      <c r="BO112" s="222">
        <v>3.63</v>
      </c>
      <c r="BP112" s="116">
        <v>8.3000000000000007</v>
      </c>
      <c r="BQ112" s="116">
        <v>2.8</v>
      </c>
      <c r="BR112" s="116">
        <v>0.1</v>
      </c>
      <c r="BS112" s="115">
        <f>AS112/D112</f>
        <v>1.5078740157480315</v>
      </c>
      <c r="BT112" s="1252">
        <v>0.96399999999999997</v>
      </c>
      <c r="BU112" s="116">
        <v>1.03</v>
      </c>
      <c r="BV112" s="116">
        <v>24.1</v>
      </c>
      <c r="BW112" s="116">
        <v>2.9</v>
      </c>
      <c r="BX112" s="66">
        <v>0.64200000000000002</v>
      </c>
      <c r="BY112" s="71">
        <v>9.7020415670406479E-2</v>
      </c>
      <c r="BZ112" s="66">
        <v>0.28748784781523423</v>
      </c>
      <c r="CA112" s="227">
        <v>7.5527470506319139E-2</v>
      </c>
      <c r="CB112" s="66">
        <v>0.27300000000000002</v>
      </c>
      <c r="CC112" s="113">
        <v>7.783966998607425E-2</v>
      </c>
      <c r="CD112" s="53"/>
      <c r="CE112" s="134">
        <f>(1-I112*0.7635+1-AU112*0.7562+1-K112*0.7021+P112*0.5276+1-R112*0.4621+1-W112*0.2713)/5.5276</f>
        <v>0.74158087823596386</v>
      </c>
      <c r="CF112" s="115">
        <v>3.63</v>
      </c>
      <c r="CG112" s="116">
        <v>8.3000000000000007</v>
      </c>
      <c r="CH112" s="116">
        <v>2.8</v>
      </c>
      <c r="CI112" s="116">
        <v>0.1</v>
      </c>
      <c r="CJ112" s="115">
        <f>AS112/D112</f>
        <v>1.5078740157480315</v>
      </c>
      <c r="CK112" s="1252">
        <v>0.96399999999999997</v>
      </c>
      <c r="CL112" s="116">
        <v>1.03</v>
      </c>
      <c r="CM112" s="116">
        <v>2.9</v>
      </c>
      <c r="CN112" s="116">
        <v>24.1</v>
      </c>
      <c r="CO112" s="66">
        <v>0.64200000000000002</v>
      </c>
      <c r="CP112" s="71">
        <v>9.7020415670406479E-2</v>
      </c>
      <c r="CQ112" s="66">
        <v>0.28748784781523423</v>
      </c>
      <c r="CR112" s="66">
        <v>7.5527470506319139E-2</v>
      </c>
      <c r="CS112" s="66">
        <v>0.27300000000000002</v>
      </c>
      <c r="CT112" s="113">
        <v>7.783966998607425E-2</v>
      </c>
      <c r="CU112" s="40"/>
      <c r="CV112" s="96">
        <v>1986</v>
      </c>
      <c r="CW112" s="134">
        <v>0.50227751401901544</v>
      </c>
      <c r="CX112" s="134">
        <v>0.7260641103828045</v>
      </c>
      <c r="CY112" s="40"/>
      <c r="DG112" s="40"/>
      <c r="DH112" s="96">
        <v>1986</v>
      </c>
      <c r="DI112" s="66">
        <v>0.28599999999999998</v>
      </c>
      <c r="DJ112" s="40"/>
      <c r="DR112" s="40"/>
      <c r="DS112" s="96">
        <v>1986</v>
      </c>
      <c r="DT112" s="98">
        <v>6.7438981252210831E-2</v>
      </c>
      <c r="DU112" s="40"/>
    </row>
    <row r="113" spans="1:125" x14ac:dyDescent="0.2">
      <c r="A113" s="40"/>
      <c r="B113" s="96">
        <v>1917</v>
      </c>
      <c r="C113" s="142">
        <v>16</v>
      </c>
      <c r="D113" s="111">
        <v>2494</v>
      </c>
      <c r="E113" s="112">
        <v>8949</v>
      </c>
      <c r="F113" s="138">
        <f>((((4/6)+((J113+K113+R113+T113+V113+W113+I113-(1-M113)-P113-Q113)/20))*(X113+(AD113+AS113)*5/6+(AH113+AM113+AP113)*1/6+AK113*18/6+AO113*8/6-AE113*9/6-AF113*7/6-AG113*3/6-AI113*2/6-AQ113*4/6-AR113)-(((2/6)-((J113+K113+L113+M113+S113+U113+V113+W113+I113)/20))*(AE113*17/6+AF113*12/6+AI113*3/6+AL113*2/6+AQ113*5/6+AR113*8/6-AD113*1/6-AG113*9/6-AK113*2/6))))/2</f>
        <v>8798.1829883560185</v>
      </c>
      <c r="G113" s="300">
        <f t="shared" si="39"/>
        <v>0.98314705423578264</v>
      </c>
      <c r="H113" s="138">
        <f>E113-F113</f>
        <v>150.81701164398146</v>
      </c>
      <c r="I113" s="66">
        <v>0.27200000000000002</v>
      </c>
      <c r="J113" s="412">
        <v>0.32400000000000001</v>
      </c>
      <c r="K113" s="66">
        <v>0.63500000000000001</v>
      </c>
      <c r="L113" s="66">
        <f>AN113/X113</f>
        <v>0.16827809337496707</v>
      </c>
      <c r="M113" s="66">
        <f>AG113/X113</f>
        <v>1.2602987096046047E-2</v>
      </c>
      <c r="N113" s="134">
        <f>(I113*0.7635+AU113*0.7562+K113*0.7021+1-P113*0.5276+R113*0.4621+W113*0.2713)/3.9552</f>
        <v>0.47672066841560679</v>
      </c>
      <c r="O113" s="134">
        <f>(1-I113*0.7635+1-AU113*0.7562+1-K113*0.7021+P113*0.5276+1-R113*0.4621+1-W113*0.2713)/5.5276</f>
        <v>0.74435096828326808</v>
      </c>
      <c r="P113" s="113">
        <f>AI113/AA113</f>
        <v>9.3536498631436024E-2</v>
      </c>
      <c r="Q113" s="66">
        <f>AT113/X113</f>
        <v>8.1938226552800877E-2</v>
      </c>
      <c r="R113" s="71">
        <f>E113/AA113</f>
        <v>9.6435268001465554E-2</v>
      </c>
      <c r="S113" s="66">
        <f>AC113/X113</f>
        <v>0.28174259809638463</v>
      </c>
      <c r="T113" s="66">
        <f>AC113/AA113</f>
        <v>8.0702170305394519E-2</v>
      </c>
      <c r="U113" s="67">
        <f>E113/X113</f>
        <v>0.33666904932094355</v>
      </c>
      <c r="V113" s="66">
        <v>0.311</v>
      </c>
      <c r="W113" s="67">
        <f>AD113/AA113</f>
        <v>7.4462811698527989E-2</v>
      </c>
      <c r="X113" s="69">
        <v>26581</v>
      </c>
      <c r="Y113" s="69"/>
      <c r="Z113" s="888">
        <v>20391</v>
      </c>
      <c r="AA113" s="888">
        <v>92798</v>
      </c>
      <c r="AB113" s="887">
        <v>82055</v>
      </c>
      <c r="AC113" s="888">
        <f t="shared" si="35"/>
        <v>7489</v>
      </c>
      <c r="AD113" s="68">
        <v>6910</v>
      </c>
      <c r="AE113" s="119">
        <v>1936</v>
      </c>
      <c r="AF113" s="72">
        <v>789.88332250168969</v>
      </c>
      <c r="AG113" s="68">
        <v>335</v>
      </c>
      <c r="AH113" s="69">
        <v>415</v>
      </c>
      <c r="AI113" s="68">
        <v>8680</v>
      </c>
      <c r="AJ113" s="888">
        <f t="shared" si="36"/>
        <v>956</v>
      </c>
      <c r="AK113" s="68">
        <v>579</v>
      </c>
      <c r="AL113" s="114">
        <v>267</v>
      </c>
      <c r="AM113" s="69">
        <v>38</v>
      </c>
      <c r="AN113" s="888">
        <f t="shared" si="37"/>
        <v>4473</v>
      </c>
      <c r="AO113" s="68">
        <v>2420</v>
      </c>
      <c r="AP113" s="69">
        <v>274</v>
      </c>
      <c r="AQ113" s="69">
        <v>3079</v>
      </c>
      <c r="AR113" s="68">
        <v>1911</v>
      </c>
      <c r="AS113" s="220">
        <v>3746</v>
      </c>
      <c r="AT113" s="894">
        <f t="shared" si="38"/>
        <v>2178</v>
      </c>
      <c r="AU113" s="349">
        <f>X113/AA113</f>
        <v>0.28643936291730426</v>
      </c>
      <c r="AV113" s="349">
        <f>BH113/AA113</f>
        <v>0.44142115131791632</v>
      </c>
      <c r="AW113" s="353">
        <f>AG113/AA113</f>
        <v>3.6099915946464362E-3</v>
      </c>
      <c r="AX113" s="365">
        <f>AN113/AA113</f>
        <v>4.8201469859264205E-2</v>
      </c>
      <c r="AY113" s="365">
        <f>BH113/X113</f>
        <v>1.5410631654189082</v>
      </c>
      <c r="AZ113" s="365">
        <f>AR113/X113</f>
        <v>7.1893457732967153E-2</v>
      </c>
      <c r="BA113" s="365">
        <f>AR113/AA113</f>
        <v>2.0593116230953255E-2</v>
      </c>
      <c r="BB113" s="365">
        <f>AT113/AA113</f>
        <v>2.3470333412358026E-2</v>
      </c>
      <c r="BC113" s="365">
        <f>AI113/X113</f>
        <v>0.32654903878710356</v>
      </c>
      <c r="BD113" s="380">
        <f>AD113/X113</f>
        <v>0.25996012189157669</v>
      </c>
      <c r="BE113" s="365">
        <v>0.249</v>
      </c>
      <c r="BF113" s="907">
        <v>7587</v>
      </c>
      <c r="BG113" s="907">
        <v>2909</v>
      </c>
      <c r="BH113" s="910">
        <f>X113+AC113+AN113+AO113</f>
        <v>40963</v>
      </c>
      <c r="BI113" s="909">
        <v>16009</v>
      </c>
      <c r="BJ113" s="909">
        <v>1367.5967127374033</v>
      </c>
      <c r="BK113" s="272">
        <v>212.6460521647615</v>
      </c>
      <c r="BL113" s="907">
        <v>1138</v>
      </c>
      <c r="BM113" s="53"/>
      <c r="BN113" s="134">
        <f>(I113*0.7635+AU113*0.7562+K113*0.7021+1-P113*0.5276+R113*0.4621+W113*0.2713)/3.9552</f>
        <v>0.47672066841560679</v>
      </c>
      <c r="BO113" s="222">
        <v>3.59</v>
      </c>
      <c r="BP113" s="116">
        <v>8.1</v>
      </c>
      <c r="BQ113" s="116">
        <v>2.8</v>
      </c>
      <c r="BR113" s="116">
        <v>0.1</v>
      </c>
      <c r="BS113" s="115">
        <f>AS113/D113</f>
        <v>1.5020048115477145</v>
      </c>
      <c r="BT113" s="1252">
        <v>0.96399999999999997</v>
      </c>
      <c r="BU113" s="116">
        <v>1.25</v>
      </c>
      <c r="BV113" s="116">
        <v>23.5</v>
      </c>
      <c r="BW113" s="116">
        <v>3.5</v>
      </c>
      <c r="BX113" s="66">
        <v>0.63500000000000001</v>
      </c>
      <c r="BY113" s="71">
        <v>9.6435268001465554E-2</v>
      </c>
      <c r="BZ113" s="66">
        <v>0.28643936291730426</v>
      </c>
      <c r="CA113" s="227">
        <v>7.4462811698527989E-2</v>
      </c>
      <c r="CB113" s="66">
        <v>0.27200000000000002</v>
      </c>
      <c r="CC113" s="113">
        <v>9.3536498631436024E-2</v>
      </c>
      <c r="CD113" s="53"/>
      <c r="CE113" s="134">
        <f>(1-I113*0.7635+1-AU113*0.7562+1-K113*0.7021+P113*0.5276+1-R113*0.4621+1-W113*0.2713)/5.5276</f>
        <v>0.74435096828326808</v>
      </c>
      <c r="CF113" s="115">
        <v>3.59</v>
      </c>
      <c r="CG113" s="116">
        <v>8.1</v>
      </c>
      <c r="CH113" s="116">
        <v>2.8</v>
      </c>
      <c r="CI113" s="116">
        <v>0.1</v>
      </c>
      <c r="CJ113" s="115">
        <f>AS113/D113</f>
        <v>1.5020048115477145</v>
      </c>
      <c r="CK113" s="1252">
        <v>0.96399999999999997</v>
      </c>
      <c r="CL113" s="116">
        <v>1.25</v>
      </c>
      <c r="CM113" s="116">
        <v>3.5</v>
      </c>
      <c r="CN113" s="116">
        <v>23.5</v>
      </c>
      <c r="CO113" s="66">
        <v>0.63500000000000001</v>
      </c>
      <c r="CP113" s="71">
        <v>9.6435268001465554E-2</v>
      </c>
      <c r="CQ113" s="66">
        <v>0.28643936291730426</v>
      </c>
      <c r="CR113" s="66">
        <v>7.4462811698527989E-2</v>
      </c>
      <c r="CS113" s="66">
        <v>0.27200000000000002</v>
      </c>
      <c r="CT113" s="113">
        <v>9.3536498631436024E-2</v>
      </c>
      <c r="CU113" s="40"/>
      <c r="CV113" s="96">
        <v>1987</v>
      </c>
      <c r="CW113" s="134">
        <v>0.5116599672342389</v>
      </c>
      <c r="CX113" s="134">
        <v>0.71935062189650822</v>
      </c>
      <c r="CY113" s="40"/>
      <c r="DG113" s="40"/>
      <c r="DH113" s="96">
        <v>1987</v>
      </c>
      <c r="DI113" s="66">
        <v>0.28899999999999998</v>
      </c>
      <c r="DJ113" s="40"/>
      <c r="DR113" s="40"/>
      <c r="DS113" s="96">
        <v>1987</v>
      </c>
      <c r="DT113" s="98">
        <v>7.4481237678350659E-2</v>
      </c>
      <c r="DU113" s="40"/>
    </row>
    <row r="114" spans="1:125" x14ac:dyDescent="0.2">
      <c r="A114" s="40"/>
      <c r="B114" s="96">
        <v>1916</v>
      </c>
      <c r="C114" s="142">
        <v>16</v>
      </c>
      <c r="D114" s="111">
        <v>2494</v>
      </c>
      <c r="E114" s="112">
        <v>8889</v>
      </c>
      <c r="F114" s="138">
        <f>((((4/6)+((J114+K114+R114+T114+V114+W114+I114-(1-M114)-P114-Q114)/20))*(X114+(AD114+AS114)*5/6+(AH114+AM114+AP114)*1/6+AK114*18/6+AO114*8/6-AE114*9/6-AF114*7/6-AG114*3/6-AI114*2/6-AQ114*4/6-AR114)-(((2/6)-((J114+K114+L114+M114+S114+U114+V114+W114+I114)/20))*(AE114*17/6+AF114*12/6+AI114*3/6+AL114*2/6+AQ114*5/6+AR114*8/6-AD114*1/6-AG114*9/6-AK114*2/6))))/2</f>
        <v>9089.1725766669369</v>
      </c>
      <c r="G114" s="301">
        <f t="shared" si="39"/>
        <v>1.022519133385863</v>
      </c>
      <c r="H114" s="138">
        <f t="shared" ref="H114" si="49">F114-E114</f>
        <v>200.17257666693695</v>
      </c>
      <c r="I114" s="66">
        <v>0.27400000000000002</v>
      </c>
      <c r="J114" s="412">
        <v>0.32600000000000001</v>
      </c>
      <c r="K114" s="66">
        <v>0.63800000000000001</v>
      </c>
      <c r="L114" s="66">
        <f>AN114/X114</f>
        <v>0.1732993897645165</v>
      </c>
      <c r="M114" s="66">
        <f>AG114/X114</f>
        <v>1.4338661974467449E-2</v>
      </c>
      <c r="N114" s="134">
        <f>(I114*0.7635+AU114*0.7562+K114*0.7021+1-P114*0.5276+R114*0.4621+W114*0.2713)/3.9552</f>
        <v>0.47681394072984123</v>
      </c>
      <c r="O114" s="134">
        <f>(1-I114*0.7635+1-AU114*0.7562+1-K114*0.7021+P114*0.5276+1-R114*0.4621+1-W114*0.2713)/5.5276</f>
        <v>0.74428422853052534</v>
      </c>
      <c r="P114" s="113">
        <f>AI114/AA114</f>
        <v>0.10289451531438192</v>
      </c>
      <c r="Q114" s="66">
        <f>AT114/X114</f>
        <v>9.0037812137321704E-2</v>
      </c>
      <c r="R114" s="71">
        <f>E114/AA114</f>
        <v>9.5933432623194981E-2</v>
      </c>
      <c r="S114" s="66">
        <f>AC114/X114</f>
        <v>0.28886975403391862</v>
      </c>
      <c r="T114" s="66">
        <f>AC114/AA114</f>
        <v>8.3273975263873604E-2</v>
      </c>
      <c r="U114" s="67">
        <f>E114/X114</f>
        <v>0.33278424619070796</v>
      </c>
      <c r="V114" s="66">
        <v>0.312</v>
      </c>
      <c r="W114" s="67">
        <f>AD114/AA114</f>
        <v>7.6366854454013686E-2</v>
      </c>
      <c r="X114" s="69">
        <v>26711</v>
      </c>
      <c r="Y114" s="69"/>
      <c r="Z114" s="888">
        <v>20285</v>
      </c>
      <c r="AA114" s="888">
        <v>92658</v>
      </c>
      <c r="AB114" s="887">
        <v>81924</v>
      </c>
      <c r="AC114" s="888">
        <f t="shared" si="35"/>
        <v>7716</v>
      </c>
      <c r="AD114" s="68">
        <v>7076</v>
      </c>
      <c r="AE114" s="119">
        <v>1858</v>
      </c>
      <c r="AF114" s="72">
        <v>729.5223919553938</v>
      </c>
      <c r="AG114" s="68">
        <v>383</v>
      </c>
      <c r="AH114" s="69">
        <v>500</v>
      </c>
      <c r="AI114" s="68">
        <v>9534</v>
      </c>
      <c r="AJ114" s="888">
        <f t="shared" si="36"/>
        <v>1118</v>
      </c>
      <c r="AK114" s="68">
        <v>640</v>
      </c>
      <c r="AL114" s="114">
        <v>322</v>
      </c>
      <c r="AM114" s="69">
        <v>50</v>
      </c>
      <c r="AN114" s="888">
        <f t="shared" si="37"/>
        <v>4629</v>
      </c>
      <c r="AO114" s="68">
        <v>2755</v>
      </c>
      <c r="AP114" s="69">
        <v>296</v>
      </c>
      <c r="AQ114" s="69">
        <v>2829</v>
      </c>
      <c r="AR114" s="68">
        <v>2083</v>
      </c>
      <c r="AS114" s="220">
        <v>3783</v>
      </c>
      <c r="AT114" s="894">
        <f t="shared" si="38"/>
        <v>2405</v>
      </c>
      <c r="AU114" s="349">
        <f>X114/AA114</f>
        <v>0.2882751624252628</v>
      </c>
      <c r="AV114" s="349">
        <f>BH114/AA114</f>
        <v>0.45124004403289514</v>
      </c>
      <c r="AW114" s="353">
        <f>AG114/AA114</f>
        <v>4.1334801096505431E-3</v>
      </c>
      <c r="AX114" s="365">
        <f>AN114/AA114</f>
        <v>4.9957909732564913E-2</v>
      </c>
      <c r="AY114" s="365">
        <f>BH114/X114</f>
        <v>1.5653101718393172</v>
      </c>
      <c r="AZ114" s="365">
        <f>AR114/X114</f>
        <v>7.7982853506046196E-2</v>
      </c>
      <c r="BA114" s="365">
        <f>AR114/AA114</f>
        <v>2.2480519760840943E-2</v>
      </c>
      <c r="BB114" s="365">
        <f>AT114/AA114</f>
        <v>2.5955664918301712E-2</v>
      </c>
      <c r="BC114" s="365">
        <f>AI114/X114</f>
        <v>0.3569316012129834</v>
      </c>
      <c r="BD114" s="380">
        <f>AD114/X114</f>
        <v>0.26490958781026541</v>
      </c>
      <c r="BE114" s="365">
        <v>0.248</v>
      </c>
      <c r="BF114" s="907">
        <v>7533</v>
      </c>
      <c r="BG114" s="907">
        <v>2995</v>
      </c>
      <c r="BH114" s="910">
        <f>X114+AC114+AN114+AO114</f>
        <v>41811</v>
      </c>
      <c r="BI114" s="909">
        <v>15766</v>
      </c>
      <c r="BJ114" s="909">
        <v>1340.0933196567073</v>
      </c>
      <c r="BK114" s="272">
        <v>207.91703849925017</v>
      </c>
      <c r="BL114" s="907">
        <v>1141</v>
      </c>
      <c r="BM114" s="53"/>
      <c r="BN114" s="134">
        <f>(I114*0.7635+AU114*0.7562+K114*0.7021+1-P114*0.5276+R114*0.4621+W114*0.2713)/3.9552</f>
        <v>0.47681394072984123</v>
      </c>
      <c r="BO114" s="222">
        <v>3.56</v>
      </c>
      <c r="BP114" s="116">
        <v>8.1</v>
      </c>
      <c r="BQ114" s="116">
        <v>2.8</v>
      </c>
      <c r="BR114" s="116">
        <v>0.2</v>
      </c>
      <c r="BS114" s="115">
        <f>AS114/D114</f>
        <v>1.5168404170008019</v>
      </c>
      <c r="BT114" s="1252">
        <v>0.96399999999999997</v>
      </c>
      <c r="BU114" s="116">
        <v>1.34</v>
      </c>
      <c r="BV114" s="116">
        <v>23.2</v>
      </c>
      <c r="BW114" s="116">
        <v>3.8</v>
      </c>
      <c r="BX114" s="66">
        <v>0.63800000000000001</v>
      </c>
      <c r="BY114" s="71">
        <v>9.5933432623194981E-2</v>
      </c>
      <c r="BZ114" s="66">
        <v>0.2882751624252628</v>
      </c>
      <c r="CA114" s="227">
        <v>7.6366854454013686E-2</v>
      </c>
      <c r="CB114" s="66">
        <v>0.27400000000000002</v>
      </c>
      <c r="CC114" s="113">
        <v>0.10289451531438192</v>
      </c>
      <c r="CD114" s="53"/>
      <c r="CE114" s="134">
        <f>(1-I114*0.7635+1-AU114*0.7562+1-K114*0.7021+P114*0.5276+1-R114*0.4621+1-W114*0.2713)/5.5276</f>
        <v>0.74428422853052534</v>
      </c>
      <c r="CF114" s="115">
        <v>3.56</v>
      </c>
      <c r="CG114" s="116">
        <v>8.1</v>
      </c>
      <c r="CH114" s="116">
        <v>2.8</v>
      </c>
      <c r="CI114" s="116">
        <v>0.2</v>
      </c>
      <c r="CJ114" s="115">
        <f>AS114/D114</f>
        <v>1.5168404170008019</v>
      </c>
      <c r="CK114" s="1252">
        <v>0.96399999999999997</v>
      </c>
      <c r="CL114" s="116">
        <v>1.34</v>
      </c>
      <c r="CM114" s="116">
        <v>3.8</v>
      </c>
      <c r="CN114" s="116">
        <v>23.2</v>
      </c>
      <c r="CO114" s="66">
        <v>0.63800000000000001</v>
      </c>
      <c r="CP114" s="71">
        <v>9.5933432623194981E-2</v>
      </c>
      <c r="CQ114" s="66">
        <v>0.2882751624252628</v>
      </c>
      <c r="CR114" s="66">
        <v>7.6366854454013686E-2</v>
      </c>
      <c r="CS114" s="66">
        <v>0.27400000000000002</v>
      </c>
      <c r="CT114" s="113">
        <v>0.10289451531438192</v>
      </c>
      <c r="CU114" s="40"/>
      <c r="CV114" s="96">
        <v>1988</v>
      </c>
      <c r="CW114" s="134">
        <v>0.49419676285427022</v>
      </c>
      <c r="CX114" s="134">
        <v>0.73184618343563046</v>
      </c>
      <c r="CY114" s="40"/>
      <c r="DG114" s="40"/>
      <c r="DH114" s="96">
        <v>1988</v>
      </c>
      <c r="DI114" s="66">
        <v>0.28199999999999997</v>
      </c>
      <c r="DJ114" s="40"/>
      <c r="DR114" s="40"/>
      <c r="DS114" s="96">
        <v>1988</v>
      </c>
      <c r="DT114" s="98">
        <v>5.9052924791086349E-2</v>
      </c>
      <c r="DU114" s="40"/>
    </row>
    <row r="115" spans="1:125" x14ac:dyDescent="0.2">
      <c r="A115" s="40"/>
      <c r="B115" s="96">
        <v>1915</v>
      </c>
      <c r="C115" s="142">
        <v>24</v>
      </c>
      <c r="D115" s="111">
        <v>3728</v>
      </c>
      <c r="E115" s="112">
        <v>14213</v>
      </c>
      <c r="F115" s="138">
        <f>((((4/6)+((J115+K115+R115+T115+V115+W115+I115-(1-M115)-P115-Q115)/20))*(X115+(AD115+AS115)*5/6+(AH115+AM115+AP115)*1/6+AK115*18/6+AO115*8/6-AE115*9/6-AF115*7/6-AG115*3/6-AI115*2/6-AQ115*4/6-AR115)-(((2/6)-((J115+K115+L115+M115+S115+U115+V115+W115+I115)/20))*(AE115*17/6+AF115*12/6+AI115*3/6+AL115*2/6+AQ115*5/6+AR115*8/6-AD115*1/6-AG115*9/6-AK115*2/6))))/2</f>
        <v>14082.269924660475</v>
      </c>
      <c r="G115" s="300">
        <f t="shared" si="39"/>
        <v>0.99080207729968872</v>
      </c>
      <c r="H115" s="138">
        <f>E115-F115</f>
        <v>130.73007533952477</v>
      </c>
      <c r="I115" s="66">
        <v>0.27700000000000002</v>
      </c>
      <c r="J115" s="412">
        <v>0.33200000000000002</v>
      </c>
      <c r="K115" s="66">
        <v>0.65</v>
      </c>
      <c r="L115" s="66">
        <f>AN115/X115</f>
        <v>0.17551626066526524</v>
      </c>
      <c r="M115" s="66">
        <f>AG115/X115</f>
        <v>1.5704216643996537E-2</v>
      </c>
      <c r="N115" s="134">
        <f>(I115*0.7635+AU115*0.7562+K115*0.7021+1-P115*0.5276+R115*0.4621+W115*0.2713)/3.9552</f>
        <v>0.48150231291006601</v>
      </c>
      <c r="O115" s="134">
        <f>(1-I115*0.7635+1-AU115*0.7562+1-K115*0.7021+P115*0.5276+1-R115*0.4621+1-W115*0.2713)/5.5276</f>
        <v>0.74092952673458778</v>
      </c>
      <c r="P115" s="113">
        <f>AI115/AA115</f>
        <v>0.10123401520676434</v>
      </c>
      <c r="Q115" s="66">
        <f>AT115/X115</f>
        <v>9.3503645278442515E-2</v>
      </c>
      <c r="R115" s="71">
        <f>E115/AA115</f>
        <v>0.10262760757016702</v>
      </c>
      <c r="S115" s="66">
        <f>AC115/X115</f>
        <v>0.30011128972424878</v>
      </c>
      <c r="T115" s="66">
        <f>AC115/AA115</f>
        <v>8.762302243467085E-2</v>
      </c>
      <c r="U115" s="67">
        <f>E115/X115</f>
        <v>0.35150241127735871</v>
      </c>
      <c r="V115" s="66">
        <v>0.318</v>
      </c>
      <c r="W115" s="67">
        <f>AD115/AA115</f>
        <v>8.0294026326620499E-2</v>
      </c>
      <c r="X115" s="69">
        <v>40435</v>
      </c>
      <c r="Y115" s="69"/>
      <c r="Z115" s="888">
        <v>30460</v>
      </c>
      <c r="AA115" s="888">
        <v>138491</v>
      </c>
      <c r="AB115" s="887">
        <v>121704</v>
      </c>
      <c r="AC115" s="888">
        <f t="shared" si="35"/>
        <v>12135</v>
      </c>
      <c r="AD115" s="68">
        <v>11120</v>
      </c>
      <c r="AE115" s="119">
        <v>2626</v>
      </c>
      <c r="AF115" s="72">
        <v>1210.7214485927821</v>
      </c>
      <c r="AG115" s="68">
        <v>635</v>
      </c>
      <c r="AH115" s="69">
        <v>734</v>
      </c>
      <c r="AI115" s="68">
        <v>14020</v>
      </c>
      <c r="AJ115" s="888">
        <f t="shared" si="36"/>
        <v>1675.8198968338227</v>
      </c>
      <c r="AK115" s="68">
        <v>1015</v>
      </c>
      <c r="AL115" s="120">
        <v>523.81989683382267</v>
      </c>
      <c r="AM115" s="69">
        <v>69</v>
      </c>
      <c r="AN115" s="888">
        <f t="shared" si="37"/>
        <v>7097</v>
      </c>
      <c r="AO115" s="68">
        <v>4105</v>
      </c>
      <c r="AP115" s="69">
        <v>418</v>
      </c>
      <c r="AQ115" s="69">
        <v>4441</v>
      </c>
      <c r="AR115" s="68">
        <v>3257</v>
      </c>
      <c r="AS115" s="220">
        <v>5876</v>
      </c>
      <c r="AT115" s="894">
        <f t="shared" si="38"/>
        <v>3780.8198968338229</v>
      </c>
      <c r="AU115" s="349">
        <f>X115/AA115</f>
        <v>0.29196843116159171</v>
      </c>
      <c r="AV115" s="349">
        <f>BH115/AA115</f>
        <v>0.4604775761601837</v>
      </c>
      <c r="AW115" s="353">
        <f>AG115/AA115</f>
        <v>4.5851354961694265E-3</v>
      </c>
      <c r="AX115" s="365">
        <f>AN115/AA115</f>
        <v>5.1245207269786486E-2</v>
      </c>
      <c r="AY115" s="365">
        <f>BH115/X115</f>
        <v>1.5771485099542475</v>
      </c>
      <c r="AZ115" s="365">
        <f>AR115/X115</f>
        <v>8.0549029306294054E-2</v>
      </c>
      <c r="BA115" s="365">
        <f>AR115/AA115</f>
        <v>2.3517773718147748E-2</v>
      </c>
      <c r="BB115" s="365">
        <f>AT115/AA115</f>
        <v>2.7300112619836833E-2</v>
      </c>
      <c r="BC115" s="365">
        <f>AI115/X115</f>
        <v>0.34672931865957712</v>
      </c>
      <c r="BD115" s="380">
        <f>AD115/X115</f>
        <v>0.27500927414368742</v>
      </c>
      <c r="BE115" s="365">
        <v>0.25</v>
      </c>
      <c r="BF115" s="907">
        <v>11980</v>
      </c>
      <c r="BG115" s="907">
        <v>4532</v>
      </c>
      <c r="BH115" s="910">
        <f>X115+AC115+AN115+AO115</f>
        <v>63772</v>
      </c>
      <c r="BI115" s="909">
        <v>23524</v>
      </c>
      <c r="BJ115" s="909">
        <v>1644.3280579962475</v>
      </c>
      <c r="BK115" s="272">
        <v>331.55810193942864</v>
      </c>
      <c r="BL115" s="907">
        <v>1769</v>
      </c>
      <c r="BM115" s="53"/>
      <c r="BN115" s="134">
        <f>(I115*0.7635+AU115*0.7562+K115*0.7021+1-P115*0.5276+R115*0.4621+W115*0.2713)/3.9552</f>
        <v>0.48150231291006601</v>
      </c>
      <c r="BO115" s="222">
        <v>3.81</v>
      </c>
      <c r="BP115" s="116">
        <v>8.1999999999999993</v>
      </c>
      <c r="BQ115" s="116">
        <v>3</v>
      </c>
      <c r="BR115" s="116">
        <v>0.2</v>
      </c>
      <c r="BS115" s="115">
        <f>AS115/D115</f>
        <v>1.5761802575107295</v>
      </c>
      <c r="BT115" s="1252">
        <v>0.96199999999999997</v>
      </c>
      <c r="BU115" s="116">
        <v>1.27</v>
      </c>
      <c r="BV115" s="116">
        <v>23.2</v>
      </c>
      <c r="BW115" s="116">
        <v>3.8</v>
      </c>
      <c r="BX115" s="66">
        <v>0.65</v>
      </c>
      <c r="BY115" s="71">
        <v>0.10262760757016702</v>
      </c>
      <c r="BZ115" s="66">
        <v>0.29196843116159171</v>
      </c>
      <c r="CA115" s="227">
        <v>8.0294026326620499E-2</v>
      </c>
      <c r="CB115" s="66">
        <v>0.27700000000000002</v>
      </c>
      <c r="CC115" s="113">
        <v>0.10123401520676434</v>
      </c>
      <c r="CD115" s="53"/>
      <c r="CE115" s="134">
        <f>(1-I115*0.7635+1-AU115*0.7562+1-K115*0.7021+P115*0.5276+1-R115*0.4621+1-W115*0.2713)/5.5276</f>
        <v>0.74092952673458778</v>
      </c>
      <c r="CF115" s="115">
        <v>3.81</v>
      </c>
      <c r="CG115" s="116">
        <v>8.1999999999999993</v>
      </c>
      <c r="CH115" s="116">
        <v>3</v>
      </c>
      <c r="CI115" s="116">
        <v>0.2</v>
      </c>
      <c r="CJ115" s="115">
        <f>AS115/D115</f>
        <v>1.5761802575107295</v>
      </c>
      <c r="CK115" s="1252">
        <v>0.96199999999999997</v>
      </c>
      <c r="CL115" s="116">
        <v>1.27</v>
      </c>
      <c r="CM115" s="116">
        <v>3.8</v>
      </c>
      <c r="CN115" s="116">
        <v>23.2</v>
      </c>
      <c r="CO115" s="66">
        <v>0.65</v>
      </c>
      <c r="CP115" s="71">
        <v>0.10262760757016702</v>
      </c>
      <c r="CQ115" s="66">
        <v>0.29196843116159171</v>
      </c>
      <c r="CR115" s="66">
        <v>8.0294026326620499E-2</v>
      </c>
      <c r="CS115" s="66">
        <v>0.27700000000000002</v>
      </c>
      <c r="CT115" s="113">
        <v>0.10123401520676434</v>
      </c>
      <c r="CU115" s="40"/>
      <c r="CV115" s="96">
        <v>1989</v>
      </c>
      <c r="CW115" s="134">
        <v>0.49364260319895686</v>
      </c>
      <c r="CX115" s="134">
        <v>0.73224270494020649</v>
      </c>
      <c r="CY115" s="40"/>
      <c r="DG115" s="40"/>
      <c r="DH115" s="96">
        <v>1989</v>
      </c>
      <c r="DI115" s="66">
        <v>0.28299999999999997</v>
      </c>
      <c r="DJ115" s="40"/>
      <c r="DR115" s="40"/>
      <c r="DS115" s="96">
        <v>1989</v>
      </c>
      <c r="DT115" s="98">
        <v>5.7534757861341795E-2</v>
      </c>
      <c r="DU115" s="40"/>
    </row>
    <row r="116" spans="1:125" x14ac:dyDescent="0.2">
      <c r="A116" s="40"/>
      <c r="B116" s="96">
        <v>1914</v>
      </c>
      <c r="C116" s="142">
        <v>24</v>
      </c>
      <c r="D116" s="111">
        <v>3758</v>
      </c>
      <c r="E116" s="112">
        <v>14531</v>
      </c>
      <c r="F116" s="138">
        <f>((((4/6)+((J116+K116+R116+T116+V116+W116+I116-(1-M116)-P116-Q116)/20))*(X116+(AD116+AS116)*5/6+(AH116+AM116+AP116)*1/6+AK116*18/6+AO116*8/6-AE116*9/6-AF116*7/6-AG116*3/6-AI116*2/6-AQ116*4/6-AR116)-(((2/6)-((J116+K116+L116+M116+S116+U116+V116+W116+I116)/20))*(AE116*17/6+AF116*12/6+AI116*3/6+AL116*2/6+AQ116*5/6+AR116*8/6-AD116*1/6-AG116*9/6-AK116*2/6))))/2</f>
        <v>14660.063468388551</v>
      </c>
      <c r="G116" s="300">
        <f t="shared" si="39"/>
        <v>1.0088819398794682</v>
      </c>
      <c r="H116" s="138">
        <f t="shared" ref="H116:H117" si="50">F116-E116</f>
        <v>129.06346838855097</v>
      </c>
      <c r="I116" s="66">
        <v>0.27900000000000003</v>
      </c>
      <c r="J116" s="412">
        <v>0.33700000000000002</v>
      </c>
      <c r="K116" s="66">
        <v>0.65900000000000003</v>
      </c>
      <c r="L116" s="66">
        <f>AN116/X116</f>
        <v>0.18814370678400463</v>
      </c>
      <c r="M116" s="66">
        <f>AG116/X116</f>
        <v>1.7165514240123785E-2</v>
      </c>
      <c r="N116" s="134">
        <f>(I116*0.7635+AU116*0.7562+K116*0.7021+1-P116*0.5276+R116*0.4621+W116*0.2713)/3.9552</f>
        <v>0.48399860903682906</v>
      </c>
      <c r="O116" s="134">
        <f>(1-I116*0.7635+1-AU116*0.7562+1-K116*0.7021+P116*0.5276+1-R116*0.4621+1-W116*0.2713)/5.5276</f>
        <v>0.73914333554119938</v>
      </c>
      <c r="P116" s="113">
        <f>AI116/AA116</f>
        <v>0.10602589605670418</v>
      </c>
      <c r="Q116" s="66">
        <f>AT116/X116</f>
        <v>0.10151092902701447</v>
      </c>
      <c r="R116" s="71">
        <f>E116/AA116</f>
        <v>0.10435263448929616</v>
      </c>
      <c r="S116" s="66">
        <f>AC116/X116</f>
        <v>0.29336105604177748</v>
      </c>
      <c r="T116" s="66">
        <f>AC116/AA116</f>
        <v>8.7138866347334629E-2</v>
      </c>
      <c r="U116" s="67">
        <f>E116/X116</f>
        <v>0.35131279918766017</v>
      </c>
      <c r="V116" s="66">
        <v>0.32100000000000001</v>
      </c>
      <c r="W116" s="67">
        <f>AD116/AA116</f>
        <v>8.0022118650762308E-2</v>
      </c>
      <c r="X116" s="69">
        <v>41362</v>
      </c>
      <c r="Y116" s="69"/>
      <c r="Z116" s="888">
        <v>31129</v>
      </c>
      <c r="AA116" s="888">
        <v>139249</v>
      </c>
      <c r="AB116" s="887">
        <v>122587</v>
      </c>
      <c r="AC116" s="888">
        <f t="shared" si="35"/>
        <v>12134</v>
      </c>
      <c r="AD116" s="68">
        <v>11143</v>
      </c>
      <c r="AE116" s="119">
        <v>2590</v>
      </c>
      <c r="AF116" s="72">
        <v>1069.0793566192517</v>
      </c>
      <c r="AG116" s="68">
        <v>710</v>
      </c>
      <c r="AH116" s="69">
        <v>799</v>
      </c>
      <c r="AI116" s="68">
        <v>14764</v>
      </c>
      <c r="AJ116" s="888">
        <f t="shared" si="36"/>
        <v>1765.6950464153724</v>
      </c>
      <c r="AK116" s="68">
        <v>991</v>
      </c>
      <c r="AL116" s="120">
        <v>471.6950464153723</v>
      </c>
      <c r="AM116" s="69">
        <v>50</v>
      </c>
      <c r="AN116" s="888">
        <f t="shared" si="37"/>
        <v>7782</v>
      </c>
      <c r="AO116" s="68">
        <v>4605</v>
      </c>
      <c r="AP116" s="69">
        <v>495</v>
      </c>
      <c r="AQ116" s="69">
        <v>4188</v>
      </c>
      <c r="AR116" s="68">
        <v>3727</v>
      </c>
      <c r="AS116" s="220">
        <v>6438</v>
      </c>
      <c r="AT116" s="894">
        <f t="shared" si="38"/>
        <v>4198.6950464153724</v>
      </c>
      <c r="AU116" s="349">
        <f>X116/AA116</f>
        <v>0.29703624442545368</v>
      </c>
      <c r="AV116" s="349">
        <f>BH116/AA116</f>
        <v>0.4731308662898836</v>
      </c>
      <c r="AW116" s="353">
        <f>AG116/AA116</f>
        <v>5.0987798835180143E-3</v>
      </c>
      <c r="AX116" s="365">
        <f>AN116/AA116</f>
        <v>5.5885500075404493E-2</v>
      </c>
      <c r="AY116" s="365">
        <f>BH116/X116</f>
        <v>1.5928388375803877</v>
      </c>
      <c r="AZ116" s="365">
        <f>AR116/X116</f>
        <v>9.0106861370339922E-2</v>
      </c>
      <c r="BA116" s="365">
        <f>AR116/AA116</f>
        <v>2.6765003698410762E-2</v>
      </c>
      <c r="BB116" s="365">
        <f>AT116/AA116</f>
        <v>3.015242512632315E-2</v>
      </c>
      <c r="BC116" s="365">
        <f>AI116/X116</f>
        <v>0.35694598907209518</v>
      </c>
      <c r="BD116" s="380">
        <f>AD116/X116</f>
        <v>0.26940186644746383</v>
      </c>
      <c r="BE116" s="365">
        <v>0.254</v>
      </c>
      <c r="BF116" s="907">
        <v>12222</v>
      </c>
      <c r="BG116" s="907">
        <v>4625</v>
      </c>
      <c r="BH116" s="910">
        <f>X116+AC116+AN116+AO116</f>
        <v>65883</v>
      </c>
      <c r="BI116" s="909">
        <v>24055</v>
      </c>
      <c r="BJ116" s="909">
        <v>1728.4093041173742</v>
      </c>
      <c r="BK116" s="272">
        <v>289.70147742553178</v>
      </c>
      <c r="BL116" s="907">
        <v>1739</v>
      </c>
      <c r="BM116" s="53"/>
      <c r="BN116" s="134">
        <f>(I116*0.7635+AU116*0.7562+K116*0.7021+1-P116*0.5276+R116*0.4621+W116*0.2713)/3.9552</f>
        <v>0.48399860903682906</v>
      </c>
      <c r="BO116" s="222">
        <v>3.87</v>
      </c>
      <c r="BP116" s="116">
        <v>8.4</v>
      </c>
      <c r="BQ116" s="116">
        <v>3</v>
      </c>
      <c r="BR116" s="116">
        <v>0.2</v>
      </c>
      <c r="BS116" s="115">
        <f>AS116/D116</f>
        <v>1.7131452900478978</v>
      </c>
      <c r="BT116" s="1252">
        <v>0.95899999999999996</v>
      </c>
      <c r="BU116" s="116">
        <v>1.34</v>
      </c>
      <c r="BV116" s="116">
        <v>23</v>
      </c>
      <c r="BW116" s="116">
        <v>4</v>
      </c>
      <c r="BX116" s="66">
        <v>0.65900000000000003</v>
      </c>
      <c r="BY116" s="71">
        <v>0.10435263448929616</v>
      </c>
      <c r="BZ116" s="66">
        <v>0.29703624442545368</v>
      </c>
      <c r="CA116" s="227">
        <v>8.0022118650762308E-2</v>
      </c>
      <c r="CB116" s="66">
        <v>0.27900000000000003</v>
      </c>
      <c r="CC116" s="113">
        <v>0.10602589605670418</v>
      </c>
      <c r="CD116" s="53"/>
      <c r="CE116" s="134">
        <f>(1-I116*0.7635+1-AU116*0.7562+1-K116*0.7021+P116*0.5276+1-R116*0.4621+1-W116*0.2713)/5.5276</f>
        <v>0.73914333554119938</v>
      </c>
      <c r="CF116" s="115">
        <v>3.87</v>
      </c>
      <c r="CG116" s="116">
        <v>8.4</v>
      </c>
      <c r="CH116" s="116">
        <v>3</v>
      </c>
      <c r="CI116" s="116">
        <v>0.2</v>
      </c>
      <c r="CJ116" s="115">
        <f>AS116/D116</f>
        <v>1.7131452900478978</v>
      </c>
      <c r="CK116" s="1252">
        <v>0.95899999999999996</v>
      </c>
      <c r="CL116" s="116">
        <v>1.34</v>
      </c>
      <c r="CM116" s="116">
        <v>4</v>
      </c>
      <c r="CN116" s="116">
        <v>23</v>
      </c>
      <c r="CO116" s="66">
        <v>0.65900000000000003</v>
      </c>
      <c r="CP116" s="71">
        <v>0.10435263448929616</v>
      </c>
      <c r="CQ116" s="66">
        <v>0.29703624442545368</v>
      </c>
      <c r="CR116" s="66">
        <v>8.0022118650762308E-2</v>
      </c>
      <c r="CS116" s="66">
        <v>0.27900000000000003</v>
      </c>
      <c r="CT116" s="113">
        <v>0.10602589605670418</v>
      </c>
      <c r="CU116" s="40"/>
      <c r="CV116" s="96">
        <v>1990</v>
      </c>
      <c r="CW116" s="134">
        <v>0.4990270158204082</v>
      </c>
      <c r="CX116" s="134">
        <v>0.72838996074736251</v>
      </c>
      <c r="CY116" s="40"/>
      <c r="DG116" s="40"/>
      <c r="DH116" s="96">
        <v>1990</v>
      </c>
      <c r="DI116" s="66">
        <v>0.28699999999999998</v>
      </c>
      <c r="DJ116" s="40"/>
      <c r="DR116" s="40"/>
      <c r="DS116" s="96">
        <v>1990</v>
      </c>
      <c r="DT116" s="98">
        <v>6.0282785693515556E-2</v>
      </c>
      <c r="DU116" s="40"/>
    </row>
    <row r="117" spans="1:125" x14ac:dyDescent="0.2">
      <c r="A117" s="40"/>
      <c r="B117" s="96">
        <v>1913</v>
      </c>
      <c r="C117" s="142">
        <v>16</v>
      </c>
      <c r="D117" s="111">
        <v>2468</v>
      </c>
      <c r="E117" s="112">
        <v>9961</v>
      </c>
      <c r="F117" s="138">
        <f>((((4/6)+((J117+K117+R117+T117+V117+W117+I117-(1-M117)-P117-Q117)/20))*(X117+(AD117+AS117)*5/6+(AH117+AM117+AP117)*1/6+AK117*18/6+AO117*8/6-AE117*9/6-AF117*7/6-AG117*3/6-AI117*2/6-AQ117*4/6-AR117)-(((2/6)-((J117+K117+L117+M117+S117+U117+V117+W117+I117)/20))*(AE117*17/6+AF117*12/6+AI117*3/6+AL117*2/6+AQ117*5/6+AR117*8/6-AD117*1/6-AG117*9/6-AK117*2/6))))/2</f>
        <v>10157.084212744787</v>
      </c>
      <c r="G117" s="301">
        <f t="shared" si="39"/>
        <v>1.0196851935292428</v>
      </c>
      <c r="H117" s="138">
        <f t="shared" si="50"/>
        <v>196.08421274478678</v>
      </c>
      <c r="I117" s="66">
        <v>0.28399999999999997</v>
      </c>
      <c r="J117" s="412">
        <v>0.34499999999999997</v>
      </c>
      <c r="K117" s="66">
        <v>0.67</v>
      </c>
      <c r="L117" s="66">
        <f>AN117/X117</f>
        <v>0.17409296849916164</v>
      </c>
      <c r="M117" s="66">
        <f>AG117/X117</f>
        <v>1.6767150654632371E-2</v>
      </c>
      <c r="N117" s="134">
        <f>(I117*0.7635+AU117*0.7562+K117*0.7021+1-P117*0.5276+R117*0.4621+W117*0.2713)/3.9552</f>
        <v>0.48944585752746389</v>
      </c>
      <c r="O117" s="134">
        <f>(1-I117*0.7635+1-AU117*0.7562+1-K117*0.7021+P117*0.5276+1-R117*0.4621+1-W117*0.2713)/5.5276</f>
        <v>0.7352456299854141</v>
      </c>
      <c r="P117" s="113">
        <f>AI117/AA117</f>
        <v>0.10089669039726101</v>
      </c>
      <c r="Q117" s="66">
        <f>AT117/X117</f>
        <v>0.10479342109700915</v>
      </c>
      <c r="R117" s="71">
        <f>E117/AA117</f>
        <v>0.10826585511656975</v>
      </c>
      <c r="S117" s="66">
        <f>AC117/X117</f>
        <v>0.28429239056758587</v>
      </c>
      <c r="T117" s="66">
        <f>AC117/AA117</f>
        <v>8.6614857888158259E-2</v>
      </c>
      <c r="U117" s="67">
        <f>E117/X117</f>
        <v>0.35535656951232564</v>
      </c>
      <c r="V117" s="66">
        <v>0.32500000000000001</v>
      </c>
      <c r="W117" s="67">
        <f>AD117/AA117</f>
        <v>7.89848377805554E-2</v>
      </c>
      <c r="X117" s="69">
        <v>28031</v>
      </c>
      <c r="Y117" s="69"/>
      <c r="Z117" s="888">
        <v>21021</v>
      </c>
      <c r="AA117" s="888">
        <v>92005</v>
      </c>
      <c r="AB117" s="887">
        <v>81217</v>
      </c>
      <c r="AC117" s="888">
        <f t="shared" si="35"/>
        <v>7969</v>
      </c>
      <c r="AD117" s="68">
        <v>7267</v>
      </c>
      <c r="AE117" s="119">
        <v>1709</v>
      </c>
      <c r="AF117" s="72">
        <v>630.22164542903658</v>
      </c>
      <c r="AG117" s="68">
        <v>470</v>
      </c>
      <c r="AH117" s="69">
        <v>516</v>
      </c>
      <c r="AI117" s="68">
        <v>9283</v>
      </c>
      <c r="AJ117" s="888">
        <f t="shared" si="36"/>
        <v>1129.4643867702637</v>
      </c>
      <c r="AK117" s="68">
        <v>702</v>
      </c>
      <c r="AL117" s="120">
        <v>344.46438677026362</v>
      </c>
      <c r="AM117" s="69">
        <v>50</v>
      </c>
      <c r="AN117" s="888">
        <f t="shared" si="37"/>
        <v>4880</v>
      </c>
      <c r="AO117" s="68">
        <v>3262</v>
      </c>
      <c r="AP117" s="69">
        <v>269</v>
      </c>
      <c r="AQ117" s="69">
        <v>2541</v>
      </c>
      <c r="AR117" s="68">
        <v>2593</v>
      </c>
      <c r="AS117" s="220">
        <v>4045</v>
      </c>
      <c r="AT117" s="894">
        <f t="shared" si="38"/>
        <v>2937.4643867702634</v>
      </c>
      <c r="AU117" s="349">
        <f>X117/AA117</f>
        <v>0.3046682245530134</v>
      </c>
      <c r="AV117" s="349">
        <f>BH117/AA117</f>
        <v>0.47977827291995001</v>
      </c>
      <c r="AW117" s="353">
        <f>AG117/AA117</f>
        <v>5.1084180207597411E-3</v>
      </c>
      <c r="AX117" s="365">
        <f>AN117/AA117</f>
        <v>5.3040595619803274E-2</v>
      </c>
      <c r="AY117" s="365">
        <f>BH117/X117</f>
        <v>1.5747565195676216</v>
      </c>
      <c r="AZ117" s="365">
        <f>AR117/X117</f>
        <v>9.250472690949306E-2</v>
      </c>
      <c r="BA117" s="365">
        <f>AR117/AA117</f>
        <v>2.8183250910276614E-2</v>
      </c>
      <c r="BB117" s="365">
        <f>AT117/AA117</f>
        <v>3.1927225550462075E-2</v>
      </c>
      <c r="BC117" s="365">
        <f>AI117/X117</f>
        <v>0.33116906282330277</v>
      </c>
      <c r="BD117" s="380">
        <f>AD117/X117</f>
        <v>0.25924868895151798</v>
      </c>
      <c r="BE117" s="365">
        <v>0.25900000000000001</v>
      </c>
      <c r="BF117" s="907">
        <v>8350</v>
      </c>
      <c r="BG117" s="907">
        <v>3070</v>
      </c>
      <c r="BH117" s="910">
        <f>X117+AC117+AN117+AO117</f>
        <v>44142</v>
      </c>
      <c r="BI117" s="909">
        <v>16216</v>
      </c>
      <c r="BJ117" s="909">
        <v>1059.829004735398</v>
      </c>
      <c r="BK117" s="272">
        <v>204.31530804794571</v>
      </c>
      <c r="BL117" s="907">
        <v>1265</v>
      </c>
      <c r="BM117" s="53"/>
      <c r="BN117" s="134">
        <f>(I117*0.7635+AU117*0.7562+K117*0.7021+1-P117*0.5276+R117*0.4621+W117*0.2713)/3.9552</f>
        <v>0.48944585752746389</v>
      </c>
      <c r="BO117" s="222">
        <v>4.04</v>
      </c>
      <c r="BP117" s="116">
        <v>8.6</v>
      </c>
      <c r="BQ117" s="116">
        <v>3</v>
      </c>
      <c r="BR117" s="116">
        <v>0.2</v>
      </c>
      <c r="BS117" s="115">
        <f>AS117/D117</f>
        <v>1.6389789303079416</v>
      </c>
      <c r="BT117" s="1252">
        <v>0.96</v>
      </c>
      <c r="BU117" s="116">
        <v>1.29</v>
      </c>
      <c r="BV117" s="116">
        <v>23.1</v>
      </c>
      <c r="BW117" s="116">
        <v>3.9</v>
      </c>
      <c r="BX117" s="66">
        <v>0.67</v>
      </c>
      <c r="BY117" s="71">
        <v>0.10826585511656975</v>
      </c>
      <c r="BZ117" s="66">
        <v>0.3046682245530134</v>
      </c>
      <c r="CA117" s="227">
        <v>7.89848377805554E-2</v>
      </c>
      <c r="CB117" s="66">
        <v>0.28399999999999997</v>
      </c>
      <c r="CC117" s="113">
        <v>0.10089669039726101</v>
      </c>
      <c r="CD117" s="53"/>
      <c r="CE117" s="134">
        <f>(1-I117*0.7635+1-AU117*0.7562+1-K117*0.7021+P117*0.5276+1-R117*0.4621+1-W117*0.2713)/5.5276</f>
        <v>0.7352456299854141</v>
      </c>
      <c r="CF117" s="115">
        <v>4.04</v>
      </c>
      <c r="CG117" s="116">
        <v>8.6</v>
      </c>
      <c r="CH117" s="116">
        <v>3</v>
      </c>
      <c r="CI117" s="116">
        <v>0.2</v>
      </c>
      <c r="CJ117" s="115">
        <f>AS117/D117</f>
        <v>1.6389789303079416</v>
      </c>
      <c r="CK117" s="1252">
        <v>0.96</v>
      </c>
      <c r="CL117" s="116">
        <v>1.29</v>
      </c>
      <c r="CM117" s="116">
        <v>3.9</v>
      </c>
      <c r="CN117" s="116">
        <v>23.1</v>
      </c>
      <c r="CO117" s="66">
        <v>0.67</v>
      </c>
      <c r="CP117" s="71">
        <v>0.10826585511656975</v>
      </c>
      <c r="CQ117" s="66">
        <v>0.3046682245530134</v>
      </c>
      <c r="CR117" s="66">
        <v>7.89848377805554E-2</v>
      </c>
      <c r="CS117" s="66">
        <v>0.28399999999999997</v>
      </c>
      <c r="CT117" s="113">
        <v>0.10089669039726101</v>
      </c>
      <c r="CU117" s="40"/>
      <c r="CV117" s="96">
        <v>1991</v>
      </c>
      <c r="CW117" s="134">
        <v>0.49783888005561755</v>
      </c>
      <c r="CX117" s="134">
        <v>0.72924011534916089</v>
      </c>
      <c r="CY117" s="40"/>
      <c r="DG117" s="40"/>
      <c r="DH117" s="96">
        <v>1991</v>
      </c>
      <c r="DI117" s="66">
        <v>0.28499999999999998</v>
      </c>
      <c r="DJ117" s="40"/>
      <c r="DR117" s="40"/>
      <c r="DS117" s="96">
        <v>1991</v>
      </c>
      <c r="DT117" s="98">
        <v>6.1515801723824419E-2</v>
      </c>
      <c r="DU117" s="40"/>
    </row>
    <row r="118" spans="1:125" x14ac:dyDescent="0.2">
      <c r="A118" s="40"/>
      <c r="B118" s="96">
        <v>1912</v>
      </c>
      <c r="C118" s="142">
        <v>16</v>
      </c>
      <c r="D118" s="111">
        <v>2464</v>
      </c>
      <c r="E118" s="112">
        <v>11164</v>
      </c>
      <c r="F118" s="138">
        <f>((((4/6)+((J118+K118+R118+T118+V118+W118+I118-(1-M118)-P118-Q118)/20))*(X118+(AD118+AS118)*5/6+(AH118+AM118+AP118)*1/6+AK118*18/6+AO118*8/6-AE118*9/6-AF118*7/6-AG118*3/6-AI118*2/6-AQ118*4/6-AR118)-(((2/6)-((J118+K118+L118+M118+S118+U118+V118+W118+I118)/20))*(AE118*17/6+AF118*12/6+AI118*3/6+AL118*2/6+AQ118*5/6+AR118*8/6-AD118*1/6-AG118*9/6-AK118*2/6))))/2</f>
        <v>10850.76463035278</v>
      </c>
      <c r="G118" s="301">
        <f t="shared" si="39"/>
        <v>0.97194237104557324</v>
      </c>
      <c r="H118" s="138">
        <f>E118-F118</f>
        <v>313.23536964722007</v>
      </c>
      <c r="I118" s="66">
        <v>0.3</v>
      </c>
      <c r="J118" s="412">
        <v>0.35899999999999999</v>
      </c>
      <c r="K118" s="66">
        <v>0.69499999999999995</v>
      </c>
      <c r="L118" s="66">
        <f>AN118/X118</f>
        <v>0.18251325268451815</v>
      </c>
      <c r="M118" s="66">
        <f>AG118/X118</f>
        <v>1.5019709120565447E-2</v>
      </c>
      <c r="N118" s="134">
        <f>(I118*0.7635+AU118*0.7562+K118*0.7021+1-P118*0.5276+R118*0.4621+W118*0.2713)/3.9552</f>
        <v>0.50009402620807042</v>
      </c>
      <c r="O118" s="134">
        <f>(1-I118*0.7635+1-AU118*0.7562+1-K118*0.7021+P118*0.5276+1-R118*0.4621+1-W118*0.2713)/5.5276</f>
        <v>0.72762647578367468</v>
      </c>
      <c r="P118" s="113">
        <f>AI118/AA118</f>
        <v>0.10362539057484056</v>
      </c>
      <c r="Q118" s="66">
        <f>AT118/X118</f>
        <v>0.10026543049208907</v>
      </c>
      <c r="R118" s="71">
        <f>E118/AA118</f>
        <v>0.11946239780850063</v>
      </c>
      <c r="S118" s="66">
        <f>AC118/X118</f>
        <v>0.28544243577545197</v>
      </c>
      <c r="T118" s="66">
        <f>AC118/AA118</f>
        <v>8.9885716731584131E-2</v>
      </c>
      <c r="U118" s="67">
        <f>E118/X118</f>
        <v>0.37936658964251735</v>
      </c>
      <c r="V118" s="66">
        <v>0.33700000000000002</v>
      </c>
      <c r="W118" s="67">
        <f>AD118/AA118</f>
        <v>8.221332876770962E-2</v>
      </c>
      <c r="X118" s="69">
        <v>29428</v>
      </c>
      <c r="Y118" s="69"/>
      <c r="Z118" s="888">
        <v>22039</v>
      </c>
      <c r="AA118" s="888">
        <v>93452</v>
      </c>
      <c r="AB118" s="887">
        <v>82039</v>
      </c>
      <c r="AC118" s="888">
        <f t="shared" si="35"/>
        <v>8400</v>
      </c>
      <c r="AD118" s="68">
        <v>7683</v>
      </c>
      <c r="AE118" s="119">
        <v>1727</v>
      </c>
      <c r="AF118" s="72">
        <v>767.60537923927075</v>
      </c>
      <c r="AG118" s="68">
        <v>442</v>
      </c>
      <c r="AH118" s="69">
        <v>560</v>
      </c>
      <c r="AI118" s="68">
        <v>9684</v>
      </c>
      <c r="AJ118" s="888">
        <f t="shared" si="36"/>
        <v>1212.611088521197</v>
      </c>
      <c r="AK118" s="68">
        <v>717</v>
      </c>
      <c r="AL118" s="120">
        <v>356.6110885211969</v>
      </c>
      <c r="AM118" s="69">
        <v>45</v>
      </c>
      <c r="AN118" s="888">
        <f t="shared" si="37"/>
        <v>5371</v>
      </c>
      <c r="AO118" s="68">
        <v>3383</v>
      </c>
      <c r="AP118" s="69">
        <v>296</v>
      </c>
      <c r="AQ118" s="69">
        <v>2765</v>
      </c>
      <c r="AR118" s="68">
        <v>2594</v>
      </c>
      <c r="AS118" s="220">
        <v>4470</v>
      </c>
      <c r="AT118" s="894">
        <f t="shared" si="38"/>
        <v>2950.611088521197</v>
      </c>
      <c r="AU118" s="349">
        <f>X118/AA118</f>
        <v>0.3148996276163164</v>
      </c>
      <c r="AV118" s="349">
        <f>BH118/AA118</f>
        <v>0.49845910199888716</v>
      </c>
      <c r="AW118" s="353">
        <f>AG118/AA118</f>
        <v>4.7297008089714505E-3</v>
      </c>
      <c r="AX118" s="365">
        <f>AN118/AA118</f>
        <v>5.7473355305397426E-2</v>
      </c>
      <c r="AY118" s="365">
        <f>BH118/X118</f>
        <v>1.5829142313442979</v>
      </c>
      <c r="AZ118" s="365">
        <f>AR118/X118</f>
        <v>8.81473426668479E-2</v>
      </c>
      <c r="BA118" s="365">
        <f>AR118/AA118</f>
        <v>2.7757565381158242E-2</v>
      </c>
      <c r="BB118" s="365">
        <f>AT118/AA118</f>
        <v>3.1573546724748498E-2</v>
      </c>
      <c r="BC118" s="365">
        <f>AI118/X118</f>
        <v>0.32907435095827103</v>
      </c>
      <c r="BD118" s="380">
        <f>AD118/X118</f>
        <v>0.26107788500747586</v>
      </c>
      <c r="BE118" s="365">
        <v>0.26900000000000002</v>
      </c>
      <c r="BF118" s="907">
        <v>9389</v>
      </c>
      <c r="BG118" s="907">
        <v>3353</v>
      </c>
      <c r="BH118" s="910">
        <f>X118+AC118+AN118+AO118</f>
        <v>46582</v>
      </c>
      <c r="BI118" s="909">
        <v>16889</v>
      </c>
      <c r="BJ118" s="909">
        <v>1098.164854163465</v>
      </c>
      <c r="BK118" s="272">
        <v>224.16476468828367</v>
      </c>
      <c r="BL118" s="907">
        <v>1355</v>
      </c>
      <c r="BM118" s="53"/>
      <c r="BN118" s="134">
        <f>(I118*0.7635+AU118*0.7562+K118*0.7021+1-P118*0.5276+R118*0.4621+W118*0.2713)/3.9552</f>
        <v>0.50009402620807042</v>
      </c>
      <c r="BO118" s="222">
        <v>4.53</v>
      </c>
      <c r="BP118" s="116">
        <v>9</v>
      </c>
      <c r="BQ118" s="116">
        <v>3.2</v>
      </c>
      <c r="BR118" s="116">
        <v>0.2</v>
      </c>
      <c r="BS118" s="115">
        <f>AS118/D118</f>
        <v>1.8141233766233766</v>
      </c>
      <c r="BT118" s="1252">
        <v>0.95599999999999996</v>
      </c>
      <c r="BU118" s="116">
        <v>1.28</v>
      </c>
      <c r="BV118" s="116">
        <v>23</v>
      </c>
      <c r="BW118" s="116">
        <v>4</v>
      </c>
      <c r="BX118" s="66">
        <v>0.69499999999999995</v>
      </c>
      <c r="BY118" s="71">
        <v>0.11946239780850063</v>
      </c>
      <c r="BZ118" s="66">
        <v>0.3148996276163164</v>
      </c>
      <c r="CA118" s="227">
        <v>8.221332876770962E-2</v>
      </c>
      <c r="CB118" s="66">
        <v>0.3</v>
      </c>
      <c r="CC118" s="113">
        <v>0.10362539057484056</v>
      </c>
      <c r="CD118" s="53"/>
      <c r="CE118" s="134">
        <f>(1-I118*0.7635+1-AU118*0.7562+1-K118*0.7021+P118*0.5276+1-R118*0.4621+1-W118*0.2713)/5.5276</f>
        <v>0.72762647578367468</v>
      </c>
      <c r="CF118" s="115">
        <v>4.53</v>
      </c>
      <c r="CG118" s="116">
        <v>9</v>
      </c>
      <c r="CH118" s="116">
        <v>3.2</v>
      </c>
      <c r="CI118" s="116">
        <v>0.2</v>
      </c>
      <c r="CJ118" s="115">
        <f>AS118/D118</f>
        <v>1.8141233766233766</v>
      </c>
      <c r="CK118" s="1252">
        <v>0.95599999999999996</v>
      </c>
      <c r="CL118" s="116">
        <v>1.28</v>
      </c>
      <c r="CM118" s="116">
        <v>4</v>
      </c>
      <c r="CN118" s="116">
        <v>23</v>
      </c>
      <c r="CO118" s="66">
        <v>0.69499999999999995</v>
      </c>
      <c r="CP118" s="71">
        <v>0.11946239780850063</v>
      </c>
      <c r="CQ118" s="66">
        <v>0.3148996276163164</v>
      </c>
      <c r="CR118" s="66">
        <v>8.221332876770962E-2</v>
      </c>
      <c r="CS118" s="66">
        <v>0.3</v>
      </c>
      <c r="CT118" s="113">
        <v>0.10362539057484056</v>
      </c>
      <c r="CU118" s="40"/>
      <c r="CV118" s="96">
        <v>1992</v>
      </c>
      <c r="CW118" s="134">
        <v>0.49521644487382599</v>
      </c>
      <c r="CX118" s="134">
        <v>0.73111656365059763</v>
      </c>
      <c r="CY118" s="40"/>
      <c r="DG118" s="40"/>
      <c r="DH118" s="96">
        <v>1992</v>
      </c>
      <c r="DI118" s="66">
        <v>0.28499999999999998</v>
      </c>
      <c r="DJ118" s="40"/>
      <c r="DR118" s="40"/>
      <c r="DS118" s="96">
        <v>1992</v>
      </c>
      <c r="DT118" s="98">
        <v>5.6352135927732742E-2</v>
      </c>
      <c r="DU118" s="40"/>
    </row>
    <row r="119" spans="1:125" x14ac:dyDescent="0.2">
      <c r="A119" s="40"/>
      <c r="B119" s="96">
        <v>1911</v>
      </c>
      <c r="C119" s="142">
        <v>16</v>
      </c>
      <c r="D119" s="111">
        <v>2474</v>
      </c>
      <c r="E119" s="112">
        <v>11161</v>
      </c>
      <c r="F119" s="138">
        <f>((((4/6)+((J119+K119+R119+T119+V119+W119+I119-(1-M119)-P119-Q119)/20))*(X119+(AD119+AS119)*5/6+(AH119+AM119+AP119)*1/6+AK119*18/6+AO119*8/6-AE119*9/6-AF119*7/6-AG119*3/6-AI119*2/6-AQ119*4/6-AR119)-(((2/6)-((J119+K119+L119+M119+S119+U119+V119+W119+I119)/20))*(AE119*17/6+AF119*12/6+AI119*3/6+AL119*2/6+AQ119*5/6+AR119*8/6-AD119*1/6-AG119*9/6-AK119*2/6))))/2</f>
        <v>10991.150575712734</v>
      </c>
      <c r="G119" s="300">
        <f t="shared" si="39"/>
        <v>0.98478188116770304</v>
      </c>
      <c r="H119" s="138">
        <f>E119-F119</f>
        <v>169.84942428726572</v>
      </c>
      <c r="I119" s="66">
        <v>0.29699999999999999</v>
      </c>
      <c r="J119" s="412">
        <v>0.35699999999999998</v>
      </c>
      <c r="K119" s="66">
        <v>0.69299999999999995</v>
      </c>
      <c r="L119" s="66">
        <f>AN119/X119</f>
        <v>0.1854121973643886</v>
      </c>
      <c r="M119" s="66">
        <f>AG119/X119</f>
        <v>1.7502639016583239E-2</v>
      </c>
      <c r="N119" s="134">
        <f>(I119*0.7635+AU119*0.7562+K119*0.7021+1-P119*0.5276+R119*0.4621+W119*0.2713)/3.9552</f>
        <v>0.4983350649312821</v>
      </c>
      <c r="O119" s="134">
        <f>(1-I119*0.7635+1-AU119*0.7562+1-K119*0.7021+P119*0.5276+1-R119*0.4621+1-W119*0.2713)/5.5276</f>
        <v>0.72888507692014515</v>
      </c>
      <c r="P119" s="113">
        <f>AI119/AA119</f>
        <v>0.10475321284927465</v>
      </c>
      <c r="Q119" s="66">
        <f>AT119/X119</f>
        <v>0.10698954866670567</v>
      </c>
      <c r="R119" s="71">
        <f>E119/AA119</f>
        <v>0.11844297524169328</v>
      </c>
      <c r="S119" s="66">
        <f>AC119/X119</f>
        <v>0.29563796097660638</v>
      </c>
      <c r="T119" s="66">
        <f>AC119/AA119</f>
        <v>9.2135284566650044E-2</v>
      </c>
      <c r="U119" s="67">
        <f>E119/X119</f>
        <v>0.38005243981339598</v>
      </c>
      <c r="V119" s="66">
        <v>0.33600000000000002</v>
      </c>
      <c r="W119" s="67">
        <f>AD119/AA119</f>
        <v>8.3178571807579246E-2</v>
      </c>
      <c r="X119" s="69">
        <v>29367</v>
      </c>
      <c r="Y119" s="69"/>
      <c r="Z119" s="888">
        <v>21914</v>
      </c>
      <c r="AA119" s="888">
        <v>94231</v>
      </c>
      <c r="AB119" s="887">
        <v>82259</v>
      </c>
      <c r="AC119" s="888">
        <f t="shared" si="35"/>
        <v>8682</v>
      </c>
      <c r="AD119" s="68">
        <v>7838</v>
      </c>
      <c r="AE119" s="119">
        <v>1650</v>
      </c>
      <c r="AF119" s="72">
        <v>727.11197447600352</v>
      </c>
      <c r="AG119" s="68">
        <v>514</v>
      </c>
      <c r="AH119" s="69">
        <v>539</v>
      </c>
      <c r="AI119" s="68">
        <v>9871</v>
      </c>
      <c r="AJ119" s="888">
        <f t="shared" si="36"/>
        <v>1254.9620756951454</v>
      </c>
      <c r="AK119" s="68">
        <v>844</v>
      </c>
      <c r="AL119" s="120">
        <v>393.96207569514547</v>
      </c>
      <c r="AM119" s="69">
        <v>49</v>
      </c>
      <c r="AN119" s="888">
        <f t="shared" si="37"/>
        <v>5445</v>
      </c>
      <c r="AO119" s="68">
        <v>3429</v>
      </c>
      <c r="AP119" s="69">
        <v>322</v>
      </c>
      <c r="AQ119" s="69">
        <v>2884</v>
      </c>
      <c r="AR119" s="68">
        <v>2748</v>
      </c>
      <c r="AS119" s="220">
        <v>4535</v>
      </c>
      <c r="AT119" s="894">
        <f t="shared" si="38"/>
        <v>3141.9620756951454</v>
      </c>
      <c r="AU119" s="349">
        <f>X119/AA119</f>
        <v>0.31164903269624644</v>
      </c>
      <c r="AV119" s="349">
        <f>BH119/AA119</f>
        <v>0.49795714786004608</v>
      </c>
      <c r="AW119" s="353">
        <f>AG119/AA119</f>
        <v>5.4546805191497492E-3</v>
      </c>
      <c r="AX119" s="365">
        <f>AN119/AA119</f>
        <v>5.7783531958697246E-2</v>
      </c>
      <c r="AY119" s="365">
        <f>BH119/X119</f>
        <v>1.5978138727142712</v>
      </c>
      <c r="AZ119" s="365">
        <f>AR119/X119</f>
        <v>9.3574420267647354E-2</v>
      </c>
      <c r="BA119" s="365">
        <f>AR119/AA119</f>
        <v>2.9162377561524341E-2</v>
      </c>
      <c r="BB119" s="365">
        <f>AT119/AA119</f>
        <v>3.3343189350586805E-2</v>
      </c>
      <c r="BC119" s="365">
        <f>AI119/X119</f>
        <v>0.33612558313753532</v>
      </c>
      <c r="BD119" s="380">
        <f>AD119/X119</f>
        <v>0.26689821908945416</v>
      </c>
      <c r="BE119" s="365">
        <v>0.26600000000000001</v>
      </c>
      <c r="BF119" s="907">
        <v>9318</v>
      </c>
      <c r="BG119" s="907">
        <v>3265</v>
      </c>
      <c r="BH119" s="910">
        <f>X119+AC119+AN119+AO119</f>
        <v>46923</v>
      </c>
      <c r="BI119" s="909">
        <v>16812</v>
      </c>
      <c r="BJ119" s="909">
        <v>1113.027948718264</v>
      </c>
      <c r="BK119" s="272">
        <v>234.40596148631732</v>
      </c>
      <c r="BL119" s="907">
        <v>1323</v>
      </c>
      <c r="BM119" s="53"/>
      <c r="BN119" s="134">
        <f>(I119*0.7635+AU119*0.7562+K119*0.7021+1-P119*0.5276+R119*0.4621+W119*0.2713)/3.9552</f>
        <v>0.4983350649312821</v>
      </c>
      <c r="BO119" s="222">
        <v>4.51</v>
      </c>
      <c r="BP119" s="116">
        <v>8.9</v>
      </c>
      <c r="BQ119" s="116">
        <v>3.2</v>
      </c>
      <c r="BR119" s="116">
        <v>0.2</v>
      </c>
      <c r="BS119" s="115">
        <f>AS119/D119</f>
        <v>1.8330638641875505</v>
      </c>
      <c r="BT119" s="1252">
        <v>0.95599999999999996</v>
      </c>
      <c r="BU119" s="116">
        <v>1.25</v>
      </c>
      <c r="BV119" s="116">
        <v>23</v>
      </c>
      <c r="BW119" s="116">
        <v>4</v>
      </c>
      <c r="BX119" s="66">
        <v>0.69299999999999995</v>
      </c>
      <c r="BY119" s="71">
        <v>0.11844297524169328</v>
      </c>
      <c r="BZ119" s="66">
        <v>0.31164903269624644</v>
      </c>
      <c r="CA119" s="227">
        <v>8.3178571807579246E-2</v>
      </c>
      <c r="CB119" s="66">
        <v>0.29699999999999999</v>
      </c>
      <c r="CC119" s="113">
        <v>0.10475321284927465</v>
      </c>
      <c r="CD119" s="53"/>
      <c r="CE119" s="134">
        <f>(1-I119*0.7635+1-AU119*0.7562+1-K119*0.7021+P119*0.5276+1-R119*0.4621+1-W119*0.2713)/5.5276</f>
        <v>0.72888507692014515</v>
      </c>
      <c r="CF119" s="115">
        <v>4.51</v>
      </c>
      <c r="CG119" s="116">
        <v>8.9</v>
      </c>
      <c r="CH119" s="116">
        <v>3.2</v>
      </c>
      <c r="CI119" s="116">
        <v>0.2</v>
      </c>
      <c r="CJ119" s="115">
        <f>AS119/D119</f>
        <v>1.8330638641875505</v>
      </c>
      <c r="CK119" s="1252">
        <v>0.95599999999999996</v>
      </c>
      <c r="CL119" s="116">
        <v>1.25</v>
      </c>
      <c r="CM119" s="116">
        <v>4</v>
      </c>
      <c r="CN119" s="116">
        <v>23</v>
      </c>
      <c r="CO119" s="66">
        <v>0.69299999999999995</v>
      </c>
      <c r="CP119" s="71">
        <v>0.11844297524169328</v>
      </c>
      <c r="CQ119" s="66">
        <v>0.31164903269624644</v>
      </c>
      <c r="CR119" s="66">
        <v>8.3178571807579246E-2</v>
      </c>
      <c r="CS119" s="66">
        <v>0.29699999999999999</v>
      </c>
      <c r="CT119" s="113">
        <v>0.10475321284927465</v>
      </c>
      <c r="CU119" s="40"/>
      <c r="CV119" s="96">
        <v>1993</v>
      </c>
      <c r="CW119" s="134">
        <v>0.5084915297024527</v>
      </c>
      <c r="CX119" s="134">
        <v>0.72161775485217061</v>
      </c>
      <c r="CY119" s="40"/>
      <c r="DG119" s="40"/>
      <c r="DH119" s="96">
        <v>1993</v>
      </c>
      <c r="DI119" s="66">
        <v>0.29399999999999998</v>
      </c>
      <c r="DJ119" s="40"/>
      <c r="DR119" s="40"/>
      <c r="DS119" s="96">
        <v>1993</v>
      </c>
      <c r="DT119" s="98">
        <v>6.4472779048746542E-2</v>
      </c>
      <c r="DU119" s="40"/>
    </row>
    <row r="120" spans="1:125" x14ac:dyDescent="0.2">
      <c r="A120" s="40"/>
      <c r="B120" s="96">
        <v>1910</v>
      </c>
      <c r="C120" s="142">
        <v>16</v>
      </c>
      <c r="D120" s="111">
        <v>2498</v>
      </c>
      <c r="E120" s="112">
        <v>9577</v>
      </c>
      <c r="F120" s="138">
        <f>((((4/6)+((J120+K120+R120+T120+V120+W120+I120-(1-M120)-P120-Q120)/20))*(X120+(AD120+AS120)*5/6+(AH120+AM120+AP120)*1/6+AK120*18/6+AO120*8/6-AE120*9/6-AF120*7/6-AG120*3/6-AI120*2/6-AQ120*4/6-AR120)-(((2/6)-((J120+K120+L120+M120+S120+U120+V120+W120+I120)/20))*(AE120*17/6+AF120*12/6+AI120*3/6+AL120*2/6+AQ120*5/6+AR120*8/6-AD120*1/6-AG120*9/6-AK120*2/6))))/2</f>
        <v>9559.8461463874046</v>
      </c>
      <c r="G120" s="300">
        <f t="shared" si="39"/>
        <v>0.99820884894929562</v>
      </c>
      <c r="H120" s="138">
        <f>E120-F120</f>
        <v>17.153853612595412</v>
      </c>
      <c r="I120" s="66">
        <v>0.27900000000000003</v>
      </c>
      <c r="J120" s="412">
        <v>0.32600000000000001</v>
      </c>
      <c r="K120" s="66">
        <v>0.64400000000000002</v>
      </c>
      <c r="L120" s="66">
        <f>AN120/X120</f>
        <v>0.19992467043314502</v>
      </c>
      <c r="M120" s="66">
        <f>AG120/X120</f>
        <v>1.3596986817325801E-2</v>
      </c>
      <c r="N120" s="134">
        <f>(I120*0.7635+AU120*0.7562+K120*0.7021+1-P120*0.5276+R120*0.4621+W120*0.2713)/3.9552</f>
        <v>0.47908532061926068</v>
      </c>
      <c r="O120" s="134">
        <f>(1-I120*0.7635+1-AU120*0.7562+1-K120*0.7021+P120*0.5276+1-R120*0.4621+1-W120*0.2713)/5.5276</f>
        <v>0.74265897313240847</v>
      </c>
      <c r="P120" s="113">
        <f>AI120/AA120</f>
        <v>0.10382601605081326</v>
      </c>
      <c r="Q120" s="66">
        <f>AT120/X120</f>
        <v>0.11237095505554101</v>
      </c>
      <c r="R120" s="71">
        <f>E120/AA120</f>
        <v>0.10275310072529076</v>
      </c>
      <c r="S120" s="66">
        <f>AC120/X120</f>
        <v>0.30922787193973633</v>
      </c>
      <c r="T120" s="66">
        <f>AC120/AA120</f>
        <v>8.8086348225398056E-2</v>
      </c>
      <c r="U120" s="67">
        <f>E120/X120</f>
        <v>0.36071563088512243</v>
      </c>
      <c r="V120" s="66">
        <v>0.318</v>
      </c>
      <c r="W120" s="67">
        <f>AD120/AA120</f>
        <v>7.9599588000515004E-2</v>
      </c>
      <c r="X120" s="69">
        <v>26550</v>
      </c>
      <c r="Y120" s="69"/>
      <c r="Z120" s="888">
        <v>20332</v>
      </c>
      <c r="AA120" s="888">
        <v>93204</v>
      </c>
      <c r="AB120" s="887">
        <v>81551</v>
      </c>
      <c r="AC120" s="888">
        <f t="shared" si="35"/>
        <v>8210</v>
      </c>
      <c r="AD120" s="68">
        <v>7419</v>
      </c>
      <c r="AE120" s="119">
        <v>1730</v>
      </c>
      <c r="AF120" s="72">
        <v>699.53308680332384</v>
      </c>
      <c r="AG120" s="68">
        <v>361</v>
      </c>
      <c r="AH120" s="69">
        <v>540</v>
      </c>
      <c r="AI120" s="68">
        <v>9677</v>
      </c>
      <c r="AJ120" s="888">
        <f t="shared" si="36"/>
        <v>1203.4488567246137</v>
      </c>
      <c r="AK120" s="68">
        <v>791</v>
      </c>
      <c r="AL120" s="120">
        <v>369.44885672461379</v>
      </c>
      <c r="AM120" s="69">
        <v>34</v>
      </c>
      <c r="AN120" s="888">
        <f t="shared" si="37"/>
        <v>5308</v>
      </c>
      <c r="AO120" s="68">
        <v>3284</v>
      </c>
      <c r="AP120" s="69">
        <v>294</v>
      </c>
      <c r="AQ120" s="69">
        <v>3020</v>
      </c>
      <c r="AR120" s="68">
        <v>2614</v>
      </c>
      <c r="AS120" s="220">
        <v>4440</v>
      </c>
      <c r="AT120" s="894">
        <f t="shared" si="38"/>
        <v>2983.448856724614</v>
      </c>
      <c r="AU120" s="349">
        <f>X120/AA120</f>
        <v>0.28485901892622634</v>
      </c>
      <c r="AV120" s="349">
        <f>BH120/AA120</f>
        <v>0.46513025192051843</v>
      </c>
      <c r="AW120" s="353">
        <f>AG120/AA120</f>
        <v>3.8732243251362601E-3</v>
      </c>
      <c r="AX120" s="365">
        <f>AN120/AA120</f>
        <v>5.6950345478734815E-2</v>
      </c>
      <c r="AY120" s="365">
        <f>BH120/X120</f>
        <v>1.6328436911487758</v>
      </c>
      <c r="AZ120" s="365">
        <f>AR120/X120</f>
        <v>9.8455743879472687E-2</v>
      </c>
      <c r="BA120" s="365">
        <f>AR120/AA120</f>
        <v>2.8046006609158406E-2</v>
      </c>
      <c r="BB120" s="365">
        <f>AT120/AA120</f>
        <v>3.2009880012924485E-2</v>
      </c>
      <c r="BC120" s="365">
        <f>AI120/X120</f>
        <v>0.36448210922787194</v>
      </c>
      <c r="BD120" s="380">
        <f>AD120/X120</f>
        <v>0.27943502824858757</v>
      </c>
      <c r="BE120" s="365">
        <v>0.249</v>
      </c>
      <c r="BF120" s="907">
        <v>7858</v>
      </c>
      <c r="BG120" s="907">
        <v>2815</v>
      </c>
      <c r="BH120" s="910">
        <f>X120+AC120+AN120+AO120</f>
        <v>43352</v>
      </c>
      <c r="BI120" s="909">
        <v>15996</v>
      </c>
      <c r="BJ120" s="909">
        <v>1155.936785738724</v>
      </c>
      <c r="BK120" s="272">
        <v>187.12448221680762</v>
      </c>
      <c r="BL120" s="907">
        <v>1160</v>
      </c>
      <c r="BM120" s="53"/>
      <c r="BN120" s="134">
        <f>(I120*0.7635+AU120*0.7562+K120*0.7021+1-P120*0.5276+R120*0.4621+W120*0.2713)/3.9552</f>
        <v>0.47908532061926068</v>
      </c>
      <c r="BO120" s="222">
        <v>3.83</v>
      </c>
      <c r="BP120" s="116">
        <v>8.1999999999999993</v>
      </c>
      <c r="BQ120" s="116">
        <v>3</v>
      </c>
      <c r="BR120" s="116">
        <v>0.1</v>
      </c>
      <c r="BS120" s="115">
        <f>AS120/D120</f>
        <v>1.77742193755004</v>
      </c>
      <c r="BT120" s="1252">
        <v>0.95799999999999996</v>
      </c>
      <c r="BU120" s="116">
        <v>1.3</v>
      </c>
      <c r="BV120" s="116">
        <v>23.1</v>
      </c>
      <c r="BW120" s="116">
        <v>3.9</v>
      </c>
      <c r="BX120" s="66">
        <v>0.64400000000000002</v>
      </c>
      <c r="BY120" s="71">
        <v>0.10275310072529076</v>
      </c>
      <c r="BZ120" s="66">
        <v>0.28485901892622634</v>
      </c>
      <c r="CA120" s="227">
        <v>7.9599588000515004E-2</v>
      </c>
      <c r="CB120" s="66">
        <v>0.27900000000000003</v>
      </c>
      <c r="CC120" s="113">
        <v>0.10382601605081326</v>
      </c>
      <c r="CD120" s="53"/>
      <c r="CE120" s="134">
        <f>(1-I120*0.7635+1-AU120*0.7562+1-K120*0.7021+P120*0.5276+1-R120*0.4621+1-W120*0.2713)/5.5276</f>
        <v>0.74265897313240847</v>
      </c>
      <c r="CF120" s="115">
        <v>3.83</v>
      </c>
      <c r="CG120" s="116">
        <v>8.1999999999999993</v>
      </c>
      <c r="CH120" s="116">
        <v>3</v>
      </c>
      <c r="CI120" s="116">
        <v>0.1</v>
      </c>
      <c r="CJ120" s="115">
        <f>AS120/D120</f>
        <v>1.77742193755004</v>
      </c>
      <c r="CK120" s="1252">
        <v>0.95799999999999996</v>
      </c>
      <c r="CL120" s="116">
        <v>1.3</v>
      </c>
      <c r="CM120" s="116">
        <v>3.9</v>
      </c>
      <c r="CN120" s="116">
        <v>23.1</v>
      </c>
      <c r="CO120" s="66">
        <v>0.64400000000000002</v>
      </c>
      <c r="CP120" s="71">
        <v>0.10275310072529076</v>
      </c>
      <c r="CQ120" s="66">
        <v>0.28485901892622634</v>
      </c>
      <c r="CR120" s="66">
        <v>7.9599588000515004E-2</v>
      </c>
      <c r="CS120" s="66">
        <v>0.27900000000000003</v>
      </c>
      <c r="CT120" s="113">
        <v>0.10382601605081326</v>
      </c>
      <c r="CU120" s="40"/>
      <c r="CV120" s="96">
        <v>1994</v>
      </c>
      <c r="CW120" s="134">
        <v>0.51778282009362409</v>
      </c>
      <c r="CX120" s="134">
        <v>0.71496949670122623</v>
      </c>
      <c r="CY120" s="40"/>
      <c r="DG120" s="40"/>
      <c r="DH120" s="96">
        <v>1994</v>
      </c>
      <c r="DI120" s="66">
        <v>0.3</v>
      </c>
      <c r="DJ120" s="40"/>
      <c r="DR120" s="40"/>
      <c r="DS120" s="96">
        <v>1994</v>
      </c>
      <c r="DT120" s="98">
        <v>7.0659143370094893E-2</v>
      </c>
      <c r="DU120" s="40"/>
    </row>
    <row r="121" spans="1:125" x14ac:dyDescent="0.2">
      <c r="A121" s="40"/>
      <c r="B121" s="96">
        <v>1909</v>
      </c>
      <c r="C121" s="142">
        <v>16</v>
      </c>
      <c r="D121" s="111">
        <v>2482</v>
      </c>
      <c r="E121" s="112">
        <v>8797</v>
      </c>
      <c r="F121" s="138">
        <f>((((4/6)+((J121+K121+R121+T121+V121+W121+I121-(1-M121)-P121-Q121)/20))*(X121+(AD121+AS121)*5/6+(AH121+AM121+AP121)*1/6+AK121*18/6+AO121*8/6-AE121*9/6-AF121*7/6-AG121*3/6-AI121*2/6-AQ121*4/6-AR121)-(((2/6)-((J121+K121+L121+M121+S121+U121+V121+W121+I121)/20))*(AE121*17/6+AF121*12/6+AI121*3/6+AL121*2/6+AQ121*5/6+AR121*8/6-AD121*1/6-AG121*9/6-AK121*2/6))))/2</f>
        <v>8750.605360350819</v>
      </c>
      <c r="G121" s="300">
        <f t="shared" si="39"/>
        <v>0.99472608393211537</v>
      </c>
      <c r="H121" s="138">
        <f>E121-F121</f>
        <v>46.394639649181045</v>
      </c>
      <c r="I121" s="66">
        <v>0.27200000000000002</v>
      </c>
      <c r="J121" s="412">
        <v>0.311</v>
      </c>
      <c r="K121" s="66">
        <v>0.61799999999999999</v>
      </c>
      <c r="L121" s="66">
        <f>AN121/X121</f>
        <v>0.21295669150165344</v>
      </c>
      <c r="M121" s="66">
        <f>AG121/X121</f>
        <v>1.0319136220566556E-2</v>
      </c>
      <c r="N121" s="134">
        <f>(I121*0.7635+AU121*0.7562+K121*0.7021+1-P121*0.5276+R121*0.4621+W121*0.2713)/3.9552</f>
        <v>0.46988206450593939</v>
      </c>
      <c r="O121" s="134">
        <f>(1-I121*0.7635+1-AU121*0.7562+1-K121*0.7021+P121*0.5276+1-R121*0.4621+1-W121*0.2713)/5.5276</f>
        <v>0.74924423953725094</v>
      </c>
      <c r="P121" s="113">
        <f>AI121/AA121</f>
        <v>0.10240141529523539</v>
      </c>
      <c r="Q121" s="66">
        <f>AT121/X121</f>
        <v>0.11727858344308009</v>
      </c>
      <c r="R121" s="71">
        <f>E121/AA121</f>
        <v>9.606753229734305E-2</v>
      </c>
      <c r="S121" s="66">
        <f>AC121/X121</f>
        <v>0.28961313199729072</v>
      </c>
      <c r="T121" s="66">
        <f>AC121/AA121</f>
        <v>7.9381026744274941E-2</v>
      </c>
      <c r="U121" s="67">
        <f>E121/X121</f>
        <v>0.35049205147615442</v>
      </c>
      <c r="V121" s="66">
        <v>0.30599999999999999</v>
      </c>
      <c r="W121" s="67">
        <f>AD121/AA121</f>
        <v>7.1037773967740872E-2</v>
      </c>
      <c r="X121" s="69">
        <v>25099</v>
      </c>
      <c r="Y121" s="69"/>
      <c r="Z121" s="888">
        <v>19657</v>
      </c>
      <c r="AA121" s="888">
        <v>91571</v>
      </c>
      <c r="AB121" s="887">
        <v>80613</v>
      </c>
      <c r="AC121" s="888">
        <f t="shared" si="35"/>
        <v>7269</v>
      </c>
      <c r="AD121" s="68">
        <v>6505</v>
      </c>
      <c r="AE121" s="119">
        <v>1574</v>
      </c>
      <c r="AF121" s="72">
        <v>677.98783133401912</v>
      </c>
      <c r="AG121" s="68">
        <v>259</v>
      </c>
      <c r="AH121" s="69">
        <v>565</v>
      </c>
      <c r="AI121" s="68">
        <v>9377</v>
      </c>
      <c r="AJ121" s="888">
        <f t="shared" si="36"/>
        <v>1223.5751658378674</v>
      </c>
      <c r="AK121" s="68">
        <v>764</v>
      </c>
      <c r="AL121" s="120">
        <v>405.57516583786736</v>
      </c>
      <c r="AM121" s="69">
        <v>38</v>
      </c>
      <c r="AN121" s="888">
        <f t="shared" si="37"/>
        <v>5345</v>
      </c>
      <c r="AO121" s="68">
        <v>3063</v>
      </c>
      <c r="AP121" s="69">
        <v>253</v>
      </c>
      <c r="AQ121" s="69">
        <v>3116</v>
      </c>
      <c r="AR121" s="68">
        <v>2538</v>
      </c>
      <c r="AS121" s="220">
        <v>4489</v>
      </c>
      <c r="AT121" s="894">
        <f t="shared" si="38"/>
        <v>2943.5751658378672</v>
      </c>
      <c r="AU121" s="349">
        <f>X121/AA121</f>
        <v>0.27409332648982754</v>
      </c>
      <c r="AV121" s="349">
        <f>BH121/AA121</f>
        <v>0.44529381572768673</v>
      </c>
      <c r="AW121" s="353">
        <f>AG121/AA121</f>
        <v>2.8284063731967546E-3</v>
      </c>
      <c r="AX121" s="365">
        <f>AN121/AA121</f>
        <v>5.8370007971956184E-2</v>
      </c>
      <c r="AY121" s="365">
        <f>BH121/X121</f>
        <v>1.6246065580302005</v>
      </c>
      <c r="AZ121" s="365">
        <f>AR121/X121</f>
        <v>0.10111956651659429</v>
      </c>
      <c r="BA121" s="365">
        <f>AR121/AA121</f>
        <v>2.7716198359742712E-2</v>
      </c>
      <c r="BB121" s="365">
        <f>AT121/AA121</f>
        <v>3.2145277061928636E-2</v>
      </c>
      <c r="BC121" s="365">
        <f>AI121/X121</f>
        <v>0.37360054185425712</v>
      </c>
      <c r="BD121" s="380">
        <f>AD121/X121</f>
        <v>0.25917367225785887</v>
      </c>
      <c r="BE121" s="365">
        <v>0.24399999999999999</v>
      </c>
      <c r="BF121" s="907">
        <v>7125</v>
      </c>
      <c r="BG121" s="907">
        <v>2659</v>
      </c>
      <c r="BH121" s="910">
        <f>X121+AC121+AN121+AO121</f>
        <v>40776</v>
      </c>
      <c r="BI121" s="909">
        <v>15736</v>
      </c>
      <c r="BJ121" s="909">
        <v>1001.2175078544665</v>
      </c>
      <c r="BK121" s="272">
        <v>214.12029008045639</v>
      </c>
      <c r="BL121" s="907">
        <v>1003</v>
      </c>
      <c r="BM121" s="53"/>
      <c r="BN121" s="134">
        <f>(I121*0.7635+AU121*0.7562+K121*0.7021+1-P121*0.5276+R121*0.4621+W121*0.2713)/3.9552</f>
        <v>0.46988206450593939</v>
      </c>
      <c r="BO121" s="222">
        <v>3.54</v>
      </c>
      <c r="BP121" s="116">
        <v>8</v>
      </c>
      <c r="BQ121" s="116">
        <v>2.7</v>
      </c>
      <c r="BR121" s="116">
        <v>0.1</v>
      </c>
      <c r="BS121" s="115">
        <f>AS121/D121</f>
        <v>1.8086220789685736</v>
      </c>
      <c r="BT121" s="1252">
        <v>0.95699999999999996</v>
      </c>
      <c r="BU121" s="116">
        <v>1.4</v>
      </c>
      <c r="BV121" s="116">
        <v>23.2</v>
      </c>
      <c r="BW121" s="116">
        <v>3.8</v>
      </c>
      <c r="BX121" s="66">
        <v>0.61799999999999999</v>
      </c>
      <c r="BY121" s="71">
        <v>9.606753229734305E-2</v>
      </c>
      <c r="BZ121" s="66">
        <v>0.27409332648982754</v>
      </c>
      <c r="CA121" s="227">
        <v>7.1037773967740872E-2</v>
      </c>
      <c r="CB121" s="66">
        <v>0.27200000000000002</v>
      </c>
      <c r="CC121" s="113">
        <v>0.10240141529523539</v>
      </c>
      <c r="CD121" s="53"/>
      <c r="CE121" s="134">
        <f>(1-I121*0.7635+1-AU121*0.7562+1-K121*0.7021+P121*0.5276+1-R121*0.4621+1-W121*0.2713)/5.5276</f>
        <v>0.74924423953725094</v>
      </c>
      <c r="CF121" s="115">
        <v>3.54</v>
      </c>
      <c r="CG121" s="116">
        <v>8</v>
      </c>
      <c r="CH121" s="116">
        <v>2.7</v>
      </c>
      <c r="CI121" s="116">
        <v>0.1</v>
      </c>
      <c r="CJ121" s="115">
        <f>AS121/D121</f>
        <v>1.8086220789685736</v>
      </c>
      <c r="CK121" s="1252">
        <v>0.95699999999999996</v>
      </c>
      <c r="CL121" s="116">
        <v>1.4</v>
      </c>
      <c r="CM121" s="116">
        <v>3.8</v>
      </c>
      <c r="CN121" s="116">
        <v>23.2</v>
      </c>
      <c r="CO121" s="66">
        <v>0.61799999999999999</v>
      </c>
      <c r="CP121" s="71">
        <v>9.606753229734305E-2</v>
      </c>
      <c r="CQ121" s="66">
        <v>0.27409332648982754</v>
      </c>
      <c r="CR121" s="66">
        <v>7.1037773967740872E-2</v>
      </c>
      <c r="CS121" s="66">
        <v>0.27200000000000002</v>
      </c>
      <c r="CT121" s="113">
        <v>0.10240141529523539</v>
      </c>
      <c r="CU121" s="40"/>
      <c r="CV121" s="96">
        <v>1995</v>
      </c>
      <c r="CW121" s="134">
        <v>0.51409810803244638</v>
      </c>
      <c r="CX121" s="134">
        <v>0.71760604296802732</v>
      </c>
      <c r="CY121" s="40"/>
      <c r="DG121" s="40"/>
      <c r="DH121" s="96">
        <v>1995</v>
      </c>
      <c r="DI121" s="66">
        <v>0.29799999999999999</v>
      </c>
      <c r="DJ121" s="40"/>
      <c r="DR121" s="40"/>
      <c r="DS121" s="96">
        <v>1995</v>
      </c>
      <c r="DT121" s="98">
        <v>7.05762313226342E-2</v>
      </c>
      <c r="DU121" s="40"/>
    </row>
    <row r="122" spans="1:125" x14ac:dyDescent="0.2">
      <c r="A122" s="40"/>
      <c r="B122" s="96">
        <v>1908</v>
      </c>
      <c r="C122" s="142">
        <v>16</v>
      </c>
      <c r="D122" s="111">
        <v>2488</v>
      </c>
      <c r="E122" s="112">
        <v>8417</v>
      </c>
      <c r="F122" s="138">
        <f>((((4/6)+((J122+K122+R122+T122+V122+W122+I122-(1-M122)-P122-Q122)/20))*(X122+(AD122+AS122)*5/6+(AH122+AM122+AP122)*1/6+AK122*18/6+AO122*8/6-AE122*9/6-AF122*7/6-AG122*3/6-AI122*2/6-AQ122*4/6-AR122)-(((2/6)-((J122+K122+L122+M122+S122+U122+V122+W122+I122)/20))*(AE122*17/6+AF122*12/6+AI122*3/6+AL122*2/6+AQ122*5/6+AR122*8/6-AD122*1/6-AG122*9/6-AK122*2/6))))/2</f>
        <v>8429.4402875312335</v>
      </c>
      <c r="G122" s="300">
        <f t="shared" si="39"/>
        <v>1.0014779954296344</v>
      </c>
      <c r="H122" s="138">
        <f t="shared" ref="H122:H123" si="51">F122-E122</f>
        <v>12.44028753123348</v>
      </c>
      <c r="I122" s="66">
        <v>0.26700000000000002</v>
      </c>
      <c r="J122" s="412">
        <v>0.30499999999999999</v>
      </c>
      <c r="K122" s="66">
        <v>0.60199999999999998</v>
      </c>
      <c r="L122" s="66">
        <f>AN122/X122</f>
        <v>0.2032513716724243</v>
      </c>
      <c r="M122" s="66">
        <f>AG122/X122</f>
        <v>1.0851452956716115E-2</v>
      </c>
      <c r="N122" s="134">
        <f>(I122*0.7635+AU122*0.7562+K122*0.7021+1-P122*0.5276+R122*0.4621+W122*0.2713)/3.9552</f>
        <v>0.46481944661184316</v>
      </c>
      <c r="O122" s="134">
        <f>(1-I122*0.7635+1-AU122*0.7562+1-K122*0.7021+P122*0.5276+1-R122*0.4621+1-W122*0.2713)/5.5276</f>
        <v>0.75286672783139841</v>
      </c>
      <c r="P122" s="113">
        <f>AI122/AA122</f>
        <v>9.9706744868035185E-2</v>
      </c>
      <c r="Q122" s="66">
        <f>AT122/X122</f>
        <v>0.10802636698391935</v>
      </c>
      <c r="R122" s="71">
        <f>E122/AA122</f>
        <v>9.2446758267707888E-2</v>
      </c>
      <c r="S122" s="66">
        <f>AC122/X122</f>
        <v>0.26949806949806948</v>
      </c>
      <c r="T122" s="66">
        <f>AC122/AA122</f>
        <v>7.2830516107065577E-2</v>
      </c>
      <c r="U122" s="67">
        <f>E122/X122</f>
        <v>0.34208494208494211</v>
      </c>
      <c r="V122" s="66">
        <v>0.29699999999999999</v>
      </c>
      <c r="W122" s="67">
        <f>AD122/AA122</f>
        <v>6.4362362296396372E-2</v>
      </c>
      <c r="X122" s="69">
        <v>24605</v>
      </c>
      <c r="Y122" s="69"/>
      <c r="Z122" s="888">
        <v>19279</v>
      </c>
      <c r="AA122" s="888">
        <v>91047</v>
      </c>
      <c r="AB122" s="887">
        <v>80679</v>
      </c>
      <c r="AC122" s="888">
        <f t="shared" si="35"/>
        <v>6631</v>
      </c>
      <c r="AD122" s="68">
        <v>5860</v>
      </c>
      <c r="AE122" s="119">
        <v>1275</v>
      </c>
      <c r="AF122" s="72">
        <v>762.3256033420912</v>
      </c>
      <c r="AG122" s="68">
        <v>267</v>
      </c>
      <c r="AH122" s="69">
        <v>471</v>
      </c>
      <c r="AI122" s="68">
        <v>9078</v>
      </c>
      <c r="AJ122" s="888">
        <f t="shared" si="36"/>
        <v>1104.9887596393355</v>
      </c>
      <c r="AK122" s="68">
        <v>771</v>
      </c>
      <c r="AL122" s="120">
        <v>367.98875963933563</v>
      </c>
      <c r="AM122" s="69">
        <v>30</v>
      </c>
      <c r="AN122" s="888">
        <f t="shared" si="37"/>
        <v>5001</v>
      </c>
      <c r="AO122" s="68">
        <v>2733</v>
      </c>
      <c r="AP122" s="69">
        <v>266</v>
      </c>
      <c r="AQ122" s="69">
        <v>3231</v>
      </c>
      <c r="AR122" s="68">
        <v>2290</v>
      </c>
      <c r="AS122" s="220">
        <v>4234</v>
      </c>
      <c r="AT122" s="894">
        <f t="shared" si="38"/>
        <v>2657.9887596393355</v>
      </c>
      <c r="AU122" s="349">
        <f>X122/AA122</f>
        <v>0.27024503827693391</v>
      </c>
      <c r="AV122" s="349">
        <f>BH122/AA122</f>
        <v>0.42802069260931169</v>
      </c>
      <c r="AW122" s="353">
        <f>AG122/AA122</f>
        <v>2.9325513196480938E-3</v>
      </c>
      <c r="AX122" s="365">
        <f>AN122/AA122</f>
        <v>5.492767471745362E-2</v>
      </c>
      <c r="AY122" s="365">
        <f>BH122/X122</f>
        <v>1.5838244259296892</v>
      </c>
      <c r="AZ122" s="365">
        <f>AR122/X122</f>
        <v>9.3070514123145709E-2</v>
      </c>
      <c r="BA122" s="365">
        <f>AR122/AA122</f>
        <v>2.5151844651663428E-2</v>
      </c>
      <c r="BB122" s="365">
        <f>AT122/AA122</f>
        <v>2.9193589680487391E-2</v>
      </c>
      <c r="BC122" s="365">
        <f>AI122/X122</f>
        <v>0.3689494005283479</v>
      </c>
      <c r="BD122" s="380">
        <f>AD122/X122</f>
        <v>0.23816297500508027</v>
      </c>
      <c r="BE122" s="365">
        <v>0.23899999999999999</v>
      </c>
      <c r="BF122" s="907">
        <v>6822</v>
      </c>
      <c r="BG122" s="907">
        <v>2523</v>
      </c>
      <c r="BH122" s="910">
        <f>X122+AC122+AN122+AO122</f>
        <v>38970</v>
      </c>
      <c r="BI122" s="909">
        <v>15488</v>
      </c>
      <c r="BJ122" s="909">
        <v>641.44331673679437</v>
      </c>
      <c r="BK122" s="272">
        <v>218.18346993322123</v>
      </c>
      <c r="BL122" s="907">
        <v>1001</v>
      </c>
      <c r="BM122" s="53"/>
      <c r="BN122" s="134">
        <f>(I122*0.7635+AU122*0.7562+K122*0.7021+1-P122*0.5276+R122*0.4621+W122*0.2713)/3.9552</f>
        <v>0.46481944661184316</v>
      </c>
      <c r="BO122" s="222">
        <v>3.38</v>
      </c>
      <c r="BP122" s="116">
        <v>7.8</v>
      </c>
      <c r="BQ122" s="116">
        <v>2.5</v>
      </c>
      <c r="BR122" s="116">
        <v>0.1</v>
      </c>
      <c r="BS122" s="115">
        <f>AS122/D122</f>
        <v>1.7017684887459807</v>
      </c>
      <c r="BT122" s="1252">
        <v>0.95899999999999996</v>
      </c>
      <c r="BU122" s="116">
        <v>1.49</v>
      </c>
      <c r="BV122" s="116">
        <v>23.3</v>
      </c>
      <c r="BW122" s="116">
        <v>3.7</v>
      </c>
      <c r="BX122" s="66">
        <v>0.60199999999999998</v>
      </c>
      <c r="BY122" s="71">
        <v>9.2446758267707888E-2</v>
      </c>
      <c r="BZ122" s="66">
        <v>0.27024503827693391</v>
      </c>
      <c r="CA122" s="227">
        <v>6.4362362296396372E-2</v>
      </c>
      <c r="CB122" s="66">
        <v>0.26700000000000002</v>
      </c>
      <c r="CC122" s="113">
        <v>9.9706744868035185E-2</v>
      </c>
      <c r="CD122" s="53"/>
      <c r="CE122" s="134">
        <f>(1-I122*0.7635+1-AU122*0.7562+1-K122*0.7021+P122*0.5276+1-R122*0.4621+1-W122*0.2713)/5.5276</f>
        <v>0.75286672783139841</v>
      </c>
      <c r="CF122" s="115">
        <v>3.38</v>
      </c>
      <c r="CG122" s="116">
        <v>7.8</v>
      </c>
      <c r="CH122" s="116">
        <v>2.5</v>
      </c>
      <c r="CI122" s="116">
        <v>0.1</v>
      </c>
      <c r="CJ122" s="115">
        <f>AS122/D122</f>
        <v>1.7017684887459807</v>
      </c>
      <c r="CK122" s="1252">
        <v>0.95899999999999996</v>
      </c>
      <c r="CL122" s="116">
        <v>1.49</v>
      </c>
      <c r="CM122" s="116">
        <v>3.7</v>
      </c>
      <c r="CN122" s="116">
        <v>23.3</v>
      </c>
      <c r="CO122" s="66">
        <v>0.60199999999999998</v>
      </c>
      <c r="CP122" s="71">
        <v>9.2446758267707888E-2</v>
      </c>
      <c r="CQ122" s="66">
        <v>0.27024503827693391</v>
      </c>
      <c r="CR122" s="66">
        <v>6.4362362296396372E-2</v>
      </c>
      <c r="CS122" s="66">
        <v>0.26700000000000002</v>
      </c>
      <c r="CT122" s="113">
        <v>9.9706744868035185E-2</v>
      </c>
      <c r="CU122" s="40"/>
      <c r="CV122" s="96">
        <v>1996</v>
      </c>
      <c r="CW122" s="134">
        <v>0.51846859445507276</v>
      </c>
      <c r="CX122" s="134">
        <v>0.71447880005993492</v>
      </c>
      <c r="CY122" s="40"/>
      <c r="DG122" s="40"/>
      <c r="DH122" s="96">
        <v>1996</v>
      </c>
      <c r="DI122" s="66">
        <v>0.30099999999999999</v>
      </c>
      <c r="DJ122" s="40"/>
      <c r="DR122" s="40"/>
      <c r="DS122" s="96">
        <v>1996</v>
      </c>
      <c r="DT122" s="98">
        <v>7.4167077709519746E-2</v>
      </c>
      <c r="DU122" s="40"/>
    </row>
    <row r="123" spans="1:125" x14ac:dyDescent="0.2">
      <c r="A123" s="40"/>
      <c r="B123" s="96">
        <v>1907</v>
      </c>
      <c r="C123" s="142">
        <v>16</v>
      </c>
      <c r="D123" s="111">
        <v>2466</v>
      </c>
      <c r="E123" s="112">
        <v>8692</v>
      </c>
      <c r="F123" s="138">
        <f>((((4/6)+((J123+K123+R123+T123+V123+W123+I123-(1-M123)-P123-Q123)/20))*(X123+(AD123+AS123)*5/6+(AH123+AM123+AP123)*1/6+AK123*18/6+AO123*8/6-AE123*9/6-AF123*7/6-AG123*3/6-AI123*2/6-AQ123*4/6-AR123)-(((2/6)-((J123+K123+L123+M123+S123+U123+V123+W123+I123)/20))*(AE123*17/6+AF123*12/6+AI123*3/6+AL123*2/6+AQ123*5/6+AR123*8/6-AD123*1/6-AG123*9/6-AK123*2/6))))/2</f>
        <v>8722.7347693818956</v>
      </c>
      <c r="G123" s="300">
        <f t="shared" si="39"/>
        <v>1.0035359835920266</v>
      </c>
      <c r="H123" s="138">
        <f t="shared" si="51"/>
        <v>30.734769381895603</v>
      </c>
      <c r="I123" s="66">
        <v>0.32600000000000001</v>
      </c>
      <c r="J123" s="412">
        <v>0.309</v>
      </c>
      <c r="K123" s="66">
        <v>0.61399999999999999</v>
      </c>
      <c r="L123" s="66">
        <f>AN123/X123</f>
        <v>0.20368206904886596</v>
      </c>
      <c r="M123" s="66">
        <f>AG123/X123</f>
        <v>9.8295935221367273E-3</v>
      </c>
      <c r="N123" s="134">
        <f>(I123*0.7635+AU123*0.7562+K123*0.7021+1-P123*0.5276+R123*0.4621+W123*0.2713)/3.9552</f>
        <v>0.48016760363570743</v>
      </c>
      <c r="O123" s="134">
        <f>(1-I123*0.7635+1-AU123*0.7562+1-K123*0.7021+P123*0.5276+1-R123*0.4621+1-W123*0.2713)/5.5276</f>
        <v>0.74188456004415115</v>
      </c>
      <c r="P123" s="113">
        <f>AI123/AA123</f>
        <v>9.7900393330009411E-2</v>
      </c>
      <c r="Q123" s="66">
        <f>AT123/X123</f>
        <v>0.10389749641887687</v>
      </c>
      <c r="R123" s="71">
        <f>E123/AA123</f>
        <v>9.6304913855188079E-2</v>
      </c>
      <c r="S123" s="66">
        <f>AC123/X123</f>
        <v>0.27555090037465252</v>
      </c>
      <c r="T123" s="66">
        <f>AC123/AA123</f>
        <v>7.5785275054013626E-2</v>
      </c>
      <c r="U123" s="67">
        <f>E123/X123</f>
        <v>0.35015912661644444</v>
      </c>
      <c r="V123" s="66">
        <v>0.30499999999999999</v>
      </c>
      <c r="W123" s="67">
        <f>AD123/AA123</f>
        <v>6.7597363026979121E-2</v>
      </c>
      <c r="X123" s="69">
        <v>24823</v>
      </c>
      <c r="Y123" s="69"/>
      <c r="Z123" s="888">
        <v>19701</v>
      </c>
      <c r="AA123" s="888">
        <v>90255</v>
      </c>
      <c r="AB123" s="887">
        <v>80304</v>
      </c>
      <c r="AC123" s="888">
        <f t="shared" si="35"/>
        <v>6840</v>
      </c>
      <c r="AD123" s="68">
        <v>6101</v>
      </c>
      <c r="AE123" s="119">
        <v>1538</v>
      </c>
      <c r="AF123" s="72">
        <v>763.29069067904186</v>
      </c>
      <c r="AG123" s="68">
        <v>244</v>
      </c>
      <c r="AH123" s="69">
        <v>469</v>
      </c>
      <c r="AI123" s="68">
        <v>8836</v>
      </c>
      <c r="AJ123" s="888">
        <f t="shared" si="36"/>
        <v>1115.0475536057809</v>
      </c>
      <c r="AK123" s="68">
        <v>739</v>
      </c>
      <c r="AL123" s="120">
        <v>320.04755360578082</v>
      </c>
      <c r="AM123" s="69">
        <v>20</v>
      </c>
      <c r="AN123" s="888">
        <f t="shared" si="37"/>
        <v>5056</v>
      </c>
      <c r="AO123" s="68">
        <v>2787</v>
      </c>
      <c r="AP123" s="69">
        <v>326</v>
      </c>
      <c r="AQ123" s="69">
        <v>2602</v>
      </c>
      <c r="AR123" s="68">
        <v>2259</v>
      </c>
      <c r="AS123" s="220">
        <v>4241</v>
      </c>
      <c r="AT123" s="894">
        <f t="shared" si="38"/>
        <v>2579.0475536057806</v>
      </c>
      <c r="AU123" s="349">
        <f>X123/AA123</f>
        <v>0.27503185419090354</v>
      </c>
      <c r="AV123" s="349">
        <f>BH123/AA123</f>
        <v>0.43771536202980443</v>
      </c>
      <c r="AW123" s="353">
        <f>AG123/AA123</f>
        <v>2.7034513323361585E-3</v>
      </c>
      <c r="AX123" s="365">
        <f>AN123/AA123</f>
        <v>5.6019057115949254E-2</v>
      </c>
      <c r="AY123" s="365">
        <f>BH123/X123</f>
        <v>1.5915078757603836</v>
      </c>
      <c r="AZ123" s="365">
        <f>AR123/X123</f>
        <v>9.1004310518470771E-2</v>
      </c>
      <c r="BA123" s="365">
        <f>AR123/AA123</f>
        <v>2.5029084261259764E-2</v>
      </c>
      <c r="BB123" s="365">
        <f>AT123/AA123</f>
        <v>2.8575121085876468E-2</v>
      </c>
      <c r="BC123" s="365">
        <f>AI123/X123</f>
        <v>0.35596019820327923</v>
      </c>
      <c r="BD123" s="380">
        <f>AD123/X123</f>
        <v>0.24578012327277121</v>
      </c>
      <c r="BE123" s="365">
        <v>0.245</v>
      </c>
      <c r="BF123" s="907">
        <v>7075</v>
      </c>
      <c r="BG123" s="907">
        <v>2470</v>
      </c>
      <c r="BH123" s="910">
        <f>X123+AC123+AN123+AO123</f>
        <v>39506</v>
      </c>
      <c r="BI123" s="909">
        <v>16027</v>
      </c>
      <c r="BJ123" s="909">
        <v>942.00997789128758</v>
      </c>
      <c r="BK123" s="272">
        <v>209.24795632122152</v>
      </c>
      <c r="BL123" s="907">
        <v>960</v>
      </c>
      <c r="BM123" s="53"/>
      <c r="BN123" s="134">
        <f>(I123*0.7635+AU123*0.7562+K123*0.7021+1-P123*0.5276+R123*0.4621+W123*0.2713)/3.9552</f>
        <v>0.48016760363570743</v>
      </c>
      <c r="BO123" s="222">
        <v>3.52</v>
      </c>
      <c r="BP123" s="116">
        <v>8.1</v>
      </c>
      <c r="BQ123" s="116">
        <v>2.6</v>
      </c>
      <c r="BR123" s="116">
        <v>0.1</v>
      </c>
      <c r="BS123" s="115">
        <f>AS123/D123</f>
        <v>1.7197891321978913</v>
      </c>
      <c r="BT123" s="1252">
        <v>0.95799999999999996</v>
      </c>
      <c r="BU123" s="116">
        <v>1.38</v>
      </c>
      <c r="BV123" s="116">
        <v>23.4</v>
      </c>
      <c r="BW123" s="116">
        <v>3.6</v>
      </c>
      <c r="BX123" s="66">
        <v>0.61399999999999999</v>
      </c>
      <c r="BY123" s="71">
        <v>9.6304913855188079E-2</v>
      </c>
      <c r="BZ123" s="66">
        <v>0.27503185419090354</v>
      </c>
      <c r="CA123" s="227">
        <v>6.7597363026979121E-2</v>
      </c>
      <c r="CB123" s="66">
        <v>0.32600000000000001</v>
      </c>
      <c r="CC123" s="113">
        <v>9.7900393330009411E-2</v>
      </c>
      <c r="CD123" s="53"/>
      <c r="CE123" s="134">
        <f>(1-I123*0.7635+1-AU123*0.7562+1-K123*0.7021+P123*0.5276+1-R123*0.4621+1-W123*0.2713)/5.5276</f>
        <v>0.74188456004415115</v>
      </c>
      <c r="CF123" s="115">
        <v>3.52</v>
      </c>
      <c r="CG123" s="116">
        <v>8.1</v>
      </c>
      <c r="CH123" s="116">
        <v>2.6</v>
      </c>
      <c r="CI123" s="116">
        <v>0.1</v>
      </c>
      <c r="CJ123" s="115">
        <f>AS123/D123</f>
        <v>1.7197891321978913</v>
      </c>
      <c r="CK123" s="1252">
        <v>0.95799999999999996</v>
      </c>
      <c r="CL123" s="116">
        <v>1.38</v>
      </c>
      <c r="CM123" s="116">
        <v>3.6</v>
      </c>
      <c r="CN123" s="116">
        <v>23.4</v>
      </c>
      <c r="CO123" s="66">
        <v>0.61399999999999999</v>
      </c>
      <c r="CP123" s="71">
        <v>9.6304913855188079E-2</v>
      </c>
      <c r="CQ123" s="66">
        <v>0.27503185419090354</v>
      </c>
      <c r="CR123" s="66">
        <v>6.7597363026979121E-2</v>
      </c>
      <c r="CS123" s="66">
        <v>0.32600000000000001</v>
      </c>
      <c r="CT123" s="113">
        <v>9.7900393330009411E-2</v>
      </c>
      <c r="CU123" s="40"/>
      <c r="CV123" s="96">
        <v>1997</v>
      </c>
      <c r="CW123" s="134">
        <v>0.51385659940558648</v>
      </c>
      <c r="CX123" s="134">
        <v>0.71777885122494833</v>
      </c>
      <c r="CY123" s="40"/>
      <c r="DG123" s="40"/>
      <c r="DH123" s="96">
        <v>1997</v>
      </c>
      <c r="DI123" s="66">
        <v>0.30099999999999999</v>
      </c>
      <c r="DJ123" s="40"/>
      <c r="DR123" s="40"/>
      <c r="DS123" s="96">
        <v>1997</v>
      </c>
      <c r="DT123" s="98">
        <v>7.1208238056506196E-2</v>
      </c>
      <c r="DU123" s="40"/>
    </row>
    <row r="124" spans="1:125" x14ac:dyDescent="0.2">
      <c r="A124" s="40"/>
      <c r="B124" s="96">
        <v>1906</v>
      </c>
      <c r="C124" s="142">
        <v>16</v>
      </c>
      <c r="D124" s="111">
        <v>2454</v>
      </c>
      <c r="E124" s="112">
        <v>8874</v>
      </c>
      <c r="F124" s="138">
        <f>((((4/6)+((J124+K124+R124+T124+V124+W124+I124-(1-M124)-P124-Q124)/20))*(X124+(AD124+AS124)*5/6+(AH124+AM124+AP124)*1/6+AK124*18/6+AO124*8/6-AE124*9/6-AF124*7/6-AG124*3/6-AI124*2/6-AQ124*4/6-AR124)-(((2/6)-((J124+K124+L124+M124+S124+U124+V124+W124+I124)/20))*(AE124*17/6+AF124*12/6+AI124*3/6+AL124*2/6+AQ124*5/6+AR124*8/6-AD124*1/6-AG124*9/6-AK124*2/6))))/2</f>
        <v>8872.5034034488544</v>
      </c>
      <c r="G124" s="300">
        <f t="shared" si="39"/>
        <v>0.999831350399916</v>
      </c>
      <c r="H124" s="341">
        <f t="shared" ref="H124" si="52">E124-F124</f>
        <v>1.4965965511455579</v>
      </c>
      <c r="I124" s="66">
        <v>0.316</v>
      </c>
      <c r="J124" s="412">
        <v>0.314</v>
      </c>
      <c r="K124" s="66">
        <v>0.621</v>
      </c>
      <c r="L124" s="66">
        <f>AN124/X124</f>
        <v>0.20135108285316908</v>
      </c>
      <c r="M124" s="66">
        <f>AG124/X124</f>
        <v>1.0371547784621498E-2</v>
      </c>
      <c r="N124" s="134">
        <f>(I124*0.7635+AU124*0.7562+K124*0.7021+1-P124*0.5276+R124*0.4621+W124*0.2713)/3.9552</f>
        <v>0.48023410072626344</v>
      </c>
      <c r="O124" s="134">
        <f>(1-I124*0.7635+1-AU124*0.7562+1-K124*0.7021+P124*0.5276+1-R124*0.4621+1-W124*0.2713)/5.5276</f>
        <v>0.74183697894339018</v>
      </c>
      <c r="P124" s="113">
        <f>AI124/AA124</f>
        <v>0.10120198182585705</v>
      </c>
      <c r="Q124" s="66">
        <f>AT124/X124</f>
        <v>0.11175621176628389</v>
      </c>
      <c r="R124" s="71">
        <f>E124/AA124</f>
        <v>9.8580283943211361E-2</v>
      </c>
      <c r="S124" s="66">
        <f>AC124/X124</f>
        <v>0.27407113053844623</v>
      </c>
      <c r="T124" s="66">
        <f>AC124/AA124</f>
        <v>7.6618009731387063E-2</v>
      </c>
      <c r="U124" s="67">
        <f>E124/X124</f>
        <v>0.35263262467713091</v>
      </c>
      <c r="V124" s="66">
        <v>0.30599999999999999</v>
      </c>
      <c r="W124" s="67">
        <f>AD124/AA124</f>
        <v>6.853073829678509E-2</v>
      </c>
      <c r="X124" s="69">
        <v>25165</v>
      </c>
      <c r="Y124" s="69"/>
      <c r="Z124" s="888">
        <v>19742</v>
      </c>
      <c r="AA124" s="888">
        <v>90018</v>
      </c>
      <c r="AB124" s="887">
        <v>80061</v>
      </c>
      <c r="AC124" s="888">
        <f t="shared" si="35"/>
        <v>6897</v>
      </c>
      <c r="AD124" s="68">
        <v>6169</v>
      </c>
      <c r="AE124" s="119">
        <v>1414</v>
      </c>
      <c r="AF124" s="72">
        <v>783.12425344028509</v>
      </c>
      <c r="AG124" s="68">
        <v>261</v>
      </c>
      <c r="AH124" s="69">
        <v>462</v>
      </c>
      <c r="AI124" s="68">
        <v>9110</v>
      </c>
      <c r="AJ124" s="888">
        <f t="shared" si="36"/>
        <v>1170.3450690985339</v>
      </c>
      <c r="AK124" s="68">
        <v>728</v>
      </c>
      <c r="AL124" s="120">
        <v>374.345069098534</v>
      </c>
      <c r="AM124" s="69">
        <v>28</v>
      </c>
      <c r="AN124" s="888">
        <f t="shared" si="37"/>
        <v>5067</v>
      </c>
      <c r="AO124" s="68">
        <v>3001</v>
      </c>
      <c r="AP124" s="69">
        <v>334</v>
      </c>
      <c r="AQ124" s="69">
        <v>2699</v>
      </c>
      <c r="AR124" s="68">
        <v>2438</v>
      </c>
      <c r="AS124" s="220">
        <v>4243</v>
      </c>
      <c r="AT124" s="894">
        <f t="shared" si="38"/>
        <v>2812.3450690985342</v>
      </c>
      <c r="AU124" s="349">
        <f>X124/AA124</f>
        <v>0.27955520007109691</v>
      </c>
      <c r="AV124" s="349">
        <f>BH124/AA124</f>
        <v>0.44579972894310027</v>
      </c>
      <c r="AW124" s="353">
        <f>AG124/AA124</f>
        <v>2.8994201159768048E-3</v>
      </c>
      <c r="AX124" s="365">
        <f>AN124/AA124</f>
        <v>5.6288742251549694E-2</v>
      </c>
      <c r="AY124" s="365">
        <f>BH124/X124</f>
        <v>1.5946751440492748</v>
      </c>
      <c r="AZ124" s="365">
        <f>AR124/X124</f>
        <v>9.6880588118418431E-2</v>
      </c>
      <c r="BA124" s="365">
        <f>AR124/AA124</f>
        <v>2.7083472194449999E-2</v>
      </c>
      <c r="BB124" s="365">
        <f>AT124/AA124</f>
        <v>3.1242030139511365E-2</v>
      </c>
      <c r="BC124" s="365">
        <f>AI124/X124</f>
        <v>0.36201072918736338</v>
      </c>
      <c r="BD124" s="380">
        <f>AD124/X124</f>
        <v>0.24514206238823763</v>
      </c>
      <c r="BE124" s="365">
        <v>0.247</v>
      </c>
      <c r="BF124" s="907">
        <v>7279</v>
      </c>
      <c r="BG124" s="907">
        <v>2632</v>
      </c>
      <c r="BH124" s="910">
        <f>X124+AC124+AN124+AO124</f>
        <v>40130</v>
      </c>
      <c r="BI124" s="909">
        <v>15845</v>
      </c>
      <c r="BJ124" s="909">
        <v>774.4045412685698</v>
      </c>
      <c r="BK124" s="272">
        <v>192.72326910820252</v>
      </c>
      <c r="BL124" s="907">
        <v>1004</v>
      </c>
      <c r="BM124" s="53"/>
      <c r="BN124" s="134">
        <f>(I124*0.7635+AU124*0.7562+K124*0.7021+1-P124*0.5276+R124*0.4621+W124*0.2713)/3.9552</f>
        <v>0.48023410072626344</v>
      </c>
      <c r="BO124" s="222">
        <v>3.62</v>
      </c>
      <c r="BP124" s="116">
        <v>8.1999999999999993</v>
      </c>
      <c r="BQ124" s="116">
        <v>2.6</v>
      </c>
      <c r="BR124" s="116">
        <v>0.1</v>
      </c>
      <c r="BS124" s="115">
        <f>AS124/D124</f>
        <v>1.7290138549307252</v>
      </c>
      <c r="BT124" s="1252">
        <v>0.95799999999999996</v>
      </c>
      <c r="BU124" s="116">
        <v>1.45</v>
      </c>
      <c r="BV124" s="116">
        <v>23.2</v>
      </c>
      <c r="BW124" s="116">
        <v>3.8</v>
      </c>
      <c r="BX124" s="66">
        <v>0.621</v>
      </c>
      <c r="BY124" s="71">
        <v>9.8580283943211361E-2</v>
      </c>
      <c r="BZ124" s="66">
        <v>0.27955520007109691</v>
      </c>
      <c r="CA124" s="227">
        <v>6.853073829678509E-2</v>
      </c>
      <c r="CB124" s="66">
        <v>0.316</v>
      </c>
      <c r="CC124" s="113">
        <v>0.10120198182585705</v>
      </c>
      <c r="CD124" s="53"/>
      <c r="CE124" s="134">
        <f>(1-I124*0.7635+1-AU124*0.7562+1-K124*0.7021+P124*0.5276+1-R124*0.4621+1-W124*0.2713)/5.5276</f>
        <v>0.74183697894339018</v>
      </c>
      <c r="CF124" s="115">
        <v>3.62</v>
      </c>
      <c r="CG124" s="116">
        <v>8.1999999999999993</v>
      </c>
      <c r="CH124" s="116">
        <v>2.6</v>
      </c>
      <c r="CI124" s="116">
        <v>0.1</v>
      </c>
      <c r="CJ124" s="115">
        <f>AS124/D124</f>
        <v>1.7290138549307252</v>
      </c>
      <c r="CK124" s="1252">
        <v>0.95799999999999996</v>
      </c>
      <c r="CL124" s="116">
        <v>1.45</v>
      </c>
      <c r="CM124" s="116">
        <v>3.8</v>
      </c>
      <c r="CN124" s="116">
        <v>23.2</v>
      </c>
      <c r="CO124" s="66">
        <v>0.621</v>
      </c>
      <c r="CP124" s="71">
        <v>9.8580283943211361E-2</v>
      </c>
      <c r="CQ124" s="66">
        <v>0.27955520007109691</v>
      </c>
      <c r="CR124" s="66">
        <v>6.853073829678509E-2</v>
      </c>
      <c r="CS124" s="66">
        <v>0.316</v>
      </c>
      <c r="CT124" s="113">
        <v>0.10120198182585705</v>
      </c>
      <c r="CU124" s="40"/>
      <c r="CV124" s="96">
        <v>1998</v>
      </c>
      <c r="CW124" s="134">
        <v>0.51373061548317145</v>
      </c>
      <c r="CX124" s="134">
        <v>0.71786899732993714</v>
      </c>
      <c r="CY124" s="40"/>
      <c r="DG124" s="40"/>
      <c r="DH124" s="96">
        <v>1998</v>
      </c>
      <c r="DI124" s="66">
        <v>0.29899999999999999</v>
      </c>
      <c r="DJ124" s="40"/>
      <c r="DR124" s="40"/>
      <c r="DS124" s="96">
        <v>1998</v>
      </c>
      <c r="DT124" s="98">
        <v>7.2116206209057246E-2</v>
      </c>
      <c r="DU124" s="40"/>
    </row>
    <row r="125" spans="1:125" x14ac:dyDescent="0.2">
      <c r="A125" s="40"/>
      <c r="B125" s="96">
        <v>1905</v>
      </c>
      <c r="C125" s="142">
        <v>16</v>
      </c>
      <c r="D125" s="111">
        <v>2474</v>
      </c>
      <c r="E125" s="112">
        <v>9635</v>
      </c>
      <c r="F125" s="138">
        <f>((((4/6)+((J125+K125+R125+T125+V125+W125+I125-(1-M125)-P125-Q125)/20))*(X125+(AD125+AS125)*5/6+(AH125+AM125+AP125)*1/6+AK125*18/6+AO125*8/6-AE125*9/6-AF125*7/6-AG125*3/6-AI125*2/6-AQ125*4/6-AR125)-(((2/6)-((J125+K125+L125+M125+S125+U125+V125+W125+I125)/20))*(AE125*17/6+AF125*12/6+AI125*3/6+AL125*2/6+AQ125*5/6+AR125*8/6-AD125*1/6-AG125*9/6-AK125*2/6))))/2</f>
        <v>9561.9432589519201</v>
      </c>
      <c r="G125" s="300">
        <f t="shared" si="39"/>
        <v>0.99241756709412765</v>
      </c>
      <c r="H125" s="138">
        <f>E125-F125</f>
        <v>73.056741048079857</v>
      </c>
      <c r="I125" s="66">
        <v>0.315</v>
      </c>
      <c r="J125" s="412">
        <v>0.32300000000000001</v>
      </c>
      <c r="K125" s="66">
        <v>0.63</v>
      </c>
      <c r="L125" s="66">
        <f>AN125/X125</f>
        <v>0.20700492237788717</v>
      </c>
      <c r="M125" s="66">
        <f>AG125/X125</f>
        <v>1.2798182506626277E-2</v>
      </c>
      <c r="N125" s="134">
        <f>(I125*0.7635+AU125*0.7562+K125*0.7021+1-P125*0.5276+R125*0.4621+W125*0.2713)/3.9552</f>
        <v>0.48354491718854331</v>
      </c>
      <c r="O125" s="134">
        <f>(1-I125*0.7635+1-AU125*0.7562+1-K125*0.7021+P125*0.5276+1-R125*0.4621+1-W125*0.2713)/5.5276</f>
        <v>0.73946796865472786</v>
      </c>
      <c r="P125" s="113">
        <f>AI125/AA125</f>
        <v>0.10377255688257345</v>
      </c>
      <c r="Q125" s="66">
        <f>AT125/X125</f>
        <v>0.10232416475190331</v>
      </c>
      <c r="R125" s="71">
        <f>E125/AA125</f>
        <v>0.10499302589137825</v>
      </c>
      <c r="S125" s="66">
        <f>AC125/X125</f>
        <v>0.26531616811813707</v>
      </c>
      <c r="T125" s="66">
        <f>AC125/AA125</f>
        <v>7.6355592363351057E-2</v>
      </c>
      <c r="U125" s="67">
        <f>E125/X125</f>
        <v>0.36482393032942068</v>
      </c>
      <c r="V125" s="66">
        <v>0.307</v>
      </c>
      <c r="W125" s="67">
        <f>AD125/AA125</f>
        <v>6.7441809781187342E-2</v>
      </c>
      <c r="X125" s="69">
        <v>26410</v>
      </c>
      <c r="Y125" s="69"/>
      <c r="Z125" s="888">
        <v>20298</v>
      </c>
      <c r="AA125" s="888">
        <v>91768</v>
      </c>
      <c r="AB125" s="887">
        <v>81842</v>
      </c>
      <c r="AC125" s="888">
        <f t="shared" si="35"/>
        <v>7007</v>
      </c>
      <c r="AD125" s="68">
        <v>6189</v>
      </c>
      <c r="AE125" s="119">
        <v>1438</v>
      </c>
      <c r="AF125" s="72">
        <v>694.14744893255715</v>
      </c>
      <c r="AG125" s="68">
        <v>338</v>
      </c>
      <c r="AH125" s="69">
        <v>541</v>
      </c>
      <c r="AI125" s="68">
        <v>9523</v>
      </c>
      <c r="AJ125" s="888">
        <f t="shared" si="36"/>
        <v>1221.3811910977665</v>
      </c>
      <c r="AK125" s="68">
        <v>818</v>
      </c>
      <c r="AL125" s="120">
        <v>315.38119109776653</v>
      </c>
      <c r="AM125" s="69">
        <v>22</v>
      </c>
      <c r="AN125" s="888">
        <f t="shared" si="37"/>
        <v>5467</v>
      </c>
      <c r="AO125" s="68">
        <v>2940</v>
      </c>
      <c r="AP125" s="69">
        <v>365</v>
      </c>
      <c r="AQ125" s="69">
        <v>2504</v>
      </c>
      <c r="AR125" s="68">
        <v>2387</v>
      </c>
      <c r="AS125" s="220">
        <v>4539</v>
      </c>
      <c r="AT125" s="894">
        <f t="shared" si="38"/>
        <v>2702.3811910977665</v>
      </c>
      <c r="AU125" s="349">
        <f>X125/AA125</f>
        <v>0.28779095109406327</v>
      </c>
      <c r="AV125" s="349">
        <f>BH125/AA125</f>
        <v>0.45575799843082554</v>
      </c>
      <c r="AW125" s="353">
        <f>AG125/AA125</f>
        <v>3.6832011158573793E-3</v>
      </c>
      <c r="AX125" s="365">
        <f>AN125/AA125</f>
        <v>5.9574143492284889E-2</v>
      </c>
      <c r="AY125" s="365">
        <f>BH125/X125</f>
        <v>1.5836425596365014</v>
      </c>
      <c r="AZ125" s="365">
        <f>AR125/X125</f>
        <v>9.0382430897387359E-2</v>
      </c>
      <c r="BA125" s="365">
        <f>AR125/AA125</f>
        <v>2.6011245750152557E-2</v>
      </c>
      <c r="BB125" s="365">
        <f>AT125/AA125</f>
        <v>2.944796869385588E-2</v>
      </c>
      <c r="BC125" s="365">
        <f>AI125/X125</f>
        <v>0.36058311245740249</v>
      </c>
      <c r="BD125" s="380">
        <f>AD125/X125</f>
        <v>0.23434305187429005</v>
      </c>
      <c r="BE125" s="365">
        <v>0.248</v>
      </c>
      <c r="BF125" s="907">
        <v>7936</v>
      </c>
      <c r="BG125" s="907">
        <v>2858</v>
      </c>
      <c r="BH125" s="910">
        <f>X125+AC125+AN125+AO125</f>
        <v>41824</v>
      </c>
      <c r="BI125" s="909">
        <v>15982</v>
      </c>
      <c r="BJ125" s="909">
        <v>858.18829452874854</v>
      </c>
      <c r="BK125" s="272">
        <v>203.78671295674809</v>
      </c>
      <c r="BL125" s="907">
        <v>1120</v>
      </c>
      <c r="BM125" s="53"/>
      <c r="BN125" s="134">
        <f>(I125*0.7635+AU125*0.7562+K125*0.7021+1-P125*0.5276+R125*0.4621+W125*0.2713)/3.9552</f>
        <v>0.48354491718854331</v>
      </c>
      <c r="BO125" s="222">
        <v>3.89</v>
      </c>
      <c r="BP125" s="116">
        <v>8.3000000000000007</v>
      </c>
      <c r="BQ125" s="116">
        <v>2.6</v>
      </c>
      <c r="BR125" s="116">
        <v>0.1</v>
      </c>
      <c r="BS125" s="115">
        <f>AS125/D125</f>
        <v>1.8346806790622474</v>
      </c>
      <c r="BT125" s="1252">
        <v>0.95599999999999996</v>
      </c>
      <c r="BU125" s="116">
        <v>1.53</v>
      </c>
      <c r="BV125" s="116">
        <v>23.1</v>
      </c>
      <c r="BW125" s="116">
        <v>3.9</v>
      </c>
      <c r="BX125" s="66">
        <v>0.63</v>
      </c>
      <c r="BY125" s="71">
        <v>0.10499302589137825</v>
      </c>
      <c r="BZ125" s="66">
        <v>0.28779095109406327</v>
      </c>
      <c r="CA125" s="227">
        <v>6.7441809781187342E-2</v>
      </c>
      <c r="CB125" s="66">
        <v>0.315</v>
      </c>
      <c r="CC125" s="113">
        <v>0.10377255688257345</v>
      </c>
      <c r="CD125" s="53"/>
      <c r="CE125" s="134">
        <f>(1-I125*0.7635+1-AU125*0.7562+1-K125*0.7021+P125*0.5276+1-R125*0.4621+1-W125*0.2713)/5.5276</f>
        <v>0.73946796865472786</v>
      </c>
      <c r="CF125" s="115">
        <v>3.89</v>
      </c>
      <c r="CG125" s="116">
        <v>8.3000000000000007</v>
      </c>
      <c r="CH125" s="116">
        <v>2.6</v>
      </c>
      <c r="CI125" s="116">
        <v>0.1</v>
      </c>
      <c r="CJ125" s="115">
        <f>AS125/D125</f>
        <v>1.8346806790622474</v>
      </c>
      <c r="CK125" s="1252">
        <v>0.95599999999999996</v>
      </c>
      <c r="CL125" s="116">
        <v>1.53</v>
      </c>
      <c r="CM125" s="116">
        <v>3.9</v>
      </c>
      <c r="CN125" s="116">
        <v>23.1</v>
      </c>
      <c r="CO125" s="66">
        <v>0.63</v>
      </c>
      <c r="CP125" s="71">
        <v>0.10499302589137825</v>
      </c>
      <c r="CQ125" s="66">
        <v>0.28779095109406327</v>
      </c>
      <c r="CR125" s="66">
        <v>6.7441809781187342E-2</v>
      </c>
      <c r="CS125" s="66">
        <v>0.315</v>
      </c>
      <c r="CT125" s="113">
        <v>0.10377255688257345</v>
      </c>
      <c r="CU125" s="40"/>
      <c r="CV125" s="96">
        <v>1999</v>
      </c>
      <c r="CW125" s="134">
        <v>0.5221138858434422</v>
      </c>
      <c r="CX125" s="134">
        <v>0.71187046072653903</v>
      </c>
      <c r="CY125" s="40"/>
      <c r="DG125" s="40"/>
      <c r="DH125" s="96">
        <v>1999</v>
      </c>
      <c r="DI125" s="66">
        <v>0.30199999999999999</v>
      </c>
      <c r="DJ125" s="40"/>
      <c r="DR125" s="40"/>
      <c r="DS125" s="96">
        <v>1999</v>
      </c>
      <c r="DT125" s="98">
        <v>7.6234606208541916E-2</v>
      </c>
      <c r="DU125" s="40"/>
    </row>
    <row r="126" spans="1:125" x14ac:dyDescent="0.2">
      <c r="A126" s="40"/>
      <c r="B126" s="96">
        <v>1904</v>
      </c>
      <c r="C126" s="142">
        <v>16</v>
      </c>
      <c r="D126" s="111">
        <v>2496</v>
      </c>
      <c r="E126" s="112">
        <v>9302</v>
      </c>
      <c r="F126" s="138">
        <f>((((4/6)+((J126+K126+R126+T126+V126+W126+I126-(1-M126)-P126-Q126)/20))*(X126+(AD126+AS126)*5/6+(AH126+AM126+AP126)*1/6+AK126*18/6+AO126*8/6-AE126*9/6-AF126*7/6-AG126*3/6-AI126*2/6-AQ126*4/6-AR126)-(((2/6)-((J126+K126+L126+M126+S126+U126+V126+W126+I126)/20))*(AE126*17/6+AF126*12/6+AI126*3/6+AL126*2/6+AQ126*5/6+AR126*8/6-AD126*1/6-AG126*9/6-AK126*2/6))))/2</f>
        <v>9412.8907391823814</v>
      </c>
      <c r="G126" s="300">
        <f t="shared" si="39"/>
        <v>1.0119211717031156</v>
      </c>
      <c r="H126" s="138">
        <f t="shared" ref="H126" si="53">F126-E126</f>
        <v>110.89073918238137</v>
      </c>
      <c r="I126" s="66">
        <v>0.29699999999999999</v>
      </c>
      <c r="J126" s="412">
        <v>0.32100000000000001</v>
      </c>
      <c r="K126" s="66">
        <v>0.622</v>
      </c>
      <c r="L126" s="66">
        <f>AN126/X126</f>
        <v>0.20991891382236469</v>
      </c>
      <c r="M126" s="66">
        <f>AG126/X126</f>
        <v>1.2483499905713747E-2</v>
      </c>
      <c r="N126" s="134">
        <f>(I126*0.7635+AU126*0.7562+K126*0.7021+1-P126*0.5276+R126*0.4621+W126*0.2713)/3.9552</f>
        <v>0.47850408972277986</v>
      </c>
      <c r="O126" s="134">
        <f>(1-I126*0.7635+1-AU126*0.7562+1-K126*0.7021+P126*0.5276+1-R126*0.4621+1-W126*0.2713)/5.5276</f>
        <v>0.74307486510030785</v>
      </c>
      <c r="P126" s="113">
        <f>AI126/AA126</f>
        <v>0.10166285845477703</v>
      </c>
      <c r="Q126" s="66">
        <f>AT126/X126</f>
        <v>0.10121934006869855</v>
      </c>
      <c r="R126" s="71">
        <f>E126/AA126</f>
        <v>0.10169565645191267</v>
      </c>
      <c r="S126" s="66">
        <f>AC126/X126</f>
        <v>0.23975108429191025</v>
      </c>
      <c r="T126" s="66">
        <f>AC126/AA126</f>
        <v>6.9498955930424516E-2</v>
      </c>
      <c r="U126" s="67">
        <f>E126/X126</f>
        <v>0.35082029040165946</v>
      </c>
      <c r="V126" s="66">
        <v>0.30099999999999999</v>
      </c>
      <c r="W126" s="67">
        <f>AD126/AA126</f>
        <v>6.1004274672293343E-2</v>
      </c>
      <c r="X126" s="69">
        <v>26515</v>
      </c>
      <c r="Y126" s="69"/>
      <c r="Z126" s="888">
        <v>20363</v>
      </c>
      <c r="AA126" s="888">
        <v>91469</v>
      </c>
      <c r="AB126" s="887">
        <v>82488</v>
      </c>
      <c r="AC126" s="888">
        <f t="shared" si="35"/>
        <v>6357</v>
      </c>
      <c r="AD126" s="68">
        <v>5580</v>
      </c>
      <c r="AE126" s="119">
        <v>1398</v>
      </c>
      <c r="AF126" s="72">
        <v>792.15374408092646</v>
      </c>
      <c r="AG126" s="68">
        <v>331</v>
      </c>
      <c r="AH126" s="69">
        <v>508</v>
      </c>
      <c r="AI126" s="68">
        <v>9299</v>
      </c>
      <c r="AJ126" s="888">
        <f t="shared" si="36"/>
        <v>1192.8308019215419</v>
      </c>
      <c r="AK126" s="68">
        <v>777</v>
      </c>
      <c r="AL126" s="120">
        <v>377.83080192154193</v>
      </c>
      <c r="AM126" s="69">
        <v>47</v>
      </c>
      <c r="AN126" s="888">
        <f t="shared" si="37"/>
        <v>5566</v>
      </c>
      <c r="AO126" s="68">
        <v>2783</v>
      </c>
      <c r="AP126" s="69">
        <v>307</v>
      </c>
      <c r="AQ126" s="69">
        <v>2219</v>
      </c>
      <c r="AR126" s="68">
        <v>2306</v>
      </c>
      <c r="AS126" s="220">
        <v>4704</v>
      </c>
      <c r="AT126" s="894">
        <f t="shared" si="38"/>
        <v>2683.8308019215419</v>
      </c>
      <c r="AU126" s="349">
        <f>X126/AA126</f>
        <v>0.2898796313505122</v>
      </c>
      <c r="AV126" s="349">
        <f>BH126/AA126</f>
        <v>0.45065541330942721</v>
      </c>
      <c r="AW126" s="353">
        <f>AG126/AA126</f>
        <v>3.6187123506324546E-3</v>
      </c>
      <c r="AX126" s="365">
        <f>AN126/AA126</f>
        <v>6.0851217352327021E-2</v>
      </c>
      <c r="AY126" s="365">
        <f>BH126/X126</f>
        <v>1.5546294550254574</v>
      </c>
      <c r="AZ126" s="365">
        <f>AR126/X126</f>
        <v>8.696963982651329E-2</v>
      </c>
      <c r="BA126" s="365">
        <f>AR126/AA126</f>
        <v>2.5210727131596496E-2</v>
      </c>
      <c r="BB126" s="365">
        <f>AT126/AA126</f>
        <v>2.9341424984656462E-2</v>
      </c>
      <c r="BC126" s="365">
        <f>AI126/X126</f>
        <v>0.35070714689798227</v>
      </c>
      <c r="BD126" s="380">
        <f>AD126/X126</f>
        <v>0.21044691683952479</v>
      </c>
      <c r="BE126" s="365">
        <v>0.247</v>
      </c>
      <c r="BF126" s="907">
        <v>7591</v>
      </c>
      <c r="BG126" s="907">
        <v>2851</v>
      </c>
      <c r="BH126" s="910">
        <f>X126+AC126+AN126+AO126</f>
        <v>41221</v>
      </c>
      <c r="BI126" s="909">
        <v>16027</v>
      </c>
      <c r="BJ126" s="909">
        <v>746.23247550367876</v>
      </c>
      <c r="BK126" s="272">
        <v>183.72620562961646</v>
      </c>
      <c r="BL126" s="907">
        <v>1154</v>
      </c>
      <c r="BM126" s="53"/>
      <c r="BN126" s="134">
        <f>(I126*0.7635+AU126*0.7562+K126*0.7021+1-P126*0.5276+R126*0.4621+W126*0.2713)/3.9552</f>
        <v>0.47850408972277986</v>
      </c>
      <c r="BO126" s="222">
        <v>3.73</v>
      </c>
      <c r="BP126" s="116">
        <v>8.3000000000000007</v>
      </c>
      <c r="BQ126" s="116">
        <v>2.2999999999999998</v>
      </c>
      <c r="BR126" s="116">
        <v>0.1</v>
      </c>
      <c r="BS126" s="115">
        <f>AS126/D126</f>
        <v>1.8846153846153846</v>
      </c>
      <c r="BT126" s="1252">
        <v>0.95499999999999996</v>
      </c>
      <c r="BU126" s="116">
        <v>1.62</v>
      </c>
      <c r="BV126" s="116">
        <v>23.2</v>
      </c>
      <c r="BW126" s="116">
        <v>3.8</v>
      </c>
      <c r="BX126" s="66">
        <v>0.622</v>
      </c>
      <c r="BY126" s="71">
        <v>0.10169565645191267</v>
      </c>
      <c r="BZ126" s="66">
        <v>0.2898796313505122</v>
      </c>
      <c r="CA126" s="227">
        <v>6.1004274672293343E-2</v>
      </c>
      <c r="CB126" s="66">
        <v>0.29699999999999999</v>
      </c>
      <c r="CC126" s="113">
        <v>0.10166285845477703</v>
      </c>
      <c r="CD126" s="53"/>
      <c r="CE126" s="134">
        <f>(1-I126*0.7635+1-AU126*0.7562+1-K126*0.7021+P126*0.5276+1-R126*0.4621+1-W126*0.2713)/5.5276</f>
        <v>0.74307486510030785</v>
      </c>
      <c r="CF126" s="115">
        <v>3.73</v>
      </c>
      <c r="CG126" s="116">
        <v>8.3000000000000007</v>
      </c>
      <c r="CH126" s="116">
        <v>2.2999999999999998</v>
      </c>
      <c r="CI126" s="116">
        <v>0.1</v>
      </c>
      <c r="CJ126" s="115">
        <f>AS126/D126</f>
        <v>1.8846153846153846</v>
      </c>
      <c r="CK126" s="1252">
        <v>0.95499999999999996</v>
      </c>
      <c r="CL126" s="116">
        <v>1.62</v>
      </c>
      <c r="CM126" s="116">
        <v>3.8</v>
      </c>
      <c r="CN126" s="116">
        <v>23.2</v>
      </c>
      <c r="CO126" s="66">
        <v>0.622</v>
      </c>
      <c r="CP126" s="71">
        <v>0.10169565645191267</v>
      </c>
      <c r="CQ126" s="66">
        <v>0.2898796313505122</v>
      </c>
      <c r="CR126" s="66">
        <v>6.1004274672293343E-2</v>
      </c>
      <c r="CS126" s="66">
        <v>0.29699999999999999</v>
      </c>
      <c r="CT126" s="113">
        <v>0.10166285845477703</v>
      </c>
      <c r="CU126" s="40"/>
      <c r="CV126" s="96">
        <v>2000</v>
      </c>
      <c r="CW126" s="134">
        <v>0.52297044199181442</v>
      </c>
      <c r="CX126" s="134">
        <v>0.7112575634694942</v>
      </c>
      <c r="CY126" s="40"/>
      <c r="DG126" s="40"/>
      <c r="DH126" s="96">
        <v>2000</v>
      </c>
      <c r="DI126" s="66">
        <v>0.3</v>
      </c>
      <c r="DJ126" s="40"/>
      <c r="DR126" s="40"/>
      <c r="DS126" s="96">
        <v>2000</v>
      </c>
      <c r="DT126" s="98">
        <v>7.7847668535484749E-2</v>
      </c>
      <c r="DU126" s="40"/>
    </row>
    <row r="127" spans="1:125" x14ac:dyDescent="0.2">
      <c r="A127" s="40"/>
      <c r="B127" s="96">
        <v>1903</v>
      </c>
      <c r="C127" s="142">
        <v>16</v>
      </c>
      <c r="D127" s="111">
        <v>2228</v>
      </c>
      <c r="E127" s="112">
        <v>9888</v>
      </c>
      <c r="F127" s="138">
        <f>((((4/6)+((J127+K127+R127+T127+V127+W127+I127-(1-M127)-P127-Q127)/20))*(X127+(AD127+AS127)*5/6+(AH127+AM127+AP127)*1/6+AK127*18/6+AO127*8/6-AE127*9/6-AF127*7/6-AG127*3/6-AI127*2/6-AQ127*4/6-AR127)-(((2/6)-((J127+K127+L127+M127+S127+U127+V127+W127+I127)/20))*(AE127*17/6+AF127*12/6+AI127*3/6+AL127*2/6+AQ127*5/6+AR127*8/6-AD127*1/6-AG127*9/6-AK127*2/6))))/2</f>
        <v>9677.8201261822469</v>
      </c>
      <c r="G127" s="301">
        <f t="shared" si="39"/>
        <v>0.9787439447999845</v>
      </c>
      <c r="H127" s="138">
        <f>E127-F127</f>
        <v>210.1798738177531</v>
      </c>
      <c r="I127" s="66">
        <v>0.32</v>
      </c>
      <c r="J127" s="412">
        <v>0.34599999999999997</v>
      </c>
      <c r="K127" s="66">
        <v>0.66400000000000003</v>
      </c>
      <c r="L127" s="66">
        <f>AN127/X127</f>
        <v>0.20905230133527183</v>
      </c>
      <c r="M127" s="66">
        <f>AG127/X127</f>
        <v>1.2817079236331637E-2</v>
      </c>
      <c r="N127" s="134">
        <f>(I127*0.7635+AU127*0.7562+K127*0.7021+1-P127*0.5276+R127*0.4621+W127*0.2713)/3.9552</f>
        <v>0.49764581443635986</v>
      </c>
      <c r="O127" s="134">
        <f>(1-I127*0.7635+1-AU127*0.7562+1-K127*0.7021+P127*0.5276+1-R127*0.4621+1-W127*0.2713)/5.5276</f>
        <v>0.7293782608620939</v>
      </c>
      <c r="P127" s="113">
        <f>AI127/AA127</f>
        <v>9.4165752706117975E-2</v>
      </c>
      <c r="Q127" s="66">
        <f>AT127/X127</f>
        <v>9.5003275699690443E-2</v>
      </c>
      <c r="R127" s="71">
        <f>E127/AA127</f>
        <v>0.1178770683324591</v>
      </c>
      <c r="S127" s="66">
        <f>AC127/X127</f>
        <v>0.2333091020392547</v>
      </c>
      <c r="T127" s="66">
        <f>AC127/AA127</f>
        <v>7.2695627294835724E-2</v>
      </c>
      <c r="U127" s="67">
        <f>E127/X127</f>
        <v>0.37831426713088723</v>
      </c>
      <c r="V127" s="66">
        <v>0.317</v>
      </c>
      <c r="W127" s="67">
        <f>AD127/AA127</f>
        <v>6.4005054599208425E-2</v>
      </c>
      <c r="X127" s="69">
        <v>26137</v>
      </c>
      <c r="Y127" s="69"/>
      <c r="Z127" s="888">
        <v>19776</v>
      </c>
      <c r="AA127" s="888">
        <v>83884</v>
      </c>
      <c r="AB127" s="887">
        <v>75439</v>
      </c>
      <c r="AC127" s="888">
        <f t="shared" si="35"/>
        <v>6098</v>
      </c>
      <c r="AD127" s="68">
        <v>5369</v>
      </c>
      <c r="AE127" s="119">
        <v>1408</v>
      </c>
      <c r="AF127" s="72">
        <v>704.22555340010058</v>
      </c>
      <c r="AG127" s="68">
        <v>335</v>
      </c>
      <c r="AH127" s="69">
        <v>447</v>
      </c>
      <c r="AI127" s="68">
        <v>7899</v>
      </c>
      <c r="AJ127" s="888">
        <f t="shared" si="36"/>
        <v>1035.100616962809</v>
      </c>
      <c r="AK127" s="68">
        <v>729</v>
      </c>
      <c r="AL127" s="120">
        <v>262.10061696280894</v>
      </c>
      <c r="AM127" s="69">
        <v>12</v>
      </c>
      <c r="AN127" s="888">
        <f t="shared" si="37"/>
        <v>5464</v>
      </c>
      <c r="AO127" s="68">
        <v>2737</v>
      </c>
      <c r="AP127" s="69">
        <v>326</v>
      </c>
      <c r="AQ127" s="69">
        <v>2012</v>
      </c>
      <c r="AR127" s="68">
        <v>2221</v>
      </c>
      <c r="AS127" s="220">
        <v>4679</v>
      </c>
      <c r="AT127" s="894">
        <f t="shared" si="38"/>
        <v>2483.100616962809</v>
      </c>
      <c r="AU127" s="349">
        <f>X127/AA127</f>
        <v>0.31158504601592674</v>
      </c>
      <c r="AV127" s="349">
        <f>BH127/AA127</f>
        <v>0.4820466358304325</v>
      </c>
      <c r="AW127" s="353">
        <f>AG127/AA127</f>
        <v>3.9936102236421724E-3</v>
      </c>
      <c r="AX127" s="365">
        <f>AN127/AA127</f>
        <v>6.5137570931286068E-2</v>
      </c>
      <c r="AY127" s="365">
        <f>BH127/X127</f>
        <v>1.5470788537322571</v>
      </c>
      <c r="AZ127" s="365">
        <f>AR127/X127</f>
        <v>8.4975322339977816E-2</v>
      </c>
      <c r="BA127" s="365">
        <f>AR127/AA127</f>
        <v>2.6477039721520195E-2</v>
      </c>
      <c r="BB127" s="365">
        <f>AT127/AA127</f>
        <v>2.960160003055182E-2</v>
      </c>
      <c r="BC127" s="365">
        <f>AI127/X127</f>
        <v>0.30221525041129432</v>
      </c>
      <c r="BD127" s="380">
        <f>AD127/X127</f>
        <v>0.2054176072234763</v>
      </c>
      <c r="BE127" s="365">
        <v>0.26200000000000001</v>
      </c>
      <c r="BF127" s="907">
        <v>8144</v>
      </c>
      <c r="BG127" s="907">
        <v>3034</v>
      </c>
      <c r="BH127" s="910">
        <f>X127+AC127+AN127+AO127</f>
        <v>40436</v>
      </c>
      <c r="BI127" s="909">
        <v>15246</v>
      </c>
      <c r="BJ127" s="909">
        <v>832.44266220868519</v>
      </c>
      <c r="BK127" s="272">
        <v>197.82223798586185</v>
      </c>
      <c r="BL127" s="907">
        <v>1161</v>
      </c>
      <c r="BM127" s="53"/>
      <c r="BN127" s="134">
        <f>(I127*0.7635+AU127*0.7562+K127*0.7021+1-P127*0.5276+R127*0.4621+W127*0.2713)/3.9552</f>
        <v>0.49764581443635986</v>
      </c>
      <c r="BO127" s="222">
        <v>4.4400000000000004</v>
      </c>
      <c r="BP127" s="116">
        <v>9.1</v>
      </c>
      <c r="BQ127" s="116">
        <v>2.5</v>
      </c>
      <c r="BR127" s="116">
        <v>0.2</v>
      </c>
      <c r="BS127" s="115">
        <f>AS127/D127</f>
        <v>2.1000897666068221</v>
      </c>
      <c r="BT127" s="1252">
        <v>0.94899999999999995</v>
      </c>
      <c r="BU127" s="116">
        <v>1.46</v>
      </c>
      <c r="BV127" s="116">
        <v>23.4</v>
      </c>
      <c r="BW127" s="116">
        <v>3.6</v>
      </c>
      <c r="BX127" s="66">
        <v>0.66400000000000003</v>
      </c>
      <c r="BY127" s="71">
        <v>0.1178770683324591</v>
      </c>
      <c r="BZ127" s="66">
        <v>0.31158504601592674</v>
      </c>
      <c r="CA127" s="227">
        <v>6.4005054599208425E-2</v>
      </c>
      <c r="CB127" s="66">
        <v>0.32</v>
      </c>
      <c r="CC127" s="113">
        <v>9.4165752706117975E-2</v>
      </c>
      <c r="CD127" s="53"/>
      <c r="CE127" s="134">
        <f>(1-I127*0.7635+1-AU127*0.7562+1-K127*0.7021+P127*0.5276+1-R127*0.4621+1-W127*0.2713)/5.5276</f>
        <v>0.7293782608620939</v>
      </c>
      <c r="CF127" s="115">
        <v>4.4400000000000004</v>
      </c>
      <c r="CG127" s="116">
        <v>9.1</v>
      </c>
      <c r="CH127" s="116">
        <v>2.5</v>
      </c>
      <c r="CI127" s="116">
        <v>0.2</v>
      </c>
      <c r="CJ127" s="115">
        <f>AS127/D127</f>
        <v>2.1000897666068221</v>
      </c>
      <c r="CK127" s="1252">
        <v>0.94899999999999995</v>
      </c>
      <c r="CL127" s="116">
        <v>1.46</v>
      </c>
      <c r="CM127" s="116">
        <v>3.6</v>
      </c>
      <c r="CN127" s="116">
        <v>23.4</v>
      </c>
      <c r="CO127" s="66">
        <v>0.66400000000000003</v>
      </c>
      <c r="CP127" s="71">
        <v>0.1178770683324591</v>
      </c>
      <c r="CQ127" s="66">
        <v>0.31158504601592674</v>
      </c>
      <c r="CR127" s="66">
        <v>6.4005054599208425E-2</v>
      </c>
      <c r="CS127" s="66">
        <v>0.32</v>
      </c>
      <c r="CT127" s="113">
        <v>9.4165752706117975E-2</v>
      </c>
      <c r="CU127" s="40"/>
      <c r="CV127" s="96">
        <v>2001</v>
      </c>
      <c r="CW127" s="134">
        <v>0.51440075237166794</v>
      </c>
      <c r="CX127" s="134">
        <v>0.71738948987256301</v>
      </c>
      <c r="CY127" s="40"/>
      <c r="DG127" s="40"/>
      <c r="DH127" s="96">
        <v>2001</v>
      </c>
      <c r="DI127" s="66">
        <v>0.29599999999999999</v>
      </c>
      <c r="DJ127" s="40"/>
      <c r="DR127" s="40"/>
      <c r="DS127" s="96">
        <v>2001</v>
      </c>
      <c r="DT127" s="98">
        <v>7.6957784608443075E-2</v>
      </c>
      <c r="DU127" s="40"/>
    </row>
    <row r="128" spans="1:125" x14ac:dyDescent="0.2">
      <c r="A128" s="40"/>
      <c r="B128" s="96">
        <v>1902</v>
      </c>
      <c r="C128" s="142">
        <v>16</v>
      </c>
      <c r="D128" s="111">
        <v>2230</v>
      </c>
      <c r="E128" s="112">
        <v>9897</v>
      </c>
      <c r="F128" s="138">
        <f>((((4/6)+((J128+K128+R128+T128+V128+W128+I128-(1-M128)-P128-Q128)/20))*(X128+(AD128+AS128)*5/6+(AH128+AM128+AP128)*1/6+AK128*18/6+AO128*8/6-AE128*9/6-AF128*7/6-AG128*3/6-AI128*2/6-AQ128*4/6-AR128)-(((2/6)-((J128+K128+L128+M128+S128+U128+V128+W128+I128)/20))*(AE128*17/6+AF128*12/6+AI128*3/6+AL128*2/6+AQ128*5/6+AR128*8/6-AD128*1/6-AG128*9/6-AK128*2/6))))/2</f>
        <v>9893.9343572333346</v>
      </c>
      <c r="G128" s="300">
        <f t="shared" si="39"/>
        <v>0.99969024524940231</v>
      </c>
      <c r="H128" s="341">
        <f>E128-F128</f>
        <v>3.0656427666654054</v>
      </c>
      <c r="I128" s="66">
        <v>0.33900000000000002</v>
      </c>
      <c r="J128" s="412">
        <v>0.34399999999999997</v>
      </c>
      <c r="K128" s="66">
        <v>0.66500000000000004</v>
      </c>
      <c r="L128" s="66">
        <f>AN128/X128</f>
        <v>0.21049217855780236</v>
      </c>
      <c r="M128" s="66">
        <f>AG128/X128</f>
        <v>1.3506295307134682E-2</v>
      </c>
      <c r="N128" s="134">
        <f>(I128*0.7635+AU128*0.7562+K128*0.7021+1-P128*0.5276+R128*0.4621+W128*0.2713)/3.9552</f>
        <v>0.50321411213524969</v>
      </c>
      <c r="O128" s="134">
        <f>(1-I128*0.7635+1-AU128*0.7562+1-K128*0.7021+P128*0.5276+1-R128*0.4621+1-W128*0.2713)/5.5276</f>
        <v>0.72539394016981351</v>
      </c>
      <c r="P128" s="113">
        <f>AI128/AA128</f>
        <v>7.8412356746655948E-2</v>
      </c>
      <c r="Q128" s="66">
        <f>AT128/X128</f>
        <v>9.1769460362135111E-2</v>
      </c>
      <c r="R128" s="71">
        <f>E128/AA128</f>
        <v>0.1170508438494199</v>
      </c>
      <c r="S128" s="66">
        <f>AC128/X128</f>
        <v>0.23494849294162534</v>
      </c>
      <c r="T128" s="66">
        <f>AC128/AA128</f>
        <v>7.2830059252776372E-2</v>
      </c>
      <c r="U128" s="67">
        <f>E128/X128</f>
        <v>0.37760396795116369</v>
      </c>
      <c r="V128" s="66">
        <v>0.32200000000000001</v>
      </c>
      <c r="W128" s="67">
        <f>AD128/AA128</f>
        <v>6.436199780019633E-2</v>
      </c>
      <c r="X128" s="69">
        <v>26210</v>
      </c>
      <c r="Y128" s="69"/>
      <c r="Z128" s="888">
        <v>20350</v>
      </c>
      <c r="AA128" s="888">
        <v>84553</v>
      </c>
      <c r="AB128" s="887">
        <v>76280</v>
      </c>
      <c r="AC128" s="888">
        <f t="shared" si="35"/>
        <v>6158</v>
      </c>
      <c r="AD128" s="68">
        <v>5442</v>
      </c>
      <c r="AE128" s="119">
        <v>1591</v>
      </c>
      <c r="AF128" s="72">
        <v>720.95371301369084</v>
      </c>
      <c r="AG128" s="68">
        <v>354</v>
      </c>
      <c r="AH128" s="69">
        <v>412</v>
      </c>
      <c r="AI128" s="68">
        <v>6630</v>
      </c>
      <c r="AJ128" s="888">
        <f t="shared" si="36"/>
        <v>1012.2775560915611</v>
      </c>
      <c r="AK128" s="68">
        <v>716</v>
      </c>
      <c r="AL128" s="120">
        <v>260.27755609156105</v>
      </c>
      <c r="AM128" s="69">
        <v>16</v>
      </c>
      <c r="AN128" s="888">
        <f t="shared" si="37"/>
        <v>5517</v>
      </c>
      <c r="AO128" s="68">
        <v>2681</v>
      </c>
      <c r="AP128" s="69">
        <v>340</v>
      </c>
      <c r="AQ128" s="69">
        <v>1835</v>
      </c>
      <c r="AR128" s="68">
        <v>2145</v>
      </c>
      <c r="AS128" s="220">
        <v>4749</v>
      </c>
      <c r="AT128" s="894">
        <f t="shared" si="38"/>
        <v>2405.2775560915611</v>
      </c>
      <c r="AU128" s="349">
        <f>X128/AA128</f>
        <v>0.30998308753089776</v>
      </c>
      <c r="AV128" s="349">
        <f>BH128/AA128</f>
        <v>0.47977008503542157</v>
      </c>
      <c r="AW128" s="353">
        <f>AG128/AA128</f>
        <v>4.1867231204096838E-3</v>
      </c>
      <c r="AX128" s="365">
        <f>AN128/AA128</f>
        <v>6.524901541045261E-2</v>
      </c>
      <c r="AY128" s="365">
        <f>BH128/X128</f>
        <v>1.5477298740938572</v>
      </c>
      <c r="AZ128" s="365">
        <f>AR128/X128</f>
        <v>8.1838992750858444E-2</v>
      </c>
      <c r="BA128" s="365">
        <f>AR128/AA128</f>
        <v>2.5368703653329865E-2</v>
      </c>
      <c r="BB128" s="365">
        <f>AT128/AA128</f>
        <v>2.8446980664098981E-2</v>
      </c>
      <c r="BC128" s="365">
        <f>AI128/X128</f>
        <v>0.25295688668447158</v>
      </c>
      <c r="BD128" s="380">
        <f>AD128/X128</f>
        <v>0.20763067531476537</v>
      </c>
      <c r="BE128" s="365">
        <v>0.26700000000000002</v>
      </c>
      <c r="BF128" s="907">
        <v>8258</v>
      </c>
      <c r="BG128" s="907">
        <v>2832</v>
      </c>
      <c r="BH128" s="910">
        <f>X128+AC128+AN128+AO128</f>
        <v>40566</v>
      </c>
      <c r="BI128" s="909">
        <v>16181</v>
      </c>
      <c r="BJ128" s="909">
        <v>1026.3103938333518</v>
      </c>
      <c r="BK128" s="272">
        <v>178.38428893153539</v>
      </c>
      <c r="BL128" s="907">
        <v>983</v>
      </c>
      <c r="BM128" s="53"/>
      <c r="BN128" s="134">
        <f>(I128*0.7635+AU128*0.7562+K128*0.7021+1-P128*0.5276+R128*0.4621+W128*0.2713)/3.9552</f>
        <v>0.50321411213524969</v>
      </c>
      <c r="BO128" s="222">
        <v>4.4400000000000004</v>
      </c>
      <c r="BP128" s="116">
        <v>9.3000000000000007</v>
      </c>
      <c r="BQ128" s="116">
        <v>2.5</v>
      </c>
      <c r="BR128" s="116">
        <v>0.2</v>
      </c>
      <c r="BS128" s="115">
        <f>AS128/D128</f>
        <v>2.129596412556054</v>
      </c>
      <c r="BT128" s="1252">
        <v>0.94899999999999995</v>
      </c>
      <c r="BU128" s="116">
        <v>1.22</v>
      </c>
      <c r="BV128" s="116">
        <v>24</v>
      </c>
      <c r="BW128" s="116">
        <v>3</v>
      </c>
      <c r="BX128" s="66">
        <v>0.66500000000000004</v>
      </c>
      <c r="BY128" s="71">
        <v>0.1170508438494199</v>
      </c>
      <c r="BZ128" s="66">
        <v>0.30998308753089776</v>
      </c>
      <c r="CA128" s="227">
        <v>6.436199780019633E-2</v>
      </c>
      <c r="CB128" s="66">
        <v>0.33900000000000002</v>
      </c>
      <c r="CC128" s="113">
        <v>7.8412356746655948E-2</v>
      </c>
      <c r="CD128" s="53"/>
      <c r="CE128" s="134">
        <f>(1-I128*0.7635+1-AU128*0.7562+1-K128*0.7021+P128*0.5276+1-R128*0.4621+1-W128*0.2713)/5.5276</f>
        <v>0.72539394016981351</v>
      </c>
      <c r="CF128" s="115">
        <v>4.4400000000000004</v>
      </c>
      <c r="CG128" s="116">
        <v>9.3000000000000007</v>
      </c>
      <c r="CH128" s="116">
        <v>2.5</v>
      </c>
      <c r="CI128" s="116">
        <v>0.2</v>
      </c>
      <c r="CJ128" s="115">
        <f>AS128/D128</f>
        <v>2.129596412556054</v>
      </c>
      <c r="CK128" s="1252">
        <v>0.94899999999999995</v>
      </c>
      <c r="CL128" s="116">
        <v>1.22</v>
      </c>
      <c r="CM128" s="116">
        <v>3</v>
      </c>
      <c r="CN128" s="116">
        <v>24</v>
      </c>
      <c r="CO128" s="66">
        <v>0.66500000000000004</v>
      </c>
      <c r="CP128" s="71">
        <v>0.1170508438494199</v>
      </c>
      <c r="CQ128" s="66">
        <v>0.30998308753089776</v>
      </c>
      <c r="CR128" s="66">
        <v>6.436199780019633E-2</v>
      </c>
      <c r="CS128" s="66">
        <v>0.33900000000000002</v>
      </c>
      <c r="CT128" s="113">
        <v>7.8412356746655948E-2</v>
      </c>
      <c r="CU128" s="40"/>
      <c r="CV128" s="96">
        <v>2002</v>
      </c>
      <c r="CW128" s="134">
        <v>0.51041393685165393</v>
      </c>
      <c r="CX128" s="134">
        <v>0.72024220221512747</v>
      </c>
      <c r="CY128" s="40"/>
      <c r="DG128" s="40"/>
      <c r="DH128" s="96">
        <v>2002</v>
      </c>
      <c r="DI128" s="66">
        <v>0.29299999999999998</v>
      </c>
      <c r="DJ128" s="40"/>
      <c r="DR128" s="40"/>
      <c r="DS128" s="96">
        <v>2002</v>
      </c>
      <c r="DT128" s="98">
        <v>7.3328405154295492E-2</v>
      </c>
      <c r="DU128" s="40"/>
    </row>
    <row r="129" spans="1:125" x14ac:dyDescent="0.2">
      <c r="A129" s="40"/>
      <c r="B129" s="96">
        <v>1901</v>
      </c>
      <c r="C129" s="142">
        <v>16</v>
      </c>
      <c r="D129" s="111">
        <v>2218</v>
      </c>
      <c r="E129" s="112">
        <v>11073</v>
      </c>
      <c r="F129" s="138">
        <f>((((4/6)+((J129+K129+R129+T129+V129+W129+I129-(1-M129)-P129-Q129)/20))*(X129+(AD129+AS129)*5/6+(AH129+AM129+AP129)*1/6+AK129*18/6+AO129*8/6-AE129*9/6-AF129*7/6-AG129*3/6-AI129*2/6-AQ129*4/6-AR129)-(((2/6)-((J129+K129+L129+M129+S129+U129+V129+W129+I129)/20))*(AE129*17/6+AF129*12/6+AI129*3/6+AL129*2/6+AQ129*5/6+AR129*8/6-AD129*1/6-AG129*9/6-AK129*2/6))))/2</f>
        <v>10926.202180373801</v>
      </c>
      <c r="G129" s="300">
        <f t="shared" si="39"/>
        <v>0.98674272377619443</v>
      </c>
      <c r="H129" s="138">
        <f>E129-F129</f>
        <v>146.79781962619927</v>
      </c>
      <c r="I129" s="66">
        <v>0.35199999999999998</v>
      </c>
      <c r="J129" s="412">
        <v>0.36</v>
      </c>
      <c r="K129" s="66">
        <v>0.68600000000000005</v>
      </c>
      <c r="L129" s="66">
        <f>AN129/X129</f>
        <v>0.22474665512640196</v>
      </c>
      <c r="M129" s="66">
        <f>AG129/X129</f>
        <v>1.6408813877168308E-2</v>
      </c>
      <c r="N129" s="134">
        <f>(I129*0.7635+AU129*0.7562+K129*0.7021+1-P129*0.5276+R129*0.4621+W129*0.2713)/3.9552</f>
        <v>0.51334260588040692</v>
      </c>
      <c r="O129" s="134">
        <f>(1-I129*0.7635+1-AU129*0.7562+1-K129*0.7021+P129*0.5276+1-R129*0.4621+1-W129*0.2713)/5.5276</f>
        <v>0.7181466323941339</v>
      </c>
      <c r="P129" s="113">
        <f>AI129/AA129</f>
        <v>8.1763733752153678E-2</v>
      </c>
      <c r="Q129" s="66">
        <f>AT129/X129</f>
        <v>9.4352473799426101E-2</v>
      </c>
      <c r="R129" s="71">
        <f>E129/AA129</f>
        <v>0.12978351832534371</v>
      </c>
      <c r="S129" s="66">
        <f>AC129/X129</f>
        <v>0.22701864474016373</v>
      </c>
      <c r="T129" s="66">
        <f>AC129/AA129</f>
        <v>7.3781924307598543E-2</v>
      </c>
      <c r="U129" s="67">
        <f>E129/X129</f>
        <v>0.39932922211403227</v>
      </c>
      <c r="V129" s="66">
        <v>0.32700000000000001</v>
      </c>
      <c r="W129" s="67">
        <f>AD129/AA129</f>
        <v>6.4053727774587135E-2</v>
      </c>
      <c r="X129" s="69">
        <v>27729</v>
      </c>
      <c r="Y129" s="69"/>
      <c r="Z129" s="888">
        <v>20957</v>
      </c>
      <c r="AA129" s="888">
        <v>85319</v>
      </c>
      <c r="AB129" s="887">
        <v>77105</v>
      </c>
      <c r="AC129" s="888">
        <f t="shared" si="35"/>
        <v>6295</v>
      </c>
      <c r="AD129" s="68">
        <v>5465</v>
      </c>
      <c r="AE129" s="119">
        <v>1530</v>
      </c>
      <c r="AF129" s="72">
        <v>640.08505980577843</v>
      </c>
      <c r="AG129" s="68">
        <v>455</v>
      </c>
      <c r="AH129" s="69">
        <v>467</v>
      </c>
      <c r="AI129" s="68">
        <v>6976</v>
      </c>
      <c r="AJ129" s="888">
        <f t="shared" si="36"/>
        <v>1225.2997459842863</v>
      </c>
      <c r="AK129" s="68">
        <v>830</v>
      </c>
      <c r="AL129" s="120">
        <v>342.29974598428629</v>
      </c>
      <c r="AM129" s="69">
        <v>18</v>
      </c>
      <c r="AN129" s="888">
        <f t="shared" si="37"/>
        <v>6232</v>
      </c>
      <c r="AO129" s="68">
        <v>2851</v>
      </c>
      <c r="AP129" s="69">
        <v>416</v>
      </c>
      <c r="AQ129" s="69">
        <v>1672</v>
      </c>
      <c r="AR129" s="68">
        <v>2274</v>
      </c>
      <c r="AS129" s="220">
        <v>5331</v>
      </c>
      <c r="AT129" s="894">
        <f t="shared" si="38"/>
        <v>2616.2997459842863</v>
      </c>
      <c r="AU129" s="349">
        <f>X129/AA129</f>
        <v>0.32500380923358219</v>
      </c>
      <c r="AV129" s="349">
        <f>BH129/AA129</f>
        <v>0.50524502162472607</v>
      </c>
      <c r="AW129" s="353">
        <f>AG129/AA129</f>
        <v>5.332927015084565E-3</v>
      </c>
      <c r="AX129" s="365">
        <f>AN129/AA129</f>
        <v>7.3043519028586829E-2</v>
      </c>
      <c r="AY129" s="365">
        <f>BH129/X129</f>
        <v>1.5545818457210863</v>
      </c>
      <c r="AZ129" s="365">
        <f>AR129/X129</f>
        <v>8.2008006058638977E-2</v>
      </c>
      <c r="BA129" s="365">
        <f>AR129/AA129</f>
        <v>2.6652914356708354E-2</v>
      </c>
      <c r="BB129" s="365">
        <f>AT129/AA129</f>
        <v>3.0664913395425243E-2</v>
      </c>
      <c r="BC129" s="365">
        <f>AI129/X129</f>
        <v>0.25157777056511232</v>
      </c>
      <c r="BD129" s="380">
        <f>AD129/X129</f>
        <v>0.19708608316203252</v>
      </c>
      <c r="BE129" s="365">
        <v>0.27200000000000002</v>
      </c>
      <c r="BF129" s="907">
        <v>9136</v>
      </c>
      <c r="BG129" s="907">
        <v>2931</v>
      </c>
      <c r="BH129" s="910">
        <f>X129+AC129+AN129+AO129</f>
        <v>43107</v>
      </c>
      <c r="BI129" s="909">
        <v>16333</v>
      </c>
      <c r="BJ129" s="909">
        <v>1055.0639858767502</v>
      </c>
      <c r="BK129" s="272">
        <v>172.90239627344428</v>
      </c>
      <c r="BL129" s="907">
        <v>1238</v>
      </c>
      <c r="BM129" s="53"/>
      <c r="BN129" s="134">
        <f>(I129*0.7635+AU129*0.7562+K129*0.7021+1-P129*0.5276+R129*0.4621+W129*0.2713)/3.9552</f>
        <v>0.51334260588040692</v>
      </c>
      <c r="BO129" s="222">
        <v>4.99</v>
      </c>
      <c r="BP129" s="116">
        <v>9.6999999999999993</v>
      </c>
      <c r="BQ129" s="116">
        <v>2.5</v>
      </c>
      <c r="BR129" s="116">
        <v>0.2</v>
      </c>
      <c r="BS129" s="115">
        <f>AS129/D129</f>
        <v>2.4035166816952209</v>
      </c>
      <c r="BT129" s="1252">
        <v>0.94299999999999995</v>
      </c>
      <c r="BU129" s="116">
        <v>1.28</v>
      </c>
      <c r="BV129" s="116">
        <v>23.8</v>
      </c>
      <c r="BW129" s="116">
        <v>3.2</v>
      </c>
      <c r="BX129" s="66">
        <v>0.68600000000000005</v>
      </c>
      <c r="BY129" s="71">
        <v>0.12978351832534371</v>
      </c>
      <c r="BZ129" s="66">
        <v>0.32500380923358219</v>
      </c>
      <c r="CA129" s="227">
        <v>6.4053727774587135E-2</v>
      </c>
      <c r="CB129" s="66">
        <v>0.35199999999999998</v>
      </c>
      <c r="CC129" s="113">
        <v>8.1763733752153678E-2</v>
      </c>
      <c r="CD129" s="53"/>
      <c r="CE129" s="134">
        <f>(1-I129*0.7635+1-AU129*0.7562+1-K129*0.7021+P129*0.5276+1-R129*0.4621+1-W129*0.2713)/5.5276</f>
        <v>0.7181466323941339</v>
      </c>
      <c r="CF129" s="115">
        <v>4.99</v>
      </c>
      <c r="CG129" s="116">
        <v>9.6999999999999993</v>
      </c>
      <c r="CH129" s="116">
        <v>2.5</v>
      </c>
      <c r="CI129" s="116">
        <v>0.2</v>
      </c>
      <c r="CJ129" s="115">
        <f>AS129/D129</f>
        <v>2.4035166816952209</v>
      </c>
      <c r="CK129" s="1252">
        <v>0.94299999999999995</v>
      </c>
      <c r="CL129" s="116">
        <v>1.28</v>
      </c>
      <c r="CM129" s="116">
        <v>3.2</v>
      </c>
      <c r="CN129" s="116">
        <v>23.8</v>
      </c>
      <c r="CO129" s="66">
        <v>0.68600000000000005</v>
      </c>
      <c r="CP129" s="71">
        <v>0.12978351832534371</v>
      </c>
      <c r="CQ129" s="66">
        <v>0.32500380923358219</v>
      </c>
      <c r="CR129" s="66">
        <v>6.4053727774587135E-2</v>
      </c>
      <c r="CS129" s="66">
        <v>0.35199999999999998</v>
      </c>
      <c r="CT129" s="113">
        <v>8.1763733752153678E-2</v>
      </c>
      <c r="CU129" s="40"/>
      <c r="CV129" s="96">
        <v>2003</v>
      </c>
      <c r="CW129" s="134">
        <v>0.51360216064327746</v>
      </c>
      <c r="CX129" s="134">
        <v>0.71796091146676855</v>
      </c>
      <c r="CY129" s="40"/>
      <c r="DG129" s="40"/>
      <c r="DH129" s="96">
        <v>2003</v>
      </c>
      <c r="DI129" s="66">
        <v>0.29399999999999998</v>
      </c>
      <c r="DJ129" s="40"/>
      <c r="DR129" s="40"/>
      <c r="DS129" s="96">
        <v>2003</v>
      </c>
      <c r="DT129" s="98">
        <v>7.3991445582822959E-2</v>
      </c>
      <c r="DU129" s="40"/>
    </row>
    <row r="130" spans="1:125" ht="15.75" customHeight="1" x14ac:dyDescent="0.2">
      <c r="A130" s="40"/>
      <c r="B130" s="96">
        <v>1900</v>
      </c>
      <c r="C130" s="142">
        <v>8</v>
      </c>
      <c r="D130" s="111">
        <v>1136</v>
      </c>
      <c r="E130" s="112">
        <v>5932</v>
      </c>
      <c r="F130" s="138">
        <f>((((4/6)+((J130+K130+R130+T130+V130+W130+I130-(1-M130)-P130-Q130)/20))*(X130+(AD130+AS130)*5/6+(AH130+AM130+AP130)*1/6+AK130*18/6+AO130*8/6-AE130*9/6-AF130*7/6-AG130*3/6-AI130*2/6-AQ130*4/6-AR130)-(((2/6)-((J130+K130+L130+M130+S130+U130+V130+W130+I130)/20))*(AE130*17/6+AF130*12/6+AI130*3/6+AL130*2/6+AQ130*5/6+AR130*8/6-AD130*1/6-AG130*9/6-AK130*2/6))))/2</f>
        <v>5945.6309641579464</v>
      </c>
      <c r="G130" s="300">
        <f t="shared" si="39"/>
        <v>1.0022978698850213</v>
      </c>
      <c r="H130" s="138">
        <f t="shared" ref="H130:H131" si="54">F130-E130</f>
        <v>13.630964157946437</v>
      </c>
      <c r="I130" s="66">
        <f>(Z130-AG130)/(AB130-AI130-AG130+AF130)</f>
        <v>0.29181944997749998</v>
      </c>
      <c r="J130" s="412">
        <v>0.36599999999999999</v>
      </c>
      <c r="K130" s="66">
        <v>0.70499999999999996</v>
      </c>
      <c r="L130" s="66">
        <f>AN130/X130</f>
        <v>0.23205190818391125</v>
      </c>
      <c r="M130" s="66">
        <f>AG130/X130</f>
        <v>1.7721342356798994E-2</v>
      </c>
      <c r="N130" s="134">
        <f>(I130*0.7635+AU130*0.7562+K130*0.7021+1-P130*0.5276+R130*0.4621+W130*0.2713)/3.9552</f>
        <v>0.50982808017674441</v>
      </c>
      <c r="O130" s="134">
        <f>(1-I130*0.7635+1-AU130*0.7562+1-K130*0.7021+P130*0.5276+1-R130*0.4621+1-W130*0.2713)/5.5276</f>
        <v>0.72066140409670398</v>
      </c>
      <c r="P130" s="113">
        <f>AI130/AA130</f>
        <v>6.1653443716223985E-2</v>
      </c>
      <c r="Q130" s="66">
        <f>AT130/X130</f>
        <v>0.10773445979113291</v>
      </c>
      <c r="R130" s="71">
        <f>E130/AA130</f>
        <v>0.13641485569736692</v>
      </c>
      <c r="S130" s="66">
        <f>AC130/X130</f>
        <v>0.24747087141561433</v>
      </c>
      <c r="T130" s="66">
        <f>AC130/AA130</f>
        <v>8.156835690467977E-2</v>
      </c>
      <c r="U130" s="67">
        <f>E130/X130</f>
        <v>0.41387009000209307</v>
      </c>
      <c r="V130" s="66">
        <v>0.33900000000000002</v>
      </c>
      <c r="W130" s="67">
        <f>AD130/AA130</f>
        <v>6.977118546625273E-2</v>
      </c>
      <c r="X130" s="69">
        <v>14333</v>
      </c>
      <c r="Y130" s="69"/>
      <c r="Z130" s="888">
        <v>10925</v>
      </c>
      <c r="AA130" s="888">
        <v>43485</v>
      </c>
      <c r="AB130" s="887">
        <v>39132</v>
      </c>
      <c r="AC130" s="888">
        <f t="shared" si="35"/>
        <v>3547</v>
      </c>
      <c r="AD130" s="68">
        <v>3034</v>
      </c>
      <c r="AE130" s="119">
        <v>834</v>
      </c>
      <c r="AF130" s="72">
        <v>370.13080921358255</v>
      </c>
      <c r="AG130" s="68">
        <v>254</v>
      </c>
      <c r="AH130" s="69">
        <v>220</v>
      </c>
      <c r="AI130" s="68">
        <v>2681</v>
      </c>
      <c r="AJ130" s="888">
        <f t="shared" si="36"/>
        <v>746.15801218630804</v>
      </c>
      <c r="AK130" s="68">
        <v>513</v>
      </c>
      <c r="AL130" s="120">
        <v>193.1580121863081</v>
      </c>
      <c r="AM130" s="69">
        <v>16</v>
      </c>
      <c r="AN130" s="888">
        <f t="shared" si="37"/>
        <v>3326</v>
      </c>
      <c r="AO130" s="68">
        <v>1685</v>
      </c>
      <c r="AP130" s="69">
        <v>333</v>
      </c>
      <c r="AQ130" s="69">
        <v>806</v>
      </c>
      <c r="AR130" s="68">
        <v>1351</v>
      </c>
      <c r="AS130" s="220">
        <v>2757</v>
      </c>
      <c r="AT130" s="894">
        <f t="shared" si="38"/>
        <v>1544.158012186308</v>
      </c>
      <c r="AU130" s="349">
        <f>X130/AA130</f>
        <v>0.32960791077383006</v>
      </c>
      <c r="AV130" s="349">
        <f>BH130/AA130</f>
        <v>0.52641140623203408</v>
      </c>
      <c r="AW130" s="353">
        <f>AG130/AA130</f>
        <v>5.8410946303322983E-3</v>
      </c>
      <c r="AX130" s="365">
        <f>AN130/AA130</f>
        <v>7.6486144647579621E-2</v>
      </c>
      <c r="AY130" s="365">
        <f>BH130/X130</f>
        <v>1.5970836531082118</v>
      </c>
      <c r="AZ130" s="365">
        <f>AR130/X130</f>
        <v>9.4258006000139533E-2</v>
      </c>
      <c r="BA130" s="365">
        <f>AR130/AA130</f>
        <v>3.106818443141313E-2</v>
      </c>
      <c r="BB130" s="365">
        <f>AT130/AA130</f>
        <v>3.551013021010252E-2</v>
      </c>
      <c r="BC130" s="365">
        <f>AI130/X130</f>
        <v>0.18705086164794529</v>
      </c>
      <c r="BD130" s="380">
        <f>AD130/X130</f>
        <v>0.21167934138003208</v>
      </c>
      <c r="BE130" s="365">
        <v>0.27900000000000003</v>
      </c>
      <c r="BF130" s="907">
        <v>4924</v>
      </c>
      <c r="BG130" s="907">
        <v>1432</v>
      </c>
      <c r="BH130" s="910">
        <f>X130+AC130+AN130+AO130</f>
        <v>22891</v>
      </c>
      <c r="BI130" s="909">
        <v>8632</v>
      </c>
      <c r="BJ130" s="909">
        <v>562.77227919401435</v>
      </c>
      <c r="BK130" s="272">
        <v>108.35981500718501</v>
      </c>
      <c r="BL130" s="907">
        <v>607</v>
      </c>
      <c r="BM130" s="53"/>
      <c r="BN130" s="134">
        <f>(I130*0.7635+AU130*0.7562+K130*0.7021+1-P130*0.5276+R130*0.4621+W130*0.2713)/3.9552</f>
        <v>0.50982808017674441</v>
      </c>
      <c r="BO130" s="222">
        <v>5.22</v>
      </c>
      <c r="BP130" s="116">
        <v>9.9</v>
      </c>
      <c r="BQ130" s="116">
        <v>2.8</v>
      </c>
      <c r="BR130" s="116">
        <v>0.2</v>
      </c>
      <c r="BS130" s="115">
        <f>AS130/D130</f>
        <v>2.42693661971831</v>
      </c>
      <c r="BT130" s="1252">
        <v>0.94199999999999995</v>
      </c>
      <c r="BU130" s="116">
        <v>0.89</v>
      </c>
      <c r="BV130" s="116">
        <v>24.6</v>
      </c>
      <c r="BW130" s="116">
        <v>2.4</v>
      </c>
      <c r="BX130" s="66">
        <v>0.70499999999999996</v>
      </c>
      <c r="BY130" s="71">
        <v>0.13641485569736692</v>
      </c>
      <c r="BZ130" s="66">
        <v>0.32960791077383006</v>
      </c>
      <c r="CA130" s="227">
        <v>6.977118546625273E-2</v>
      </c>
      <c r="CB130" s="66">
        <v>0.29181944997749998</v>
      </c>
      <c r="CC130" s="113">
        <v>6.1653443716223985E-2</v>
      </c>
      <c r="CD130" s="53"/>
      <c r="CE130" s="134">
        <f>(1-I130*0.7635+1-AU130*0.7562+1-K130*0.7021+P130*0.5276+1-R130*0.4621+1-W130*0.2713)/5.5276</f>
        <v>0.72066140409670398</v>
      </c>
      <c r="CF130" s="115">
        <v>5.22</v>
      </c>
      <c r="CG130" s="116">
        <v>9.9</v>
      </c>
      <c r="CH130" s="116">
        <v>2.8</v>
      </c>
      <c r="CI130" s="116">
        <v>0.2</v>
      </c>
      <c r="CJ130" s="115">
        <f>AS130/D130</f>
        <v>2.42693661971831</v>
      </c>
      <c r="CK130" s="1252">
        <v>0.94199999999999995</v>
      </c>
      <c r="CL130" s="116">
        <v>0.89</v>
      </c>
      <c r="CM130" s="116">
        <v>2.4</v>
      </c>
      <c r="CN130" s="116">
        <v>24.6</v>
      </c>
      <c r="CO130" s="66">
        <v>0.70499999999999996</v>
      </c>
      <c r="CP130" s="71">
        <v>0.13641485569736692</v>
      </c>
      <c r="CQ130" s="66">
        <v>0.32960791077383006</v>
      </c>
      <c r="CR130" s="66">
        <v>6.977118546625273E-2</v>
      </c>
      <c r="CS130" s="66">
        <v>0.29181944997749998</v>
      </c>
      <c r="CT130" s="113">
        <v>6.1653443716223985E-2</v>
      </c>
      <c r="CU130" s="40"/>
      <c r="CV130" s="96">
        <v>2004</v>
      </c>
      <c r="CW130" s="134">
        <v>0.51607199997961462</v>
      </c>
      <c r="CX130" s="134">
        <v>0.7161936510747211</v>
      </c>
      <c r="CY130" s="40"/>
      <c r="DG130" s="40"/>
      <c r="DH130" s="96">
        <v>2004</v>
      </c>
      <c r="DI130" s="66">
        <v>0.29699999999999999</v>
      </c>
      <c r="DJ130" s="40"/>
      <c r="DR130" s="40"/>
      <c r="DS130" s="96">
        <v>2004</v>
      </c>
      <c r="DT130" s="98">
        <v>7.6141919262466828E-2</v>
      </c>
      <c r="DU130" s="40"/>
    </row>
    <row r="131" spans="1:125" x14ac:dyDescent="0.2">
      <c r="A131" s="40"/>
      <c r="B131" s="96">
        <v>1899</v>
      </c>
      <c r="C131" s="142">
        <v>12</v>
      </c>
      <c r="D131" s="111">
        <v>1842</v>
      </c>
      <c r="E131" s="112">
        <v>9672</v>
      </c>
      <c r="F131" s="138">
        <f>((((4/6)+((J131+K131+R131+T131+V131+W131+I131-(1-M131)-P131-Q131)/20))*(X131+(AD131+AS131)*5/6+(AH131+AM131+AP131)*1/6+AK131*18/6+AO131*8/6-AE131*9/6-AF131*7/6-AG131*3/6-AI131*2/6-AQ131*4/6-AR131)-(((2/6)-((J131+K131+L131+M131+S131+U131+V131+W131+I131)/20))*(AE131*17/6+AF131*12/6+AI131*3/6+AL131*2/6+AQ131*5/6+AR131*8/6-AD131*1/6-AG131*9/6-AK131*2/6))))/2</f>
        <v>9699.9540109683403</v>
      </c>
      <c r="G131" s="300">
        <f t="shared" si="39"/>
        <v>1.0028901996451964</v>
      </c>
      <c r="H131" s="138">
        <f t="shared" si="54"/>
        <v>27.954010968340299</v>
      </c>
      <c r="I131" s="66">
        <f>(Z131-AG131)/(AB131-AI131-AG131+AF131)</f>
        <v>0.29366580077288335</v>
      </c>
      <c r="J131" s="412">
        <v>0.36599999999999999</v>
      </c>
      <c r="K131" s="66">
        <v>0.71</v>
      </c>
      <c r="L131" s="66">
        <f>AN131/X131</f>
        <v>0.22593397046046915</v>
      </c>
      <c r="M131" s="66">
        <f>AG131/X131</f>
        <v>1.529105125977411E-2</v>
      </c>
      <c r="N131" s="134">
        <f>(I131*0.7635+AU131*0.7562+K131*0.7021+1-P131*0.5276+R131*0.4621+W131*0.2713)/3.9552</f>
        <v>0.51209879308753137</v>
      </c>
      <c r="O131" s="134">
        <f>(1-I131*0.7635+1-AU131*0.7562+1-K131*0.7021+P131*0.5276+1-R131*0.4621+1-W131*0.2713)/5.5276</f>
        <v>0.71903662594619655</v>
      </c>
      <c r="P131" s="113">
        <f>AI131/AA131</f>
        <v>5.4973148994515539E-2</v>
      </c>
      <c r="Q131" s="66">
        <f>AT131/X131</f>
        <v>0.10335571870934031</v>
      </c>
      <c r="R131" s="71">
        <f>E131/AA131</f>
        <v>0.13813985374771481</v>
      </c>
      <c r="S131" s="66">
        <f>AC131/X131</f>
        <v>0.25399652476107731</v>
      </c>
      <c r="T131" s="66">
        <f>AC131/AA131</f>
        <v>8.3509483546617913E-2</v>
      </c>
      <c r="U131" s="67">
        <f>E131/X131</f>
        <v>0.42015638575152042</v>
      </c>
      <c r="V131" s="66">
        <v>0.34300000000000003</v>
      </c>
      <c r="W131" s="67">
        <f>AD131/AA131</f>
        <v>7.1112317184643503E-2</v>
      </c>
      <c r="X131" s="69">
        <v>23020</v>
      </c>
      <c r="Y131" s="69"/>
      <c r="Z131" s="888">
        <v>17741</v>
      </c>
      <c r="AA131" s="888">
        <v>70016</v>
      </c>
      <c r="AB131" s="887">
        <v>62846</v>
      </c>
      <c r="AC131" s="888">
        <f t="shared" si="35"/>
        <v>5847</v>
      </c>
      <c r="AD131" s="68">
        <v>4979</v>
      </c>
      <c r="AE131" s="119">
        <v>1395</v>
      </c>
      <c r="AF131" s="72">
        <v>568.56846536034857</v>
      </c>
      <c r="AG131" s="68">
        <v>352</v>
      </c>
      <c r="AH131" s="69">
        <v>361</v>
      </c>
      <c r="AI131" s="68">
        <v>3849</v>
      </c>
      <c r="AJ131" s="888">
        <f t="shared" si="36"/>
        <v>945.24864468901376</v>
      </c>
      <c r="AK131" s="68">
        <v>868</v>
      </c>
      <c r="AL131" s="120">
        <v>262.24864468901376</v>
      </c>
      <c r="AM131" s="69">
        <v>61</v>
      </c>
      <c r="AN131" s="888">
        <f t="shared" si="37"/>
        <v>5201</v>
      </c>
      <c r="AO131" s="68">
        <v>2667</v>
      </c>
      <c r="AP131" s="69">
        <v>322</v>
      </c>
      <c r="AQ131" s="69">
        <v>1323</v>
      </c>
      <c r="AR131" s="68">
        <v>2117</v>
      </c>
      <c r="AS131" s="220">
        <v>4457</v>
      </c>
      <c r="AT131" s="894">
        <f t="shared" si="38"/>
        <v>2379.2486446890139</v>
      </c>
      <c r="AU131" s="349">
        <f>X131/AA131</f>
        <v>0.32878199268738573</v>
      </c>
      <c r="AV131" s="349">
        <f>BH131/AA131</f>
        <v>0.52466579067641683</v>
      </c>
      <c r="AW131" s="353">
        <f>AG131/AA131</f>
        <v>5.0274223034734921E-3</v>
      </c>
      <c r="AX131" s="365">
        <f>AN131/AA131</f>
        <v>7.4283021023765994E-2</v>
      </c>
      <c r="AY131" s="365">
        <f>BH131/X131</f>
        <v>1.5957862728062555</v>
      </c>
      <c r="AZ131" s="365">
        <f>AR131/X131</f>
        <v>9.1963509991311906E-2</v>
      </c>
      <c r="BA131" s="365">
        <f>AR131/AA131</f>
        <v>3.0235946069469836E-2</v>
      </c>
      <c r="BB131" s="365">
        <f>AT131/AA131</f>
        <v>3.3981499152893821E-2</v>
      </c>
      <c r="BC131" s="365">
        <f>AI131/X131</f>
        <v>0.16720243266724588</v>
      </c>
      <c r="BD131" s="380">
        <f>AD131/X131</f>
        <v>0.21629018245004344</v>
      </c>
      <c r="BE131" s="365">
        <v>0.28199999999999997</v>
      </c>
      <c r="BF131" s="907">
        <v>7997</v>
      </c>
      <c r="BG131" s="907">
        <v>2201</v>
      </c>
      <c r="BH131" s="910">
        <f>X131+AC131+AN131+AO131</f>
        <v>36735</v>
      </c>
      <c r="BI131" s="909">
        <v>14177</v>
      </c>
      <c r="BJ131" s="909">
        <v>924.39310937983078</v>
      </c>
      <c r="BK131" s="272">
        <v>156.72717139957786</v>
      </c>
      <c r="BL131" s="907">
        <v>1011</v>
      </c>
      <c r="BM131" s="53"/>
      <c r="BN131" s="134">
        <f>(I131*0.7635+AU131*0.7562+K131*0.7021+1-P131*0.5276+R131*0.4621+W131*0.2713)/3.9552</f>
        <v>0.51209879308753137</v>
      </c>
      <c r="BO131" s="222">
        <v>5.25</v>
      </c>
      <c r="BP131" s="116">
        <v>10</v>
      </c>
      <c r="BQ131" s="116">
        <v>2.8</v>
      </c>
      <c r="BR131" s="116">
        <v>0.2</v>
      </c>
      <c r="BS131" s="115">
        <f>AS131/D131</f>
        <v>2.4196525515743756</v>
      </c>
      <c r="BT131" s="1252">
        <v>0.94199999999999995</v>
      </c>
      <c r="BU131" s="116">
        <v>0.78</v>
      </c>
      <c r="BV131" s="116">
        <v>24.8</v>
      </c>
      <c r="BW131" s="116">
        <v>2.2000000000000002</v>
      </c>
      <c r="BX131" s="66">
        <v>0.71</v>
      </c>
      <c r="BY131" s="71">
        <v>0.13813985374771481</v>
      </c>
      <c r="BZ131" s="66">
        <v>0.32878199268738573</v>
      </c>
      <c r="CA131" s="227">
        <v>7.1112317184643503E-2</v>
      </c>
      <c r="CB131" s="66">
        <v>0.29366580077288335</v>
      </c>
      <c r="CC131" s="113">
        <v>5.4973148994515539E-2</v>
      </c>
      <c r="CD131" s="53"/>
      <c r="CE131" s="134">
        <f>(1-I131*0.7635+1-AU131*0.7562+1-K131*0.7021+P131*0.5276+1-R131*0.4621+1-W131*0.2713)/5.5276</f>
        <v>0.71903662594619655</v>
      </c>
      <c r="CF131" s="115">
        <v>5.25</v>
      </c>
      <c r="CG131" s="116">
        <v>10</v>
      </c>
      <c r="CH131" s="116">
        <v>2.8</v>
      </c>
      <c r="CI131" s="116">
        <v>0.2</v>
      </c>
      <c r="CJ131" s="115">
        <f>AS131/D131</f>
        <v>2.4196525515743756</v>
      </c>
      <c r="CK131" s="1252">
        <v>0.94199999999999995</v>
      </c>
      <c r="CL131" s="116">
        <v>0.78</v>
      </c>
      <c r="CM131" s="116">
        <v>2.2000000000000002</v>
      </c>
      <c r="CN131" s="116">
        <v>24.8</v>
      </c>
      <c r="CO131" s="66">
        <v>0.71</v>
      </c>
      <c r="CP131" s="71">
        <v>0.13813985374771481</v>
      </c>
      <c r="CQ131" s="66">
        <v>0.32878199268738573</v>
      </c>
      <c r="CR131" s="66">
        <v>7.1112317184643503E-2</v>
      </c>
      <c r="CS131" s="66">
        <v>0.29366580077288335</v>
      </c>
      <c r="CT131" s="113">
        <v>5.4973148994515539E-2</v>
      </c>
      <c r="CU131" s="40"/>
      <c r="CV131" s="96">
        <v>2005</v>
      </c>
      <c r="CW131" s="134">
        <v>0.5119064115445533</v>
      </c>
      <c r="CX131" s="134">
        <v>0.71917428197752786</v>
      </c>
      <c r="CY131" s="40"/>
      <c r="DG131" s="40"/>
      <c r="DH131" s="96">
        <v>2005</v>
      </c>
      <c r="DI131" s="66">
        <v>0.29499999999999998</v>
      </c>
      <c r="DJ131" s="40"/>
      <c r="DR131" s="40"/>
      <c r="DS131" s="96">
        <v>2005</v>
      </c>
      <c r="DT131" s="98">
        <v>7.1999540764340356E-2</v>
      </c>
      <c r="DU131" s="40"/>
    </row>
    <row r="132" spans="1:125" x14ac:dyDescent="0.2">
      <c r="A132" s="40"/>
      <c r="B132" s="96">
        <v>1898</v>
      </c>
      <c r="C132" s="142">
        <v>12</v>
      </c>
      <c r="D132" s="111">
        <v>1840</v>
      </c>
      <c r="E132" s="112">
        <v>9129</v>
      </c>
      <c r="F132" s="138">
        <f>((((4/6)+((J132+K132+R132+T132+V132+W132+I132-(1-M132)-P132-Q132)/20))*(X132+(AD132+AS132)*5/6+(AH132+AM132+AP132)*1/6+AK132*18/6+AO132*8/6-AE132*9/6-AF132*7/6-AG132*3/6-AI132*2/6-AQ132*4/6-AR132)-(((2/6)-((J132+K132+L132+M132+S132+U132+V132+W132+I132)/20))*(AE132*17/6+AF132*12/6+AI132*3/6+AL132*2/6+AQ132*5/6+AR132*8/6-AD132*1/6-AG132*9/6-AK132*2/6))))/2</f>
        <v>9097.0494765741805</v>
      </c>
      <c r="G132" s="300">
        <f t="shared" si="39"/>
        <v>0.99650010697493485</v>
      </c>
      <c r="H132" s="138">
        <f t="shared" ref="H132" si="55">E132-F132</f>
        <v>31.950523425819483</v>
      </c>
      <c r="I132" s="66">
        <f>(Z132-AG132)/(AB132-AI132-AG132+AF132)</f>
        <v>0.28360926655692403</v>
      </c>
      <c r="J132" s="412">
        <v>0.34699999999999998</v>
      </c>
      <c r="K132" s="66">
        <v>0.68100000000000005</v>
      </c>
      <c r="L132" s="66">
        <f>AN132/X132</f>
        <v>0.23606255749770008</v>
      </c>
      <c r="M132" s="66">
        <f>AG132/X132</f>
        <v>1.375344986200552E-2</v>
      </c>
      <c r="N132" s="134">
        <f>(I132*0.7635+AU132*0.7562+K132*0.7021+1-P132*0.5276+R132*0.4621+W132*0.2713)/3.9552</f>
        <v>0.50005960352379897</v>
      </c>
      <c r="O132" s="134">
        <f>(1-I132*0.7635+1-AU132*0.7562+1-K132*0.7021+P132*0.5276+1-R132*0.4621+1-W132*0.2713)/5.5276</f>
        <v>0.72765110647345499</v>
      </c>
      <c r="P132" s="113">
        <f>AI132/AA132</f>
        <v>6.035961351552227E-2</v>
      </c>
      <c r="Q132" s="66">
        <f>AT132/X132</f>
        <v>8.7881260648357426E-2</v>
      </c>
      <c r="R132" s="71">
        <f>E132/AA132</f>
        <v>0.13048139042936369</v>
      </c>
      <c r="S132" s="66">
        <f>AC132/X132</f>
        <v>0.27401103955841766</v>
      </c>
      <c r="T132" s="66">
        <f>AC132/AA132</f>
        <v>8.5143788233948886E-2</v>
      </c>
      <c r="U132" s="67">
        <f>E132/X132</f>
        <v>0.41991720331186755</v>
      </c>
      <c r="V132" s="66">
        <v>0.33400000000000002</v>
      </c>
      <c r="W132" s="67">
        <f>AD132/AA132</f>
        <v>7.27802870047453E-2</v>
      </c>
      <c r="X132" s="69">
        <v>21740</v>
      </c>
      <c r="Y132" s="69"/>
      <c r="Z132" s="888">
        <v>16955</v>
      </c>
      <c r="AA132" s="888">
        <v>69964</v>
      </c>
      <c r="AB132" s="887">
        <v>62661</v>
      </c>
      <c r="AC132" s="888">
        <f t="shared" si="35"/>
        <v>5957</v>
      </c>
      <c r="AD132" s="68">
        <v>5092</v>
      </c>
      <c r="AE132" s="119">
        <v>1354</v>
      </c>
      <c r="AF132" s="72">
        <v>589.68754327859278</v>
      </c>
      <c r="AG132" s="68">
        <v>299</v>
      </c>
      <c r="AH132" s="69">
        <v>381</v>
      </c>
      <c r="AI132" s="68">
        <v>4223</v>
      </c>
      <c r="AJ132" s="888">
        <f t="shared" si="36"/>
        <v>982.53860649529042</v>
      </c>
      <c r="AK132" s="68">
        <v>865</v>
      </c>
      <c r="AL132" s="120">
        <v>252.53860649529045</v>
      </c>
      <c r="AM132" s="69">
        <v>15</v>
      </c>
      <c r="AN132" s="888">
        <f t="shared" si="37"/>
        <v>5132</v>
      </c>
      <c r="AO132" s="68">
        <v>2069</v>
      </c>
      <c r="AP132" s="69">
        <v>349</v>
      </c>
      <c r="AQ132" s="69">
        <v>1346</v>
      </c>
      <c r="AR132" s="68">
        <v>1658</v>
      </c>
      <c r="AS132" s="220">
        <v>4387</v>
      </c>
      <c r="AT132" s="894">
        <f t="shared" si="38"/>
        <v>1910.5386064952904</v>
      </c>
      <c r="AU132" s="349">
        <f>X132/AA132</f>
        <v>0.3107312332056486</v>
      </c>
      <c r="AV132" s="349">
        <f>BH132/AA132</f>
        <v>0.49879938253959177</v>
      </c>
      <c r="AW132" s="353">
        <f>AG132/AA132</f>
        <v>4.2736264364530326E-3</v>
      </c>
      <c r="AX132" s="365">
        <f>AN132/AA132</f>
        <v>7.3352009604939677E-2</v>
      </c>
      <c r="AY132" s="365">
        <f>BH132/X132</f>
        <v>1.60524379024839</v>
      </c>
      <c r="AZ132" s="365">
        <f>AR132/X132</f>
        <v>7.6264949402023913E-2</v>
      </c>
      <c r="BA132" s="365">
        <f>AR132/AA132</f>
        <v>2.3697901778057286E-2</v>
      </c>
      <c r="BB132" s="365">
        <f>AT132/AA132</f>
        <v>2.7307452496931141E-2</v>
      </c>
      <c r="BC132" s="365">
        <f>AI132/X132</f>
        <v>0.19425022999080035</v>
      </c>
      <c r="BD132" s="380">
        <f>AD132/X132</f>
        <v>0.23422263109475622</v>
      </c>
      <c r="BE132" s="365">
        <v>0.27100000000000002</v>
      </c>
      <c r="BF132" s="907">
        <v>7630</v>
      </c>
      <c r="BG132" s="907">
        <v>2088</v>
      </c>
      <c r="BH132" s="910">
        <f>X132+AC132+AN132+AO132</f>
        <v>34898</v>
      </c>
      <c r="BI132" s="909">
        <v>13668</v>
      </c>
      <c r="BJ132" s="909">
        <v>865.87840947382404</v>
      </c>
      <c r="BK132" s="272">
        <v>142.40768323969175</v>
      </c>
      <c r="BL132" s="907">
        <v>900</v>
      </c>
      <c r="BM132" s="53"/>
      <c r="BN132" s="134">
        <f>(I132*0.7635+AU132*0.7562+K132*0.7021+1-P132*0.5276+R132*0.4621+W132*0.2713)/3.9552</f>
        <v>0.50005960352379897</v>
      </c>
      <c r="BO132" s="222">
        <v>4.96</v>
      </c>
      <c r="BP132" s="116">
        <v>9.6</v>
      </c>
      <c r="BQ132" s="116">
        <v>2.9</v>
      </c>
      <c r="BR132" s="116">
        <v>0.2</v>
      </c>
      <c r="BS132" s="115">
        <f>AS132/D132</f>
        <v>2.3842391304347825</v>
      </c>
      <c r="BT132" s="1252">
        <v>0.94199999999999995</v>
      </c>
      <c r="BU132" s="116">
        <v>0.83</v>
      </c>
      <c r="BV132" s="116">
        <v>24.6</v>
      </c>
      <c r="BW132" s="116">
        <v>2.4</v>
      </c>
      <c r="BX132" s="66">
        <v>0.68100000000000005</v>
      </c>
      <c r="BY132" s="71">
        <v>0.13048139042936369</v>
      </c>
      <c r="BZ132" s="66">
        <v>0.3107312332056486</v>
      </c>
      <c r="CA132" s="227">
        <v>7.27802870047453E-2</v>
      </c>
      <c r="CB132" s="66">
        <v>0.28360926655692403</v>
      </c>
      <c r="CC132" s="113">
        <v>6.035961351552227E-2</v>
      </c>
      <c r="CD132" s="53"/>
      <c r="CE132" s="134">
        <f>(1-I132*0.7635+1-AU132*0.7562+1-K132*0.7021+P132*0.5276+1-R132*0.4621+1-W132*0.2713)/5.5276</f>
        <v>0.72765110647345499</v>
      </c>
      <c r="CF132" s="115">
        <v>4.96</v>
      </c>
      <c r="CG132" s="116">
        <v>9.6</v>
      </c>
      <c r="CH132" s="116">
        <v>2.9</v>
      </c>
      <c r="CI132" s="116">
        <v>0.2</v>
      </c>
      <c r="CJ132" s="115">
        <f>AS132/D132</f>
        <v>2.3842391304347825</v>
      </c>
      <c r="CK132" s="1252">
        <v>0.94199999999999995</v>
      </c>
      <c r="CL132" s="116">
        <v>0.83</v>
      </c>
      <c r="CM132" s="116">
        <v>2.4</v>
      </c>
      <c r="CN132" s="116">
        <v>24.6</v>
      </c>
      <c r="CO132" s="66">
        <v>0.68100000000000005</v>
      </c>
      <c r="CP132" s="71">
        <v>0.13048139042936369</v>
      </c>
      <c r="CQ132" s="66">
        <v>0.3107312332056486</v>
      </c>
      <c r="CR132" s="66">
        <v>7.27802870047453E-2</v>
      </c>
      <c r="CS132" s="66">
        <v>0.28360926655692403</v>
      </c>
      <c r="CT132" s="113">
        <v>6.035961351552227E-2</v>
      </c>
      <c r="CU132" s="40"/>
      <c r="CV132" s="96">
        <v>2006</v>
      </c>
      <c r="CW132" s="134">
        <v>0.51872281109929252</v>
      </c>
      <c r="CX132" s="134">
        <v>0.71429689875173286</v>
      </c>
      <c r="CY132" s="40"/>
      <c r="DG132" s="40"/>
      <c r="DH132" s="96">
        <v>2006</v>
      </c>
      <c r="DI132" s="66">
        <v>0.30099999999999999</v>
      </c>
      <c r="DJ132" s="40"/>
      <c r="DR132" s="40"/>
      <c r="DS132" s="96">
        <v>2006</v>
      </c>
      <c r="DT132" s="98">
        <v>7.4526082745260833E-2</v>
      </c>
      <c r="DU132" s="40"/>
    </row>
    <row r="133" spans="1:125" x14ac:dyDescent="0.2">
      <c r="A133" s="40"/>
      <c r="B133" s="96">
        <v>1897</v>
      </c>
      <c r="C133" s="142">
        <v>12</v>
      </c>
      <c r="D133" s="111">
        <v>1614</v>
      </c>
      <c r="E133" s="112">
        <v>9536</v>
      </c>
      <c r="F133" s="138">
        <f>((((4/6)+((J133+K133+R133+T133+V133+W133+I133-(1-M133)-P133-Q133)/20))*(X133+(AD133+AS133)*5/6+(AH133+AM133+AP133)*1/6+AK133*18/6+AO133*8/6-AE133*9/6-AF133*7/6-AG133*3/6-AI133*2/6-AQ133*4/6-AR133)-(((2/6)-((J133+K133+L133+M133+S133+U133+V133+W133+I133)/20))*(AE133*17/6+AF133*12/6+AI133*3/6+AL133*2/6+AQ133*5/6+AR133*8/6-AD133*1/6-AG133*9/6-AK133*2/6))))/2</f>
        <v>9676.7937781529345</v>
      </c>
      <c r="G133" s="300">
        <f t="shared" si="39"/>
        <v>1.0147644482123463</v>
      </c>
      <c r="H133" s="138">
        <f t="shared" ref="H133" si="56">F133-E133</f>
        <v>140.79377815293446</v>
      </c>
      <c r="I133" s="66">
        <f>(Z133-AG133)/(AB133-AI133-AG133+AF133)</f>
        <v>0.30420921818303237</v>
      </c>
      <c r="J133" s="412">
        <v>0.38600000000000001</v>
      </c>
      <c r="K133" s="66">
        <v>0.74</v>
      </c>
      <c r="L133" s="66">
        <f>AN133/X133</f>
        <v>0.21804717498628634</v>
      </c>
      <c r="M133" s="66">
        <f>AG133/X133</f>
        <v>1.6822088133113915E-2</v>
      </c>
      <c r="N133" s="134">
        <f>(I133*0.7635+AU133*0.7562+K133*0.7021+1-P133*0.5276+R133*0.4621+W133*0.2713)/3.9552</f>
        <v>0.52389209689029304</v>
      </c>
      <c r="O133" s="134">
        <f>(1-I133*0.7635+1-AU133*0.7562+1-K133*0.7021+P133*0.5276+1-R133*0.4621+1-W133*0.2713)/5.5276</f>
        <v>0.71059808567543126</v>
      </c>
      <c r="P133" s="113">
        <f>AI133/AA133</f>
        <v>5.8936022253129348E-2</v>
      </c>
      <c r="Q133" s="66">
        <f>AT133/X133</f>
        <v>8.2287953583067439E-2</v>
      </c>
      <c r="R133" s="71">
        <f>E133/AA133</f>
        <v>0.15071437602731066</v>
      </c>
      <c r="S133" s="66">
        <f>AC133/X133</f>
        <v>0.25045712196013897</v>
      </c>
      <c r="T133" s="66">
        <f>AC133/AA133</f>
        <v>8.6594386142369459E-2</v>
      </c>
      <c r="U133" s="67">
        <f>E133/X133</f>
        <v>0.43591150118851707</v>
      </c>
      <c r="V133" s="66">
        <v>0.35399999999999998</v>
      </c>
      <c r="W133" s="67">
        <f>AD133/AA133</f>
        <v>7.4740801618409403E-2</v>
      </c>
      <c r="X133" s="69">
        <v>21876</v>
      </c>
      <c r="Y133" s="69"/>
      <c r="Z133" s="888">
        <v>16522</v>
      </c>
      <c r="AA133" s="888">
        <v>63272</v>
      </c>
      <c r="AB133" s="887">
        <v>56663</v>
      </c>
      <c r="AC133" s="888">
        <f t="shared" si="35"/>
        <v>5479</v>
      </c>
      <c r="AD133" s="68">
        <v>4729</v>
      </c>
      <c r="AE133" s="119">
        <v>1102</v>
      </c>
      <c r="AF133" s="72">
        <v>535.61242477762403</v>
      </c>
      <c r="AG133" s="68">
        <v>368</v>
      </c>
      <c r="AH133" s="69">
        <v>401</v>
      </c>
      <c r="AI133" s="68">
        <v>3729</v>
      </c>
      <c r="AJ133" s="888">
        <f t="shared" si="36"/>
        <v>956.13127258318343</v>
      </c>
      <c r="AK133" s="68">
        <v>750</v>
      </c>
      <c r="AL133" s="120">
        <v>223.1312725831834</v>
      </c>
      <c r="AM133" s="69">
        <v>8</v>
      </c>
      <c r="AN133" s="888">
        <f t="shared" si="37"/>
        <v>4770</v>
      </c>
      <c r="AO133" s="68">
        <v>2705</v>
      </c>
      <c r="AP133" s="69">
        <v>332</v>
      </c>
      <c r="AQ133" s="69">
        <v>1130</v>
      </c>
      <c r="AR133" s="68">
        <v>1577</v>
      </c>
      <c r="AS133" s="220">
        <v>4029</v>
      </c>
      <c r="AT133" s="894">
        <f t="shared" si="38"/>
        <v>1800.1312725831833</v>
      </c>
      <c r="AU133" s="349">
        <f>X133/AA133</f>
        <v>0.34574535339486662</v>
      </c>
      <c r="AV133" s="349">
        <f>BH133/AA133</f>
        <v>0.55048046529270456</v>
      </c>
      <c r="AW133" s="353">
        <f>AG133/AA133</f>
        <v>5.8161588064230621E-3</v>
      </c>
      <c r="AX133" s="365">
        <f>AN133/AA133</f>
        <v>7.5388797572385896E-2</v>
      </c>
      <c r="AY133" s="365">
        <f>BH133/X133</f>
        <v>1.5921557871640153</v>
      </c>
      <c r="AZ133" s="365">
        <f>AR133/X133</f>
        <v>7.2088133113914793E-2</v>
      </c>
      <c r="BA133" s="365">
        <f>AR133/AA133</f>
        <v>2.4924137059046655E-2</v>
      </c>
      <c r="BB133" s="365">
        <f>AT133/AA133</f>
        <v>2.8450677591718033E-2</v>
      </c>
      <c r="BC133" s="365">
        <f>AI133/X133</f>
        <v>0.17046077893582007</v>
      </c>
      <c r="BD133" s="380">
        <f>AD133/X133</f>
        <v>0.21617297494971657</v>
      </c>
      <c r="BE133" s="365">
        <v>0.29199999999999998</v>
      </c>
      <c r="BF133" s="907">
        <v>8014</v>
      </c>
      <c r="BG133" s="907">
        <v>2322</v>
      </c>
      <c r="BH133" s="910">
        <f>X133+AC133+AN133+AO133</f>
        <v>34830</v>
      </c>
      <c r="BI133" s="909">
        <v>12868</v>
      </c>
      <c r="BJ133" s="909">
        <v>653.28555170632944</v>
      </c>
      <c r="BK133" s="272">
        <v>131.05538705994115</v>
      </c>
      <c r="BL133" s="907">
        <v>964</v>
      </c>
      <c r="BM133" s="53"/>
      <c r="BN133" s="134">
        <f>(I133*0.7635+AU133*0.7562+K133*0.7021+1-P133*0.5276+R133*0.4621+W133*0.2713)/3.9552</f>
        <v>0.52389209689029304</v>
      </c>
      <c r="BO133" s="222">
        <v>5.91</v>
      </c>
      <c r="BP133" s="116">
        <v>10.6</v>
      </c>
      <c r="BQ133" s="116">
        <v>3</v>
      </c>
      <c r="BR133" s="116">
        <v>0.2</v>
      </c>
      <c r="BS133" s="115">
        <f>AS133/D133</f>
        <v>2.496282527881041</v>
      </c>
      <c r="BT133" s="1252">
        <v>0.93899999999999995</v>
      </c>
      <c r="BU133" s="116">
        <v>0.79</v>
      </c>
      <c r="BV133" s="116">
        <v>24.6</v>
      </c>
      <c r="BW133" s="116">
        <v>2.4</v>
      </c>
      <c r="BX133" s="66">
        <v>0.74</v>
      </c>
      <c r="BY133" s="71">
        <v>0.15071437602731066</v>
      </c>
      <c r="BZ133" s="66">
        <v>0.34574535339486662</v>
      </c>
      <c r="CA133" s="227">
        <v>7.4740801618409403E-2</v>
      </c>
      <c r="CB133" s="66">
        <v>0.30420921818303237</v>
      </c>
      <c r="CC133" s="113">
        <v>5.8936022253129348E-2</v>
      </c>
      <c r="CD133" s="53"/>
      <c r="CE133" s="134">
        <f>(1-I133*0.7635+1-AU133*0.7562+1-K133*0.7021+P133*0.5276+1-R133*0.4621+1-W133*0.2713)/5.5276</f>
        <v>0.71059808567543126</v>
      </c>
      <c r="CF133" s="115">
        <v>5.91</v>
      </c>
      <c r="CG133" s="116">
        <v>10.6</v>
      </c>
      <c r="CH133" s="116">
        <v>3</v>
      </c>
      <c r="CI133" s="116">
        <v>0.2</v>
      </c>
      <c r="CJ133" s="115">
        <f>AS133/D133</f>
        <v>2.496282527881041</v>
      </c>
      <c r="CK133" s="1252">
        <v>0.93899999999999995</v>
      </c>
      <c r="CL133" s="116">
        <v>0.79</v>
      </c>
      <c r="CM133" s="116">
        <v>2.4</v>
      </c>
      <c r="CN133" s="116">
        <v>24.6</v>
      </c>
      <c r="CO133" s="66">
        <v>0.74</v>
      </c>
      <c r="CP133" s="71">
        <v>0.15071437602731066</v>
      </c>
      <c r="CQ133" s="66">
        <v>0.34574535339486662</v>
      </c>
      <c r="CR133" s="66">
        <v>7.4740801618409403E-2</v>
      </c>
      <c r="CS133" s="66">
        <v>0.30420921818303237</v>
      </c>
      <c r="CT133" s="113">
        <v>5.8936022253129348E-2</v>
      </c>
      <c r="CU133" s="40"/>
      <c r="CV133" s="96">
        <v>2007</v>
      </c>
      <c r="CW133" s="134">
        <v>0.51509938039580572</v>
      </c>
      <c r="CX133" s="134">
        <v>0.71688959596542978</v>
      </c>
      <c r="CY133" s="40"/>
      <c r="DG133" s="40"/>
      <c r="DH133" s="96">
        <v>2007</v>
      </c>
      <c r="DI133" s="66">
        <v>0.30199999999999999</v>
      </c>
      <c r="DJ133" s="40"/>
      <c r="DR133" s="40"/>
      <c r="DS133" s="96">
        <v>2007</v>
      </c>
      <c r="DT133" s="98">
        <v>6.9894671535934344E-2</v>
      </c>
      <c r="DU133" s="40"/>
    </row>
    <row r="134" spans="1:125" x14ac:dyDescent="0.2">
      <c r="A134" s="40"/>
      <c r="B134" s="96">
        <v>1896</v>
      </c>
      <c r="C134" s="142">
        <v>12</v>
      </c>
      <c r="D134" s="111">
        <v>1584</v>
      </c>
      <c r="E134" s="112">
        <v>9560</v>
      </c>
      <c r="F134" s="138">
        <f>((((4/6)+((J134+K134+R134+T134+V134+W134+I134-(1-M134)-P134-Q134)/20))*(X134+(AD134+AS134)*5/6+(AH134+AM134+AP134)*1/6+AK134*18/6+AO134*8/6-AE134*9/6-AF134*7/6-AG134*3/6-AI134*2/6-AQ134*4/6-AR134)-(((2/6)-((J134+K134+L134+M134+S134+U134+V134+W134+I134)/20))*(AE134*17/6+AF134*12/6+AI134*3/6+AL134*2/6+AQ134*5/6+AR134*8/6-AD134*1/6-AG134*9/6-AK134*2/6))))/2</f>
        <v>9458.6937829213402</v>
      </c>
      <c r="G134" s="300">
        <f t="shared" si="39"/>
        <v>0.98940311536834102</v>
      </c>
      <c r="H134" s="138">
        <f t="shared" ref="H134:H144" si="57">E134-F134</f>
        <v>101.30621707865976</v>
      </c>
      <c r="I134" s="66">
        <f>(Z134-AG134)/(AB134-AI134-AG134+AF134)</f>
        <v>0.30159685569090389</v>
      </c>
      <c r="J134" s="412">
        <v>0.38700000000000001</v>
      </c>
      <c r="K134" s="66">
        <v>0.74199999999999999</v>
      </c>
      <c r="L134" s="66">
        <f>AN134/X134</f>
        <v>0.22530305141423992</v>
      </c>
      <c r="M134" s="66">
        <f>AG134/X134</f>
        <v>1.8763643119223444E-2</v>
      </c>
      <c r="N134" s="134">
        <f>(I134*0.7635+AU134*0.7562+K134*0.7021+1-P134*0.5276+R134*0.4621+W134*0.2713)/3.9552</f>
        <v>0.52466320629587426</v>
      </c>
      <c r="O134" s="134">
        <f>(1-I134*0.7635+1-AU134*0.7562+1-K134*0.7021+P134*0.5276+1-R134*0.4621+1-W134*0.2713)/5.5276</f>
        <v>0.71004632868850104</v>
      </c>
      <c r="P134" s="113">
        <f>AI134/AA134</f>
        <v>5.6612566286357059E-2</v>
      </c>
      <c r="Q134" s="66">
        <f>AT134/X134</f>
        <v>9.6166810180157242E-2</v>
      </c>
      <c r="R134" s="71">
        <f>E134/AA134</f>
        <v>0.15362365418608387</v>
      </c>
      <c r="S134" s="66">
        <f>AC134/X134</f>
        <v>0.25498118991221957</v>
      </c>
      <c r="T134" s="66">
        <f>AC134/AA134</f>
        <v>8.8221115217740634E-2</v>
      </c>
      <c r="U134" s="67">
        <f>E134/X134</f>
        <v>0.44401096094003994</v>
      </c>
      <c r="V134" s="66">
        <v>0.35399999999999998</v>
      </c>
      <c r="W134" s="67">
        <f>AD134/AA134</f>
        <v>7.8000964165193643E-2</v>
      </c>
      <c r="X134" s="69">
        <v>21531</v>
      </c>
      <c r="Y134" s="69"/>
      <c r="Z134" s="888">
        <v>16141</v>
      </c>
      <c r="AA134" s="888">
        <v>62230</v>
      </c>
      <c r="AB134" s="887">
        <v>55577</v>
      </c>
      <c r="AC134" s="888">
        <f t="shared" si="35"/>
        <v>5490</v>
      </c>
      <c r="AD134" s="68">
        <v>4854</v>
      </c>
      <c r="AE134" s="119">
        <v>1238</v>
      </c>
      <c r="AF134" s="72">
        <v>528.92595050229534</v>
      </c>
      <c r="AG134" s="68">
        <v>404</v>
      </c>
      <c r="AH134" s="69">
        <v>411</v>
      </c>
      <c r="AI134" s="68">
        <v>3523</v>
      </c>
      <c r="AJ134" s="888">
        <f t="shared" si="36"/>
        <v>1026.5675899889659</v>
      </c>
      <c r="AK134" s="68">
        <v>636</v>
      </c>
      <c r="AL134" s="120">
        <v>260.56758998896589</v>
      </c>
      <c r="AM134" s="69">
        <v>4</v>
      </c>
      <c r="AN134" s="888">
        <f t="shared" si="37"/>
        <v>4851</v>
      </c>
      <c r="AO134" s="68">
        <v>3059</v>
      </c>
      <c r="AP134" s="69">
        <v>355</v>
      </c>
      <c r="AQ134" s="69">
        <v>1163</v>
      </c>
      <c r="AR134" s="68">
        <v>1810</v>
      </c>
      <c r="AS134" s="220">
        <v>4081</v>
      </c>
      <c r="AT134" s="894">
        <f t="shared" si="38"/>
        <v>2070.5675899889657</v>
      </c>
      <c r="AU134" s="349">
        <f>X134/AA134</f>
        <v>0.34599067973646153</v>
      </c>
      <c r="AV134" s="349">
        <f>BH134/AA134</f>
        <v>0.56132090631528198</v>
      </c>
      <c r="AW134" s="353">
        <f>AG134/AA134</f>
        <v>6.4920456371524984E-3</v>
      </c>
      <c r="AX134" s="365">
        <f>AN134/AA134</f>
        <v>7.7952755905511817E-2</v>
      </c>
      <c r="AY134" s="365">
        <f>BH134/X134</f>
        <v>1.6223584598950351</v>
      </c>
      <c r="AZ134" s="365">
        <f>AR134/X134</f>
        <v>8.4064836747015925E-2</v>
      </c>
      <c r="BA134" s="365">
        <f>AR134/AA134</f>
        <v>2.9085650008034709E-2</v>
      </c>
      <c r="BB134" s="365">
        <f>AT134/AA134</f>
        <v>3.327282002231987E-2</v>
      </c>
      <c r="BC134" s="365">
        <f>AI134/X134</f>
        <v>0.16362454135897078</v>
      </c>
      <c r="BD134" s="380">
        <f>AD134/X134</f>
        <v>0.22544238539779851</v>
      </c>
      <c r="BE134" s="365">
        <v>0.28999999999999998</v>
      </c>
      <c r="BF134" s="907">
        <v>8045</v>
      </c>
      <c r="BG134" s="907">
        <v>2166</v>
      </c>
      <c r="BH134" s="910">
        <f>X134+AC134+AN134+AO134</f>
        <v>34931</v>
      </c>
      <c r="BI134" s="909">
        <v>12565</v>
      </c>
      <c r="BJ134" s="909">
        <v>849.66631150365879</v>
      </c>
      <c r="BK134" s="272">
        <v>144.16410855073224</v>
      </c>
      <c r="BL134" s="907">
        <v>1006</v>
      </c>
      <c r="BM134" s="53"/>
      <c r="BN134" s="134">
        <f>(I134*0.7635+AU134*0.7562+K134*0.7021+1-P134*0.5276+R134*0.4621+W134*0.2713)/3.9552</f>
        <v>0.52466320629587426</v>
      </c>
      <c r="BO134" s="222">
        <v>6.04</v>
      </c>
      <c r="BP134" s="116">
        <v>10.6</v>
      </c>
      <c r="BQ134" s="116">
        <v>3.2</v>
      </c>
      <c r="BR134" s="116">
        <v>0.3</v>
      </c>
      <c r="BS134" s="115">
        <f>AS134/D134</f>
        <v>2.5763888888888888</v>
      </c>
      <c r="BT134" s="1252">
        <v>0.93799999999999994</v>
      </c>
      <c r="BU134" s="116">
        <v>0.73</v>
      </c>
      <c r="BV134" s="116">
        <v>24.7</v>
      </c>
      <c r="BW134" s="116">
        <v>2.2999999999999998</v>
      </c>
      <c r="BX134" s="66">
        <v>0.74199999999999999</v>
      </c>
      <c r="BY134" s="71">
        <v>0.15362365418608387</v>
      </c>
      <c r="BZ134" s="66">
        <v>0.34599067973646153</v>
      </c>
      <c r="CA134" s="227">
        <v>7.8000964165193643E-2</v>
      </c>
      <c r="CB134" s="66">
        <v>0.30159685569090389</v>
      </c>
      <c r="CC134" s="113">
        <v>5.6612566286357059E-2</v>
      </c>
      <c r="CD134" s="53"/>
      <c r="CE134" s="134">
        <f>(1-I134*0.7635+1-AU134*0.7562+1-K134*0.7021+P134*0.5276+1-R134*0.4621+1-W134*0.2713)/5.5276</f>
        <v>0.71004632868850104</v>
      </c>
      <c r="CF134" s="115">
        <v>6.04</v>
      </c>
      <c r="CG134" s="116">
        <v>10.6</v>
      </c>
      <c r="CH134" s="116">
        <v>3.2</v>
      </c>
      <c r="CI134" s="116">
        <v>0.3</v>
      </c>
      <c r="CJ134" s="115">
        <f>AS134/D134</f>
        <v>2.5763888888888888</v>
      </c>
      <c r="CK134" s="1252">
        <v>0.93799999999999994</v>
      </c>
      <c r="CL134" s="116">
        <v>0.73</v>
      </c>
      <c r="CM134" s="116">
        <v>2.2999999999999998</v>
      </c>
      <c r="CN134" s="116">
        <v>24.7</v>
      </c>
      <c r="CO134" s="66">
        <v>0.74199999999999999</v>
      </c>
      <c r="CP134" s="71">
        <v>0.15362365418608387</v>
      </c>
      <c r="CQ134" s="66">
        <v>0.34599067973646153</v>
      </c>
      <c r="CR134" s="66">
        <v>7.8000964165193643E-2</v>
      </c>
      <c r="CS134" s="66">
        <v>0.30159685569090389</v>
      </c>
      <c r="CT134" s="113">
        <v>5.6612566286357059E-2</v>
      </c>
      <c r="CU134" s="40"/>
      <c r="CV134" s="96">
        <v>2008</v>
      </c>
      <c r="CW134" s="134">
        <v>0.51106597629762907</v>
      </c>
      <c r="CX134" s="134">
        <v>0.71977564413988315</v>
      </c>
      <c r="CY134" s="40"/>
      <c r="DG134" s="40"/>
      <c r="DH134" s="96">
        <v>2008</v>
      </c>
      <c r="DI134" s="66">
        <v>0.3</v>
      </c>
      <c r="DJ134" s="40"/>
      <c r="DR134" s="40"/>
      <c r="DS134" s="96">
        <v>2008</v>
      </c>
      <c r="DT134" s="98">
        <v>7.0296287756513726E-2</v>
      </c>
      <c r="DU134" s="40"/>
    </row>
    <row r="135" spans="1:125" x14ac:dyDescent="0.2">
      <c r="A135" s="40"/>
      <c r="B135" s="96">
        <v>1895</v>
      </c>
      <c r="C135" s="142">
        <v>12</v>
      </c>
      <c r="D135" s="111">
        <v>1594</v>
      </c>
      <c r="E135" s="112">
        <v>10514</v>
      </c>
      <c r="F135" s="138">
        <f>((((4/6)+((J135+K135+R135+T135+V135+W135+I135-(1-M135)-P135-Q135)/20))*(X135+(AD135+AS135)*5/6+(AH135+AM135+AP135)*1/6+AK135*18/6+AO135*8/6-AE135*9/6-AF135*7/6-AG135*3/6-AI135*2/6-AQ135*4/6-AR135)-(((2/6)-((J135+K135+L135+M135+S135+U135+V135+W135+I135)/20))*(AE135*17/6+AF135*12/6+AI135*3/6+AL135*2/6+AQ135*5/6+AR135*8/6-AD135*1/6-AG135*9/6-AK135*2/6))))/2</f>
        <v>10297.880375129727</v>
      </c>
      <c r="G135" s="301">
        <f t="shared" si="39"/>
        <v>0.97944458580271332</v>
      </c>
      <c r="H135" s="138">
        <f t="shared" si="57"/>
        <v>216.11962487027267</v>
      </c>
      <c r="I135" s="66">
        <f>(Z135-AG135)/(AB135-AI135-AG135+AF135)</f>
        <v>0.30730387239899659</v>
      </c>
      <c r="J135" s="412">
        <v>0.4</v>
      </c>
      <c r="K135" s="66">
        <v>0.76100000000000001</v>
      </c>
      <c r="L135" s="66">
        <f>AN135/X135</f>
        <v>0.23846865500682848</v>
      </c>
      <c r="M135" s="66">
        <f>AG135/X135</f>
        <v>2.1498744438080974E-2</v>
      </c>
      <c r="N135" s="134">
        <f>(I135*0.7635+AU135*0.7562+K135*0.7021+1-P135*0.5276+R135*0.4621+W135*0.2713)/3.9552</f>
        <v>0.53275481268129343</v>
      </c>
      <c r="O135" s="134">
        <f>(1-I135*0.7635+1-AU135*0.7562+1-K135*0.7021+P135*0.5276+1-R135*0.4621+1-W135*0.2713)/5.5276</f>
        <v>0.7042564883281982</v>
      </c>
      <c r="P135" s="113">
        <f>AI135/AA135</f>
        <v>5.6958142607710822E-2</v>
      </c>
      <c r="Q135" s="66">
        <f>AT135/X135</f>
        <v>8.3723377313434072E-2</v>
      </c>
      <c r="R135" s="71">
        <f>E135/AA135</f>
        <v>0.16538467588441633</v>
      </c>
      <c r="S135" s="66">
        <f>AC135/X135</f>
        <v>0.2549892065729768</v>
      </c>
      <c r="T135" s="66">
        <f>AC135/AA135</f>
        <v>9.1044940462145882E-2</v>
      </c>
      <c r="U135" s="67">
        <f>E135/X135</f>
        <v>0.46319221111062159</v>
      </c>
      <c r="V135" s="66">
        <v>0.36099999999999999</v>
      </c>
      <c r="W135" s="67">
        <f>AD135/AA135</f>
        <v>8.0537335032167742E-2</v>
      </c>
      <c r="X135" s="69">
        <v>22699</v>
      </c>
      <c r="Y135" s="69"/>
      <c r="Z135" s="888">
        <v>16827</v>
      </c>
      <c r="AA135" s="888">
        <v>63573</v>
      </c>
      <c r="AB135" s="887">
        <v>56788</v>
      </c>
      <c r="AC135" s="888">
        <f t="shared" si="35"/>
        <v>5788</v>
      </c>
      <c r="AD135" s="68">
        <v>5120</v>
      </c>
      <c r="AE135" s="119">
        <v>1202</v>
      </c>
      <c r="AF135" s="72">
        <v>489.87116471412924</v>
      </c>
      <c r="AG135" s="68">
        <v>488</v>
      </c>
      <c r="AH135" s="69">
        <v>396</v>
      </c>
      <c r="AI135" s="68">
        <v>3621</v>
      </c>
      <c r="AJ135" s="888">
        <f t="shared" si="36"/>
        <v>995.43694163763985</v>
      </c>
      <c r="AK135" s="68">
        <v>668</v>
      </c>
      <c r="AL135" s="120">
        <v>205.43694163763979</v>
      </c>
      <c r="AM135" s="69">
        <v>4</v>
      </c>
      <c r="AN135" s="888">
        <f t="shared" si="37"/>
        <v>5413</v>
      </c>
      <c r="AO135" s="68">
        <v>2896</v>
      </c>
      <c r="AP135" s="69">
        <v>394</v>
      </c>
      <c r="AQ135" s="69">
        <v>997</v>
      </c>
      <c r="AR135" s="68">
        <v>1695</v>
      </c>
      <c r="AS135" s="220">
        <v>4619</v>
      </c>
      <c r="AT135" s="894">
        <f t="shared" si="38"/>
        <v>1900.4369416376398</v>
      </c>
      <c r="AU135" s="349">
        <f>X135/AA135</f>
        <v>0.35705409529202647</v>
      </c>
      <c r="AV135" s="349">
        <f>BH135/AA135</f>
        <v>0.57879917575071183</v>
      </c>
      <c r="AW135" s="353">
        <f>AG135/AA135</f>
        <v>7.676214745253488E-3</v>
      </c>
      <c r="AX135" s="365">
        <f>AN135/AA135</f>
        <v>8.5146209868969536E-2</v>
      </c>
      <c r="AY135" s="365">
        <f>BH135/X135</f>
        <v>1.6210405744746466</v>
      </c>
      <c r="AZ135" s="365">
        <f>AR135/X135</f>
        <v>7.4672893078990263E-2</v>
      </c>
      <c r="BA135" s="365">
        <f>AR135/AA135</f>
        <v>2.6662262281157097E-2</v>
      </c>
      <c r="BB135" s="365">
        <f>AT135/AA135</f>
        <v>2.9893774741441174E-2</v>
      </c>
      <c r="BC135" s="365">
        <f>AI135/X135</f>
        <v>0.15952244592272788</v>
      </c>
      <c r="BD135" s="380">
        <f>AD135/X135</f>
        <v>0.22556059738314463</v>
      </c>
      <c r="BE135" s="365">
        <v>0.29599999999999999</v>
      </c>
      <c r="BF135" s="907">
        <v>8806</v>
      </c>
      <c r="BG135" s="907">
        <v>2414</v>
      </c>
      <c r="BH135" s="910">
        <f>X135+AC135+AN135+AO135</f>
        <v>36796</v>
      </c>
      <c r="BI135" s="909">
        <v>12928</v>
      </c>
      <c r="BJ135" s="909">
        <v>753.66470925624765</v>
      </c>
      <c r="BK135" s="272">
        <v>132.38103892872238</v>
      </c>
      <c r="BL135" s="907">
        <v>997</v>
      </c>
      <c r="BM135" s="53"/>
      <c r="BN135" s="134">
        <f>(I135*0.7635+AU135*0.7562+K135*0.7021+1-P135*0.5276+R135*0.4621+W135*0.2713)/3.9552</f>
        <v>0.53275481268129343</v>
      </c>
      <c r="BO135" s="222">
        <v>6.6</v>
      </c>
      <c r="BP135" s="116">
        <v>11</v>
      </c>
      <c r="BQ135" s="116">
        <v>3.3</v>
      </c>
      <c r="BR135" s="116">
        <v>0.3</v>
      </c>
      <c r="BS135" s="115">
        <f>AS135/D135</f>
        <v>2.8977415307402761</v>
      </c>
      <c r="BT135" s="1252">
        <v>0.93</v>
      </c>
      <c r="BU135" s="116">
        <v>0.71</v>
      </c>
      <c r="BV135" s="116">
        <v>24.6</v>
      </c>
      <c r="BW135" s="116">
        <v>2.4</v>
      </c>
      <c r="BX135" s="66">
        <v>0.76100000000000001</v>
      </c>
      <c r="BY135" s="71">
        <v>0.16538467588441633</v>
      </c>
      <c r="BZ135" s="66">
        <v>0.35705409529202647</v>
      </c>
      <c r="CA135" s="227">
        <v>8.0537335032167742E-2</v>
      </c>
      <c r="CB135" s="66">
        <v>0.30730387239899659</v>
      </c>
      <c r="CC135" s="113">
        <v>5.6958142607710822E-2</v>
      </c>
      <c r="CD135" s="53"/>
      <c r="CE135" s="134">
        <f>(1-I135*0.7635+1-AU135*0.7562+1-K135*0.7021+P135*0.5276+1-R135*0.4621+1-W135*0.2713)/5.5276</f>
        <v>0.7042564883281982</v>
      </c>
      <c r="CF135" s="115">
        <v>6.6</v>
      </c>
      <c r="CG135" s="116">
        <v>11</v>
      </c>
      <c r="CH135" s="116">
        <v>3.3</v>
      </c>
      <c r="CI135" s="116">
        <v>0.3</v>
      </c>
      <c r="CJ135" s="115">
        <f>AS135/D135</f>
        <v>2.8977415307402761</v>
      </c>
      <c r="CK135" s="1252">
        <v>0.93</v>
      </c>
      <c r="CL135" s="116">
        <v>0.71</v>
      </c>
      <c r="CM135" s="116">
        <v>2.4</v>
      </c>
      <c r="CN135" s="116">
        <v>24.6</v>
      </c>
      <c r="CO135" s="66">
        <v>0.76100000000000001</v>
      </c>
      <c r="CP135" s="71">
        <v>0.16538467588441633</v>
      </c>
      <c r="CQ135" s="66">
        <v>0.35705409529202647</v>
      </c>
      <c r="CR135" s="66">
        <v>8.0537335032167742E-2</v>
      </c>
      <c r="CS135" s="66">
        <v>0.30730387239899659</v>
      </c>
      <c r="CT135" s="113">
        <v>5.6958142607710822E-2</v>
      </c>
      <c r="CU135" s="40"/>
      <c r="CV135" s="96">
        <v>2009</v>
      </c>
      <c r="CW135" s="134">
        <v>0.5108133621596761</v>
      </c>
      <c r="CX135" s="134">
        <v>0.71995639879623152</v>
      </c>
      <c r="CY135" s="40"/>
      <c r="DG135" s="40"/>
      <c r="DH135" s="96">
        <v>2009</v>
      </c>
      <c r="DI135" s="66">
        <v>0.29899999999999999</v>
      </c>
      <c r="DJ135" s="40"/>
      <c r="DR135" s="40"/>
      <c r="DS135" s="96">
        <v>2009</v>
      </c>
      <c r="DT135" s="98">
        <v>7.2771884246229337E-2</v>
      </c>
      <c r="DU135" s="40"/>
    </row>
    <row r="136" spans="1:125" x14ac:dyDescent="0.2">
      <c r="A136" s="40"/>
      <c r="B136" s="96">
        <v>1894</v>
      </c>
      <c r="C136" s="142">
        <v>12</v>
      </c>
      <c r="D136" s="111">
        <v>1596</v>
      </c>
      <c r="E136" s="112">
        <v>11796</v>
      </c>
      <c r="F136" s="138">
        <f>((((4/6)+((J136+K136+R136+T136+V136+W136+I136-(1-M136)-P136-Q136)/20))*(X136+(AD136+AS136)*5/6+(AH136+AM136+AP136)*1/6+AK136*18/6+AO136*8/6-AE136*9/6-AF136*7/6-AG136*3/6-AI136*2/6-AQ136*4/6-AR136)-(((2/6)-((J136+K136+L136+M136+S136+U136+V136+W136+I136)/20))*(AE136*17/6+AF136*12/6+AI136*3/6+AL136*2/6+AQ136*5/6+AR136*8/6-AD136*1/6-AG136*9/6-AK136*2/6))))/2</f>
        <v>11524.101672470391</v>
      </c>
      <c r="G136" s="301">
        <f t="shared" si="39"/>
        <v>0.97694995527894124</v>
      </c>
      <c r="H136" s="138">
        <f t="shared" si="57"/>
        <v>271.89832752960865</v>
      </c>
      <c r="I136" s="66">
        <f>(Z136-AG136)/(AB136-AI136-AG136+AF136)</f>
        <v>0.3177292960996918</v>
      </c>
      <c r="J136" s="412">
        <v>0.435</v>
      </c>
      <c r="K136" s="66">
        <v>0.81399999999999995</v>
      </c>
      <c r="L136" s="66">
        <f>AN136/X136</f>
        <v>0.23006906463331869</v>
      </c>
      <c r="M136" s="66">
        <f>AG136/X136</f>
        <v>2.5110782865583457E-2</v>
      </c>
      <c r="N136" s="134">
        <f>(I136*0.7635+AU136*0.7562+K136*0.7021+1-P136*0.5276+R136*0.4621+W136*0.2713)/3.9552</f>
        <v>0.55260097380319007</v>
      </c>
      <c r="O136" s="134">
        <f>(1-I136*0.7635+1-AU136*0.7562+1-K136*0.7021+P136*0.5276+1-R136*0.4621+1-W136*0.2713)/5.5276</f>
        <v>0.69005583407149984</v>
      </c>
      <c r="P136" s="113">
        <f>AI136/AA136</f>
        <v>5.1115711985277201E-2</v>
      </c>
      <c r="Q136" s="66">
        <f>AT136/X136</f>
        <v>8.3716134617607407E-2</v>
      </c>
      <c r="R136" s="71">
        <f>E136/AA136</f>
        <v>0.18090637221072003</v>
      </c>
      <c r="S136" s="66">
        <f>AC136/X136</f>
        <v>0.25837358776797476</v>
      </c>
      <c r="T136" s="66">
        <f>AC136/AA136</f>
        <v>9.9256192009815197E-2</v>
      </c>
      <c r="U136" s="67">
        <f>E136/X136</f>
        <v>0.4709170026747575</v>
      </c>
      <c r="V136" s="66">
        <v>0.379</v>
      </c>
      <c r="W136" s="67">
        <f>AD136/AA136</f>
        <v>9.0023771183191478E-2</v>
      </c>
      <c r="X136" s="69">
        <v>25049</v>
      </c>
      <c r="Y136" s="69"/>
      <c r="Z136" s="888">
        <v>17809</v>
      </c>
      <c r="AA136" s="888">
        <v>65205</v>
      </c>
      <c r="AB136" s="887">
        <v>57577</v>
      </c>
      <c r="AC136" s="888">
        <f t="shared" si="35"/>
        <v>6472</v>
      </c>
      <c r="AD136" s="68">
        <v>5870</v>
      </c>
      <c r="AE136" s="119">
        <v>1298</v>
      </c>
      <c r="AF136" s="72">
        <v>456.1864184206238</v>
      </c>
      <c r="AG136" s="68">
        <v>629</v>
      </c>
      <c r="AH136" s="69">
        <v>488</v>
      </c>
      <c r="AI136" s="68">
        <v>3333</v>
      </c>
      <c r="AJ136" s="888">
        <f t="shared" si="36"/>
        <v>1161.0054560364481</v>
      </c>
      <c r="AK136" s="68">
        <v>602</v>
      </c>
      <c r="AL136" s="120">
        <v>254.00545603644807</v>
      </c>
      <c r="AM136" s="69">
        <v>3</v>
      </c>
      <c r="AN136" s="888">
        <f t="shared" si="37"/>
        <v>5763</v>
      </c>
      <c r="AO136" s="68">
        <v>3147</v>
      </c>
      <c r="AP136" s="69">
        <v>419</v>
      </c>
      <c r="AQ136" s="69">
        <v>1156</v>
      </c>
      <c r="AR136" s="68">
        <v>1843</v>
      </c>
      <c r="AS136" s="220">
        <v>4853</v>
      </c>
      <c r="AT136" s="894">
        <f t="shared" si="38"/>
        <v>2097.0054560364479</v>
      </c>
      <c r="AU136" s="349">
        <f>X136/AA136</f>
        <v>0.38415765662142476</v>
      </c>
      <c r="AV136" s="349">
        <f>BH136/AA136</f>
        <v>0.62005981136415922</v>
      </c>
      <c r="AW136" s="353">
        <f>AG136/AA136</f>
        <v>9.6464995015719656E-3</v>
      </c>
      <c r="AX136" s="365">
        <f>AN136/AA136</f>
        <v>8.8382792730618817E-2</v>
      </c>
      <c r="AY136" s="365">
        <f>BH136/X136</f>
        <v>1.6140764102359375</v>
      </c>
      <c r="AZ136" s="365">
        <f>AR136/X136</f>
        <v>7.3575791448760433E-2</v>
      </c>
      <c r="BA136" s="365">
        <f>AR136/AA136</f>
        <v>2.8264703627022467E-2</v>
      </c>
      <c r="BB136" s="365">
        <f>AT136/AA136</f>
        <v>3.2160194096103795E-2</v>
      </c>
      <c r="BC136" s="365">
        <f>AI136/X136</f>
        <v>0.13305920396023793</v>
      </c>
      <c r="BD136" s="380">
        <f>AD136/X136</f>
        <v>0.23434069224320331</v>
      </c>
      <c r="BE136" s="365">
        <v>0.309</v>
      </c>
      <c r="BF136" s="907">
        <v>9983</v>
      </c>
      <c r="BG136" s="907">
        <v>2753</v>
      </c>
      <c r="BH136" s="910">
        <f>X136+AC136+AN136+AO136</f>
        <v>40431</v>
      </c>
      <c r="BI136" s="909">
        <v>13127</v>
      </c>
      <c r="BJ136" s="909">
        <v>829.77702854070003</v>
      </c>
      <c r="BK136" s="272">
        <v>158.53855758475956</v>
      </c>
      <c r="BL136" s="907">
        <v>1300</v>
      </c>
      <c r="BM136" s="53"/>
      <c r="BN136" s="134">
        <f>(I136*0.7635+AU136*0.7562+K136*0.7021+1-P136*0.5276+R136*0.4621+W136*0.2713)/3.9552</f>
        <v>0.55260097380319007</v>
      </c>
      <c r="BO136" s="222">
        <v>7.39</v>
      </c>
      <c r="BP136" s="116">
        <v>11.6</v>
      </c>
      <c r="BQ136" s="116">
        <v>3.8</v>
      </c>
      <c r="BR136" s="116">
        <v>0.4</v>
      </c>
      <c r="BS136" s="115">
        <f>AS136/D136</f>
        <v>3.0407268170426067</v>
      </c>
      <c r="BT136" s="1252">
        <v>0.92700000000000005</v>
      </c>
      <c r="BU136" s="116">
        <v>0.56999999999999995</v>
      </c>
      <c r="BV136" s="116">
        <v>24.8</v>
      </c>
      <c r="BW136" s="116">
        <v>2.2000000000000002</v>
      </c>
      <c r="BX136" s="66">
        <v>0.81399999999999995</v>
      </c>
      <c r="BY136" s="71">
        <v>0.18090637221072003</v>
      </c>
      <c r="BZ136" s="66">
        <v>0.38415765662142476</v>
      </c>
      <c r="CA136" s="227">
        <v>9.0023771183191478E-2</v>
      </c>
      <c r="CB136" s="66">
        <v>0.3177292960996918</v>
      </c>
      <c r="CC136" s="113">
        <v>5.1115711985277201E-2</v>
      </c>
      <c r="CD136" s="53"/>
      <c r="CE136" s="134">
        <f>(1-I136*0.7635+1-AU136*0.7562+1-K136*0.7021+P136*0.5276+1-R136*0.4621+1-W136*0.2713)/5.5276</f>
        <v>0.69005583407149984</v>
      </c>
      <c r="CF136" s="115">
        <v>7.39</v>
      </c>
      <c r="CG136" s="116">
        <v>11.6</v>
      </c>
      <c r="CH136" s="116">
        <v>3.8</v>
      </c>
      <c r="CI136" s="116">
        <v>0.4</v>
      </c>
      <c r="CJ136" s="115">
        <f>AS136/D136</f>
        <v>3.0407268170426067</v>
      </c>
      <c r="CK136" s="1252">
        <v>0.92700000000000005</v>
      </c>
      <c r="CL136" s="116">
        <v>0.56999999999999995</v>
      </c>
      <c r="CM136" s="116">
        <v>2.2000000000000002</v>
      </c>
      <c r="CN136" s="116">
        <v>24.8</v>
      </c>
      <c r="CO136" s="66">
        <v>0.81399999999999995</v>
      </c>
      <c r="CP136" s="71">
        <v>0.18090637221072003</v>
      </c>
      <c r="CQ136" s="66">
        <v>0.38415765662142476</v>
      </c>
      <c r="CR136" s="66">
        <v>9.0023771183191478E-2</v>
      </c>
      <c r="CS136" s="66">
        <v>0.3177292960996918</v>
      </c>
      <c r="CT136" s="113">
        <v>5.1115711985277201E-2</v>
      </c>
      <c r="CU136" s="40"/>
      <c r="CV136" s="96">
        <v>2010</v>
      </c>
      <c r="CW136" s="134">
        <v>0.50261502623651222</v>
      </c>
      <c r="CX136" s="134">
        <v>0.72582260804496479</v>
      </c>
      <c r="CY136" s="40"/>
      <c r="DG136" s="40"/>
      <c r="DH136" s="96">
        <v>2010</v>
      </c>
      <c r="DI136" s="66">
        <v>0.29699999999999999</v>
      </c>
      <c r="DJ136" s="40"/>
      <c r="DR136" s="40"/>
      <c r="DS136" s="96">
        <v>2010</v>
      </c>
      <c r="DT136" s="98">
        <v>6.9252826109801685E-2</v>
      </c>
      <c r="DU136" s="40"/>
    </row>
    <row r="137" spans="1:125" x14ac:dyDescent="0.2">
      <c r="A137" s="40"/>
      <c r="B137" s="96">
        <v>1893</v>
      </c>
      <c r="C137" s="142">
        <v>12</v>
      </c>
      <c r="D137" s="111">
        <v>1570</v>
      </c>
      <c r="E137" s="112">
        <v>10315</v>
      </c>
      <c r="F137" s="138">
        <f>((((4/6)+((J137+K137+R137+T137+V137+W137+I137-(1-M137)-P137-Q137)/20))*(X137+(AD137+AS137)*5/6+(AH137+AM137+AP137)*1/6+AK137*18/6+AO137*8/6-AE137*9/6-AF137*7/6-AG137*3/6-AI137*2/6-AQ137*4/6-AR137)-(((2/6)-((J137+K137+L137+M137+S137+U137+V137+W137+I137)/20))*(AE137*17/6+AF137*12/6+AI137*3/6+AL137*2/6+AQ137*5/6+AR137*8/6-AD137*1/6-AG137*9/6-AK137*2/6))))/2</f>
        <v>9964.6040668852384</v>
      </c>
      <c r="G137" s="301">
        <f t="shared" si="39"/>
        <v>0.966030447589456</v>
      </c>
      <c r="H137" s="138">
        <f t="shared" si="57"/>
        <v>350.39593311476165</v>
      </c>
      <c r="I137" s="66">
        <f>(Z137-AG137)/(AB137-AI137-AG137+AF137)</f>
        <v>0.28804166452832908</v>
      </c>
      <c r="J137" s="412">
        <v>0.379</v>
      </c>
      <c r="K137" s="66">
        <v>0.73599999999999999</v>
      </c>
      <c r="L137" s="66">
        <f>AN137/X137</f>
        <v>0.26148999258710154</v>
      </c>
      <c r="M137" s="66">
        <f>AG137/X137</f>
        <v>2.1312083024462566E-2</v>
      </c>
      <c r="N137" s="134">
        <f>(I137*0.7635+AU137*0.7562+K137*0.7021+1-P137*0.5276+R137*0.4621+W137*0.2713)/3.9552</f>
        <v>0.52243068331088138</v>
      </c>
      <c r="O137" s="134">
        <f>(1-I137*0.7635+1-AU137*0.7562+1-K137*0.7021+P137*0.5276+1-R137*0.4621+1-W137*0.2713)/5.5276</f>
        <v>0.71164378055011246</v>
      </c>
      <c r="P137" s="113">
        <f>AI137/AA137</f>
        <v>5.2465452261306535E-2</v>
      </c>
      <c r="Q137" s="66">
        <f>AT137/X137</f>
        <v>8.6448101034988012E-2</v>
      </c>
      <c r="R137" s="71">
        <f>E137/AA137</f>
        <v>0.161981783919598</v>
      </c>
      <c r="S137" s="66">
        <f>AC137/X137</f>
        <v>0.31421423276501109</v>
      </c>
      <c r="T137" s="66">
        <f>AC137/AA137</f>
        <v>0.10650125628140704</v>
      </c>
      <c r="U137" s="67">
        <f>E137/X137</f>
        <v>0.47790029651593774</v>
      </c>
      <c r="V137" s="66">
        <v>0.35599999999999998</v>
      </c>
      <c r="W137" s="67">
        <f>AD137/AA137</f>
        <v>9.6466708542713567E-2</v>
      </c>
      <c r="X137" s="69">
        <v>21584</v>
      </c>
      <c r="Y137" s="69"/>
      <c r="Z137" s="888">
        <v>15913</v>
      </c>
      <c r="AA137" s="888">
        <v>63680</v>
      </c>
      <c r="AB137" s="887">
        <v>56898</v>
      </c>
      <c r="AC137" s="888">
        <f t="shared" ref="AC137:AC154" si="58">AD137+AK137</f>
        <v>6782</v>
      </c>
      <c r="AD137" s="68">
        <v>6143</v>
      </c>
      <c r="AE137" s="119">
        <v>1268</v>
      </c>
      <c r="AF137" s="72">
        <v>551.48875354345705</v>
      </c>
      <c r="AG137" s="68">
        <v>460</v>
      </c>
      <c r="AH137" s="69">
        <v>521</v>
      </c>
      <c r="AI137" s="68">
        <v>3341</v>
      </c>
      <c r="AJ137" s="888">
        <f t="shared" ref="AJ137:AJ154" si="59">AH137+AL137+AP137</f>
        <v>1308.8958127391811</v>
      </c>
      <c r="AK137" s="68">
        <v>639</v>
      </c>
      <c r="AL137" s="120">
        <v>251.89581273918117</v>
      </c>
      <c r="AM137" s="69">
        <v>6</v>
      </c>
      <c r="AN137" s="888">
        <f t="shared" ref="AN137:AN154" si="60">AH137+AM137+AP137+AS137</f>
        <v>5644</v>
      </c>
      <c r="AO137" s="68">
        <v>2750</v>
      </c>
      <c r="AP137" s="69">
        <v>536</v>
      </c>
      <c r="AQ137" s="72">
        <v>1406.8543916119127</v>
      </c>
      <c r="AR137" s="68">
        <v>1614</v>
      </c>
      <c r="AS137" s="220">
        <v>4581</v>
      </c>
      <c r="AT137" s="894">
        <f t="shared" ref="AT137:AT154" si="61">AL137+AR137</f>
        <v>1865.8958127391811</v>
      </c>
      <c r="AU137" s="349">
        <f>X137/AA137</f>
        <v>0.33894472361809047</v>
      </c>
      <c r="AV137" s="349">
        <f>BH137/AA137</f>
        <v>0.57726130653266328</v>
      </c>
      <c r="AW137" s="353">
        <f>AG137/AA137</f>
        <v>7.2236180904522614E-3</v>
      </c>
      <c r="AX137" s="365">
        <f>AN137/AA137</f>
        <v>8.8630653266331655E-2</v>
      </c>
      <c r="AY137" s="365">
        <f>BH137/X137</f>
        <v>1.7031134173461824</v>
      </c>
      <c r="AZ137" s="365">
        <f>AR137/X137</f>
        <v>7.4777613046701261E-2</v>
      </c>
      <c r="BA137" s="365">
        <f>AR137/AA137</f>
        <v>2.5345477386934673E-2</v>
      </c>
      <c r="BB137" s="365">
        <f>AT137/AA137</f>
        <v>2.9301127712612767E-2</v>
      </c>
      <c r="BC137" s="365">
        <f>AI137/X137</f>
        <v>0.15479058561897702</v>
      </c>
      <c r="BD137" s="380">
        <f>AD137/X137</f>
        <v>0.2846089696071164</v>
      </c>
      <c r="BE137" s="365">
        <v>0.28000000000000003</v>
      </c>
      <c r="BF137" s="907">
        <v>8556</v>
      </c>
      <c r="BG137" s="907">
        <v>2197</v>
      </c>
      <c r="BH137" s="910">
        <f>X137+AC137+AN137+AO137</f>
        <v>36760</v>
      </c>
      <c r="BI137" s="909">
        <v>12209</v>
      </c>
      <c r="BJ137" s="909">
        <v>877.62647956267665</v>
      </c>
      <c r="BK137" s="272">
        <v>133.13444000611807</v>
      </c>
      <c r="BL137" s="907">
        <v>1047</v>
      </c>
      <c r="BM137" s="53"/>
      <c r="BN137" s="134">
        <f>(I137*0.7635+AU137*0.7562+K137*0.7021+1-P137*0.5276+R137*0.4621+W137*0.2713)/3.9552</f>
        <v>0.52243068331088138</v>
      </c>
      <c r="BO137" s="222">
        <v>6.57</v>
      </c>
      <c r="BP137" s="116">
        <v>10.3</v>
      </c>
      <c r="BQ137" s="116">
        <v>4</v>
      </c>
      <c r="BR137" s="116">
        <v>0.3</v>
      </c>
      <c r="BS137" s="115">
        <f>AS137/D137</f>
        <v>2.9178343949044585</v>
      </c>
      <c r="BT137" s="1252">
        <v>0.93100000000000005</v>
      </c>
      <c r="BU137" s="116">
        <v>0.54</v>
      </c>
      <c r="BV137" s="116">
        <v>24.8</v>
      </c>
      <c r="BW137" s="116">
        <v>2.2000000000000002</v>
      </c>
      <c r="BX137" s="66">
        <v>0.73599999999999999</v>
      </c>
      <c r="BY137" s="71">
        <v>0.161981783919598</v>
      </c>
      <c r="BZ137" s="66">
        <v>0.33894472361809047</v>
      </c>
      <c r="CA137" s="227">
        <v>9.6466708542713567E-2</v>
      </c>
      <c r="CB137" s="66">
        <v>0.28804166452832908</v>
      </c>
      <c r="CC137" s="113">
        <v>5.2465452261306535E-2</v>
      </c>
      <c r="CD137" s="53"/>
      <c r="CE137" s="134">
        <f>(1-I137*0.7635+1-AU137*0.7562+1-K137*0.7021+P137*0.5276+1-R137*0.4621+1-W137*0.2713)/5.5276</f>
        <v>0.71164378055011246</v>
      </c>
      <c r="CF137" s="115">
        <v>6.57</v>
      </c>
      <c r="CG137" s="116">
        <v>10.3</v>
      </c>
      <c r="CH137" s="116">
        <v>4</v>
      </c>
      <c r="CI137" s="116">
        <v>0.3</v>
      </c>
      <c r="CJ137" s="115">
        <f>AS137/D137</f>
        <v>2.9178343949044585</v>
      </c>
      <c r="CK137" s="1252">
        <v>0.93100000000000005</v>
      </c>
      <c r="CL137" s="116">
        <v>0.54</v>
      </c>
      <c r="CM137" s="116">
        <v>2.2000000000000002</v>
      </c>
      <c r="CN137" s="116">
        <v>24.8</v>
      </c>
      <c r="CO137" s="66">
        <v>0.73599999999999999</v>
      </c>
      <c r="CP137" s="71">
        <v>0.161981783919598</v>
      </c>
      <c r="CQ137" s="66">
        <v>0.33894472361809047</v>
      </c>
      <c r="CR137" s="66">
        <v>9.6466708542713567E-2</v>
      </c>
      <c r="CS137" s="66">
        <v>0.28804166452832908</v>
      </c>
      <c r="CT137" s="113">
        <v>5.2465452261306535E-2</v>
      </c>
      <c r="CU137" s="40"/>
      <c r="CV137" s="96">
        <v>2011</v>
      </c>
      <c r="CW137" s="134">
        <v>0.49967731647230434</v>
      </c>
      <c r="CX137" s="134">
        <v>0.72792464684288705</v>
      </c>
      <c r="CY137" s="40"/>
      <c r="DG137" s="40"/>
      <c r="DH137" s="96">
        <v>2011</v>
      </c>
      <c r="DI137" s="66">
        <v>0.29499999999999998</v>
      </c>
      <c r="DJ137" s="40"/>
      <c r="DR137" s="40"/>
      <c r="DS137" s="96">
        <v>2011</v>
      </c>
      <c r="DT137" s="98">
        <v>6.8846607580386576E-2</v>
      </c>
      <c r="DU137" s="40"/>
    </row>
    <row r="138" spans="1:125" x14ac:dyDescent="0.2">
      <c r="A138" s="40"/>
      <c r="B138" s="96">
        <v>1892</v>
      </c>
      <c r="C138" s="142">
        <v>12</v>
      </c>
      <c r="D138" s="111">
        <v>1836</v>
      </c>
      <c r="E138" s="112">
        <v>9388</v>
      </c>
      <c r="F138" s="138">
        <f>((((4/6)+((J138+K138+R138+T138+V138+W138+I138-(1-M138)-P138-Q138)/20))*(X138+(AD138+AS138)*5/6+(AH138+AM138+AP138)*1/6+AK138*18/6+AO138*8/6-AE138*9/6-AF138*7/6-AG138*3/6-AI138*2/6-AQ138*4/6-AR138)-(((2/6)-((J138+K138+L138+M138+S138+U138+V138+W138+I138)/20))*(AE138*17/6+AF138*12/6+AI138*3/6+AL138*2/6+AQ138*5/6+AR138*8/6-AD138*1/6-AG138*9/6-AK138*2/6))))/2</f>
        <v>9269.6443075215593</v>
      </c>
      <c r="G138" s="300">
        <f t="shared" ref="G138:G154" si="62">F138/E138</f>
        <v>0.98739287468273962</v>
      </c>
      <c r="H138" s="138">
        <f t="shared" si="57"/>
        <v>118.35569247844069</v>
      </c>
      <c r="I138" s="66">
        <f>(Z138-AG138)/(AB138-AI138-AG138+AF138)</f>
        <v>0.26250886709086624</v>
      </c>
      <c r="J138" s="412">
        <v>0.32800000000000001</v>
      </c>
      <c r="K138" s="66">
        <v>0.64400000000000002</v>
      </c>
      <c r="L138" s="66">
        <f>AN138/X138</f>
        <v>0.3312939152048181</v>
      </c>
      <c r="M138" s="66">
        <f>AG138/X138</f>
        <v>1.9932125615410353E-2</v>
      </c>
      <c r="N138" s="134">
        <f>(I138*0.7635+AU138*0.7562+K138*0.7021+1-P138*0.5276+R138*0.4621+W138*0.2713)/3.9552</f>
        <v>0.48472048245485028</v>
      </c>
      <c r="O138" s="134">
        <f>(1-I138*0.7635+1-AU138*0.7562+1-K138*0.7021+P138*0.5276+1-R138*0.4621+1-W138*0.2713)/5.5276</f>
        <v>0.73862680870442432</v>
      </c>
      <c r="P138" s="113">
        <f>AI138/AA138</f>
        <v>8.4571266728032293E-2</v>
      </c>
      <c r="Q138" s="66">
        <f>AT138/X138</f>
        <v>0.10277193872046959</v>
      </c>
      <c r="R138" s="71">
        <f>E138/AA138</f>
        <v>0.13294625787722156</v>
      </c>
      <c r="S138" s="66">
        <f>AC138/X138</f>
        <v>0.32211653362649967</v>
      </c>
      <c r="T138" s="66">
        <f>AC138/AA138</f>
        <v>9.5432981661120159E-2</v>
      </c>
      <c r="U138" s="67">
        <f>E138/X138</f>
        <v>0.44873572008986184</v>
      </c>
      <c r="V138" s="66">
        <v>0.317</v>
      </c>
      <c r="W138" s="67">
        <f>AD138/AA138</f>
        <v>8.7488493946045465E-2</v>
      </c>
      <c r="X138" s="69">
        <v>20921</v>
      </c>
      <c r="Y138" s="69"/>
      <c r="Z138" s="888">
        <v>15643</v>
      </c>
      <c r="AA138" s="888">
        <v>70615</v>
      </c>
      <c r="AB138" s="887">
        <v>63876</v>
      </c>
      <c r="AC138" s="888">
        <f t="shared" si="58"/>
        <v>6739</v>
      </c>
      <c r="AD138" s="68">
        <v>6178</v>
      </c>
      <c r="AE138" s="119">
        <v>1339</v>
      </c>
      <c r="AF138" s="72">
        <v>514.85025646996428</v>
      </c>
      <c r="AG138" s="68">
        <v>417</v>
      </c>
      <c r="AH138" s="69">
        <v>603</v>
      </c>
      <c r="AI138" s="68">
        <v>5972</v>
      </c>
      <c r="AJ138" s="888">
        <f t="shared" si="59"/>
        <v>1623.0917299709445</v>
      </c>
      <c r="AK138" s="68">
        <v>561</v>
      </c>
      <c r="AL138" s="120">
        <v>273.09172997094441</v>
      </c>
      <c r="AM138" s="69">
        <v>1</v>
      </c>
      <c r="AN138" s="888">
        <f t="shared" si="60"/>
        <v>6931</v>
      </c>
      <c r="AO138" s="68">
        <v>3198</v>
      </c>
      <c r="AP138" s="69">
        <v>747</v>
      </c>
      <c r="AQ138" s="72">
        <v>1559.8881171194305</v>
      </c>
      <c r="AR138" s="68">
        <v>1877</v>
      </c>
      <c r="AS138" s="220">
        <v>5580</v>
      </c>
      <c r="AT138" s="894">
        <f t="shared" si="61"/>
        <v>2150.0917299709445</v>
      </c>
      <c r="AU138" s="349">
        <f>X138/AA138</f>
        <v>0.29626849819443463</v>
      </c>
      <c r="AV138" s="349">
        <f>BH138/AA138</f>
        <v>0.53514125893931885</v>
      </c>
      <c r="AW138" s="353">
        <f>AG138/AA138</f>
        <v>5.9052609219004465E-3</v>
      </c>
      <c r="AX138" s="365">
        <f>AN138/AA138</f>
        <v>9.8151950718685835E-2</v>
      </c>
      <c r="AY138" s="365">
        <f>BH138/X138</f>
        <v>1.8062712107451844</v>
      </c>
      <c r="AZ138" s="365">
        <f>AR138/X138</f>
        <v>8.9718464700540124E-2</v>
      </c>
      <c r="BA138" s="365">
        <f>AR138/AA138</f>
        <v>2.6580754797139419E-2</v>
      </c>
      <c r="BB138" s="365">
        <f>AT138/AA138</f>
        <v>3.0448087941243991E-2</v>
      </c>
      <c r="BC138" s="365">
        <f>AI138/X138</f>
        <v>0.28545480617561303</v>
      </c>
      <c r="BD138" s="380">
        <f>AD138/X138</f>
        <v>0.2953013718273505</v>
      </c>
      <c r="BE138" s="365">
        <v>0.245</v>
      </c>
      <c r="BF138" s="907">
        <v>7360</v>
      </c>
      <c r="BG138" s="907">
        <v>2007</v>
      </c>
      <c r="BH138" s="910">
        <f>X138+AC138+AN138+AO138</f>
        <v>37789</v>
      </c>
      <c r="BI138" s="909">
        <v>12209</v>
      </c>
      <c r="BJ138" s="909">
        <v>848.40812958309323</v>
      </c>
      <c r="BK138" s="272">
        <v>168.04809102063041</v>
      </c>
      <c r="BL138" s="907">
        <v>1010</v>
      </c>
      <c r="BM138" s="53"/>
      <c r="BN138" s="134">
        <f>(I138*0.7635+AU138*0.7562+K138*0.7021+1-P138*0.5276+R138*0.4621+W138*0.2713)/3.9552</f>
        <v>0.48472048245485028</v>
      </c>
      <c r="BO138" s="222">
        <v>5.1100000000000003</v>
      </c>
      <c r="BP138" s="116">
        <v>8.6999999999999993</v>
      </c>
      <c r="BQ138" s="116">
        <v>3.5</v>
      </c>
      <c r="BR138" s="116">
        <v>0.2</v>
      </c>
      <c r="BS138" s="115">
        <f>AS138/D138</f>
        <v>3.0392156862745097</v>
      </c>
      <c r="BT138" s="1252">
        <v>0.92800000000000005</v>
      </c>
      <c r="BU138" s="116">
        <v>0.97</v>
      </c>
      <c r="BV138" s="116">
        <v>23.7</v>
      </c>
      <c r="BW138" s="116">
        <v>3.3</v>
      </c>
      <c r="BX138" s="66">
        <v>0.64400000000000002</v>
      </c>
      <c r="BY138" s="71">
        <v>0.13294625787722156</v>
      </c>
      <c r="BZ138" s="66">
        <v>0.29626849819443463</v>
      </c>
      <c r="CA138" s="227">
        <v>8.7488493946045465E-2</v>
      </c>
      <c r="CB138" s="66">
        <v>0.26250886709086624</v>
      </c>
      <c r="CC138" s="113">
        <v>8.4571266728032293E-2</v>
      </c>
      <c r="CD138" s="53"/>
      <c r="CE138" s="134">
        <f>(1-I138*0.7635+1-AU138*0.7562+1-K138*0.7021+P138*0.5276+1-R138*0.4621+1-W138*0.2713)/5.5276</f>
        <v>0.73862680870442432</v>
      </c>
      <c r="CF138" s="115">
        <v>5.1100000000000003</v>
      </c>
      <c r="CG138" s="116">
        <v>8.6999999999999993</v>
      </c>
      <c r="CH138" s="116">
        <v>3.5</v>
      </c>
      <c r="CI138" s="116">
        <v>0.2</v>
      </c>
      <c r="CJ138" s="115">
        <f>AS138/D138</f>
        <v>3.0392156862745097</v>
      </c>
      <c r="CK138" s="1252">
        <v>0.92800000000000005</v>
      </c>
      <c r="CL138" s="116">
        <v>0.97</v>
      </c>
      <c r="CM138" s="116">
        <v>3.3</v>
      </c>
      <c r="CN138" s="116">
        <v>23.7</v>
      </c>
      <c r="CO138" s="66">
        <v>0.64400000000000002</v>
      </c>
      <c r="CP138" s="71">
        <v>0.13294625787722156</v>
      </c>
      <c r="CQ138" s="66">
        <v>0.29626849819443463</v>
      </c>
      <c r="CR138" s="66">
        <v>8.7488493946045465E-2</v>
      </c>
      <c r="CS138" s="66">
        <v>0.26250886709086624</v>
      </c>
      <c r="CT138" s="113">
        <v>8.4571266728032293E-2</v>
      </c>
      <c r="CU138" s="40"/>
      <c r="CV138" s="96">
        <v>2012</v>
      </c>
      <c r="CW138" s="134">
        <v>0.50064117203514413</v>
      </c>
      <c r="CX138" s="134">
        <v>0.72723497292977024</v>
      </c>
      <c r="CY138" s="40"/>
      <c r="DG138" s="40"/>
      <c r="DH138" s="96">
        <v>2012</v>
      </c>
      <c r="DI138" s="66">
        <v>0.29699999999999999</v>
      </c>
      <c r="DJ138" s="40"/>
      <c r="DR138" s="40"/>
      <c r="DS138" s="96">
        <v>2012</v>
      </c>
      <c r="DT138" s="98">
        <v>7.3663780232905346E-2</v>
      </c>
      <c r="DU138" s="40"/>
    </row>
    <row r="139" spans="1:125" x14ac:dyDescent="0.2">
      <c r="A139" s="40"/>
      <c r="B139" s="96">
        <v>1891</v>
      </c>
      <c r="C139" s="142">
        <v>17</v>
      </c>
      <c r="D139" s="111">
        <v>2216</v>
      </c>
      <c r="E139" s="112">
        <v>12635</v>
      </c>
      <c r="F139" s="138">
        <f>((((4/6)+((J139+K139+R139+T139+V139+W139+I139-(1-M139)-P139-Q139)/20))*(X139+(AD139+AS139)*5/6+(AH139+AM139+AP139)*1/6+AK139*18/6+AO139*8/6-AE139*9/6-AF139*7/6-AG139*3/6-AI139*2/6-AQ139*4/6-AR139)-(((2/6)-((J139+K139+L139+M139+S139+U139+V139+W139+I139)/20))*(AE139*17/6+AF139*12/6+AI139*3/6+AL139*2/6+AQ139*5/6+AR139*8/6-AD139*1/6-AG139*9/6-AK139*2/6))))/2</f>
        <v>12362.91551960118</v>
      </c>
      <c r="G139" s="301">
        <f t="shared" si="62"/>
        <v>0.97846581081133199</v>
      </c>
      <c r="H139" s="138">
        <f t="shared" si="57"/>
        <v>272.08448039882023</v>
      </c>
      <c r="I139" s="66">
        <f>(Z139-AG139)/(AB139-AI139-AG139+AF139)</f>
        <v>0.27269276867797987</v>
      </c>
      <c r="J139" s="412">
        <v>0.34300000000000003</v>
      </c>
      <c r="K139" s="66">
        <v>0.67400000000000004</v>
      </c>
      <c r="L139" s="66">
        <f>AN139/X139</f>
        <v>0.33991664476401456</v>
      </c>
      <c r="M139" s="66">
        <f>AG139/X139</f>
        <v>2.196523110426914E-2</v>
      </c>
      <c r="N139" s="134">
        <f>(I139*0.7635+AU139*0.7562+K139*0.7021+1-P139*0.5276+R139*0.4621+W139*0.2713)/3.9552</f>
        <v>0.49546693090616484</v>
      </c>
      <c r="O139" s="134">
        <f>(1-I139*0.7635+1-AU139*0.7562+1-K139*0.7021+P139*0.5276+1-R139*0.4621+1-W139*0.2713)/5.5276</f>
        <v>0.73093733173166253</v>
      </c>
      <c r="P139" s="113">
        <f>AI139/AA139</f>
        <v>8.8324873096446696E-2</v>
      </c>
      <c r="Q139" s="66">
        <f>AT139/X139</f>
        <v>0.10523331619805672</v>
      </c>
      <c r="R139" s="71">
        <f>E139/AA139</f>
        <v>0.14576603599446239</v>
      </c>
      <c r="S139" s="66">
        <f>AC139/X139</f>
        <v>0.33867758044531221</v>
      </c>
      <c r="T139" s="66">
        <f>AC139/AA139</f>
        <v>0.10406091370558376</v>
      </c>
      <c r="U139" s="67">
        <f>E139/X139</f>
        <v>0.47441144444861638</v>
      </c>
      <c r="V139" s="66">
        <v>0.33100000000000002</v>
      </c>
      <c r="W139" s="67">
        <f>AD139/AA139</f>
        <v>9.2697277341947396E-2</v>
      </c>
      <c r="X139" s="69">
        <v>26633</v>
      </c>
      <c r="Y139" s="69"/>
      <c r="Z139" s="888">
        <v>19709</v>
      </c>
      <c r="AA139" s="888">
        <v>86680</v>
      </c>
      <c r="AB139" s="887">
        <v>77660</v>
      </c>
      <c r="AC139" s="888">
        <f t="shared" si="58"/>
        <v>9020</v>
      </c>
      <c r="AD139" s="68">
        <v>8035</v>
      </c>
      <c r="AE139" s="119">
        <v>1602</v>
      </c>
      <c r="AF139" s="72">
        <v>711.205845624522</v>
      </c>
      <c r="AG139" s="68">
        <v>585</v>
      </c>
      <c r="AH139" s="69">
        <v>1013</v>
      </c>
      <c r="AI139" s="68">
        <v>7656</v>
      </c>
      <c r="AJ139" s="888">
        <f t="shared" si="59"/>
        <v>2314.6789103028445</v>
      </c>
      <c r="AK139" s="68">
        <v>985</v>
      </c>
      <c r="AL139" s="120">
        <v>320.67891030284466</v>
      </c>
      <c r="AM139" s="69">
        <v>6</v>
      </c>
      <c r="AN139" s="888">
        <f t="shared" si="60"/>
        <v>9053</v>
      </c>
      <c r="AO139" s="68">
        <v>4163</v>
      </c>
      <c r="AP139" s="69">
        <v>981</v>
      </c>
      <c r="AQ139" s="72">
        <v>1825.9609481002624</v>
      </c>
      <c r="AR139" s="68">
        <v>2482</v>
      </c>
      <c r="AS139" s="220">
        <v>7053</v>
      </c>
      <c r="AT139" s="894">
        <f t="shared" si="61"/>
        <v>2802.6789103028445</v>
      </c>
      <c r="AU139" s="349">
        <f>X139/AA139</f>
        <v>0.30725657591139827</v>
      </c>
      <c r="AV139" s="349">
        <f>BH139/AA139</f>
        <v>0.56378634056299026</v>
      </c>
      <c r="AW139" s="353">
        <f>AG139/AA139</f>
        <v>6.7489616982002766E-3</v>
      </c>
      <c r="AX139" s="365">
        <f>AN139/AA139</f>
        <v>0.10444162436548224</v>
      </c>
      <c r="AY139" s="365">
        <f>BH139/X139</f>
        <v>1.8349040663838097</v>
      </c>
      <c r="AZ139" s="365">
        <f>AR139/X139</f>
        <v>9.3192655727856413E-2</v>
      </c>
      <c r="BA139" s="365">
        <f>AR139/AA139</f>
        <v>2.863405629903092E-2</v>
      </c>
      <c r="BB139" s="365">
        <f>AT139/AA139</f>
        <v>3.2333628406816389E-2</v>
      </c>
      <c r="BC139" s="365">
        <f>AI139/X139</f>
        <v>0.2874629219389479</v>
      </c>
      <c r="BD139" s="380">
        <f>AD139/X139</f>
        <v>0.30169338790222655</v>
      </c>
      <c r="BE139" s="365">
        <v>0.254</v>
      </c>
      <c r="BF139" s="907">
        <v>9964</v>
      </c>
      <c r="BG139" s="907">
        <v>2631</v>
      </c>
      <c r="BH139" s="910">
        <f>X139+AC139+AN139+AO139</f>
        <v>48869</v>
      </c>
      <c r="BI139" s="909">
        <v>15224</v>
      </c>
      <c r="BJ139" s="909">
        <v>1081.1242996438336</v>
      </c>
      <c r="BK139" s="272">
        <v>208.75794284537201</v>
      </c>
      <c r="BL139" s="907">
        <v>1269</v>
      </c>
      <c r="BM139" s="53"/>
      <c r="BN139" s="134">
        <f>(I139*0.7635+AU139*0.7562+K139*0.7021+1-P139*0.5276+R139*0.4621+W139*0.2713)/3.9552</f>
        <v>0.49546693090616484</v>
      </c>
      <c r="BO139" s="222">
        <v>5.7</v>
      </c>
      <c r="BP139" s="116">
        <v>9.1</v>
      </c>
      <c r="BQ139" s="116">
        <v>3.7</v>
      </c>
      <c r="BR139" s="116">
        <v>0.3</v>
      </c>
      <c r="BS139" s="115">
        <f>AS139/D139</f>
        <v>3.1827617328519855</v>
      </c>
      <c r="BT139" s="1252">
        <v>0.92500000000000004</v>
      </c>
      <c r="BU139" s="116">
        <v>0.95</v>
      </c>
      <c r="BV139" s="116">
        <v>23.5</v>
      </c>
      <c r="BW139" s="116">
        <v>3.5</v>
      </c>
      <c r="BX139" s="66">
        <v>0.67400000000000004</v>
      </c>
      <c r="BY139" s="71">
        <v>0.14576603599446239</v>
      </c>
      <c r="BZ139" s="66">
        <v>0.30725657591139827</v>
      </c>
      <c r="CA139" s="227">
        <v>9.2697277341947396E-2</v>
      </c>
      <c r="CB139" s="66">
        <v>0.27269276867797987</v>
      </c>
      <c r="CC139" s="113">
        <v>8.8324873096446696E-2</v>
      </c>
      <c r="CD139" s="53"/>
      <c r="CE139" s="134">
        <f>(1-I139*0.7635+1-AU139*0.7562+1-K139*0.7021+P139*0.5276+1-R139*0.4621+1-W139*0.2713)/5.5276</f>
        <v>0.73093733173166253</v>
      </c>
      <c r="CF139" s="115">
        <v>5.7</v>
      </c>
      <c r="CG139" s="116">
        <v>9.1</v>
      </c>
      <c r="CH139" s="116">
        <v>3.7</v>
      </c>
      <c r="CI139" s="116">
        <v>0.3</v>
      </c>
      <c r="CJ139" s="115">
        <f>AS139/D139</f>
        <v>3.1827617328519855</v>
      </c>
      <c r="CK139" s="1252">
        <v>0.92500000000000004</v>
      </c>
      <c r="CL139" s="116">
        <v>0.95</v>
      </c>
      <c r="CM139" s="116">
        <v>3.5</v>
      </c>
      <c r="CN139" s="116">
        <v>23.5</v>
      </c>
      <c r="CO139" s="66">
        <v>0.67400000000000004</v>
      </c>
      <c r="CP139" s="71">
        <v>0.14576603599446239</v>
      </c>
      <c r="CQ139" s="66">
        <v>0.30725657591139827</v>
      </c>
      <c r="CR139" s="66">
        <v>9.2697277341947396E-2</v>
      </c>
      <c r="CS139" s="66">
        <v>0.27269276867797987</v>
      </c>
      <c r="CT139" s="113">
        <v>8.8324873096446696E-2</v>
      </c>
      <c r="CU139" s="40"/>
      <c r="CV139" s="96">
        <v>2013</v>
      </c>
      <c r="CW139" s="134">
        <v>0.49674481901135353</v>
      </c>
      <c r="CX139" s="134">
        <v>0.73002295604716227</v>
      </c>
      <c r="CY139" s="40"/>
      <c r="DG139" s="40"/>
      <c r="DH139" s="96">
        <v>2013</v>
      </c>
      <c r="DI139" s="66">
        <v>0.29699999999999999</v>
      </c>
      <c r="DJ139" s="40"/>
      <c r="DR139" s="40"/>
      <c r="DS139" s="96">
        <v>2013</v>
      </c>
      <c r="DT139" s="98">
        <v>7.0790680720512741E-2</v>
      </c>
      <c r="DU139" s="40"/>
    </row>
    <row r="140" spans="1:125" x14ac:dyDescent="0.2">
      <c r="A140" s="40"/>
      <c r="B140" s="96">
        <v>1890</v>
      </c>
      <c r="C140" s="142">
        <v>25</v>
      </c>
      <c r="D140" s="111">
        <v>3218</v>
      </c>
      <c r="E140" s="112">
        <v>19383</v>
      </c>
      <c r="F140" s="138">
        <f>((((4/6)+((J140+K140+R140+T140+V140+W140+I140-(1-M140)-P140-Q140)/20))*(X140+(AD140+AS140)*5/6+(AH140+AM140+AP140)*1/6+AK140*18/6+AO140*8/6-AE140*9/6-AF140*7/6-AG140*3/6-AI140*2/6-AQ140*4/6-AR140)-(((2/6)-((J140+K140+L140+M140+S140+U140+V140+W140+I140)/20))*(AE140*17/6+AF140*12/6+AI140*3/6+AL140*2/6+AQ140*5/6+AR140*8/6-AD140*1/6-AG140*9/6-AK140*2/6))))/2</f>
        <v>19465.260047580992</v>
      </c>
      <c r="G140" s="300">
        <f t="shared" si="62"/>
        <v>1.0042439275437751</v>
      </c>
      <c r="H140" s="138">
        <f t="shared" ref="H140" si="63">F140-E140</f>
        <v>82.26004758099225</v>
      </c>
      <c r="I140" s="66">
        <f>(Z140-AG140)/(AB140-AI140-AG140+AF140)</f>
        <v>0.26876148130544358</v>
      </c>
      <c r="J140" s="412">
        <v>0.35099999999999998</v>
      </c>
      <c r="K140" s="66">
        <v>0.68799999999999994</v>
      </c>
      <c r="L140" s="66">
        <f>AN140/X140</f>
        <v>0.35011568252690878</v>
      </c>
      <c r="M140" s="66">
        <f>AG140/X140</f>
        <v>1.921335881702042E-2</v>
      </c>
      <c r="N140" s="134">
        <f>(I140*0.7635+AU140*0.7562+K140*0.7021+1-P140*0.5276+R140*0.4621+W140*0.2713)/3.9552</f>
        <v>0.50436973423511033</v>
      </c>
      <c r="O140" s="134">
        <f>(1-I140*0.7635+1-AU140*0.7562+1-K140*0.7021+P140*0.5276+1-R140*0.4621+1-W140*0.2713)/5.5276</f>
        <v>0.72456705028462476</v>
      </c>
      <c r="P140" s="113">
        <f>AI140/AA140</f>
        <v>5.2149473517536217E-2</v>
      </c>
      <c r="Q140" s="66">
        <f>AT140/X140</f>
        <v>0.1127018369311652</v>
      </c>
      <c r="R140" s="71">
        <f>E140/AA140</f>
        <v>0.15345578339007204</v>
      </c>
      <c r="S140" s="66">
        <f>AC140/X140</f>
        <v>0.32861382154712804</v>
      </c>
      <c r="T140" s="66">
        <f>AC140/AA140</f>
        <v>0.10345182487530678</v>
      </c>
      <c r="U140" s="67">
        <f>E140/X140</f>
        <v>0.48745096066794086</v>
      </c>
      <c r="V140" s="66">
        <v>0.33700000000000002</v>
      </c>
      <c r="W140" s="67">
        <f>AD140/AA140</f>
        <v>9.2811337186287701E-2</v>
      </c>
      <c r="X140" s="69">
        <v>39764</v>
      </c>
      <c r="Y140" s="69"/>
      <c r="Z140" s="888">
        <v>29472</v>
      </c>
      <c r="AA140" s="888">
        <v>126310</v>
      </c>
      <c r="AB140" s="887">
        <v>113243</v>
      </c>
      <c r="AC140" s="888">
        <f t="shared" si="58"/>
        <v>13067</v>
      </c>
      <c r="AD140" s="68">
        <v>11723</v>
      </c>
      <c r="AE140" s="119">
        <v>2373</v>
      </c>
      <c r="AF140" s="72">
        <v>923.90181955341961</v>
      </c>
      <c r="AG140" s="68">
        <v>764</v>
      </c>
      <c r="AH140" s="69">
        <v>1598</v>
      </c>
      <c r="AI140" s="68">
        <v>6587</v>
      </c>
      <c r="AJ140" s="888">
        <f t="shared" si="59"/>
        <v>3618.4758437308524</v>
      </c>
      <c r="AK140" s="68">
        <v>1344</v>
      </c>
      <c r="AL140" s="120">
        <v>415.47584373085249</v>
      </c>
      <c r="AM140" s="69">
        <v>23</v>
      </c>
      <c r="AN140" s="888">
        <f t="shared" si="60"/>
        <v>13922</v>
      </c>
      <c r="AO140" s="68">
        <v>6851</v>
      </c>
      <c r="AP140" s="69">
        <v>1605</v>
      </c>
      <c r="AQ140" s="72">
        <v>2600.8897780902539</v>
      </c>
      <c r="AR140" s="68">
        <v>4066</v>
      </c>
      <c r="AS140" s="220">
        <v>10696</v>
      </c>
      <c r="AT140" s="894">
        <f t="shared" si="61"/>
        <v>4481.4758437308528</v>
      </c>
      <c r="AU140" s="349">
        <f>X140/AA140</f>
        <v>0.31481276225160321</v>
      </c>
      <c r="AV140" s="349">
        <f>BH140/AA140</f>
        <v>0.58272504156440508</v>
      </c>
      <c r="AW140" s="353">
        <f>AG140/AA140</f>
        <v>6.0486105613173939E-3</v>
      </c>
      <c r="AX140" s="365">
        <f>AN140/AA140</f>
        <v>0.11022088512390152</v>
      </c>
      <c r="AY140" s="365">
        <f>BH140/X140</f>
        <v>1.851021024041847</v>
      </c>
      <c r="AZ140" s="365">
        <f>AR140/X140</f>
        <v>0.10225329443717936</v>
      </c>
      <c r="BA140" s="365">
        <f>AR140/AA140</f>
        <v>3.2190642071094927E-2</v>
      </c>
      <c r="BB140" s="365">
        <f>AT140/AA140</f>
        <v>3.5479976595129858E-2</v>
      </c>
      <c r="BC140" s="365">
        <f>AI140/X140</f>
        <v>0.16565234885826374</v>
      </c>
      <c r="BD140" s="380">
        <f>AD140/X140</f>
        <v>0.29481440498943767</v>
      </c>
      <c r="BE140" s="365">
        <v>0.26</v>
      </c>
      <c r="BF140" s="907">
        <v>14750</v>
      </c>
      <c r="BG140" s="907">
        <v>4210</v>
      </c>
      <c r="BH140" s="910">
        <f>X140+AC140+AN140+AO140</f>
        <v>73604</v>
      </c>
      <c r="BI140" s="909">
        <v>22603</v>
      </c>
      <c r="BJ140" s="909">
        <v>1465.4295914027205</v>
      </c>
      <c r="BK140" s="272">
        <v>290.34951473584505</v>
      </c>
      <c r="BL140" s="907">
        <v>1895</v>
      </c>
      <c r="BM140" s="53"/>
      <c r="BN140" s="134">
        <f>(I140*0.7635+AU140*0.7562+K140*0.7021+1-P140*0.5276+R140*0.4621+W140*0.2713)/3.9552</f>
        <v>0.50436973423511033</v>
      </c>
      <c r="BO140" s="222">
        <v>6.02</v>
      </c>
      <c r="BP140" s="116">
        <v>9.4</v>
      </c>
      <c r="BQ140" s="116">
        <v>3.7</v>
      </c>
      <c r="BR140" s="116">
        <v>0.2</v>
      </c>
      <c r="BS140" s="115">
        <f>AS140/D140</f>
        <v>3.3238036047234307</v>
      </c>
      <c r="BT140" s="1252">
        <v>0.92100000000000004</v>
      </c>
      <c r="BU140" s="116">
        <v>0.93</v>
      </c>
      <c r="BV140" s="116">
        <v>23.5</v>
      </c>
      <c r="BW140" s="116">
        <v>3.5</v>
      </c>
      <c r="BX140" s="66">
        <v>0.68799999999999994</v>
      </c>
      <c r="BY140" s="71">
        <v>0.15345578339007204</v>
      </c>
      <c r="BZ140" s="66">
        <v>0.31481276225160321</v>
      </c>
      <c r="CA140" s="227">
        <v>9.2811337186287701E-2</v>
      </c>
      <c r="CB140" s="66">
        <v>0.26876148130544358</v>
      </c>
      <c r="CC140" s="113">
        <v>5.2149473517536217E-2</v>
      </c>
      <c r="CD140" s="53"/>
      <c r="CE140" s="134">
        <f>(1-I140*0.7635+1-AU140*0.7562+1-K140*0.7021+P140*0.5276+1-R140*0.4621+1-W140*0.2713)/5.5276</f>
        <v>0.72456705028462476</v>
      </c>
      <c r="CF140" s="115">
        <v>6.02</v>
      </c>
      <c r="CG140" s="116">
        <v>9.4</v>
      </c>
      <c r="CH140" s="116">
        <v>3.7</v>
      </c>
      <c r="CI140" s="116">
        <v>0.2</v>
      </c>
      <c r="CJ140" s="115">
        <f>AS140/D140</f>
        <v>3.3238036047234307</v>
      </c>
      <c r="CK140" s="1252">
        <v>0.92100000000000004</v>
      </c>
      <c r="CL140" s="116">
        <v>0.93</v>
      </c>
      <c r="CM140" s="116">
        <v>3.5</v>
      </c>
      <c r="CN140" s="116">
        <v>23.5</v>
      </c>
      <c r="CO140" s="66">
        <v>0.68799999999999994</v>
      </c>
      <c r="CP140" s="71">
        <v>0.15345578339007204</v>
      </c>
      <c r="CQ140" s="66">
        <v>0.31481276225160321</v>
      </c>
      <c r="CR140" s="66">
        <v>9.2811337186287701E-2</v>
      </c>
      <c r="CS140" s="66">
        <v>0.26876148130544358</v>
      </c>
      <c r="CT140" s="113">
        <v>5.2149473517536217E-2</v>
      </c>
      <c r="CU140" s="40"/>
      <c r="CV140" s="96">
        <v>2014</v>
      </c>
      <c r="CW140" s="134">
        <v>0.49175740648315847</v>
      </c>
      <c r="CX140" s="134">
        <v>0.73359163215098988</v>
      </c>
      <c r="CY140" s="40"/>
      <c r="DG140" s="40"/>
      <c r="DH140" s="96">
        <v>2014</v>
      </c>
      <c r="DI140" s="66">
        <v>0.29799999999999999</v>
      </c>
      <c r="DJ140" s="40"/>
      <c r="DR140" s="40"/>
      <c r="DS140" s="96">
        <v>2014</v>
      </c>
      <c r="DT140" s="98">
        <v>6.5418515971744709E-2</v>
      </c>
      <c r="DU140" s="40"/>
    </row>
    <row r="141" spans="1:125" x14ac:dyDescent="0.2">
      <c r="A141" s="40"/>
      <c r="B141" s="96">
        <v>1889</v>
      </c>
      <c r="C141" s="142">
        <v>16</v>
      </c>
      <c r="D141" s="111">
        <v>2176</v>
      </c>
      <c r="E141" s="112">
        <v>12986</v>
      </c>
      <c r="F141" s="138">
        <f>((((4/6)+((J141+K141+R141+T141+V141+W141+I141-(1-M141)-P141-Q141)/20))*(X141+(AD141+AS141)*5/6+(AH141+AM141+AP141)*1/6+AK141*18/6+AO141*8/6-AE141*9/6-AF141*7/6-AG141*3/6-AI141*2/6-AQ141*4/6-AR141)-(((2/6)-((J141+K141+L141+M141+S141+U141+V141+W141+I141)/20))*(AE141*17/6+AF141*12/6+AI141*3/6+AL141*2/6+AQ141*5/6+AR141*8/6-AD141*1/6-AG141*9/6-AK141*2/6))))/2</f>
        <v>12705.678057667232</v>
      </c>
      <c r="G141" s="301">
        <f t="shared" si="62"/>
        <v>0.97841352669545911</v>
      </c>
      <c r="H141" s="138">
        <f t="shared" si="57"/>
        <v>280.32194233276823</v>
      </c>
      <c r="I141" s="66">
        <f>(Z141-AG141)/(AB141-AI141-AG141+AF141)</f>
        <v>0.28344310411608586</v>
      </c>
      <c r="J141" s="412">
        <v>0.35799999999999998</v>
      </c>
      <c r="K141" s="66">
        <v>0.69199999999999995</v>
      </c>
      <c r="L141" s="66">
        <f>AN141/X141</f>
        <v>0.36556741737350101</v>
      </c>
      <c r="M141" s="66">
        <f>AG141/X141</f>
        <v>2.4385785317344252E-2</v>
      </c>
      <c r="N141" s="134">
        <f>(I141*0.7635+AU141*0.7562+K141*0.7021+1-P141*0.5276+R141*0.4621+W141*0.2713)/3.9552</f>
        <v>0.50401414440394487</v>
      </c>
      <c r="O141" s="134">
        <f>(1-I141*0.7635+1-AU141*0.7562+1-K141*0.7021+P141*0.5276+1-R141*0.4621+1-W141*0.2713)/5.5276</f>
        <v>0.72482148781632483</v>
      </c>
      <c r="P141" s="113">
        <f>AI141/AA141</f>
        <v>9.0700507374073064E-2</v>
      </c>
      <c r="Q141" s="66">
        <f>AT141/X141</f>
        <v>0.11321961809889161</v>
      </c>
      <c r="R141" s="71">
        <f>E141/AA141</f>
        <v>0.15358414249050892</v>
      </c>
      <c r="S141" s="66">
        <f>AC141/X141</f>
        <v>0.29522521205030711</v>
      </c>
      <c r="T141" s="66">
        <f>AC141/AA141</f>
        <v>9.5502229370927116E-2</v>
      </c>
      <c r="U141" s="67">
        <f>E141/X141</f>
        <v>0.47477332553378182</v>
      </c>
      <c r="V141" s="66">
        <v>0.33400000000000002</v>
      </c>
      <c r="W141" s="67">
        <f>AD141/AA141</f>
        <v>8.6525611155133464E-2</v>
      </c>
      <c r="X141" s="69">
        <v>27352</v>
      </c>
      <c r="Y141" s="69"/>
      <c r="Z141" s="888">
        <v>20170</v>
      </c>
      <c r="AA141" s="888">
        <v>84553</v>
      </c>
      <c r="AB141" s="887">
        <v>76478</v>
      </c>
      <c r="AC141" s="888">
        <f t="shared" si="58"/>
        <v>8075</v>
      </c>
      <c r="AD141" s="68">
        <v>7316</v>
      </c>
      <c r="AE141" s="119">
        <v>1628</v>
      </c>
      <c r="AF141" s="72">
        <v>665.45982803105142</v>
      </c>
      <c r="AG141" s="68">
        <v>667</v>
      </c>
      <c r="AH141" s="69">
        <v>1131</v>
      </c>
      <c r="AI141" s="68">
        <v>7669</v>
      </c>
      <c r="AJ141" s="888">
        <f t="shared" si="59"/>
        <v>2825.7313417341229</v>
      </c>
      <c r="AK141" s="68">
        <v>759</v>
      </c>
      <c r="AL141" s="120">
        <v>287.73134173412268</v>
      </c>
      <c r="AM141" s="69">
        <v>1</v>
      </c>
      <c r="AN141" s="888">
        <f t="shared" si="60"/>
        <v>9999</v>
      </c>
      <c r="AO141" s="72">
        <v>5178.8844132153972</v>
      </c>
      <c r="AP141" s="69">
        <v>1407</v>
      </c>
      <c r="AQ141" s="72">
        <v>1688.8073300115304</v>
      </c>
      <c r="AR141" s="72">
        <v>2809.0516525067605</v>
      </c>
      <c r="AS141" s="220">
        <v>7460</v>
      </c>
      <c r="AT141" s="894">
        <f t="shared" si="61"/>
        <v>3096.7829942408835</v>
      </c>
      <c r="AU141" s="349">
        <f>X141/AA141</f>
        <v>0.32348940900973355</v>
      </c>
      <c r="AV141" s="349">
        <f>BH141/AA141</f>
        <v>0.59849898186008066</v>
      </c>
      <c r="AW141" s="353">
        <f>AG141/AA141</f>
        <v>7.8885432805459298E-3</v>
      </c>
      <c r="AX141" s="365">
        <f>AN141/AA141</f>
        <v>0.11825718779936845</v>
      </c>
      <c r="AY141" s="365">
        <f>BH141/X141</f>
        <v>1.8501347036127302</v>
      </c>
      <c r="AZ141" s="365">
        <f>AR141/X141</f>
        <v>0.10270004579214538</v>
      </c>
      <c r="BA141" s="365">
        <f>AR141/AA141</f>
        <v>3.3222377118573683E-2</v>
      </c>
      <c r="BB141" s="365">
        <f>AT141/AA141</f>
        <v>3.6625347347118177E-2</v>
      </c>
      <c r="BC141" s="365">
        <f>AI141/X141</f>
        <v>0.28038169055279322</v>
      </c>
      <c r="BD141" s="380">
        <f>AD141/X141</f>
        <v>0.2674758701374671</v>
      </c>
      <c r="BE141" s="365">
        <v>0.26400000000000001</v>
      </c>
      <c r="BF141" s="907">
        <v>10227</v>
      </c>
      <c r="BG141" s="907">
        <v>3015</v>
      </c>
      <c r="BH141" s="910">
        <f>X141+AC141+AN141+AO141</f>
        <v>50604.884413215397</v>
      </c>
      <c r="BI141" s="909">
        <v>15405</v>
      </c>
      <c r="BJ141" s="909">
        <v>1057.4926568225242</v>
      </c>
      <c r="BK141" s="272">
        <v>206.22806222305789</v>
      </c>
      <c r="BL141" s="907">
        <v>1083</v>
      </c>
      <c r="BM141" s="53"/>
      <c r="BN141" s="134">
        <f>(I141*0.7635+AU141*0.7562+K141*0.7021+1-P141*0.5276+R141*0.4621+W141*0.2713)/3.9552</f>
        <v>0.50401414440394487</v>
      </c>
      <c r="BO141" s="222">
        <v>5.97</v>
      </c>
      <c r="BP141" s="116">
        <v>9.5</v>
      </c>
      <c r="BQ141" s="116">
        <v>3.5</v>
      </c>
      <c r="BR141" s="116">
        <v>0.3</v>
      </c>
      <c r="BS141" s="115">
        <f>AS141/D141</f>
        <v>3.4283088235294117</v>
      </c>
      <c r="BT141" s="1252">
        <v>0.91900000000000004</v>
      </c>
      <c r="BU141" s="116">
        <v>1.05</v>
      </c>
      <c r="BV141" s="116">
        <v>23.4</v>
      </c>
      <c r="BW141" s="116">
        <v>3.6</v>
      </c>
      <c r="BX141" s="66">
        <v>0.69199999999999995</v>
      </c>
      <c r="BY141" s="71">
        <v>0.15358414249050892</v>
      </c>
      <c r="BZ141" s="66">
        <v>0.32348940900973355</v>
      </c>
      <c r="CA141" s="227">
        <v>8.6525611155133464E-2</v>
      </c>
      <c r="CB141" s="66">
        <v>0.28344310411608586</v>
      </c>
      <c r="CC141" s="113">
        <v>9.0700507374073064E-2</v>
      </c>
      <c r="CD141" s="53"/>
      <c r="CE141" s="134">
        <f>(1-I141*0.7635+1-AU141*0.7562+1-K141*0.7021+P141*0.5276+1-R141*0.4621+1-W141*0.2713)/5.5276</f>
        <v>0.72482148781632483</v>
      </c>
      <c r="CF141" s="115">
        <v>5.97</v>
      </c>
      <c r="CG141" s="116">
        <v>9.5</v>
      </c>
      <c r="CH141" s="116">
        <v>3.5</v>
      </c>
      <c r="CI141" s="116">
        <v>0.3</v>
      </c>
      <c r="CJ141" s="115">
        <f>AS141/D141</f>
        <v>3.4283088235294117</v>
      </c>
      <c r="CK141" s="1252">
        <v>0.91900000000000004</v>
      </c>
      <c r="CL141" s="116">
        <v>1.05</v>
      </c>
      <c r="CM141" s="116">
        <v>3.6</v>
      </c>
      <c r="CN141" s="116">
        <v>23.4</v>
      </c>
      <c r="CO141" s="66">
        <v>0.69199999999999995</v>
      </c>
      <c r="CP141" s="71">
        <v>0.15358414249050892</v>
      </c>
      <c r="CQ141" s="66">
        <v>0.32348940900973355</v>
      </c>
      <c r="CR141" s="66">
        <v>8.6525611155133464E-2</v>
      </c>
      <c r="CS141" s="66">
        <v>0.28344310411608586</v>
      </c>
      <c r="CT141" s="113">
        <v>9.0700507374073064E-2</v>
      </c>
      <c r="CU141" s="40"/>
      <c r="CV141" s="96">
        <v>2015</v>
      </c>
      <c r="CW141" s="134">
        <v>0.49943889277356895</v>
      </c>
      <c r="CX141" s="134">
        <v>0.72809524772088796</v>
      </c>
      <c r="CY141" s="40"/>
      <c r="DG141" s="40"/>
      <c r="DH141" s="96">
        <v>2015</v>
      </c>
      <c r="DI141" s="66">
        <v>0.29899999999999999</v>
      </c>
      <c r="DJ141" s="40"/>
      <c r="DR141" s="40"/>
      <c r="DS141" s="96">
        <v>2015</v>
      </c>
      <c r="DT141" s="98">
        <v>7.3320090212537159E-2</v>
      </c>
      <c r="DU141" s="40"/>
    </row>
    <row r="142" spans="1:125" x14ac:dyDescent="0.2">
      <c r="A142" s="40"/>
      <c r="B142" s="96">
        <v>1888</v>
      </c>
      <c r="C142" s="142">
        <v>16</v>
      </c>
      <c r="D142" s="111">
        <v>2180</v>
      </c>
      <c r="E142" s="112">
        <v>10628</v>
      </c>
      <c r="F142" s="138">
        <f>((((4/6)+((J142+K142+R142+T142+V142+W142+I142-(1-M142)-P142-Q142)/20))*(X142+(AD142+AS142)*5/6+(AH142+AM142+AP142)*1/6+AK142*18/6+AO142*8/6-AE142*9/6-AF142*7/6-AG142*3/6-AI142*2/6-AQ142*4/6-AR142)-(((2/6)-((J142+K142+L142+M142+S142+U142+V142+W142+I142)/20))*(AE142*17/6+AF142*12/6+AI142*3/6+AL142*2/6+AQ142*5/6+AR142*8/6-AD142*1/6-AG142*9/6-AK142*2/6))))/2</f>
        <v>10533.099228581928</v>
      </c>
      <c r="G142" s="300">
        <f t="shared" si="62"/>
        <v>0.99107068390872488</v>
      </c>
      <c r="H142" s="138">
        <f t="shared" si="57"/>
        <v>94.900771418071599</v>
      </c>
      <c r="I142" s="66">
        <f>(Z142-AG142)/(AB142-AI142-AG142+AF142)</f>
        <v>0.2597511684468472</v>
      </c>
      <c r="J142" s="412">
        <v>0.32</v>
      </c>
      <c r="K142" s="66">
        <v>0.61099999999999999</v>
      </c>
      <c r="L142" s="66">
        <f>AN142/X142</f>
        <v>0.43524583367879943</v>
      </c>
      <c r="M142" s="66">
        <f>AG142/X142</f>
        <v>2.1598540751181495E-2</v>
      </c>
      <c r="N142" s="134">
        <f>(I142*0.7635+AU142*0.7562+K142*0.7021+1-P142*0.5276+R142*0.4621+W142*0.2713)/3.9552</f>
        <v>0.47418602533668947</v>
      </c>
      <c r="O142" s="134">
        <f>(1-I142*0.7635+1-AU142*0.7562+1-K142*0.7021+P142*0.5276+1-R142*0.4621+1-W142*0.2713)/5.5276</f>
        <v>0.74616459812365699</v>
      </c>
      <c r="P142" s="113">
        <f>AI142/AA142</f>
        <v>0.10140758118286208</v>
      </c>
      <c r="Q142" s="66">
        <f>AT142/X142</f>
        <v>0.13281885884441744</v>
      </c>
      <c r="R142" s="71">
        <f>E142/AA142</f>
        <v>0.13122607729349303</v>
      </c>
      <c r="S142" s="66">
        <f>AC142/X142</f>
        <v>0.23012188044109111</v>
      </c>
      <c r="T142" s="66">
        <f>AC142/AA142</f>
        <v>6.8539325842696633E-2</v>
      </c>
      <c r="U142" s="67">
        <f>E142/X142</f>
        <v>0.44059364895116493</v>
      </c>
      <c r="V142" s="66">
        <v>0.29099999999999998</v>
      </c>
      <c r="W142" s="67">
        <f>AD142/AA142</f>
        <v>5.8365230275342635E-2</v>
      </c>
      <c r="X142" s="69">
        <v>24122</v>
      </c>
      <c r="Y142" s="69"/>
      <c r="Z142" s="888">
        <v>18000</v>
      </c>
      <c r="AA142" s="888">
        <v>80990</v>
      </c>
      <c r="AB142" s="887">
        <v>75439</v>
      </c>
      <c r="AC142" s="888">
        <f t="shared" si="58"/>
        <v>5551</v>
      </c>
      <c r="AD142" s="68">
        <v>4727</v>
      </c>
      <c r="AE142" s="119">
        <v>1352</v>
      </c>
      <c r="AF142" s="72">
        <v>586.32386396453307</v>
      </c>
      <c r="AG142" s="68">
        <v>521</v>
      </c>
      <c r="AH142" s="69">
        <v>1333</v>
      </c>
      <c r="AI142" s="68">
        <v>8213</v>
      </c>
      <c r="AJ142" s="888">
        <f t="shared" si="59"/>
        <v>3259.3311086022163</v>
      </c>
      <c r="AK142" s="68">
        <v>824</v>
      </c>
      <c r="AL142" s="120">
        <v>285.3311086022162</v>
      </c>
      <c r="AM142" s="69">
        <v>8</v>
      </c>
      <c r="AN142" s="888">
        <f t="shared" si="60"/>
        <v>10499</v>
      </c>
      <c r="AO142" s="72">
        <v>4904.7739384291344</v>
      </c>
      <c r="AP142" s="69">
        <v>1641</v>
      </c>
      <c r="AQ142" s="72">
        <v>1721.5057287337384</v>
      </c>
      <c r="AR142" s="72">
        <v>2918.5254044428211</v>
      </c>
      <c r="AS142" s="220">
        <v>7517</v>
      </c>
      <c r="AT142" s="894">
        <f t="shared" si="61"/>
        <v>3203.8565130450374</v>
      </c>
      <c r="AU142" s="349">
        <f>X142/AA142</f>
        <v>0.29783923941227314</v>
      </c>
      <c r="AV142" s="349">
        <f>BH142/AA142</f>
        <v>0.55657209456018197</v>
      </c>
      <c r="AW142" s="353">
        <f>AG142/AA142</f>
        <v>6.4328929497468827E-3</v>
      </c>
      <c r="AX142" s="365">
        <f>AN142/AA142</f>
        <v>0.12963328806025434</v>
      </c>
      <c r="AY142" s="365">
        <f>BH142/X142</f>
        <v>1.8686996906736231</v>
      </c>
      <c r="AZ142" s="365">
        <f>AR142/X142</f>
        <v>0.12099019171058872</v>
      </c>
      <c r="BA142" s="365">
        <f>AR142/AA142</f>
        <v>3.6035626675426854E-2</v>
      </c>
      <c r="BB142" s="365">
        <f>AT142/AA142</f>
        <v>3.9558667897827353E-2</v>
      </c>
      <c r="BC142" s="365">
        <f>AI142/X142</f>
        <v>0.34047757234060194</v>
      </c>
      <c r="BD142" s="380">
        <f>AD142/X142</f>
        <v>0.19596219218970234</v>
      </c>
      <c r="BE142" s="365">
        <v>0.23899999999999999</v>
      </c>
      <c r="BF142" s="907">
        <v>8036</v>
      </c>
      <c r="BG142" s="907">
        <v>2451</v>
      </c>
      <c r="BH142" s="910">
        <f>X142+AC142+AN142+AO142</f>
        <v>45076.773938429134</v>
      </c>
      <c r="BI142" s="909">
        <v>13974</v>
      </c>
      <c r="BJ142" s="909">
        <v>820.60834132114633</v>
      </c>
      <c r="BK142" s="272">
        <v>187.39417780807838</v>
      </c>
      <c r="BL142" s="907">
        <v>1054</v>
      </c>
      <c r="BM142" s="53"/>
      <c r="BN142" s="134">
        <f>(I142*0.7635+AU142*0.7562+K142*0.7021+1-P142*0.5276+R142*0.4621+W142*0.2713)/3.9552</f>
        <v>0.47418602533668947</v>
      </c>
      <c r="BO142" s="222">
        <v>4.88</v>
      </c>
      <c r="BP142" s="116">
        <v>8.4</v>
      </c>
      <c r="BQ142" s="116">
        <v>2.2000000000000002</v>
      </c>
      <c r="BR142" s="116">
        <v>0.2</v>
      </c>
      <c r="BS142" s="115">
        <f>AS142/D142</f>
        <v>3.4481651376146787</v>
      </c>
      <c r="BT142" s="1252">
        <v>0.91900000000000004</v>
      </c>
      <c r="BU142" s="116">
        <v>1.74</v>
      </c>
      <c r="BV142" s="116">
        <v>23.2</v>
      </c>
      <c r="BW142" s="116">
        <v>3.8</v>
      </c>
      <c r="BX142" s="66">
        <v>0.61099999999999999</v>
      </c>
      <c r="BY142" s="71">
        <v>0.13122607729349303</v>
      </c>
      <c r="BZ142" s="66">
        <v>0.29783923941227314</v>
      </c>
      <c r="CA142" s="227">
        <v>5.8365230275342635E-2</v>
      </c>
      <c r="CB142" s="66">
        <v>0.2597511684468472</v>
      </c>
      <c r="CC142" s="113">
        <v>0.10140758118286208</v>
      </c>
      <c r="CD142" s="53"/>
      <c r="CE142" s="134">
        <f>(1-I142*0.7635+1-AU142*0.7562+1-K142*0.7021+P142*0.5276+1-R142*0.4621+1-W142*0.2713)/5.5276</f>
        <v>0.74616459812365699</v>
      </c>
      <c r="CF142" s="115">
        <v>4.88</v>
      </c>
      <c r="CG142" s="116">
        <v>8.4</v>
      </c>
      <c r="CH142" s="116">
        <v>2.2000000000000002</v>
      </c>
      <c r="CI142" s="116">
        <v>0.2</v>
      </c>
      <c r="CJ142" s="115">
        <f>AS142/D142</f>
        <v>3.4481651376146787</v>
      </c>
      <c r="CK142" s="1252">
        <v>0.91900000000000004</v>
      </c>
      <c r="CL142" s="116">
        <v>1.74</v>
      </c>
      <c r="CM142" s="116">
        <v>3.8</v>
      </c>
      <c r="CN142" s="116">
        <v>23.2</v>
      </c>
      <c r="CO142" s="66">
        <v>0.61099999999999999</v>
      </c>
      <c r="CP142" s="71">
        <v>0.13122607729349303</v>
      </c>
      <c r="CQ142" s="66">
        <v>0.29783923941227314</v>
      </c>
      <c r="CR142" s="66">
        <v>5.8365230275342635E-2</v>
      </c>
      <c r="CS142" s="66">
        <v>0.2597511684468472</v>
      </c>
      <c r="CT142" s="113">
        <v>0.10140758118286208</v>
      </c>
      <c r="CU142" s="40"/>
      <c r="CV142" s="96">
        <v>2016</v>
      </c>
      <c r="CW142" s="134">
        <v>0.50470468003969737</v>
      </c>
      <c r="CX142" s="134">
        <v>0.72432738430910137</v>
      </c>
      <c r="CY142" s="40"/>
      <c r="DG142" s="40"/>
      <c r="DH142" s="96">
        <v>2016</v>
      </c>
      <c r="DI142" s="66">
        <v>0.3</v>
      </c>
      <c r="DJ142" s="40"/>
      <c r="DR142" s="40"/>
      <c r="DS142" s="96">
        <v>2016</v>
      </c>
      <c r="DT142" s="98">
        <v>8.1179637079269534E-2</v>
      </c>
      <c r="DU142" s="40"/>
    </row>
    <row r="143" spans="1:125" x14ac:dyDescent="0.2">
      <c r="A143" s="40"/>
      <c r="B143" s="96">
        <v>1887</v>
      </c>
      <c r="C143" s="142">
        <v>16</v>
      </c>
      <c r="D143" s="111">
        <v>2112</v>
      </c>
      <c r="E143" s="112">
        <v>13417</v>
      </c>
      <c r="F143" s="138">
        <f>((((4/6)+((J143+K143+R143+T143+V143+W143+I143-(1-M143)-P143-Q143)/20))*(X143+(AD143+AS143)*5/6+(AH143+AM143+AP143)*1/6+AK143*18/6+AO143*8/6-AE143*9/6-AF143*7/6-AG143*3/6-AI143*2/6-AQ143*4/6-AR143)-(((2/6)-((J143+K143+L143+M143+S143+U143+V143+W143+I143)/20))*(AE143*17/6+AF143*12/6+AI143*3/6+AL143*2/6+AQ143*5/6+AR143*8/6-AD143*1/6-AG143*9/6-AK143*2/6))))/2</f>
        <v>13144.426324951877</v>
      </c>
      <c r="G143" s="301">
        <f t="shared" si="62"/>
        <v>0.97968445441990593</v>
      </c>
      <c r="H143" s="138">
        <f t="shared" si="57"/>
        <v>272.57367504812282</v>
      </c>
      <c r="I143" s="66">
        <f>(Z143-AG143)/(AB143-AI143-AG143+AF143)</f>
        <v>0.28499240576708146</v>
      </c>
      <c r="J143" s="412">
        <v>0.374</v>
      </c>
      <c r="K143" s="66">
        <v>0.70499999999999996</v>
      </c>
      <c r="L143" s="66">
        <f>AN143/X143</f>
        <v>0.40066580756013748</v>
      </c>
      <c r="M143" s="66">
        <f>AG143/X143</f>
        <v>2.1692439862542955E-2</v>
      </c>
      <c r="N143" s="134">
        <f>(I143*0.7635+AU143*0.7562+K143*0.7021+1-P143*0.5276+R143*0.4621+W143*0.2713)/3.9552</f>
        <v>0.51312656874435292</v>
      </c>
      <c r="O143" s="134">
        <f>(1-I143*0.7635+1-AU143*0.7562+1-K143*0.7021+P143*0.5276+1-R143*0.4621+1-W143*0.2713)/5.5276</f>
        <v>0.71830121486763432</v>
      </c>
      <c r="P143" s="113">
        <f>AI143/AA143</f>
        <v>7.2656805749748574E-2</v>
      </c>
      <c r="Q143" s="66">
        <f>AT143/X143</f>
        <v>0.1031446816500233</v>
      </c>
      <c r="R143" s="71">
        <f>E143/AA143</f>
        <v>0.16455711727622832</v>
      </c>
      <c r="S143" s="66">
        <f>AC143/X143</f>
        <v>0.24337772050400916</v>
      </c>
      <c r="T143" s="66">
        <f>AC143/AA143</f>
        <v>8.3388525032501784E-2</v>
      </c>
      <c r="U143" s="67">
        <f>E143/X143</f>
        <v>0.48027634593356244</v>
      </c>
      <c r="V143" s="66">
        <v>0.33200000000000002</v>
      </c>
      <c r="W143" s="67">
        <f>AD143/AA143</f>
        <v>7.4238967792577326E-2</v>
      </c>
      <c r="X143" s="69">
        <v>27936</v>
      </c>
      <c r="Y143" s="69"/>
      <c r="Z143" s="888">
        <v>20234</v>
      </c>
      <c r="AA143" s="888">
        <v>81534</v>
      </c>
      <c r="AB143" s="887">
        <v>74735</v>
      </c>
      <c r="AC143" s="888">
        <f t="shared" si="58"/>
        <v>6799</v>
      </c>
      <c r="AD143" s="68">
        <v>6053</v>
      </c>
      <c r="AE143" s="119">
        <v>1419</v>
      </c>
      <c r="AF143" s="72">
        <v>667.01063189581907</v>
      </c>
      <c r="AG143" s="68">
        <v>606</v>
      </c>
      <c r="AH143" s="69">
        <v>1298</v>
      </c>
      <c r="AI143" s="68">
        <v>5924</v>
      </c>
      <c r="AJ143" s="888">
        <f t="shared" si="59"/>
        <v>3416.9580514267573</v>
      </c>
      <c r="AK143" s="68">
        <v>746</v>
      </c>
      <c r="AL143" s="120">
        <v>296.95805142675715</v>
      </c>
      <c r="AM143" s="69">
        <v>10</v>
      </c>
      <c r="AN143" s="888">
        <f t="shared" si="60"/>
        <v>11193</v>
      </c>
      <c r="AO143" s="72">
        <v>4793.5479550516075</v>
      </c>
      <c r="AP143" s="69">
        <v>1822</v>
      </c>
      <c r="AQ143" s="72">
        <v>1677.0070925716907</v>
      </c>
      <c r="AR143" s="72">
        <v>2584.4917751482935</v>
      </c>
      <c r="AS143" s="220">
        <v>8063</v>
      </c>
      <c r="AT143" s="894">
        <f t="shared" si="61"/>
        <v>2881.4498265750508</v>
      </c>
      <c r="AU143" s="349">
        <f>X143/AA143</f>
        <v>0.34263006843770699</v>
      </c>
      <c r="AV143" s="349">
        <f>BH143/AA143</f>
        <v>0.62209075913179301</v>
      </c>
      <c r="AW143" s="353">
        <f>AG143/AA143</f>
        <v>7.4324821546839356E-3</v>
      </c>
      <c r="AX143" s="365">
        <f>AN143/AA143</f>
        <v>0.13728015306497904</v>
      </c>
      <c r="AY143" s="365">
        <f>BH143/X143</f>
        <v>1.8156338758251578</v>
      </c>
      <c r="AZ143" s="365">
        <f>AR143/X143</f>
        <v>9.2514739946602711E-2</v>
      </c>
      <c r="BA143" s="365">
        <f>AR143/AA143</f>
        <v>3.169833167940115E-2</v>
      </c>
      <c r="BB143" s="365">
        <f>AT143/AA143</f>
        <v>3.5340469332732979E-2</v>
      </c>
      <c r="BC143" s="365">
        <f>AI143/X143</f>
        <v>0.21205612829324169</v>
      </c>
      <c r="BD143" s="380">
        <f>AD143/X143</f>
        <v>0.21667382588774342</v>
      </c>
      <c r="BE143" s="365">
        <v>0.27100000000000002</v>
      </c>
      <c r="BF143" s="907">
        <v>10393</v>
      </c>
      <c r="BG143" s="907">
        <v>3088</v>
      </c>
      <c r="BH143" s="910">
        <f>X143+AC143+AN143+AO143</f>
        <v>50721.54795505161</v>
      </c>
      <c r="BI143" s="909">
        <v>15142</v>
      </c>
      <c r="BJ143" s="909">
        <v>830.87781314265055</v>
      </c>
      <c r="BK143" s="272">
        <v>178.24935069431794</v>
      </c>
      <c r="BL143" s="907">
        <v>1398</v>
      </c>
      <c r="BM143" s="53"/>
      <c r="BN143" s="134">
        <f>(I143*0.7635+AU143*0.7562+K143*0.7021+1-P143*0.5276+R143*0.4621+W143*0.2713)/3.9552</f>
        <v>0.51312656874435292</v>
      </c>
      <c r="BO143" s="222">
        <v>6.35</v>
      </c>
      <c r="BP143" s="116">
        <v>9.9</v>
      </c>
      <c r="BQ143" s="116">
        <v>3</v>
      </c>
      <c r="BR143" s="116">
        <v>0.3</v>
      </c>
      <c r="BS143" s="115">
        <f>AS143/D143</f>
        <v>3.8177083333333335</v>
      </c>
      <c r="BT143" s="1252">
        <v>0.91</v>
      </c>
      <c r="BU143" s="116">
        <v>0.98</v>
      </c>
      <c r="BV143" s="116">
        <v>24.1</v>
      </c>
      <c r="BW143" s="116">
        <v>2.9</v>
      </c>
      <c r="BX143" s="66">
        <v>0.70499999999999996</v>
      </c>
      <c r="BY143" s="71">
        <v>0.16455711727622832</v>
      </c>
      <c r="BZ143" s="66">
        <v>0.34263006843770699</v>
      </c>
      <c r="CA143" s="227">
        <v>7.4238967792577326E-2</v>
      </c>
      <c r="CB143" s="66">
        <v>0.28499240576708146</v>
      </c>
      <c r="CC143" s="113">
        <v>7.2656805749748574E-2</v>
      </c>
      <c r="CD143" s="53"/>
      <c r="CE143" s="134">
        <f>(1-I143*0.7635+1-AU143*0.7562+1-K143*0.7021+P143*0.5276+1-R143*0.4621+1-W143*0.2713)/5.5276</f>
        <v>0.71830121486763432</v>
      </c>
      <c r="CF143" s="115">
        <v>6.35</v>
      </c>
      <c r="CG143" s="116">
        <v>9.9</v>
      </c>
      <c r="CH143" s="116">
        <v>3</v>
      </c>
      <c r="CI143" s="116">
        <v>0.3</v>
      </c>
      <c r="CJ143" s="115">
        <f>AS143/D143</f>
        <v>3.8177083333333335</v>
      </c>
      <c r="CK143" s="1252">
        <v>0.91</v>
      </c>
      <c r="CL143" s="116">
        <v>0.98</v>
      </c>
      <c r="CM143" s="116">
        <v>2.9</v>
      </c>
      <c r="CN143" s="116">
        <v>24.1</v>
      </c>
      <c r="CO143" s="66">
        <v>0.70499999999999996</v>
      </c>
      <c r="CP143" s="71">
        <v>0.16455711727622832</v>
      </c>
      <c r="CQ143" s="66">
        <v>0.34263006843770699</v>
      </c>
      <c r="CR143" s="66">
        <v>7.4238967792577326E-2</v>
      </c>
      <c r="CS143" s="66">
        <v>0.28499240576708146</v>
      </c>
      <c r="CT143" s="113">
        <v>7.2656805749748574E-2</v>
      </c>
      <c r="CU143" s="40"/>
      <c r="CV143" s="96">
        <v>2017</v>
      </c>
      <c r="CW143" s="134">
        <v>0.50786593554194093</v>
      </c>
      <c r="CX143" s="134">
        <v>0.72206539035829576</v>
      </c>
      <c r="CY143" s="40"/>
      <c r="DG143" s="40"/>
      <c r="DH143" s="96">
        <v>2017</v>
      </c>
      <c r="DI143" s="66">
        <v>0.3</v>
      </c>
      <c r="DJ143" s="40"/>
      <c r="DR143" s="40"/>
      <c r="DS143" s="96">
        <v>2017</v>
      </c>
      <c r="DT143" s="98">
        <v>8.657486847143242E-2</v>
      </c>
      <c r="DU143" s="40"/>
    </row>
    <row r="144" spans="1:125" x14ac:dyDescent="0.2">
      <c r="A144" s="40"/>
      <c r="B144" s="96">
        <v>1886</v>
      </c>
      <c r="C144" s="142">
        <v>16</v>
      </c>
      <c r="D144" s="111">
        <v>2098</v>
      </c>
      <c r="E144" s="112">
        <v>11512</v>
      </c>
      <c r="F144" s="138">
        <f>((((4/6)+((J144+K144+R144+T144+V144+W144+I144-(1-M144)-P144-Q144)/20))*(X144+(AD144+AS144)*5/6+(AH144+AM144+AP144)*1/6+AK144*18/6+AO144*8/6-AE144*9/6-AF144*7/6-AG144*3/6-AI144*2/6-AQ144*4/6-AR144)-(((2/6)-((J144+K144+L144+M144+S144+U144+V144+W144+I144)/20))*(AE144*17/6+AF144*12/6+AI144*3/6+AL144*2/6+AQ144*5/6+AR144*8/6-AD144*1/6-AG144*9/6-AK144*2/6))))/2</f>
        <v>10963.338019437964</v>
      </c>
      <c r="G144" s="304">
        <f t="shared" si="62"/>
        <v>0.95233999473922548</v>
      </c>
      <c r="H144" s="138">
        <f t="shared" si="57"/>
        <v>548.66198056203575</v>
      </c>
      <c r="I144" s="66">
        <f>(Z144-AG144)/(AB144-AI144-AG144+AF144)</f>
        <v>0.25468510586901072</v>
      </c>
      <c r="J144" s="412">
        <v>0.33200000000000002</v>
      </c>
      <c r="K144" s="66">
        <v>0.63400000000000001</v>
      </c>
      <c r="L144" s="66">
        <f>AN144/X144</f>
        <v>0.48318320799933889</v>
      </c>
      <c r="M144" s="66">
        <f>AG144/X144</f>
        <v>1.7064705396248245E-2</v>
      </c>
      <c r="N144" s="134">
        <f>(I144*0.7635+AU144*0.7562+K144*0.7021+1-P144*0.5276+R144*0.4621+W144*0.2713)/3.9552</f>
        <v>0.48798088681344615</v>
      </c>
      <c r="O144" s="134">
        <f>(1-I144*0.7635+1-AU144*0.7562+1-K144*0.7021+P144*0.5276+1-R144*0.4621+1-W144*0.2713)/5.5276</f>
        <v>0.73629387012002634</v>
      </c>
      <c r="P144" s="113">
        <f>AI144/AA144</f>
        <v>5.3915471506536361E-2</v>
      </c>
      <c r="Q144" s="66">
        <f>AT144/X144</f>
        <v>0.13754903286442988</v>
      </c>
      <c r="R144" s="71">
        <f>E144/AA144</f>
        <v>0.1461099124254347</v>
      </c>
      <c r="S144" s="66">
        <f>AC144/X144</f>
        <v>0.24225270638790183</v>
      </c>
      <c r="T144" s="66">
        <f>AC144/AA144</f>
        <v>7.4412996573169188E-2</v>
      </c>
      <c r="U144" s="67">
        <f>E144/X144</f>
        <v>0.47566316833319561</v>
      </c>
      <c r="V144" s="66">
        <v>0.30299999999999999</v>
      </c>
      <c r="W144" s="67">
        <f>AD144/AA144</f>
        <v>7.0491179083640054E-2</v>
      </c>
      <c r="X144" s="69">
        <v>24202</v>
      </c>
      <c r="Y144" s="69"/>
      <c r="Z144" s="888">
        <v>17974</v>
      </c>
      <c r="AA144" s="888">
        <v>78790</v>
      </c>
      <c r="AB144" s="887">
        <v>72927</v>
      </c>
      <c r="AC144" s="888">
        <f t="shared" si="58"/>
        <v>5863</v>
      </c>
      <c r="AD144" s="68">
        <v>5554</v>
      </c>
      <c r="AE144" s="119">
        <v>1306</v>
      </c>
      <c r="AF144" s="72">
        <v>685.81380976376738</v>
      </c>
      <c r="AG144" s="68">
        <v>413</v>
      </c>
      <c r="AH144" s="69">
        <v>1468</v>
      </c>
      <c r="AI144" s="68">
        <v>4248</v>
      </c>
      <c r="AJ144" s="888">
        <f t="shared" si="59"/>
        <v>4031.5051134693786</v>
      </c>
      <c r="AK144" s="68">
        <v>309</v>
      </c>
      <c r="AL144" s="120">
        <v>271.50511346937844</v>
      </c>
      <c r="AM144" s="69">
        <v>7</v>
      </c>
      <c r="AN144" s="888">
        <f t="shared" si="60"/>
        <v>11694</v>
      </c>
      <c r="AO144" s="72">
        <v>4349.188477430399</v>
      </c>
      <c r="AP144" s="69">
        <v>2292</v>
      </c>
      <c r="AQ144" s="72">
        <v>1436.9597488264851</v>
      </c>
      <c r="AR144" s="72">
        <v>3057.4565799155534</v>
      </c>
      <c r="AS144" s="220">
        <v>7927</v>
      </c>
      <c r="AT144" s="894">
        <f t="shared" si="61"/>
        <v>3328.961693384932</v>
      </c>
      <c r="AU144" s="349">
        <f>X144/AA144</f>
        <v>0.3071709607818251</v>
      </c>
      <c r="AV144" s="349">
        <f>BH144/AA144</f>
        <v>0.58520355981000627</v>
      </c>
      <c r="AW144" s="353">
        <f>AG144/AA144</f>
        <v>5.2417819520243682E-3</v>
      </c>
      <c r="AX144" s="365">
        <f>AN144/AA144</f>
        <v>0.14841985023480136</v>
      </c>
      <c r="AY144" s="365">
        <f>BH144/X144</f>
        <v>1.9051395949686141</v>
      </c>
      <c r="AZ144" s="365">
        <f>AR144/X144</f>
        <v>0.12633074043118558</v>
      </c>
      <c r="BA144" s="365">
        <f>AR144/AA144</f>
        <v>3.8805134914526633E-2</v>
      </c>
      <c r="BB144" s="365">
        <f>AT144/AA144</f>
        <v>4.2251068579577764E-2</v>
      </c>
      <c r="BC144" s="365">
        <f>AI144/X144</f>
        <v>0.17552268407569621</v>
      </c>
      <c r="BD144" s="380">
        <f>AD144/X144</f>
        <v>0.22948516651516404</v>
      </c>
      <c r="BE144" s="365">
        <v>0.246</v>
      </c>
      <c r="BF144" s="907">
        <v>8239</v>
      </c>
      <c r="BG144" s="907">
        <v>2679</v>
      </c>
      <c r="BH144" s="910">
        <f>X144+AC144+AN144+AO144</f>
        <v>46108.188477430398</v>
      </c>
      <c r="BI144" s="909">
        <v>13727</v>
      </c>
      <c r="BJ144" s="909">
        <v>739.58801666536101</v>
      </c>
      <c r="BK144" s="272">
        <v>157.81222434971519</v>
      </c>
      <c r="BL144" s="907">
        <v>1155</v>
      </c>
      <c r="BM144" s="53"/>
      <c r="BN144" s="134">
        <f>(I144*0.7635+AU144*0.7562+K144*0.7021+1-P144*0.5276+R144*0.4621+W144*0.2713)/3.9552</f>
        <v>0.48798088681344615</v>
      </c>
      <c r="BO144" s="222">
        <v>5.49</v>
      </c>
      <c r="BP144" s="116">
        <v>8.8000000000000007</v>
      </c>
      <c r="BQ144" s="116">
        <v>2.7</v>
      </c>
      <c r="BR144" s="116">
        <v>0.2</v>
      </c>
      <c r="BS144" s="115">
        <f>AS144/D144</f>
        <v>3.7783603431839849</v>
      </c>
      <c r="BT144" s="1252">
        <v>0.91100000000000003</v>
      </c>
      <c r="BU144" s="116">
        <v>1.62</v>
      </c>
      <c r="BV144" s="116">
        <v>22.5</v>
      </c>
      <c r="BW144" s="116">
        <v>4.5</v>
      </c>
      <c r="BX144" s="66">
        <v>0.63400000000000001</v>
      </c>
      <c r="BY144" s="71">
        <v>0.1461099124254347</v>
      </c>
      <c r="BZ144" s="66">
        <v>0.3071709607818251</v>
      </c>
      <c r="CA144" s="227">
        <v>7.0491179083640054E-2</v>
      </c>
      <c r="CB144" s="66">
        <v>0.25468510586901072</v>
      </c>
      <c r="CC144" s="113">
        <v>5.3915471506536361E-2</v>
      </c>
      <c r="CD144" s="53"/>
      <c r="CE144" s="134">
        <f>(1-I144*0.7635+1-AU144*0.7562+1-K144*0.7021+P144*0.5276+1-R144*0.4621+1-W144*0.2713)/5.5276</f>
        <v>0.73629387012002634</v>
      </c>
      <c r="CF144" s="115">
        <v>5.49</v>
      </c>
      <c r="CG144" s="116">
        <v>8.8000000000000007</v>
      </c>
      <c r="CH144" s="116">
        <v>2.7</v>
      </c>
      <c r="CI144" s="116">
        <v>0.2</v>
      </c>
      <c r="CJ144" s="115">
        <f>AS144/D144</f>
        <v>3.7783603431839849</v>
      </c>
      <c r="CK144" s="1252">
        <v>0.91100000000000003</v>
      </c>
      <c r="CL144" s="116">
        <v>1.62</v>
      </c>
      <c r="CM144" s="116">
        <v>4.5</v>
      </c>
      <c r="CN144" s="116">
        <v>22.5</v>
      </c>
      <c r="CO144" s="66">
        <v>0.63400000000000001</v>
      </c>
      <c r="CP144" s="71">
        <v>0.1461099124254347</v>
      </c>
      <c r="CQ144" s="66">
        <v>0.3071709607818251</v>
      </c>
      <c r="CR144" s="66">
        <v>7.0491179083640054E-2</v>
      </c>
      <c r="CS144" s="66">
        <v>0.25468510586901072</v>
      </c>
      <c r="CT144" s="113">
        <v>5.3915471506536361E-2</v>
      </c>
      <c r="CU144" s="40"/>
      <c r="CV144" s="96">
        <v>2018</v>
      </c>
      <c r="CW144" s="134">
        <v>0.49872383358791655</v>
      </c>
      <c r="CX144" s="134">
        <v>0.72860689872513806</v>
      </c>
      <c r="CY144" s="40"/>
      <c r="DG144" s="40"/>
      <c r="DH144" s="96">
        <v>2018</v>
      </c>
      <c r="DI144" s="66">
        <v>0.29499999999999998</v>
      </c>
      <c r="DJ144" s="40"/>
      <c r="DR144" s="40"/>
      <c r="DS144" s="96">
        <v>2018</v>
      </c>
      <c r="DT144" s="98">
        <v>8.2458549261047384E-2</v>
      </c>
      <c r="DU144" s="40"/>
    </row>
    <row r="145" spans="1:249" x14ac:dyDescent="0.2">
      <c r="A145" s="40"/>
      <c r="B145" s="96">
        <v>1885</v>
      </c>
      <c r="C145" s="142">
        <v>16</v>
      </c>
      <c r="D145" s="111">
        <v>1780</v>
      </c>
      <c r="E145" s="112">
        <v>9292</v>
      </c>
      <c r="F145" s="138">
        <f>((((4/6)+((J145+K145+R145+T145+V145+W145+I145-(1-M145)-P145-Q145)/20))*(X145+(AD145+AS145)*5/6+(AH145+AM145+AP145)*1/6+AK145*18/6+AO145*8/6-AE145*9/6-AF145*7/6-AG145*3/6-AI145*2/6-AQ145*4/6-AR145)-(((2/6)-((J145+K145+L145+M145+S145+U145+V145+W145+I145)/20))*(AE145*17/6+AF145*12/6+AI145*3/6+AL145*2/6+AQ145*5/6+AR145*8/6-AD145*1/6-AG145*9/6-AK145*2/6))))/2</f>
        <v>9625.6337531936497</v>
      </c>
      <c r="G145" s="301">
        <f t="shared" si="62"/>
        <v>1.0359054835550634</v>
      </c>
      <c r="H145" s="138">
        <f t="shared" ref="H145:H153" si="64">F145-E145</f>
        <v>333.63375319364968</v>
      </c>
      <c r="I145" s="66">
        <f>(Z145-AG145)/(AB145-AI145-AG145+AF145)</f>
        <v>0.25147174119073235</v>
      </c>
      <c r="J145" s="412">
        <v>0.32500000000000001</v>
      </c>
      <c r="K145" s="66">
        <v>0.61299999999999999</v>
      </c>
      <c r="L145" s="66">
        <f>AN145/X145</f>
        <v>0.49585723390694708</v>
      </c>
      <c r="M145" s="66">
        <f>AG145/X145</f>
        <v>1.5835662107172622E-2</v>
      </c>
      <c r="N145" s="134">
        <f>(I145*0.7635+AU145*0.7562+K145*0.7021+1-P145*0.5276+R145*0.4621+W145*0.2713)/3.9552</f>
        <v>0.48201055667748355</v>
      </c>
      <c r="O145" s="134">
        <f>(1-I145*0.7635+1-AU145*0.7562+1-K145*0.7021+P145*0.5276+1-R145*0.4621+1-W145*0.2713)/5.5276</f>
        <v>0.74056585972740763</v>
      </c>
      <c r="P145" s="113">
        <f>AI145/AA145</f>
        <v>5.0114134678921125E-2</v>
      </c>
      <c r="Q145" s="66">
        <f>AT145/X145</f>
        <v>0.10111945112488581</v>
      </c>
      <c r="R145" s="71">
        <f>E145/AA145</f>
        <v>0.13954466270198834</v>
      </c>
      <c r="S145" s="66">
        <f>AC145/X145</f>
        <v>0.18939059665637104</v>
      </c>
      <c r="T145" s="66">
        <f>AC145/AA145</f>
        <v>5.8013455877935965E-2</v>
      </c>
      <c r="U145" s="67">
        <f>E145/X145</f>
        <v>0.45555718978281118</v>
      </c>
      <c r="V145" s="66">
        <v>0.28799999999999998</v>
      </c>
      <c r="W145" s="67">
        <f>AD145/AA145</f>
        <v>5.3012554814681326E-2</v>
      </c>
      <c r="X145" s="69">
        <v>20397</v>
      </c>
      <c r="Y145" s="69"/>
      <c r="Z145" s="888">
        <v>15305</v>
      </c>
      <c r="AA145" s="888">
        <v>66588</v>
      </c>
      <c r="AB145" s="887">
        <v>62725</v>
      </c>
      <c r="AC145" s="888">
        <f t="shared" si="58"/>
        <v>3863</v>
      </c>
      <c r="AD145" s="68">
        <v>3530</v>
      </c>
      <c r="AE145" s="119">
        <v>1143</v>
      </c>
      <c r="AF145" s="72">
        <v>512.27070667827923</v>
      </c>
      <c r="AG145" s="68">
        <v>323</v>
      </c>
      <c r="AH145" s="69">
        <v>1212</v>
      </c>
      <c r="AI145" s="68">
        <v>3337</v>
      </c>
      <c r="AJ145" s="888">
        <f t="shared" si="59"/>
        <v>3326.7485553603192</v>
      </c>
      <c r="AK145" s="68">
        <v>333</v>
      </c>
      <c r="AL145" s="120">
        <v>258.74855536031913</v>
      </c>
      <c r="AM145" s="69">
        <v>37</v>
      </c>
      <c r="AN145" s="888">
        <f t="shared" si="60"/>
        <v>10114</v>
      </c>
      <c r="AO145" s="72">
        <v>4131.9458842688573</v>
      </c>
      <c r="AP145" s="69">
        <v>1856</v>
      </c>
      <c r="AQ145" s="72">
        <v>1214.4671932791446</v>
      </c>
      <c r="AR145" s="72">
        <v>1803.7848892339766</v>
      </c>
      <c r="AS145" s="220">
        <v>7009</v>
      </c>
      <c r="AT145" s="894">
        <f t="shared" si="61"/>
        <v>2062.5334445942958</v>
      </c>
      <c r="AU145" s="349">
        <f>X145/AA145</f>
        <v>0.30631645341502972</v>
      </c>
      <c r="AV145" s="349">
        <f>BH145/AA145</f>
        <v>0.57827154869148878</v>
      </c>
      <c r="AW145" s="353">
        <f>AG145/AA145</f>
        <v>4.8507238541478943E-3</v>
      </c>
      <c r="AX145" s="365">
        <f>AN145/AA145</f>
        <v>0.15188922929056287</v>
      </c>
      <c r="AY145" s="365">
        <f>BH145/X145</f>
        <v>1.8878239880506376</v>
      </c>
      <c r="AZ145" s="365">
        <f>AR145/X145</f>
        <v>8.8433832879049698E-2</v>
      </c>
      <c r="BA145" s="365">
        <f>AR145/AA145</f>
        <v>2.7088738049407951E-2</v>
      </c>
      <c r="BB145" s="365">
        <f>AT145/AA145</f>
        <v>3.0974551639849461E-2</v>
      </c>
      <c r="BC145" s="365">
        <f>AI145/X145</f>
        <v>0.16360249056233761</v>
      </c>
      <c r="BD145" s="380">
        <f>AD145/X145</f>
        <v>0.17306466637250575</v>
      </c>
      <c r="BE145" s="365">
        <v>0.24399999999999999</v>
      </c>
      <c r="BF145" s="907">
        <v>6488</v>
      </c>
      <c r="BG145" s="907">
        <v>2193</v>
      </c>
      <c r="BH145" s="910">
        <f>X145+AC145+AN145+AO145</f>
        <v>38505.945884268855</v>
      </c>
      <c r="BI145" s="909">
        <v>11824</v>
      </c>
      <c r="BJ145" s="909">
        <v>720.43380090656899</v>
      </c>
      <c r="BK145" s="272">
        <v>151.12598759122963</v>
      </c>
      <c r="BL145" s="907">
        <v>965</v>
      </c>
      <c r="BM145" s="53"/>
      <c r="BN145" s="134">
        <f>(I145*0.7635+AU145*0.7562+K145*0.7021+1-P145*0.5276+R145*0.4621+W145*0.2713)/3.9552</f>
        <v>0.48201055667748355</v>
      </c>
      <c r="BO145" s="222">
        <v>5.22</v>
      </c>
      <c r="BP145" s="116">
        <v>8.8000000000000007</v>
      </c>
      <c r="BQ145" s="116">
        <v>2</v>
      </c>
      <c r="BR145" s="116">
        <v>0.2</v>
      </c>
      <c r="BS145" s="115">
        <f>AS145/D145</f>
        <v>3.9376404494382022</v>
      </c>
      <c r="BT145" s="1252">
        <v>0.90800000000000003</v>
      </c>
      <c r="BU145" s="116">
        <v>1.9</v>
      </c>
      <c r="BV145" s="116">
        <v>23.2</v>
      </c>
      <c r="BW145" s="116">
        <v>3.8</v>
      </c>
      <c r="BX145" s="66">
        <v>0.61299999999999999</v>
      </c>
      <c r="BY145" s="71">
        <v>0.13954466270198834</v>
      </c>
      <c r="BZ145" s="66">
        <v>0.30631645341502972</v>
      </c>
      <c r="CA145" s="227">
        <v>5.3012554814681326E-2</v>
      </c>
      <c r="CB145" s="66">
        <v>0.25147174119073235</v>
      </c>
      <c r="CC145" s="113">
        <v>5.0114134678921125E-2</v>
      </c>
      <c r="CD145" s="53"/>
      <c r="CE145" s="134">
        <f>(1-I145*0.7635+1-AU145*0.7562+1-K145*0.7021+P145*0.5276+1-R145*0.4621+1-W145*0.2713)/5.5276</f>
        <v>0.74056585972740763</v>
      </c>
      <c r="CF145" s="115">
        <v>5.22</v>
      </c>
      <c r="CG145" s="116">
        <v>8.8000000000000007</v>
      </c>
      <c r="CH145" s="116">
        <v>2</v>
      </c>
      <c r="CI145" s="116">
        <v>0.2</v>
      </c>
      <c r="CJ145" s="115">
        <f>AS145/D145</f>
        <v>3.9376404494382022</v>
      </c>
      <c r="CK145" s="1252">
        <v>0.90800000000000003</v>
      </c>
      <c r="CL145" s="116">
        <v>1.9</v>
      </c>
      <c r="CM145" s="116">
        <v>3.8</v>
      </c>
      <c r="CN145" s="116">
        <v>23.2</v>
      </c>
      <c r="CO145" s="66">
        <v>0.61299999999999999</v>
      </c>
      <c r="CP145" s="71">
        <v>0.13954466270198834</v>
      </c>
      <c r="CQ145" s="66">
        <v>0.30631645341502972</v>
      </c>
      <c r="CR145" s="66">
        <v>5.3012554814681326E-2</v>
      </c>
      <c r="CS145" s="66">
        <v>0.25147174119073235</v>
      </c>
      <c r="CT145" s="113">
        <v>5.0114134678921125E-2</v>
      </c>
      <c r="CU145" s="40"/>
      <c r="CV145" s="96">
        <v>2019</v>
      </c>
      <c r="CW145" s="134">
        <v>0.50911467727459558</v>
      </c>
      <c r="CX145" s="134">
        <v>0.72117186996952032</v>
      </c>
      <c r="CY145" s="40"/>
      <c r="DG145" s="40"/>
      <c r="DH145" s="96">
        <v>2019</v>
      </c>
      <c r="DI145" s="66">
        <v>0.29799999999999999</v>
      </c>
      <c r="DJ145" s="40"/>
      <c r="DR145" s="40"/>
      <c r="DS145" s="96">
        <v>2019</v>
      </c>
      <c r="DT145" s="98">
        <v>9.350333940497875E-2</v>
      </c>
      <c r="DU145" s="40"/>
    </row>
    <row r="146" spans="1:249" x14ac:dyDescent="0.2">
      <c r="A146" s="40"/>
      <c r="B146" s="96">
        <v>1884</v>
      </c>
      <c r="C146" s="142">
        <v>33</v>
      </c>
      <c r="D146" s="111">
        <v>3074</v>
      </c>
      <c r="E146" s="112">
        <v>16742</v>
      </c>
      <c r="F146" s="138">
        <f>((((4/6)+((J146+K146+R146+T146+V146+W146+I146-(1-M146)-P146-Q146)/20))*(X146+(AD146+AS146)*5/6+(AH146+AM146+AP146)*1/6+AK146*18/6+AO146*8/6-AE146*9/6-AF146*7/6-AG146*3/6-AI146*2/6-AQ146*4/6-AR146)-(((2/6)-((J146+K146+L146+M146+S146+U146+V146+W146+I146)/20))*(AE146*17/6+AF146*12/6+AI146*3/6+AL146*2/6+AQ146*5/6+AR146*8/6-AD146*1/6-AG146*9/6-AK146*2/6))))/2</f>
        <v>16620.392446996259</v>
      </c>
      <c r="G146" s="300">
        <f t="shared" si="62"/>
        <v>0.99273637838945517</v>
      </c>
      <c r="H146" s="138">
        <f>E146-F146</f>
        <v>121.60755300374149</v>
      </c>
      <c r="I146" s="66">
        <f>(Z146-AG146)/(AB146-AI146-AG146+AF146)</f>
        <v>0.24641631652478696</v>
      </c>
      <c r="J146" s="412">
        <v>0.32700000000000001</v>
      </c>
      <c r="K146" s="66">
        <v>0.60599999999999998</v>
      </c>
      <c r="L146" s="66">
        <f>AN146/X146</f>
        <v>0.57772556916708617</v>
      </c>
      <c r="M146" s="66">
        <f>AG146/X146</f>
        <v>1.9270571124909101E-2</v>
      </c>
      <c r="N146" s="134">
        <f>(I146*0.7635+AU146*0.7562+K146*0.7021+1-P146*0.5276+R146*0.4621+W146*0.2713)/3.9552</f>
        <v>0.48252260765526833</v>
      </c>
      <c r="O146" s="134">
        <f>(1-I146*0.7635+1-AU146*0.7562+1-K146*0.7021+P146*0.5276+1-R146*0.4621+1-W146*0.2713)/5.5276</f>
        <v>0.74019946852194141</v>
      </c>
      <c r="P146" s="113">
        <f>AI146/AA146</f>
        <v>3.7785351312245592E-2</v>
      </c>
      <c r="Q146" s="66">
        <f>AT146/X146</f>
        <v>0.13068423683585004</v>
      </c>
      <c r="R146" s="71">
        <f>E146/AA146</f>
        <v>0.14592903152701631</v>
      </c>
      <c r="S146" s="66">
        <f>AC146/X146</f>
        <v>0.15145158583654975</v>
      </c>
      <c r="T146" s="66">
        <f>AC146/AA146</f>
        <v>4.7199002850244497E-2</v>
      </c>
      <c r="U146" s="67">
        <f>E146/X146</f>
        <v>0.4682553001062818</v>
      </c>
      <c r="V146" s="66">
        <v>0.27900000000000003</v>
      </c>
      <c r="W146" s="67">
        <f>AD146/AA146</f>
        <v>4.3119753850444968E-2</v>
      </c>
      <c r="X146" s="69">
        <v>35754</v>
      </c>
      <c r="Y146" s="69"/>
      <c r="Z146" s="888">
        <v>26593</v>
      </c>
      <c r="AA146" s="888">
        <v>114727</v>
      </c>
      <c r="AB146" s="887">
        <v>109312</v>
      </c>
      <c r="AC146" s="888">
        <f t="shared" si="58"/>
        <v>5415</v>
      </c>
      <c r="AD146" s="68">
        <v>4947</v>
      </c>
      <c r="AE146" s="119">
        <v>1754</v>
      </c>
      <c r="AF146" s="72">
        <v>834.90892634264526</v>
      </c>
      <c r="AG146" s="68">
        <v>689</v>
      </c>
      <c r="AH146" s="69">
        <v>2183</v>
      </c>
      <c r="AI146" s="68">
        <v>4335</v>
      </c>
      <c r="AJ146" s="888">
        <f t="shared" si="59"/>
        <v>6468.4337197166151</v>
      </c>
      <c r="AK146" s="68">
        <v>468</v>
      </c>
      <c r="AL146" s="120">
        <v>380.43371971661452</v>
      </c>
      <c r="AM146" s="69">
        <v>13</v>
      </c>
      <c r="AN146" s="888">
        <f t="shared" si="60"/>
        <v>20656</v>
      </c>
      <c r="AO146" s="72">
        <v>6767.2866069521451</v>
      </c>
      <c r="AP146" s="69">
        <v>3905</v>
      </c>
      <c r="AQ146" s="72">
        <v>2505.8954096550488</v>
      </c>
      <c r="AR146" s="72">
        <v>4292.0504841123684</v>
      </c>
      <c r="AS146" s="220">
        <v>14555</v>
      </c>
      <c r="AT146" s="894">
        <f t="shared" si="61"/>
        <v>4672.4842038289826</v>
      </c>
      <c r="AU146" s="349">
        <f>X146/AA146</f>
        <v>0.31164416397186362</v>
      </c>
      <c r="AV146" s="349">
        <f>BH146/AA146</f>
        <v>0.59787396695592265</v>
      </c>
      <c r="AW146" s="353">
        <f>AG146/AA146</f>
        <v>6.0055610274826329E-3</v>
      </c>
      <c r="AX146" s="365">
        <f>AN146/AA146</f>
        <v>0.18004480200824566</v>
      </c>
      <c r="AY146" s="365">
        <f>BH146/X146</f>
        <v>1.9184507078075779</v>
      </c>
      <c r="AZ146" s="365">
        <f>AR146/X146</f>
        <v>0.12004392471086783</v>
      </c>
      <c r="BA146" s="365">
        <f>AR146/AA146</f>
        <v>3.741098855641975E-2</v>
      </c>
      <c r="BB146" s="365">
        <f>AT146/AA146</f>
        <v>4.0726979733009518E-2</v>
      </c>
      <c r="BC146" s="365">
        <f>AI146/X146</f>
        <v>0.12124517536499413</v>
      </c>
      <c r="BD146" s="380">
        <f>AD146/X146</f>
        <v>0.13836214129887564</v>
      </c>
      <c r="BE146" s="365">
        <v>0.24299999999999999</v>
      </c>
      <c r="BF146" s="291">
        <v>12599.31914</v>
      </c>
      <c r="BG146" s="907">
        <v>4020</v>
      </c>
      <c r="BH146" s="910">
        <f>X146+AC146+AN146+AO146</f>
        <v>68592.286606952141</v>
      </c>
      <c r="BI146" s="909">
        <v>20347</v>
      </c>
      <c r="BJ146" s="909">
        <v>973.01338292412663</v>
      </c>
      <c r="BK146" s="272">
        <v>230.38364752978754</v>
      </c>
      <c r="BL146" s="907">
        <v>1537</v>
      </c>
      <c r="BM146" s="53"/>
      <c r="BN146" s="134">
        <f>(I146*0.7635+AU146*0.7562+K146*0.7021+1-P146*0.5276+R146*0.4621+W146*0.2713)/3.9552</f>
        <v>0.48252260765526833</v>
      </c>
      <c r="BO146" s="222">
        <v>5.45</v>
      </c>
      <c r="BP146" s="116">
        <v>8.9</v>
      </c>
      <c r="BQ146" s="116">
        <v>1.7</v>
      </c>
      <c r="BR146" s="116">
        <v>0.2</v>
      </c>
      <c r="BS146" s="115">
        <f>AS146/D146</f>
        <v>4.7348731294729998</v>
      </c>
      <c r="BT146" s="1252">
        <v>0.89100000000000001</v>
      </c>
      <c r="BU146" s="116">
        <v>3</v>
      </c>
      <c r="BV146" s="116">
        <v>22</v>
      </c>
      <c r="BW146" s="116">
        <v>5</v>
      </c>
      <c r="BX146" s="66">
        <v>0.60599999999999998</v>
      </c>
      <c r="BY146" s="71">
        <v>0.14592903152701631</v>
      </c>
      <c r="BZ146" s="66">
        <v>0.31164416397186362</v>
      </c>
      <c r="CA146" s="227">
        <v>4.3119753850444968E-2</v>
      </c>
      <c r="CB146" s="66">
        <v>0.24641631652478696</v>
      </c>
      <c r="CC146" s="113">
        <v>3.7785351312245592E-2</v>
      </c>
      <c r="CD146" s="53"/>
      <c r="CE146" s="134">
        <f>(1-I146*0.7635+1-AU146*0.7562+1-K146*0.7021+P146*0.5276+1-R146*0.4621+1-W146*0.2713)/5.5276</f>
        <v>0.74019946852194141</v>
      </c>
      <c r="CF146" s="115">
        <v>5.45</v>
      </c>
      <c r="CG146" s="116">
        <v>8.9</v>
      </c>
      <c r="CH146" s="116">
        <v>1.7</v>
      </c>
      <c r="CI146" s="116">
        <v>0.2</v>
      </c>
      <c r="CJ146" s="115">
        <f>AS146/D146</f>
        <v>4.7348731294729998</v>
      </c>
      <c r="CK146" s="1252">
        <v>0.89100000000000001</v>
      </c>
      <c r="CL146" s="116">
        <v>3</v>
      </c>
      <c r="CM146" s="116">
        <v>5</v>
      </c>
      <c r="CN146" s="116">
        <v>22</v>
      </c>
      <c r="CO146" s="66">
        <v>0.60599999999999998</v>
      </c>
      <c r="CP146" s="71">
        <v>0.14592903152701631</v>
      </c>
      <c r="CQ146" s="66">
        <v>0.31164416397186362</v>
      </c>
      <c r="CR146" s="66">
        <v>4.3119753850444968E-2</v>
      </c>
      <c r="CS146" s="66">
        <v>0.24641631652478696</v>
      </c>
      <c r="CT146" s="113">
        <v>3.7785351312245592E-2</v>
      </c>
      <c r="CU146" s="40"/>
      <c r="CV146" s="143">
        <v>2020</v>
      </c>
      <c r="CW146" s="134">
        <v>0.5020160973261093</v>
      </c>
      <c r="CX146" s="134">
        <v>0.72625116358922004</v>
      </c>
      <c r="CY146" s="40"/>
      <c r="DG146" s="40"/>
      <c r="DH146" s="96">
        <v>2020</v>
      </c>
      <c r="DI146" s="66">
        <v>0.29199999999999998</v>
      </c>
      <c r="DJ146" s="40"/>
      <c r="DR146" s="40"/>
      <c r="DS146" s="143">
        <v>2020</v>
      </c>
      <c r="DT146" s="250">
        <v>9.3445814406229719E-2</v>
      </c>
      <c r="DU146" s="40"/>
    </row>
    <row r="147" spans="1:249" x14ac:dyDescent="0.2">
      <c r="A147" s="40"/>
      <c r="B147" s="96">
        <v>1883</v>
      </c>
      <c r="C147" s="142">
        <v>16</v>
      </c>
      <c r="D147" s="111">
        <v>1570</v>
      </c>
      <c r="E147" s="112">
        <v>9030</v>
      </c>
      <c r="F147" s="138">
        <f>((((4/6)+((J147+K147+R147+T147+V147+W147+I147-(1-M147)-P147-Q147)/20))*(X147+(AD147+AS147)*5/6+(AH147+AM147+AP147)*1/6+AK147*18/6+AO147*8/6-AE147*9/6-AF147*7/6-AG147*3/6-AI147*2/6-AQ147*4/6-AR147)-(((2/6)-((J147+K147+L147+M147+S147+U147+V147+W147+I147)/20))*(AE147*17/6+AF147*12/6+AI147*3/6+AL147*2/6+AQ147*5/6+AR147*8/6-AD147*1/6-AG147*9/6-AK147*2/6))))/2</f>
        <v>9306.4013656999978</v>
      </c>
      <c r="G147" s="301">
        <f t="shared" si="62"/>
        <v>1.0306092320819489</v>
      </c>
      <c r="H147" s="138">
        <f t="shared" si="64"/>
        <v>276.40136569999777</v>
      </c>
      <c r="I147" s="66">
        <f>(Z147-AG147)/(AB147-AI147-AG147+AF147)</f>
        <v>0.26494202124201188</v>
      </c>
      <c r="J147" s="412">
        <v>0.34499999999999997</v>
      </c>
      <c r="K147" s="66">
        <v>0.63100000000000001</v>
      </c>
      <c r="L147" s="66">
        <f>AN147/X147</f>
        <v>0.52005421414587616</v>
      </c>
      <c r="M147" s="66">
        <f>AG147/X147</f>
        <v>1.1947191406053914E-2</v>
      </c>
      <c r="N147" s="134">
        <f>(I147*0.7635+AU147*0.7562+K147*0.7021+1-P147*0.5276+R147*0.4621+W147*0.2713)/3.9552</f>
        <v>0.49331633132238689</v>
      </c>
      <c r="O147" s="134">
        <f>(1-I147*0.7635+1-AU147*0.7562+1-K147*0.7021+P147*0.5276+1-R147*0.4621+1-W147*0.2713)/5.5276</f>
        <v>0.73247616440294083</v>
      </c>
      <c r="P147" s="113">
        <f>AI147/AA147</f>
        <v>4.7953196879791986E-2</v>
      </c>
      <c r="Q147" s="66">
        <f>AT147/X147</f>
        <v>0.10657243789264337</v>
      </c>
      <c r="R147" s="71">
        <f>E147/AA147</f>
        <v>0.15051003400226681</v>
      </c>
      <c r="S147" s="66">
        <f>AC147/X147</f>
        <v>0.14051544520613227</v>
      </c>
      <c r="T147" s="66">
        <f>AC147/AA147</f>
        <v>4.6656580171200758E-2</v>
      </c>
      <c r="U147" s="67">
        <f>E147/X147</f>
        <v>0.45329049746498667</v>
      </c>
      <c r="V147" s="66">
        <v>0.28599999999999998</v>
      </c>
      <c r="W147" s="67">
        <f>AD147/AA147</f>
        <v>3.8769251283418897E-2</v>
      </c>
      <c r="X147" s="69">
        <v>19921</v>
      </c>
      <c r="Y147" s="69"/>
      <c r="Z147" s="888">
        <v>14828</v>
      </c>
      <c r="AA147" s="888">
        <v>59996</v>
      </c>
      <c r="AB147" s="887">
        <v>57670</v>
      </c>
      <c r="AC147" s="888">
        <f t="shared" si="58"/>
        <v>2799.2081839513608</v>
      </c>
      <c r="AD147" s="68">
        <v>2326</v>
      </c>
      <c r="AE147" s="119">
        <v>960</v>
      </c>
      <c r="AF147" s="72">
        <v>513.65212095868924</v>
      </c>
      <c r="AG147" s="68">
        <v>238</v>
      </c>
      <c r="AH147" s="69">
        <v>786</v>
      </c>
      <c r="AI147" s="68">
        <v>2877</v>
      </c>
      <c r="AJ147" s="888">
        <f t="shared" si="59"/>
        <v>2928.2442056873119</v>
      </c>
      <c r="AK147" s="121">
        <v>473.20818395136064</v>
      </c>
      <c r="AL147" s="120">
        <v>238.24420568731188</v>
      </c>
      <c r="AM147" s="69">
        <v>1</v>
      </c>
      <c r="AN147" s="888">
        <f t="shared" si="60"/>
        <v>10360</v>
      </c>
      <c r="AO147" s="72">
        <v>3484.71363744776</v>
      </c>
      <c r="AP147" s="69">
        <v>1904</v>
      </c>
      <c r="AQ147" s="72">
        <v>1245.0834283240285</v>
      </c>
      <c r="AR147" s="72">
        <v>1884.7853295720367</v>
      </c>
      <c r="AS147" s="220">
        <v>7669</v>
      </c>
      <c r="AT147" s="894">
        <f t="shared" si="61"/>
        <v>2123.0295352593484</v>
      </c>
      <c r="AU147" s="349">
        <f>X147/AA147</f>
        <v>0.3320388025868391</v>
      </c>
      <c r="AV147" s="349">
        <f>BH147/AA147</f>
        <v>0.60945599408959128</v>
      </c>
      <c r="AW147" s="353">
        <f>AG147/AA147</f>
        <v>3.9669311287419164E-3</v>
      </c>
      <c r="AX147" s="365">
        <f>AN147/AA147</f>
        <v>0.17267817854523634</v>
      </c>
      <c r="AY147" s="365">
        <f>BH147/X147</f>
        <v>1.8354963014607257</v>
      </c>
      <c r="AZ147" s="365">
        <f>AR147/X147</f>
        <v>9.4612987780334154E-2</v>
      </c>
      <c r="BA147" s="365">
        <f>AR147/AA147</f>
        <v>3.1415183171745395E-2</v>
      </c>
      <c r="BB147" s="365">
        <f>AT147/AA147</f>
        <v>3.5386184666633583E-2</v>
      </c>
      <c r="BC147" s="365">
        <f>AI147/X147</f>
        <v>0.14442046082023996</v>
      </c>
      <c r="BD147" s="380">
        <f>AD147/X147</f>
        <v>0.11676120676672858</v>
      </c>
      <c r="BE147" s="365">
        <v>0.25700000000000001</v>
      </c>
      <c r="BF147" s="291">
        <v>5988.2007599999997</v>
      </c>
      <c r="BG147" s="907">
        <v>2487</v>
      </c>
      <c r="BH147" s="910">
        <f>X147+AC147+AN147+AO147</f>
        <v>36564.921821399119</v>
      </c>
      <c r="BI147" s="909">
        <v>11157</v>
      </c>
      <c r="BJ147" s="909">
        <v>594.04894079799396</v>
      </c>
      <c r="BK147" s="272">
        <v>131.00402186954645</v>
      </c>
      <c r="BL147" s="907">
        <v>946</v>
      </c>
      <c r="BM147" s="53"/>
      <c r="BN147" s="134">
        <f>(I147*0.7635+AU147*0.7562+K147*0.7021+1-P147*0.5276+R147*0.4621+W147*0.2713)/3.9552</f>
        <v>0.49331633132238689</v>
      </c>
      <c r="BO147" s="222">
        <v>5.75</v>
      </c>
      <c r="BP147" s="116">
        <v>9.6</v>
      </c>
      <c r="BQ147" s="116">
        <v>1.5</v>
      </c>
      <c r="BR147" s="116">
        <v>0.2</v>
      </c>
      <c r="BS147" s="115">
        <f>AS147/D147</f>
        <v>4.8847133757961787</v>
      </c>
      <c r="BT147" s="1252">
        <v>0.88800000000000001</v>
      </c>
      <c r="BU147" s="116">
        <v>2.27</v>
      </c>
      <c r="BV147" s="116">
        <v>23.6</v>
      </c>
      <c r="BW147" s="116">
        <v>3.4</v>
      </c>
      <c r="BX147" s="66">
        <v>0.63100000000000001</v>
      </c>
      <c r="BY147" s="71">
        <v>0.15051003400226681</v>
      </c>
      <c r="BZ147" s="66">
        <v>0.3320388025868391</v>
      </c>
      <c r="CA147" s="227">
        <v>3.8769251283418897E-2</v>
      </c>
      <c r="CB147" s="66">
        <v>0.26494202124201188</v>
      </c>
      <c r="CC147" s="113">
        <v>4.7953196879791986E-2</v>
      </c>
      <c r="CD147" s="53"/>
      <c r="CE147" s="134">
        <f>(1-I147*0.7635+1-AU147*0.7562+1-K147*0.7021+P147*0.5276+1-R147*0.4621+1-W147*0.2713)/5.5276</f>
        <v>0.73247616440294083</v>
      </c>
      <c r="CF147" s="115">
        <v>5.75</v>
      </c>
      <c r="CG147" s="116">
        <v>9.6</v>
      </c>
      <c r="CH147" s="116">
        <v>1.5</v>
      </c>
      <c r="CI147" s="116">
        <v>0.2</v>
      </c>
      <c r="CJ147" s="115">
        <f>AS147/D147</f>
        <v>4.8847133757961787</v>
      </c>
      <c r="CK147" s="1252">
        <v>0.88800000000000001</v>
      </c>
      <c r="CL147" s="116">
        <v>2.27</v>
      </c>
      <c r="CM147" s="116">
        <v>3.4</v>
      </c>
      <c r="CN147" s="116">
        <v>23.6</v>
      </c>
      <c r="CO147" s="66">
        <v>0.63100000000000001</v>
      </c>
      <c r="CP147" s="71">
        <v>0.15051003400226681</v>
      </c>
      <c r="CQ147" s="66">
        <v>0.3320388025868391</v>
      </c>
      <c r="CR147" s="66">
        <v>3.8769251283418897E-2</v>
      </c>
      <c r="CS147" s="66">
        <v>0.26494202124201188</v>
      </c>
      <c r="CT147" s="113">
        <v>4.7953196879791986E-2</v>
      </c>
      <c r="CU147" s="40"/>
      <c r="CV147" s="96">
        <v>2021</v>
      </c>
      <c r="CW147" s="134">
        <v>0.49330923658392611</v>
      </c>
      <c r="CX147" s="134">
        <v>0.73248124094783573</v>
      </c>
      <c r="CY147" s="40"/>
      <c r="DG147" s="40"/>
      <c r="DH147" s="96">
        <v>2021</v>
      </c>
      <c r="DI147" s="66">
        <v>0.28999999999999998</v>
      </c>
      <c r="DJ147" s="40"/>
      <c r="DR147" s="40"/>
      <c r="DS147" s="96">
        <v>2021</v>
      </c>
      <c r="DT147" s="98">
        <v>8.8897271469885575E-2</v>
      </c>
      <c r="DU147" s="40"/>
    </row>
    <row r="148" spans="1:249" x14ac:dyDescent="0.2">
      <c r="A148" s="40"/>
      <c r="B148" s="96">
        <v>1882</v>
      </c>
      <c r="C148" s="142">
        <v>14</v>
      </c>
      <c r="D148" s="111">
        <v>1142</v>
      </c>
      <c r="E148" s="112">
        <v>6092</v>
      </c>
      <c r="F148" s="138">
        <f>((((4/6)+((J148+K148+R148+T148+V148+W148+I148-(1-M148)-P148-Q148)/20))*(X148+(AD148+AS148)*5/6+(AH148+AM148+AP148)*1/6+AK148*18/6+AO148*8/6-AE148*9/6-AF148*7/6-AG148*3/6-AI148*2/6-AQ148*4/6-AR148)-(((2/6)-((J148+K148+L148+M148+S148+U148+V148+W148+I148)/20))*(AE148*17/6+AF148*12/6+AI148*3/6+AL148*2/6+AQ148*5/6+AR148*8/6-AD148*1/6-AG148*9/6-AK148*2/6))))/2</f>
        <v>5938.7924990557813</v>
      </c>
      <c r="G148" s="301">
        <f t="shared" si="62"/>
        <v>0.97485103398814532</v>
      </c>
      <c r="H148" s="138">
        <f>E148-F148</f>
        <v>153.20750094421874</v>
      </c>
      <c r="I148" s="66">
        <f>(Z148-AG148)/(AB148-AI148-AG148+AF148)</f>
        <v>0.25646544927751419</v>
      </c>
      <c r="J148" s="412">
        <v>0.33</v>
      </c>
      <c r="K148" s="66">
        <v>0.60599999999999998</v>
      </c>
      <c r="L148" s="66">
        <f>AN148/X148</f>
        <v>0.53259523636098771</v>
      </c>
      <c r="M148" s="66">
        <f>AG148/X148</f>
        <v>1.2965256027387283E-2</v>
      </c>
      <c r="N148" s="134">
        <f>(I148*0.7635+AU148*0.7562+K148*0.7021+1-P148*0.5276+R148*0.4621+W148*0.2713)/3.9552</f>
        <v>0.48298597893737943</v>
      </c>
      <c r="O148" s="134">
        <f>(1-I148*0.7635+1-AU148*0.7562+1-K148*0.7021+P148*0.5276+1-R148*0.4621+1-W148*0.2713)/5.5276</f>
        <v>0.73986790941943648</v>
      </c>
      <c r="P148" s="113">
        <f>AI148/AA148</f>
        <v>4.9960660896931547E-2</v>
      </c>
      <c r="Q148" s="66">
        <f>AT148/X148</f>
        <v>0.11807847954965167</v>
      </c>
      <c r="R148" s="71">
        <f>E148/AA148</f>
        <v>0.14097283287823389</v>
      </c>
      <c r="S148" s="66">
        <f>AC148/X148</f>
        <v>0.13025418987209711</v>
      </c>
      <c r="T148" s="66">
        <f>AC148/AA148</f>
        <v>4.1381491478549109E-2</v>
      </c>
      <c r="U148" s="67">
        <f>E148/X148</f>
        <v>0.44373224561147934</v>
      </c>
      <c r="V148" s="66">
        <v>0.27600000000000002</v>
      </c>
      <c r="W148" s="67">
        <f>AD148/AA148</f>
        <v>3.6839912991160274E-2</v>
      </c>
      <c r="X148" s="69">
        <v>13729</v>
      </c>
      <c r="Y148" s="69"/>
      <c r="Z148" s="888">
        <v>10333</v>
      </c>
      <c r="AA148" s="888">
        <v>43214</v>
      </c>
      <c r="AB148" s="887">
        <v>41622</v>
      </c>
      <c r="AC148" s="888">
        <f t="shared" si="58"/>
        <v>1788.2597727540212</v>
      </c>
      <c r="AD148" s="68">
        <v>1592</v>
      </c>
      <c r="AE148" s="119">
        <v>705</v>
      </c>
      <c r="AF148" s="72">
        <v>310.97687956616232</v>
      </c>
      <c r="AG148" s="68">
        <v>178</v>
      </c>
      <c r="AH148" s="69">
        <v>598</v>
      </c>
      <c r="AI148" s="68">
        <v>2159</v>
      </c>
      <c r="AJ148" s="888">
        <f t="shared" si="59"/>
        <v>2023.1337278046976</v>
      </c>
      <c r="AK148" s="121">
        <v>196.25977275402127</v>
      </c>
      <c r="AL148" s="120">
        <v>150.13372780469768</v>
      </c>
      <c r="AM148" s="69">
        <v>1</v>
      </c>
      <c r="AN148" s="888">
        <f t="shared" si="60"/>
        <v>7312</v>
      </c>
      <c r="AO148" s="72">
        <v>2034.6749271110566</v>
      </c>
      <c r="AP148" s="69">
        <v>1275</v>
      </c>
      <c r="AQ148" s="72">
        <v>966.47683095805394</v>
      </c>
      <c r="AR148" s="72">
        <v>1470.9657179324702</v>
      </c>
      <c r="AS148" s="220">
        <v>5438</v>
      </c>
      <c r="AT148" s="894">
        <f t="shared" si="61"/>
        <v>1621.0994457371678</v>
      </c>
      <c r="AU148" s="349">
        <f>X148/AA148</f>
        <v>0.31769796825102975</v>
      </c>
      <c r="AV148" s="349">
        <f>BH148/AA148</f>
        <v>0.57536758226188445</v>
      </c>
      <c r="AW148" s="353">
        <f>AG148/AA148</f>
        <v>4.119035497755357E-3</v>
      </c>
      <c r="AX148" s="365">
        <f>AN148/AA148</f>
        <v>0.16920442449206274</v>
      </c>
      <c r="AY148" s="365">
        <f>BH148/X148</f>
        <v>1.8110521305167948</v>
      </c>
      <c r="AZ148" s="365">
        <f>AR148/X148</f>
        <v>0.10714296146350573</v>
      </c>
      <c r="BA148" s="365">
        <f>AR148/AA148</f>
        <v>3.4039101169354151E-2</v>
      </c>
      <c r="BB148" s="365">
        <f>AT148/AA148</f>
        <v>3.7513293047095102E-2</v>
      </c>
      <c r="BC148" s="365">
        <f>AI148/X148</f>
        <v>0.15725835821982664</v>
      </c>
      <c r="BD148" s="380">
        <f>AD148/X148</f>
        <v>0.11595891907640761</v>
      </c>
      <c r="BE148" s="365">
        <v>0.248</v>
      </c>
      <c r="BF148" s="291">
        <v>4066.0052599999999</v>
      </c>
      <c r="BG148" s="907">
        <v>1616</v>
      </c>
      <c r="BH148" s="910">
        <f>X148+AC148+AN148+AO148</f>
        <v>24863.934699865076</v>
      </c>
      <c r="BI148" s="909">
        <v>7916</v>
      </c>
      <c r="BJ148" s="909">
        <v>412.36549399132241</v>
      </c>
      <c r="BK148" s="272">
        <v>93.599303025909123</v>
      </c>
      <c r="BL148" s="907">
        <v>623</v>
      </c>
      <c r="BM148" s="53"/>
      <c r="BN148" s="134">
        <f>(I148*0.7635+AU148*0.7562+K148*0.7021+1-P148*0.5276+R148*0.4621+W148*0.2713)/3.9552</f>
        <v>0.48298597893737943</v>
      </c>
      <c r="BO148" s="222">
        <v>5.33</v>
      </c>
      <c r="BP148" s="116">
        <v>9.1999999999999993</v>
      </c>
      <c r="BQ148" s="116">
        <v>1.4</v>
      </c>
      <c r="BR148" s="116">
        <v>0.2</v>
      </c>
      <c r="BS148" s="115">
        <f>AS148/D148</f>
        <v>4.7618213660245186</v>
      </c>
      <c r="BT148" s="1252">
        <v>0.89300000000000002</v>
      </c>
      <c r="BU148" s="116">
        <v>2.1</v>
      </c>
      <c r="BV148" s="116">
        <v>24</v>
      </c>
      <c r="BW148" s="116">
        <v>3</v>
      </c>
      <c r="BX148" s="66">
        <v>0.60599999999999998</v>
      </c>
      <c r="BY148" s="71">
        <v>0.14097283287823389</v>
      </c>
      <c r="BZ148" s="66">
        <v>0.31769796825102975</v>
      </c>
      <c r="CA148" s="227">
        <v>3.6839912991160274E-2</v>
      </c>
      <c r="CB148" s="66">
        <v>0.25646544927751419</v>
      </c>
      <c r="CC148" s="113">
        <v>4.9960660896931547E-2</v>
      </c>
      <c r="CD148" s="53"/>
      <c r="CE148" s="134">
        <f>(1-I148*0.7635+1-AU148*0.7562+1-K148*0.7021+P148*0.5276+1-R148*0.4621+1-W148*0.2713)/5.5276</f>
        <v>0.73986790941943648</v>
      </c>
      <c r="CF148" s="115">
        <v>5.33</v>
      </c>
      <c r="CG148" s="116">
        <v>9.1999999999999993</v>
      </c>
      <c r="CH148" s="116">
        <v>1.4</v>
      </c>
      <c r="CI148" s="116">
        <v>0.2</v>
      </c>
      <c r="CJ148" s="115">
        <f>AS148/D148</f>
        <v>4.7618213660245186</v>
      </c>
      <c r="CK148" s="1252">
        <v>0.89300000000000002</v>
      </c>
      <c r="CL148" s="116">
        <v>2.1</v>
      </c>
      <c r="CM148" s="116">
        <v>3</v>
      </c>
      <c r="CN148" s="116">
        <v>24</v>
      </c>
      <c r="CO148" s="66">
        <v>0.60599999999999998</v>
      </c>
      <c r="CP148" s="71">
        <v>0.14097283287823389</v>
      </c>
      <c r="CQ148" s="66">
        <v>0.31769796825102975</v>
      </c>
      <c r="CR148" s="66">
        <v>3.6839912991160274E-2</v>
      </c>
      <c r="CS148" s="66">
        <v>0.25646544927751419</v>
      </c>
      <c r="CT148" s="113">
        <v>4.9960660896931547E-2</v>
      </c>
      <c r="CU148" s="40"/>
      <c r="CV148" s="41"/>
      <c r="CW148" s="47"/>
      <c r="CX148" s="45"/>
      <c r="CY148" s="40"/>
      <c r="DG148" s="40"/>
      <c r="DH148" s="40"/>
      <c r="DI148" s="40"/>
      <c r="DJ148" s="40"/>
      <c r="DR148" s="40"/>
      <c r="DS148" s="40"/>
      <c r="DT148" s="40"/>
      <c r="DU148" s="40"/>
    </row>
    <row r="149" spans="1:249" x14ac:dyDescent="0.2">
      <c r="A149" s="40"/>
      <c r="B149" s="96">
        <v>1881</v>
      </c>
      <c r="C149" s="142">
        <v>8</v>
      </c>
      <c r="D149" s="111">
        <v>672</v>
      </c>
      <c r="E149" s="112">
        <v>3425</v>
      </c>
      <c r="F149" s="138">
        <f>((((4/6)+((J149+K149+R149+T149+V149+W149+I149-(1-M149)-P149-Q149)/20))*(X149+(AD149+AS149)*5/6+(AH149+AM149+AP149)*1/6+AK149*18/6+AO149*8/6-AE149*9/6-AF149*7/6-AG149*3/6-AI149*2/6-AQ149*4/6-AR149)-(((2/6)-((J149+K149+L149+M149+S149+U149+V149+W149+I149)/20))*(AE149*17/6+AF149*12/6+AI149*3/6+AL149*2/6+AQ149*5/6+AR149*8/6-AD149*1/6-AG149*9/6-AK149*2/6))))/2</f>
        <v>3407.2589592655831</v>
      </c>
      <c r="G149" s="300">
        <f t="shared" si="62"/>
        <v>0.9948201340921411</v>
      </c>
      <c r="H149" s="138">
        <f>E149-F149</f>
        <v>17.741040734416856</v>
      </c>
      <c r="I149" s="66">
        <f>(Z149-AG149)/(AB149-AI149-AG149+AF149)</f>
        <v>0.27550152206524442</v>
      </c>
      <c r="J149" s="412">
        <v>0.33800000000000002</v>
      </c>
      <c r="K149" s="66">
        <v>0.628</v>
      </c>
      <c r="L149" s="66">
        <f>AN149/X149</f>
        <v>0.46026931942254035</v>
      </c>
      <c r="M149" s="66">
        <f>AG149/X149</f>
        <v>9.2199441950746083E-3</v>
      </c>
      <c r="N149" s="134">
        <f>(I149*0.7635+AU149*0.7562+K149*0.7021+1-P149*0.5276+R149*0.4621+W149*0.2713)/3.9552</f>
        <v>0.48868546959894194</v>
      </c>
      <c r="O149" s="134">
        <f>(1-I149*0.7635+1-AU149*0.7562+1-K149*0.7021+P149*0.5276+1-R149*0.4621+1-W149*0.2713)/5.5276</f>
        <v>0.73578971536331583</v>
      </c>
      <c r="P149" s="113">
        <f>AI149/AA149</f>
        <v>7.0208579299488386E-2</v>
      </c>
      <c r="Q149" s="66">
        <f>AT149/X149</f>
        <v>0.12823989446295311</v>
      </c>
      <c r="R149" s="71">
        <f>E149/AA149</f>
        <v>0.13478945297127115</v>
      </c>
      <c r="S149" s="66">
        <f>AC149/X149</f>
        <v>0.1428760110181431</v>
      </c>
      <c r="T149" s="66">
        <f>AC149/AA149</f>
        <v>4.6348955482981249E-2</v>
      </c>
      <c r="U149" s="67">
        <f>E149/X149</f>
        <v>0.41550406405434914</v>
      </c>
      <c r="V149" s="66">
        <v>0.28999999999999998</v>
      </c>
      <c r="W149" s="67">
        <f>AD149/AA149</f>
        <v>4.065328610783156E-2</v>
      </c>
      <c r="X149" s="69">
        <v>8243</v>
      </c>
      <c r="Y149" s="69"/>
      <c r="Z149" s="888">
        <v>6339</v>
      </c>
      <c r="AA149" s="888">
        <v>25410</v>
      </c>
      <c r="AB149" s="887">
        <v>24377</v>
      </c>
      <c r="AC149" s="888">
        <f t="shared" si="58"/>
        <v>1177.7269588225536</v>
      </c>
      <c r="AD149" s="68">
        <v>1033</v>
      </c>
      <c r="AE149" s="119">
        <v>490</v>
      </c>
      <c r="AF149" s="72">
        <v>216.0867468557708</v>
      </c>
      <c r="AG149" s="68">
        <v>76</v>
      </c>
      <c r="AH149" s="69">
        <v>343</v>
      </c>
      <c r="AI149" s="68">
        <v>1784</v>
      </c>
      <c r="AJ149" s="888">
        <f t="shared" si="59"/>
        <v>1088.0691378619149</v>
      </c>
      <c r="AK149" s="121">
        <v>144.72695882255366</v>
      </c>
      <c r="AL149" s="120">
        <v>80.069137861914925</v>
      </c>
      <c r="AM149" s="69">
        <v>4</v>
      </c>
      <c r="AN149" s="888">
        <f t="shared" si="60"/>
        <v>3794</v>
      </c>
      <c r="AO149" s="72">
        <v>1474.4223749628029</v>
      </c>
      <c r="AP149" s="69">
        <v>665</v>
      </c>
      <c r="AQ149" s="72">
        <v>551.72758283166638</v>
      </c>
      <c r="AR149" s="72">
        <v>977.01231219620763</v>
      </c>
      <c r="AS149" s="220">
        <v>2782</v>
      </c>
      <c r="AT149" s="894">
        <f t="shared" si="61"/>
        <v>1057.0814500581225</v>
      </c>
      <c r="AU149" s="349">
        <f>X149/AA149</f>
        <v>0.32439984258166077</v>
      </c>
      <c r="AV149" s="349">
        <f>BH149/AA149</f>
        <v>0.57808537323043518</v>
      </c>
      <c r="AW149" s="353">
        <f>AG149/AA149</f>
        <v>2.9909484454939002E-3</v>
      </c>
      <c r="AX149" s="365">
        <f>AN149/AA149</f>
        <v>0.14931129476584021</v>
      </c>
      <c r="AY149" s="365">
        <f>BH149/X149</f>
        <v>1.7820149622449784</v>
      </c>
      <c r="AZ149" s="365">
        <f>AR149/X149</f>
        <v>0.11852630258355061</v>
      </c>
      <c r="BA149" s="365">
        <f>AR149/AA149</f>
        <v>3.8449913899890109E-2</v>
      </c>
      <c r="BB149" s="365">
        <f>AT149/AA149</f>
        <v>4.1601001576470779E-2</v>
      </c>
      <c r="BC149" s="365">
        <f>AI149/X149</f>
        <v>0.2164260584738566</v>
      </c>
      <c r="BD149" s="380">
        <f>AD149/X149</f>
        <v>0.12531845201989567</v>
      </c>
      <c r="BE149" s="365">
        <v>0.26</v>
      </c>
      <c r="BF149" s="907">
        <v>2488</v>
      </c>
      <c r="BG149" s="907">
        <v>1068</v>
      </c>
      <c r="BH149" s="910">
        <f>X149+AC149+AN149+AO149</f>
        <v>14689.149333785357</v>
      </c>
      <c r="BI149" s="909">
        <v>4891</v>
      </c>
      <c r="BJ149" s="909">
        <v>307.44722477971362</v>
      </c>
      <c r="BK149" s="272">
        <v>61.126787935842223</v>
      </c>
      <c r="BL149" s="907">
        <v>304</v>
      </c>
      <c r="BM149" s="53"/>
      <c r="BN149" s="134">
        <f>(I149*0.7635+AU149*0.7562+K149*0.7021+1-P149*0.5276+R149*0.4621+W149*0.2713)/3.9552</f>
        <v>0.48868546959894194</v>
      </c>
      <c r="BO149" s="222">
        <v>5.0999999999999996</v>
      </c>
      <c r="BP149" s="116">
        <v>9.5</v>
      </c>
      <c r="BQ149" s="116">
        <v>1.6</v>
      </c>
      <c r="BR149" s="116">
        <v>0.1</v>
      </c>
      <c r="BS149" s="115">
        <f>AS149/D149</f>
        <v>4.1398809523809526</v>
      </c>
      <c r="BT149" s="1252">
        <v>0.90500000000000003</v>
      </c>
      <c r="BU149" s="116">
        <v>1.72</v>
      </c>
      <c r="BV149" s="116">
        <v>24.3</v>
      </c>
      <c r="BW149" s="116">
        <v>2.7</v>
      </c>
      <c r="BX149" s="66">
        <v>0.628</v>
      </c>
      <c r="BY149" s="71">
        <v>0.13478945297127115</v>
      </c>
      <c r="BZ149" s="66">
        <v>0.32439984258166077</v>
      </c>
      <c r="CA149" s="227">
        <v>4.065328610783156E-2</v>
      </c>
      <c r="CB149" s="66">
        <v>0.27550152206524442</v>
      </c>
      <c r="CC149" s="113">
        <v>7.0208579299488386E-2</v>
      </c>
      <c r="CD149" s="53"/>
      <c r="CE149" s="134">
        <f>(1-I149*0.7635+1-AU149*0.7562+1-K149*0.7021+P149*0.5276+1-R149*0.4621+1-W149*0.2713)/5.5276</f>
        <v>0.73578971536331583</v>
      </c>
      <c r="CF149" s="115">
        <v>5.0999999999999996</v>
      </c>
      <c r="CG149" s="116">
        <v>9.5</v>
      </c>
      <c r="CH149" s="116">
        <v>1.6</v>
      </c>
      <c r="CI149" s="116">
        <v>0.1</v>
      </c>
      <c r="CJ149" s="115">
        <f>AS149/D149</f>
        <v>4.1398809523809526</v>
      </c>
      <c r="CK149" s="1252">
        <v>0.90500000000000003</v>
      </c>
      <c r="CL149" s="116">
        <v>1.72</v>
      </c>
      <c r="CM149" s="116">
        <v>2.7</v>
      </c>
      <c r="CN149" s="116">
        <v>24.3</v>
      </c>
      <c r="CO149" s="66">
        <v>0.628</v>
      </c>
      <c r="CP149" s="71">
        <v>0.13478945297127115</v>
      </c>
      <c r="CQ149" s="66">
        <v>0.32439984258166077</v>
      </c>
      <c r="CR149" s="66">
        <v>4.065328610783156E-2</v>
      </c>
      <c r="CS149" s="66">
        <v>0.27550152206524442</v>
      </c>
      <c r="CT149" s="113">
        <v>7.0208579299488386E-2</v>
      </c>
      <c r="CU149" s="40"/>
      <c r="CV149" s="251"/>
      <c r="CW149" s="252"/>
      <c r="CX149" s="253"/>
      <c r="DH149" s="242"/>
      <c r="DI149" s="249"/>
      <c r="DS149" s="242"/>
      <c r="DT149" s="249"/>
    </row>
    <row r="150" spans="1:249" x14ac:dyDescent="0.2">
      <c r="A150" s="40"/>
      <c r="B150" s="96">
        <v>1880</v>
      </c>
      <c r="C150" s="142">
        <v>8</v>
      </c>
      <c r="D150" s="111">
        <v>680</v>
      </c>
      <c r="E150" s="112">
        <v>3191</v>
      </c>
      <c r="F150" s="138">
        <f>((((4/6)+((J150+K150+R150+T150+V150+W150+I150-(1-M150)-P150-Q150)/20))*(X150+(AD150+AS150)*5/6+(AH150+AM150+AP150)*1/6+AK150*18/6+AO150*8/6-AE150*9/6-AF150*7/6-AG150*3/6-AI150*2/6-AQ150*4/6-AR150)-(((2/6)-((J150+K150+L150+M150+S150+U150+V150+W150+I150)/20))*(AE150*17/6+AF150*12/6+AI150*3/6+AL150*2/6+AQ150*5/6+AR150*8/6-AD150*1/6-AG150*9/6-AK150*2/6))))/2</f>
        <v>3454.7764441289305</v>
      </c>
      <c r="G150" s="304">
        <f t="shared" si="62"/>
        <v>1.0826626274299376</v>
      </c>
      <c r="H150" s="138">
        <f t="shared" si="64"/>
        <v>263.77644412893051</v>
      </c>
      <c r="I150" s="66">
        <f>(Z150-AG150)/(AB150-AI150-AG150+AF150)</f>
        <v>0.26242001270391896</v>
      </c>
      <c r="J150" s="412">
        <v>0.32</v>
      </c>
      <c r="K150" s="66">
        <v>0.58699999999999997</v>
      </c>
      <c r="L150" s="66">
        <f>AN150/X150</f>
        <v>0.51567276994112454</v>
      </c>
      <c r="M150" s="66">
        <f>AG150/X150</f>
        <v>7.9814624098867148E-3</v>
      </c>
      <c r="N150" s="134">
        <f>(I150*0.7635+AU150*0.7562+K150*0.7021+1-P150*0.5276+R150*0.4621+W150*0.2713)/3.9552</f>
        <v>0.47329690692835891</v>
      </c>
      <c r="O150" s="134">
        <f>(1-I150*0.7635+1-AU150*0.7562+1-K150*0.7021+P150*0.5276+1-R150*0.4621+1-W150*0.2713)/5.5276</f>
        <v>0.74680079486883189</v>
      </c>
      <c r="P150" s="113">
        <f>AI150/AA150</f>
        <v>7.9589473263847285E-2</v>
      </c>
      <c r="Q150" s="66">
        <f>AT150/X150</f>
        <v>0.11124209095807543</v>
      </c>
      <c r="R150" s="71">
        <f>E150/AA150</f>
        <v>0.12743101313845293</v>
      </c>
      <c r="S150" s="66">
        <f>AC150/X150</f>
        <v>0.12074596654154683</v>
      </c>
      <c r="T150" s="66">
        <f>AC150/AA150</f>
        <v>3.7456757641257769E-2</v>
      </c>
      <c r="U150" s="67">
        <f>E150/X150</f>
        <v>0.41078784757981462</v>
      </c>
      <c r="V150" s="66">
        <v>0.26700000000000002</v>
      </c>
      <c r="W150" s="67">
        <f>AD150/AA150</f>
        <v>2.9551535481809832E-2</v>
      </c>
      <c r="X150" s="69">
        <v>7768</v>
      </c>
      <c r="Y150" s="69"/>
      <c r="Z150" s="888">
        <v>5946</v>
      </c>
      <c r="AA150" s="888">
        <v>25041</v>
      </c>
      <c r="AB150" s="887">
        <v>24301</v>
      </c>
      <c r="AC150" s="888">
        <f t="shared" si="58"/>
        <v>937.95466809473578</v>
      </c>
      <c r="AD150" s="68">
        <v>740</v>
      </c>
      <c r="AE150" s="119">
        <v>411</v>
      </c>
      <c r="AF150" s="72">
        <v>176.07040298694903</v>
      </c>
      <c r="AG150" s="68">
        <v>62</v>
      </c>
      <c r="AH150" s="69">
        <v>294</v>
      </c>
      <c r="AI150" s="68">
        <v>1993</v>
      </c>
      <c r="AJ150" s="888">
        <f t="shared" si="59"/>
        <v>1125.5966414952272</v>
      </c>
      <c r="AK150" s="121">
        <v>197.95466809473581</v>
      </c>
      <c r="AL150" s="120">
        <v>78.596641495227232</v>
      </c>
      <c r="AM150" s="122">
        <v>9.7460769026555774</v>
      </c>
      <c r="AN150" s="888">
        <f t="shared" si="60"/>
        <v>4005.7460769026557</v>
      </c>
      <c r="AO150" s="72">
        <v>1617.5946478443573</v>
      </c>
      <c r="AP150" s="69">
        <v>753</v>
      </c>
      <c r="AQ150" s="72">
        <v>484.86345198800319</v>
      </c>
      <c r="AR150" s="72">
        <v>785.53192106710264</v>
      </c>
      <c r="AS150" s="220">
        <v>2949</v>
      </c>
      <c r="AT150" s="894">
        <f t="shared" si="61"/>
        <v>864.12856256232988</v>
      </c>
      <c r="AU150" s="349">
        <f>X150/AA150</f>
        <v>0.31021125354418755</v>
      </c>
      <c r="AV150" s="349">
        <f>BH150/AA150</f>
        <v>0.57223335301472567</v>
      </c>
      <c r="AW150" s="353">
        <f>AG150/AA150</f>
        <v>2.4759394592867696E-3</v>
      </c>
      <c r="AX150" s="365">
        <f>AN150/AA150</f>
        <v>0.15996749638203969</v>
      </c>
      <c r="AY150" s="365">
        <f>BH150/X150</f>
        <v>1.84465697642144</v>
      </c>
      <c r="AZ150" s="365">
        <f>AR150/X150</f>
        <v>0.10112408870585771</v>
      </c>
      <c r="BA150" s="365">
        <f>AR150/AA150</f>
        <v>3.1369830320957734E-2</v>
      </c>
      <c r="BB150" s="365">
        <f>AT150/AA150</f>
        <v>3.4508548482981106E-2</v>
      </c>
      <c r="BC150" s="365">
        <f>AI150/X150</f>
        <v>0.25656539649845522</v>
      </c>
      <c r="BD150" s="380">
        <f>AD150/X150</f>
        <v>9.5262615859938213E-2</v>
      </c>
      <c r="BE150" s="365">
        <v>0.245</v>
      </c>
      <c r="BF150" s="907">
        <v>2223</v>
      </c>
      <c r="BG150" s="907">
        <v>980</v>
      </c>
      <c r="BH150" s="910">
        <f>X150+AC150+AN150+AO150</f>
        <v>14329.295392841746</v>
      </c>
      <c r="BI150" s="909">
        <v>4576</v>
      </c>
      <c r="BJ150" s="909">
        <v>257.1965463482976</v>
      </c>
      <c r="BK150" s="272">
        <v>55.246788297328408</v>
      </c>
      <c r="BL150" s="907">
        <v>328</v>
      </c>
      <c r="BM150" s="53"/>
      <c r="BN150" s="134">
        <f>(I150*0.7635+AU150*0.7562+K150*0.7021+1-P150*0.5276+R150*0.4621+W150*0.2713)/3.9552</f>
        <v>0.47329690692835891</v>
      </c>
      <c r="BO150" s="222">
        <v>4.6900000000000004</v>
      </c>
      <c r="BP150" s="116">
        <v>8.9</v>
      </c>
      <c r="BQ150" s="116">
        <v>1.1000000000000001</v>
      </c>
      <c r="BR150" s="116">
        <v>0.1</v>
      </c>
      <c r="BS150" s="115">
        <f>AS150/D150</f>
        <v>4.3367647058823531</v>
      </c>
      <c r="BT150" s="1252">
        <v>0.90100000000000002</v>
      </c>
      <c r="BU150" s="116">
        <v>2.69</v>
      </c>
      <c r="BV150" s="116">
        <v>24</v>
      </c>
      <c r="BW150" s="116">
        <v>3</v>
      </c>
      <c r="BX150" s="66">
        <v>0.58699999999999997</v>
      </c>
      <c r="BY150" s="71">
        <v>0.12743101313845293</v>
      </c>
      <c r="BZ150" s="66">
        <v>0.31021125354418755</v>
      </c>
      <c r="CA150" s="227">
        <v>2.9551535481809832E-2</v>
      </c>
      <c r="CB150" s="66">
        <v>0.26242001270391896</v>
      </c>
      <c r="CC150" s="113">
        <v>7.9589473263847285E-2</v>
      </c>
      <c r="CD150" s="53"/>
      <c r="CE150" s="134">
        <f>(1-I150*0.7635+1-AU150*0.7562+1-K150*0.7021+P150*0.5276+1-R150*0.4621+1-W150*0.2713)/5.5276</f>
        <v>0.74680079486883189</v>
      </c>
      <c r="CF150" s="115">
        <v>4.6900000000000004</v>
      </c>
      <c r="CG150" s="116">
        <v>8.9</v>
      </c>
      <c r="CH150" s="116">
        <v>1.1000000000000001</v>
      </c>
      <c r="CI150" s="116">
        <v>0.1</v>
      </c>
      <c r="CJ150" s="115">
        <f>AS150/D150</f>
        <v>4.3367647058823531</v>
      </c>
      <c r="CK150" s="1252">
        <v>0.90100000000000002</v>
      </c>
      <c r="CL150" s="116">
        <v>2.69</v>
      </c>
      <c r="CM150" s="116">
        <v>3</v>
      </c>
      <c r="CN150" s="116">
        <v>24</v>
      </c>
      <c r="CO150" s="66">
        <v>0.58699999999999997</v>
      </c>
      <c r="CP150" s="71">
        <v>0.12743101313845293</v>
      </c>
      <c r="CQ150" s="66">
        <v>0.31021125354418755</v>
      </c>
      <c r="CR150" s="66">
        <v>2.9551535481809832E-2</v>
      </c>
      <c r="CS150" s="66">
        <v>0.26242001270391896</v>
      </c>
      <c r="CT150" s="113">
        <v>7.9589473263847285E-2</v>
      </c>
      <c r="CU150" s="40"/>
      <c r="CW150" s="123"/>
    </row>
    <row r="151" spans="1:249" x14ac:dyDescent="0.2">
      <c r="A151" s="40"/>
      <c r="B151" s="96">
        <v>1879</v>
      </c>
      <c r="C151" s="142">
        <v>8</v>
      </c>
      <c r="D151" s="111">
        <v>642</v>
      </c>
      <c r="E151" s="112">
        <v>3409</v>
      </c>
      <c r="F151" s="138">
        <f>((((4/6)+((J151+K151+R151+T151+V151+W151+I151-(1-M151)-P151-Q151)/20))*(X151+(AD151+AS151)*5/6+(AH151+AM151+AP151)*1/6+AK151*18/6+AO151*8/6-AE151*9/6-AF151*7/6-AG151*3/6-AI151*2/6-AQ151*4/6-AR151)-(((2/6)-((J151+K151+L151+M151+S151+U151+V151+W151+I151)/20))*(AE151*17/6+AF151*12/6+AI151*3/6+AL151*2/6+AQ151*5/6+AR151*8/6-AD151*1/6-AG151*9/6-AK151*2/6))))/2</f>
        <v>3310.5990247230989</v>
      </c>
      <c r="G151" s="301">
        <f t="shared" si="62"/>
        <v>0.97113494418395385</v>
      </c>
      <c r="H151" s="138">
        <f>E151-F151</f>
        <v>98.400975276901136</v>
      </c>
      <c r="I151" s="66">
        <f>(Z151-AG151)/(AB151-AI151-AG151+AF151)</f>
        <v>0.2725420344738908</v>
      </c>
      <c r="J151" s="412">
        <v>0.32900000000000001</v>
      </c>
      <c r="K151" s="66">
        <v>0.59899999999999998</v>
      </c>
      <c r="L151" s="66">
        <f>AN151/X151</f>
        <v>0.53886831082478392</v>
      </c>
      <c r="M151" s="66">
        <f>AG151/X151</f>
        <v>7.3075469320902104E-3</v>
      </c>
      <c r="N151" s="134">
        <f>(I151*0.7635+AU151*0.7562+K151*0.7021+1-P151*0.5276+R151*0.4621+W151*0.2713)/3.9552</f>
        <v>0.48089542073183394</v>
      </c>
      <c r="O151" s="134">
        <f>(1-I151*0.7635+1-AU151*0.7562+1-K151*0.7021+P151*0.5276+1-R151*0.4621+1-W151*0.2713)/5.5276</f>
        <v>0.74136378028827155</v>
      </c>
      <c r="P151" s="113">
        <f>AI151/AA151</f>
        <v>7.472732433199529E-2</v>
      </c>
      <c r="Q151" s="66">
        <f>AT151/X151</f>
        <v>0.11537665700291722</v>
      </c>
      <c r="R151" s="71">
        <f>E151/AA151</f>
        <v>0.13822324940193811</v>
      </c>
      <c r="S151" s="66">
        <f>AC151/X151</f>
        <v>8.0346023106631401E-2</v>
      </c>
      <c r="T151" s="66">
        <f>AC151/AA151</f>
        <v>2.5856805149305981E-2</v>
      </c>
      <c r="U151" s="67">
        <f>E151/X151</f>
        <v>0.42950737054302635</v>
      </c>
      <c r="V151" s="66">
        <v>0.27100000000000002</v>
      </c>
      <c r="W151" s="67">
        <f>AD151/AA151</f>
        <v>2.059765640838503E-2</v>
      </c>
      <c r="X151" s="69">
        <v>7937</v>
      </c>
      <c r="Y151" s="69"/>
      <c r="Z151" s="888">
        <v>6171</v>
      </c>
      <c r="AA151" s="888">
        <v>24663</v>
      </c>
      <c r="AB151" s="887">
        <v>24155</v>
      </c>
      <c r="AC151" s="888">
        <f t="shared" si="58"/>
        <v>637.70638539733341</v>
      </c>
      <c r="AD151" s="68">
        <v>508</v>
      </c>
      <c r="AE151" s="119">
        <v>384</v>
      </c>
      <c r="AF151" s="72">
        <v>175.56765109793545</v>
      </c>
      <c r="AG151" s="68">
        <v>58</v>
      </c>
      <c r="AH151" s="69">
        <v>363</v>
      </c>
      <c r="AI151" s="68">
        <v>1843</v>
      </c>
      <c r="AJ151" s="888">
        <f t="shared" si="59"/>
        <v>1222.5138425196938</v>
      </c>
      <c r="AK151" s="121">
        <v>129.70638539733338</v>
      </c>
      <c r="AL151" s="120">
        <v>83.513842519693881</v>
      </c>
      <c r="AM151" s="122">
        <v>10.997783016309366</v>
      </c>
      <c r="AN151" s="888">
        <f t="shared" si="60"/>
        <v>4276.9977830163098</v>
      </c>
      <c r="AO151" s="72">
        <v>1287.9108328978575</v>
      </c>
      <c r="AP151" s="69">
        <v>776</v>
      </c>
      <c r="AQ151" s="72">
        <v>477.64398996148515</v>
      </c>
      <c r="AR151" s="72">
        <v>832.23068411246004</v>
      </c>
      <c r="AS151" s="220">
        <v>3127</v>
      </c>
      <c r="AT151" s="894">
        <f t="shared" si="61"/>
        <v>915.74452663215391</v>
      </c>
      <c r="AU151" s="349">
        <f>X151/AA151</f>
        <v>0.32181810809714956</v>
      </c>
      <c r="AV151" s="349">
        <f>BH151/AA151</f>
        <v>0.57331285736980508</v>
      </c>
      <c r="AW151" s="353">
        <f>AG151/AA151</f>
        <v>2.3517009285164009E-3</v>
      </c>
      <c r="AX151" s="365">
        <f>AN151/AA151</f>
        <v>0.1734175803031387</v>
      </c>
      <c r="AY151" s="365">
        <f>BH151/X151</f>
        <v>1.7814810383408721</v>
      </c>
      <c r="AZ151" s="365">
        <f>AR151/X151</f>
        <v>0.10485456521512662</v>
      </c>
      <c r="BA151" s="365">
        <f>AR151/AA151</f>
        <v>3.3744097802881241E-2</v>
      </c>
      <c r="BB151" s="365">
        <f>AT151/AA151</f>
        <v>3.7130297475252559E-2</v>
      </c>
      <c r="BC151" s="365">
        <f>AI151/X151</f>
        <v>0.23220360337659066</v>
      </c>
      <c r="BD151" s="380">
        <f>AD151/X151</f>
        <v>6.4004031750031498E-2</v>
      </c>
      <c r="BE151" s="365">
        <v>0.255</v>
      </c>
      <c r="BF151" s="907">
        <v>2357</v>
      </c>
      <c r="BG151" s="907">
        <v>958</v>
      </c>
      <c r="BH151" s="910">
        <f>X151+AC151+AN151+AO151</f>
        <v>14139.615001311502</v>
      </c>
      <c r="BI151" s="909">
        <v>4838</v>
      </c>
      <c r="BJ151" s="909">
        <v>229.00903866285296</v>
      </c>
      <c r="BK151" s="272">
        <v>50.032520782766667</v>
      </c>
      <c r="BL151" s="907">
        <v>317</v>
      </c>
      <c r="BM151" s="53"/>
      <c r="BN151" s="134">
        <f>(I151*0.7635+AU151*0.7562+K151*0.7021+1-P151*0.5276+R151*0.4621+W151*0.2713)/3.9552</f>
        <v>0.48089542073183394</v>
      </c>
      <c r="BO151" s="222">
        <v>5.31</v>
      </c>
      <c r="BP151" s="116">
        <v>9.6</v>
      </c>
      <c r="BQ151" s="116">
        <v>0.8</v>
      </c>
      <c r="BR151" s="116">
        <v>0.1</v>
      </c>
      <c r="BS151" s="115">
        <f>AS151/D151</f>
        <v>4.8707165109034269</v>
      </c>
      <c r="BT151" s="1252">
        <v>0.89200000000000002</v>
      </c>
      <c r="BU151" s="116">
        <v>3.63</v>
      </c>
      <c r="BV151" s="116">
        <v>24.1</v>
      </c>
      <c r="BW151" s="116">
        <v>2.9</v>
      </c>
      <c r="BX151" s="66">
        <v>0.59899999999999998</v>
      </c>
      <c r="BY151" s="71">
        <v>0.13822324940193811</v>
      </c>
      <c r="BZ151" s="66">
        <v>0.32181810809714956</v>
      </c>
      <c r="CA151" s="227">
        <v>2.059765640838503E-2</v>
      </c>
      <c r="CB151" s="66">
        <v>0.2725420344738908</v>
      </c>
      <c r="CC151" s="113">
        <v>7.472732433199529E-2</v>
      </c>
      <c r="CD151" s="53"/>
      <c r="CE151" s="134">
        <f>(1-I151*0.7635+1-AU151*0.7562+1-K151*0.7021+P151*0.5276+1-R151*0.4621+1-W151*0.2713)/5.5276</f>
        <v>0.74136378028827155</v>
      </c>
      <c r="CF151" s="115">
        <v>5.31</v>
      </c>
      <c r="CG151" s="116">
        <v>9.6</v>
      </c>
      <c r="CH151" s="116">
        <v>0.8</v>
      </c>
      <c r="CI151" s="116">
        <v>0.1</v>
      </c>
      <c r="CJ151" s="115">
        <f>AS151/D151</f>
        <v>4.8707165109034269</v>
      </c>
      <c r="CK151" s="1252">
        <v>0.89200000000000002</v>
      </c>
      <c r="CL151" s="116">
        <v>3.63</v>
      </c>
      <c r="CM151" s="116">
        <v>2.9</v>
      </c>
      <c r="CN151" s="116">
        <v>24.1</v>
      </c>
      <c r="CO151" s="66">
        <v>0.59899999999999998</v>
      </c>
      <c r="CP151" s="71">
        <v>0.13822324940193811</v>
      </c>
      <c r="CQ151" s="66">
        <v>0.32181810809714956</v>
      </c>
      <c r="CR151" s="66">
        <v>2.059765640838503E-2</v>
      </c>
      <c r="CS151" s="66">
        <v>0.2725420344738908</v>
      </c>
      <c r="CT151" s="113">
        <v>7.472732433199529E-2</v>
      </c>
      <c r="CU151" s="40"/>
      <c r="CW151" s="123"/>
    </row>
    <row r="152" spans="1:249" x14ac:dyDescent="0.2">
      <c r="A152" s="40"/>
      <c r="B152" s="96">
        <v>1878</v>
      </c>
      <c r="C152" s="142">
        <v>6</v>
      </c>
      <c r="D152" s="111">
        <v>368</v>
      </c>
      <c r="E152" s="112">
        <v>1904</v>
      </c>
      <c r="F152" s="138">
        <f>((((4/6)+((J152+K152+R152+T152+V152+W152+I152-(1-M152)-P152-Q152)/20))*(X152+(AD152+AS152)*5/6+(AH152+AM152+AP152)*1/6+AK152*18/6+AO152*8/6-AE152*9/6-AF152*7/6-AG152*3/6-AI152*2/6-AQ152*4/6-AR152)-(((2/6)-((J152+K152+L152+M152+S152+U152+V152+W152+I152)/20))*(AE152*17/6+AF152*12/6+AI152*3/6+AL152*2/6+AQ152*5/6+AR152*8/6-AD152*1/6-AG152*9/6-AK152*2/6))))/2</f>
        <v>1916.0664220266449</v>
      </c>
      <c r="G152" s="300">
        <f t="shared" si="62"/>
        <v>1.0063374065265993</v>
      </c>
      <c r="H152" s="138">
        <f t="shared" ref="H152" si="65">F152-E152</f>
        <v>12.066422026644887</v>
      </c>
      <c r="I152" s="66">
        <f>(Z152-AG152)/(AB152-AI152-AG152+AF152)</f>
        <v>0.27775031867929501</v>
      </c>
      <c r="J152" s="412">
        <v>0.31900000000000001</v>
      </c>
      <c r="K152" s="66">
        <v>0.59799999999999998</v>
      </c>
      <c r="L152" s="66">
        <f>AN152/X152</f>
        <v>0.56609183610029945</v>
      </c>
      <c r="M152" s="66">
        <f>AG152/X152</f>
        <v>5.2837123822651044E-3</v>
      </c>
      <c r="N152" s="134">
        <f>(I152*0.7635+AU152*0.7562+K152*0.7021+1-P152*0.5276+R152*0.4621+W152*0.2713)/3.9552</f>
        <v>0.47938222161794114</v>
      </c>
      <c r="O152" s="134">
        <f>(1-I152*0.7635+1-AU152*0.7562+1-K152*0.7021+P152*0.5276+1-R152*0.4621+1-W152*0.2713)/5.5276</f>
        <v>0.74244652960719282</v>
      </c>
      <c r="P152" s="113">
        <f>AI152/AA152</f>
        <v>7.7170188463735009E-2</v>
      </c>
      <c r="Q152" s="66">
        <f>AT152/X152</f>
        <v>0.13191117883130837</v>
      </c>
      <c r="R152" s="71">
        <f>E152/AA152</f>
        <v>0.13592233009708737</v>
      </c>
      <c r="S152" s="66">
        <f>AC152/X152</f>
        <v>0.11341669852650026</v>
      </c>
      <c r="T152" s="66">
        <f>AC152/AA152</f>
        <v>3.5244352419035951E-2</v>
      </c>
      <c r="U152" s="67">
        <f>E152/X152</f>
        <v>0.4373994946014243</v>
      </c>
      <c r="V152" s="66">
        <v>0.27900000000000003</v>
      </c>
      <c r="W152" s="67">
        <f>AD152/AA152</f>
        <v>2.5985151342090233E-2</v>
      </c>
      <c r="X152" s="69">
        <v>4353</v>
      </c>
      <c r="Y152" s="69"/>
      <c r="Z152" s="888">
        <v>3539</v>
      </c>
      <c r="AA152" s="888">
        <v>14008</v>
      </c>
      <c r="AB152" s="887">
        <v>13644</v>
      </c>
      <c r="AC152" s="888">
        <f t="shared" si="58"/>
        <v>493.70288868585561</v>
      </c>
      <c r="AD152" s="68">
        <v>364</v>
      </c>
      <c r="AE152" s="119">
        <v>233</v>
      </c>
      <c r="AF152" s="72">
        <v>118.85136232645365</v>
      </c>
      <c r="AG152" s="68">
        <v>23</v>
      </c>
      <c r="AH152" s="69">
        <v>236</v>
      </c>
      <c r="AI152" s="68">
        <v>1081</v>
      </c>
      <c r="AJ152" s="888">
        <f t="shared" si="59"/>
        <v>723.85463277093709</v>
      </c>
      <c r="AK152" s="121">
        <v>129.70288868585561</v>
      </c>
      <c r="AL152" s="120">
        <v>44.854632770937023</v>
      </c>
      <c r="AM152" s="122">
        <v>7.1977625446036733</v>
      </c>
      <c r="AN152" s="888">
        <f t="shared" si="60"/>
        <v>2464.1977625446034</v>
      </c>
      <c r="AO152" s="72">
        <v>884.49625462913036</v>
      </c>
      <c r="AP152" s="69">
        <v>443</v>
      </c>
      <c r="AQ152" s="72">
        <v>313.49613062498628</v>
      </c>
      <c r="AR152" s="72">
        <v>529.35472868174838</v>
      </c>
      <c r="AS152" s="220">
        <v>1778</v>
      </c>
      <c r="AT152" s="894">
        <f t="shared" si="61"/>
        <v>574.20936145268536</v>
      </c>
      <c r="AU152" s="349">
        <f>X152/AA152</f>
        <v>0.31075099942889778</v>
      </c>
      <c r="AV152" s="349">
        <f>BH152/AA152</f>
        <v>0.58505117831664677</v>
      </c>
      <c r="AW152" s="353">
        <f>AG152/AA152</f>
        <v>1.6419189034837236E-3</v>
      </c>
      <c r="AX152" s="365">
        <f>AN152/AA152</f>
        <v>0.17591360383670784</v>
      </c>
      <c r="AY152" s="365">
        <f>BH152/X152</f>
        <v>1.8827008743072797</v>
      </c>
      <c r="AZ152" s="365">
        <f>AR152/X152</f>
        <v>0.12160687541505821</v>
      </c>
      <c r="BA152" s="365">
        <f>AR152/AA152</f>
        <v>3.7789458072654797E-2</v>
      </c>
      <c r="BB152" s="365">
        <f>AT152/AA152</f>
        <v>4.0991530657673143E-2</v>
      </c>
      <c r="BC152" s="365">
        <f>AI152/X152</f>
        <v>0.24833448196645991</v>
      </c>
      <c r="BD152" s="380">
        <f>AD152/X152</f>
        <v>8.3620491614978171E-2</v>
      </c>
      <c r="BE152" s="365">
        <v>0.25900000000000001</v>
      </c>
      <c r="BF152" s="907">
        <v>1331</v>
      </c>
      <c r="BG152" s="907">
        <v>481</v>
      </c>
      <c r="BH152" s="910">
        <f>X152+AC152+AN152+AO152</f>
        <v>8195.3969058595885</v>
      </c>
      <c r="BI152" s="909">
        <v>2903</v>
      </c>
      <c r="BJ152" s="909">
        <v>134.4133125668107</v>
      </c>
      <c r="BK152" s="272">
        <v>29.792633306930952</v>
      </c>
      <c r="BL152" s="907">
        <v>132</v>
      </c>
      <c r="BM152" s="53"/>
      <c r="BN152" s="134">
        <f>(I152*0.7635+AU152*0.7562+K152*0.7021+1-P152*0.5276+R152*0.4621+W152*0.2713)/3.9552</f>
        <v>0.47938222161794114</v>
      </c>
      <c r="BO152" s="222">
        <v>5.17</v>
      </c>
      <c r="BP152" s="116">
        <v>9.6</v>
      </c>
      <c r="BQ152" s="116">
        <v>1</v>
      </c>
      <c r="BR152" s="116">
        <v>0.1</v>
      </c>
      <c r="BS152" s="115">
        <f>AS152/D152</f>
        <v>4.8315217391304346</v>
      </c>
      <c r="BT152" s="1252">
        <v>0.89300000000000002</v>
      </c>
      <c r="BU152" s="116">
        <v>2.97</v>
      </c>
      <c r="BV152" s="116">
        <v>24.1</v>
      </c>
      <c r="BW152" s="116">
        <v>2.9</v>
      </c>
      <c r="BX152" s="66">
        <v>0.59799999999999998</v>
      </c>
      <c r="BY152" s="71">
        <v>0.13592233009708737</v>
      </c>
      <c r="BZ152" s="66">
        <v>0.31075099942889778</v>
      </c>
      <c r="CA152" s="227">
        <v>2.5985151342090233E-2</v>
      </c>
      <c r="CB152" s="66">
        <v>0.27775031867929501</v>
      </c>
      <c r="CC152" s="113">
        <v>7.7170188463735009E-2</v>
      </c>
      <c r="CD152" s="53"/>
      <c r="CE152" s="134">
        <f>(1-I152*0.7635+1-AU152*0.7562+1-K152*0.7021+P152*0.5276+1-R152*0.4621+1-W152*0.2713)/5.5276</f>
        <v>0.74244652960719282</v>
      </c>
      <c r="CF152" s="115">
        <v>5.17</v>
      </c>
      <c r="CG152" s="116">
        <v>9.6</v>
      </c>
      <c r="CH152" s="116">
        <v>1</v>
      </c>
      <c r="CI152" s="116">
        <v>0.1</v>
      </c>
      <c r="CJ152" s="115">
        <f>AS152/D152</f>
        <v>4.8315217391304346</v>
      </c>
      <c r="CK152" s="1252">
        <v>0.89300000000000002</v>
      </c>
      <c r="CL152" s="116">
        <v>2.97</v>
      </c>
      <c r="CM152" s="116">
        <v>2.9</v>
      </c>
      <c r="CN152" s="116">
        <v>24.1</v>
      </c>
      <c r="CO152" s="66">
        <v>0.59799999999999998</v>
      </c>
      <c r="CP152" s="71">
        <v>0.13592233009708737</v>
      </c>
      <c r="CQ152" s="66">
        <v>0.31075099942889778</v>
      </c>
      <c r="CR152" s="66">
        <v>2.5985151342090233E-2</v>
      </c>
      <c r="CS152" s="66">
        <v>0.27775031867929501</v>
      </c>
      <c r="CT152" s="113">
        <v>7.7170188463735009E-2</v>
      </c>
      <c r="CU152" s="40"/>
      <c r="CW152" s="123"/>
    </row>
    <row r="153" spans="1:249" x14ac:dyDescent="0.2">
      <c r="A153" s="40"/>
      <c r="B153" s="143">
        <v>1877</v>
      </c>
      <c r="C153" s="144">
        <v>6</v>
      </c>
      <c r="D153" s="145">
        <v>360</v>
      </c>
      <c r="E153" s="146">
        <v>2040</v>
      </c>
      <c r="F153" s="138">
        <f>((((4/6)+((J153+K153+R153+T153+V153+W153+I153-(1-M153)-P153-Q153)/20))*(X153+(AD153+AS153)*5/6+(AH153+AM153+AP153)*1/6+AK153*18/6+AO153*8/6-AE153*9/6-AF153*7/6-AG153*3/6-AI153*2/6-AQ153*4/6-AR153)-(((2/6)-((J153+K153+L153+M153+S153+U153+V153+W153+I153)/20))*(AE153*17/6+AF153*12/6+AI153*3/6+AL153*2/6+AQ153*5/6+AR153*8/6-AD153*1/6-AG153*9/6-AK153*2/6))))/2</f>
        <v>2123.8651996968847</v>
      </c>
      <c r="G153" s="302">
        <f t="shared" si="62"/>
        <v>1.0411103920082767</v>
      </c>
      <c r="H153" s="147">
        <f t="shared" si="64"/>
        <v>83.865199696884702</v>
      </c>
      <c r="I153" s="148">
        <f>(Z153-AG153)/(AB153-AI153-AG153+AF153)</f>
        <v>0.28237820138396208</v>
      </c>
      <c r="J153" s="414">
        <v>0.33800000000000002</v>
      </c>
      <c r="K153" s="148">
        <v>0.627</v>
      </c>
      <c r="L153" s="66">
        <f>AN153/X153</f>
        <v>0.52504880255256847</v>
      </c>
      <c r="M153" s="148">
        <f>AG153/X153</f>
        <v>5.1993067590987872E-3</v>
      </c>
      <c r="N153" s="134">
        <f>(I153*0.7635+AU153*0.7562+K153*0.7021+1-P153*0.5276+R153*0.4621+W153*0.2713)/3.9552</f>
        <v>0.4934135469570467</v>
      </c>
      <c r="O153" s="134">
        <f>(1-I153*0.7635+1-AU153*0.7562+1-K153*0.7021+P153*0.5276+1-R153*0.4621+1-W153*0.2713)/5.5276</f>
        <v>0.73240660306018668</v>
      </c>
      <c r="P153" s="150">
        <f>AI153/AA153</f>
        <v>5.1812731944047959E-2</v>
      </c>
      <c r="Q153" s="66">
        <f>AT153/X153</f>
        <v>9.7900130271074234E-2</v>
      </c>
      <c r="R153" s="152">
        <f>E153/AA153</f>
        <v>0.14558949471881244</v>
      </c>
      <c r="S153" s="66">
        <f>AC153/X153</f>
        <v>0.10009051173215866</v>
      </c>
      <c r="T153" s="66">
        <f>AC153/AA153</f>
        <v>3.297300900340025E-2</v>
      </c>
      <c r="U153" s="153">
        <f>E153/X153</f>
        <v>0.44194107452339687</v>
      </c>
      <c r="V153" s="148">
        <v>0.28899999999999998</v>
      </c>
      <c r="W153" s="153">
        <f>AD153/AA153</f>
        <v>2.4621752783328576E-2</v>
      </c>
      <c r="X153" s="154">
        <v>4616</v>
      </c>
      <c r="Y153" s="154"/>
      <c r="Z153" s="889">
        <v>3705</v>
      </c>
      <c r="AA153" s="889">
        <v>14012</v>
      </c>
      <c r="AB153" s="890">
        <v>13667</v>
      </c>
      <c r="AC153" s="888">
        <f t="shared" si="58"/>
        <v>462.01780215564435</v>
      </c>
      <c r="AD153" s="155">
        <v>345</v>
      </c>
      <c r="AE153" s="156">
        <v>210</v>
      </c>
      <c r="AF153" s="157">
        <v>118.70878332347729</v>
      </c>
      <c r="AG153" s="155">
        <v>24</v>
      </c>
      <c r="AH153" s="154">
        <v>202</v>
      </c>
      <c r="AI153" s="155">
        <v>726</v>
      </c>
      <c r="AJ153" s="888">
        <f t="shared" si="59"/>
        <v>617.82223133399702</v>
      </c>
      <c r="AK153" s="158">
        <v>117.01780215564435</v>
      </c>
      <c r="AL153" s="159">
        <v>56.822231333997038</v>
      </c>
      <c r="AM153" s="160">
        <v>4.6252725826560184</v>
      </c>
      <c r="AN153" s="888">
        <f t="shared" si="60"/>
        <v>2423.6252725826562</v>
      </c>
      <c r="AO153" s="157">
        <v>769.66406857854633</v>
      </c>
      <c r="AP153" s="154">
        <v>359</v>
      </c>
      <c r="AQ153" s="157">
        <v>281.48259874087239</v>
      </c>
      <c r="AR153" s="157">
        <v>395.08476999728163</v>
      </c>
      <c r="AS153" s="221">
        <v>1858</v>
      </c>
      <c r="AT153" s="894">
        <f t="shared" si="61"/>
        <v>451.90700133127865</v>
      </c>
      <c r="AU153" s="350">
        <f>X153/AA153</f>
        <v>0.32943191550099915</v>
      </c>
      <c r="AV153" s="350">
        <f>BH153/AA153</f>
        <v>0.59030168022529594</v>
      </c>
      <c r="AW153" s="354">
        <f>AG153/AA153</f>
        <v>1.7128175849272054E-3</v>
      </c>
      <c r="AX153" s="365">
        <f>AN153/AA153</f>
        <v>0.17296783275639852</v>
      </c>
      <c r="AY153" s="365">
        <f>BH153/X153</f>
        <v>1.7918776307012232</v>
      </c>
      <c r="AZ153" s="366">
        <f>AR153/X153</f>
        <v>8.559028812766066E-2</v>
      </c>
      <c r="BA153" s="366">
        <f>AR153/AA153</f>
        <v>2.819617256617768E-2</v>
      </c>
      <c r="BB153" s="365">
        <f>AT153/AA153</f>
        <v>3.2251427442997332E-2</v>
      </c>
      <c r="BC153" s="366">
        <f>AI153/X153</f>
        <v>0.15727902946273831</v>
      </c>
      <c r="BD153" s="380">
        <f>AD153/X153</f>
        <v>7.4740034662045055E-2</v>
      </c>
      <c r="BE153" s="366">
        <v>0.27100000000000002</v>
      </c>
      <c r="BF153" s="911">
        <v>1410</v>
      </c>
      <c r="BG153" s="911">
        <v>431</v>
      </c>
      <c r="BH153" s="910">
        <f>X153+AC153+AN153+AO153</f>
        <v>8271.3071433168461</v>
      </c>
      <c r="BI153" s="912">
        <v>3046</v>
      </c>
      <c r="BJ153" s="912">
        <v>110.03060212663497</v>
      </c>
      <c r="BK153" s="273">
        <v>33.401608791772261</v>
      </c>
      <c r="BL153" s="907">
        <v>204</v>
      </c>
      <c r="BM153" s="53"/>
      <c r="BN153" s="134">
        <f>(I153*0.7635+AU153*0.7562+K153*0.7021+1-P153*0.5276+R153*0.4621+W153*0.2713)/3.9552</f>
        <v>0.4934135469570467</v>
      </c>
      <c r="BO153" s="223">
        <v>5.67</v>
      </c>
      <c r="BP153" s="162">
        <v>10.3</v>
      </c>
      <c r="BQ153" s="162">
        <v>1</v>
      </c>
      <c r="BR153" s="162">
        <v>0.1</v>
      </c>
      <c r="BS153" s="161">
        <f>AS153/D153</f>
        <v>5.1611111111111114</v>
      </c>
      <c r="BT153" s="1253">
        <v>0.88400000000000001</v>
      </c>
      <c r="BU153" s="162">
        <v>2.1</v>
      </c>
      <c r="BV153" s="162">
        <v>25</v>
      </c>
      <c r="BW153" s="162">
        <v>2</v>
      </c>
      <c r="BX153" s="148">
        <v>0.627</v>
      </c>
      <c r="BY153" s="152">
        <v>0.14558949471881244</v>
      </c>
      <c r="BZ153" s="148">
        <v>0.32943191550099915</v>
      </c>
      <c r="CA153" s="228">
        <v>2.4621752783328576E-2</v>
      </c>
      <c r="CB153" s="148">
        <v>0.28237820138396208</v>
      </c>
      <c r="CC153" s="150">
        <v>5.1812731944047959E-2</v>
      </c>
      <c r="CD153" s="53"/>
      <c r="CE153" s="134">
        <f>(1-I153*0.7635+1-AU153*0.7562+1-K153*0.7021+P153*0.5276+1-R153*0.4621+1-W153*0.2713)/5.5276</f>
        <v>0.73240660306018668</v>
      </c>
      <c r="CF153" s="115">
        <v>5.67</v>
      </c>
      <c r="CG153" s="116">
        <v>10.3</v>
      </c>
      <c r="CH153" s="116">
        <v>1</v>
      </c>
      <c r="CI153" s="116">
        <v>0.1</v>
      </c>
      <c r="CJ153" s="115">
        <f>AS153/D153</f>
        <v>5.1611111111111114</v>
      </c>
      <c r="CK153" s="1252">
        <v>0.88400000000000001</v>
      </c>
      <c r="CL153" s="116">
        <v>2.1</v>
      </c>
      <c r="CM153" s="116">
        <v>2</v>
      </c>
      <c r="CN153" s="116">
        <v>25</v>
      </c>
      <c r="CO153" s="66">
        <v>0.627</v>
      </c>
      <c r="CP153" s="71">
        <v>0.14558949471881244</v>
      </c>
      <c r="CQ153" s="66">
        <v>0.32943191550099915</v>
      </c>
      <c r="CR153" s="66">
        <v>2.4621752783328576E-2</v>
      </c>
      <c r="CS153" s="66">
        <v>0.28237820138396208</v>
      </c>
      <c r="CT153" s="113">
        <v>5.1812731944047959E-2</v>
      </c>
      <c r="CU153" s="40"/>
    </row>
    <row r="154" spans="1:249" s="164" customFormat="1" x14ac:dyDescent="0.2">
      <c r="A154" s="40"/>
      <c r="B154" s="96">
        <v>1876</v>
      </c>
      <c r="C154" s="255">
        <v>8</v>
      </c>
      <c r="D154" s="145">
        <v>520</v>
      </c>
      <c r="E154" s="146">
        <v>3066</v>
      </c>
      <c r="F154" s="138">
        <f>((((4/6)+((J154+K154+R154+T154+V154+W154+I154-(1-M154)-P154-Q154)/20))*(X154+(AD154+AS154)*5/6+(AH154+AM154+AP154)*1/6+AK154*18/6+AO154*8/6-AE154*9/6-AF154*7/6-AG154*3/6-AI154*2/6-AQ154*4/6-AR154)-(((2/6)-((J154+K154+L154+M154+S154+U154+V154+W154+I154)/20))*(AE154*17/6+AF154*12/6+AI154*3/6+AL154*2/6+AQ154*5/6+AR154*8/6-AD154*1/6-AG154*9/6-AK154*2/6))))/2</f>
        <v>3012.9106649216633</v>
      </c>
      <c r="G154" s="299">
        <f t="shared" si="62"/>
        <v>0.98268449606055552</v>
      </c>
      <c r="H154" s="927">
        <f>E154-F154</f>
        <v>53.089335078336717</v>
      </c>
      <c r="I154" s="66">
        <f>(Z154-AG154)/(AB154-AI154-AG154+AF154)</f>
        <v>0.26976208569168447</v>
      </c>
      <c r="J154" s="415">
        <v>0.32100000000000001</v>
      </c>
      <c r="K154" s="413">
        <v>0.59799999999999998</v>
      </c>
      <c r="L154" s="412">
        <f>AN154/X154</f>
        <v>0.5845650171086042</v>
      </c>
      <c r="M154" s="66">
        <f>AG154/X154</f>
        <v>6.1986672865333957E-3</v>
      </c>
      <c r="N154" s="134">
        <f>(I154*0.7635+AU154*0.7562+K154*0.7021+1-P154*0.5276+R154*0.4621+W154*0.2713)/3.9552</f>
        <v>0.48616484883383093</v>
      </c>
      <c r="O154" s="134">
        <f>(1-I154*0.7635+1-AU154*0.7562+1-K154*0.7021+P154*0.5276+1-R154*0.4621+1-W154*0.2713)/5.5276</f>
        <v>0.73759331172523912</v>
      </c>
      <c r="P154" s="113">
        <f>AI154/AA154</f>
        <v>2.8792100503495135E-2</v>
      </c>
      <c r="Q154" s="66">
        <f>AT154/X154</f>
        <v>0.12185720479255317</v>
      </c>
      <c r="R154" s="71">
        <f>E154/AA154</f>
        <v>0.14987534829153834</v>
      </c>
      <c r="S154" s="66">
        <f>AC154/X154</f>
        <v>7.7957968460634366E-2</v>
      </c>
      <c r="T154" s="66">
        <f>AC154/AA154</f>
        <v>2.4591228942487834E-2</v>
      </c>
      <c r="U154" s="67">
        <f>E154/X154</f>
        <v>0.47512784751278475</v>
      </c>
      <c r="V154" s="66">
        <v>0.27700000000000002</v>
      </c>
      <c r="W154" s="67">
        <f>AD154/AA154</f>
        <v>1.6424695703182286E-2</v>
      </c>
      <c r="X154" s="69">
        <v>6453</v>
      </c>
      <c r="Y154" s="69"/>
      <c r="Z154" s="888">
        <v>5338</v>
      </c>
      <c r="AA154" s="888">
        <v>20457</v>
      </c>
      <c r="AB154" s="887">
        <v>20121</v>
      </c>
      <c r="AC154" s="888">
        <f t="shared" si="58"/>
        <v>503.06277047647359</v>
      </c>
      <c r="AD154" s="68">
        <v>336</v>
      </c>
      <c r="AE154" s="119">
        <v>274</v>
      </c>
      <c r="AF154" s="72">
        <v>147.52786921721875</v>
      </c>
      <c r="AG154" s="68">
        <v>40</v>
      </c>
      <c r="AH154" s="69">
        <v>187</v>
      </c>
      <c r="AI154" s="68">
        <v>589</v>
      </c>
      <c r="AJ154" s="888">
        <f t="shared" si="59"/>
        <v>728.70926010553569</v>
      </c>
      <c r="AK154" s="121">
        <v>167.06277047647362</v>
      </c>
      <c r="AL154" s="120">
        <v>88.709260105535719</v>
      </c>
      <c r="AM154" s="122">
        <v>8.1980554018225789</v>
      </c>
      <c r="AN154" s="888">
        <f t="shared" si="60"/>
        <v>3772.1980554018228</v>
      </c>
      <c r="AO154" s="72">
        <v>945.81514901627452</v>
      </c>
      <c r="AP154" s="69">
        <v>453</v>
      </c>
      <c r="AQ154" s="72">
        <v>413.91172326464022</v>
      </c>
      <c r="AR154" s="72">
        <v>697.63528242080997</v>
      </c>
      <c r="AS154" s="220">
        <v>3124</v>
      </c>
      <c r="AT154" s="895">
        <f t="shared" si="61"/>
        <v>786.34454252634566</v>
      </c>
      <c r="AU154" s="419">
        <f>X154/AA154</f>
        <v>0.31544214694236694</v>
      </c>
      <c r="AV154" s="419">
        <f>BH154/AA154</f>
        <v>0.57066412352224527</v>
      </c>
      <c r="AW154" s="420">
        <f>AG154/AA154</f>
        <v>1.9553209170455103E-3</v>
      </c>
      <c r="AX154" s="418">
        <f>AN154/AA154</f>
        <v>0.18439644402413954</v>
      </c>
      <c r="AY154" s="365">
        <f>BH154/X154</f>
        <v>1.8090928211521109</v>
      </c>
      <c r="AZ154" s="365">
        <f>AR154/X154</f>
        <v>0.10811022507683403</v>
      </c>
      <c r="BA154" s="365">
        <f>AR154/AA154</f>
        <v>3.410252150465904E-2</v>
      </c>
      <c r="BB154" s="365">
        <f>AT154/AA154</f>
        <v>3.8438898300158661E-2</v>
      </c>
      <c r="BC154" s="365">
        <f>AI154/X154</f>
        <v>9.127537579420425E-2</v>
      </c>
      <c r="BD154" s="380">
        <f>AD154/X154</f>
        <v>5.2068805206880522E-2</v>
      </c>
      <c r="BE154" s="365">
        <v>0.26500000000000001</v>
      </c>
      <c r="BF154" s="907">
        <v>1984</v>
      </c>
      <c r="BG154" s="907">
        <v>633</v>
      </c>
      <c r="BH154" s="910">
        <f>X154+AC154+AN154+AO154</f>
        <v>11674.075974894571</v>
      </c>
      <c r="BI154" s="909">
        <v>4484</v>
      </c>
      <c r="BJ154" s="909">
        <v>155.71863319663473</v>
      </c>
      <c r="BK154" s="272">
        <v>48.286738745769945</v>
      </c>
      <c r="BL154" s="907">
        <v>181</v>
      </c>
      <c r="BM154" s="53"/>
      <c r="BN154" s="134">
        <f>(I154*0.7635+AU154*0.7562+K154*0.7021+1-P154*0.5276+R154*0.4621+W154*0.2713)/3.9552</f>
        <v>0.48616484883383093</v>
      </c>
      <c r="BO154" s="115">
        <v>5.9</v>
      </c>
      <c r="BP154" s="116">
        <v>10.1</v>
      </c>
      <c r="BQ154" s="116">
        <v>0.6</v>
      </c>
      <c r="BR154" s="116">
        <v>0.1</v>
      </c>
      <c r="BS154" s="115">
        <f>AS154/D154</f>
        <v>6.0076923076923077</v>
      </c>
      <c r="BT154" s="1252">
        <v>0.86599999999999999</v>
      </c>
      <c r="BU154" s="116">
        <v>1.75</v>
      </c>
      <c r="BV154" s="116">
        <v>25.9</v>
      </c>
      <c r="BW154" s="116">
        <v>1.1000000000000001</v>
      </c>
      <c r="BX154" s="66">
        <v>0.59799999999999998</v>
      </c>
      <c r="BY154" s="71">
        <v>0.14987534829153834</v>
      </c>
      <c r="BZ154" s="66">
        <v>0.31544214694236694</v>
      </c>
      <c r="CA154" s="66">
        <v>1.6424695703182286E-2</v>
      </c>
      <c r="CB154" s="66">
        <v>0.26976208569168447</v>
      </c>
      <c r="CC154" s="113">
        <v>2.8792100503495135E-2</v>
      </c>
      <c r="CD154" s="53"/>
      <c r="CE154" s="134">
        <f>(1-I154*0.7635+1-AU154*0.7562+1-K154*0.7021+P154*0.5276+1-R154*0.4621+1-W154*0.2713)/5.5276</f>
        <v>0.73759331172523912</v>
      </c>
      <c r="CF154" s="115">
        <v>5.9</v>
      </c>
      <c r="CG154" s="116">
        <v>10.1</v>
      </c>
      <c r="CH154" s="116">
        <v>0.6</v>
      </c>
      <c r="CI154" s="116">
        <v>0.1</v>
      </c>
      <c r="CJ154" s="115">
        <f>AS154/D154</f>
        <v>6.0076923076923077</v>
      </c>
      <c r="CK154" s="1252">
        <v>0.86599999999999999</v>
      </c>
      <c r="CL154" s="116">
        <v>1.75</v>
      </c>
      <c r="CM154" s="116">
        <v>1.1000000000000001</v>
      </c>
      <c r="CN154" s="116">
        <v>25.9</v>
      </c>
      <c r="CO154" s="66">
        <v>0.59799999999999998</v>
      </c>
      <c r="CP154" s="71">
        <v>0.14987534829153834</v>
      </c>
      <c r="CQ154" s="66">
        <v>0.31544214694236694</v>
      </c>
      <c r="CR154" s="66">
        <v>1.6424695703182286E-2</v>
      </c>
      <c r="CS154" s="66">
        <v>0.26976208569168447</v>
      </c>
      <c r="CT154" s="113">
        <v>2.8792100503495135E-2</v>
      </c>
      <c r="CU154" s="40"/>
      <c r="CV154" s="230"/>
      <c r="CX154" s="233"/>
      <c r="CY154" s="33"/>
      <c r="CZ154" s="241"/>
      <c r="DA154" s="165"/>
      <c r="DB154" s="165"/>
      <c r="DC154" s="165"/>
      <c r="DD154" s="165"/>
      <c r="DE154" s="165"/>
      <c r="DF154" s="248"/>
      <c r="DG154" s="33"/>
      <c r="DH154" s="241"/>
      <c r="DI154" s="248"/>
      <c r="DJ154" s="33"/>
      <c r="DK154" s="241"/>
      <c r="DL154" s="165"/>
      <c r="DM154" s="165"/>
      <c r="DN154" s="165"/>
      <c r="DO154" s="165"/>
      <c r="DP154" s="165"/>
      <c r="DQ154" s="248"/>
      <c r="DR154" s="33"/>
      <c r="DS154" s="241"/>
      <c r="DT154" s="248"/>
      <c r="DU154" s="33"/>
      <c r="DV154" s="241"/>
      <c r="DW154" s="165"/>
      <c r="DX154" s="165"/>
      <c r="DY154" s="165"/>
      <c r="DZ154" s="165"/>
      <c r="EA154" s="165"/>
      <c r="EB154" s="165"/>
      <c r="EC154" s="165"/>
      <c r="ED154" s="165"/>
      <c r="EE154" s="165"/>
      <c r="EF154" s="165"/>
      <c r="EG154" s="165"/>
      <c r="EH154" s="165"/>
      <c r="EI154" s="165"/>
      <c r="EJ154" s="165"/>
      <c r="EK154" s="165"/>
      <c r="EL154" s="165"/>
      <c r="EM154" s="165"/>
      <c r="EN154" s="165"/>
      <c r="EO154" s="165"/>
      <c r="EP154" s="165"/>
      <c r="EQ154" s="165"/>
      <c r="ER154" s="165"/>
      <c r="ES154" s="165"/>
      <c r="ET154" s="165"/>
      <c r="EU154" s="165"/>
      <c r="EV154" s="165"/>
      <c r="EW154" s="165"/>
      <c r="EX154" s="165"/>
      <c r="EY154" s="165"/>
      <c r="EZ154" s="165"/>
      <c r="FA154" s="165"/>
      <c r="FB154" s="165"/>
      <c r="FC154" s="165"/>
      <c r="FD154" s="165"/>
      <c r="FE154" s="165"/>
      <c r="FF154" s="165"/>
      <c r="FG154" s="165"/>
      <c r="FH154" s="165"/>
      <c r="FI154" s="165"/>
      <c r="FJ154" s="165"/>
      <c r="FK154" s="165"/>
      <c r="FL154" s="165"/>
      <c r="FM154" s="165"/>
      <c r="FN154" s="165"/>
      <c r="FO154" s="165"/>
      <c r="FP154" s="165"/>
      <c r="FQ154" s="165"/>
      <c r="FR154" s="165"/>
      <c r="FS154" s="165"/>
      <c r="FT154" s="165"/>
      <c r="FU154" s="165"/>
      <c r="FV154" s="165"/>
      <c r="FW154" s="165"/>
      <c r="FX154" s="165"/>
      <c r="FY154" s="165"/>
      <c r="FZ154" s="165"/>
      <c r="GA154" s="165"/>
      <c r="GB154" s="165"/>
      <c r="GC154" s="165"/>
      <c r="GD154" s="165"/>
      <c r="GE154" s="165"/>
      <c r="GF154" s="165"/>
      <c r="GG154" s="165"/>
      <c r="GH154" s="165"/>
      <c r="GI154" s="165"/>
      <c r="GJ154" s="165"/>
      <c r="GK154" s="165"/>
      <c r="GL154" s="165"/>
      <c r="GM154" s="165"/>
      <c r="GN154" s="165"/>
      <c r="GO154" s="165"/>
      <c r="GP154" s="165"/>
      <c r="GQ154" s="165"/>
      <c r="GR154" s="165"/>
      <c r="GS154" s="165"/>
      <c r="GT154" s="165"/>
      <c r="GU154" s="165"/>
      <c r="GV154" s="165"/>
      <c r="GW154" s="165"/>
      <c r="GX154" s="165"/>
      <c r="GY154" s="165"/>
      <c r="GZ154" s="165"/>
      <c r="HA154" s="165"/>
      <c r="HB154" s="165"/>
      <c r="HC154" s="165"/>
      <c r="HD154" s="165"/>
      <c r="HE154" s="165"/>
      <c r="HF154" s="165"/>
      <c r="HG154" s="165"/>
      <c r="HH154" s="165"/>
      <c r="HI154" s="165"/>
      <c r="HJ154" s="165"/>
      <c r="HK154" s="165"/>
      <c r="HL154" s="165"/>
      <c r="HM154" s="165"/>
      <c r="HN154" s="165"/>
      <c r="HO154" s="165"/>
      <c r="HP154" s="165"/>
      <c r="HQ154" s="165"/>
      <c r="HR154" s="165"/>
      <c r="HS154" s="165"/>
      <c r="HT154" s="165"/>
      <c r="HU154" s="165"/>
      <c r="HV154" s="165"/>
      <c r="HW154" s="165"/>
      <c r="HX154" s="165"/>
      <c r="HY154" s="165"/>
      <c r="HZ154" s="165"/>
      <c r="IA154" s="165"/>
      <c r="IB154" s="165"/>
      <c r="IC154" s="165"/>
      <c r="ID154" s="165"/>
      <c r="IE154" s="165"/>
      <c r="IF154" s="165"/>
      <c r="IG154" s="165"/>
      <c r="IH154" s="165"/>
      <c r="II154" s="165"/>
      <c r="IJ154" s="165"/>
      <c r="IK154" s="165"/>
      <c r="IL154" s="165"/>
      <c r="IM154" s="165"/>
      <c r="IN154" s="165"/>
      <c r="IO154" s="165"/>
    </row>
    <row r="155" spans="1:249" s="34" customFormat="1" ht="16" x14ac:dyDescent="0.2">
      <c r="A155" s="40"/>
      <c r="B155" s="41"/>
      <c r="C155" s="254" t="s">
        <v>133</v>
      </c>
      <c r="D155" s="256">
        <f>SUM(D9:D154)</f>
        <v>459240</v>
      </c>
      <c r="E155" s="254">
        <f>SUM(E9:E154)</f>
        <v>2088087</v>
      </c>
      <c r="F155" s="854">
        <f>SUM(F8:F154)</f>
        <v>2087841.7713661317</v>
      </c>
      <c r="G155" s="928">
        <f>F155/E155</f>
        <v>0.99988255822967709</v>
      </c>
      <c r="H155" s="929">
        <f>E155-F155</f>
        <v>245.22863386827521</v>
      </c>
      <c r="I155" s="62"/>
      <c r="J155" s="924"/>
      <c r="K155" s="925"/>
      <c r="L155" s="39"/>
      <c r="M155" s="39"/>
      <c r="N155" s="47"/>
      <c r="O155" s="45"/>
      <c r="P155" s="62"/>
      <c r="Q155" s="48"/>
      <c r="R155" s="39"/>
      <c r="S155" s="60"/>
      <c r="T155" s="60"/>
      <c r="U155" s="39"/>
      <c r="V155" s="2"/>
      <c r="W155" s="39"/>
      <c r="X155" s="43"/>
      <c r="Y155" s="43"/>
      <c r="Z155" s="264"/>
      <c r="AA155" s="40"/>
      <c r="AB155" s="406"/>
      <c r="AC155" s="40"/>
      <c r="AD155" s="40"/>
      <c r="AE155" s="43"/>
      <c r="AF155" s="40"/>
      <c r="AG155" s="40"/>
      <c r="AH155" s="40"/>
      <c r="AI155" s="44"/>
      <c r="AJ155" s="40"/>
      <c r="AK155" s="40"/>
      <c r="AL155" s="46"/>
      <c r="AM155" s="40"/>
      <c r="AN155" s="40"/>
      <c r="AO155" s="43"/>
      <c r="AP155" s="43"/>
      <c r="AQ155" s="43"/>
      <c r="AR155" s="43"/>
      <c r="AS155" s="40"/>
      <c r="AT155" s="46"/>
      <c r="AU155" s="921"/>
      <c r="AV155" s="921"/>
      <c r="AW155" s="921"/>
      <c r="AX155" s="367"/>
      <c r="AY155" s="367"/>
      <c r="AZ155" s="368"/>
      <c r="BA155" s="368"/>
      <c r="BB155" s="375"/>
      <c r="BC155" s="367"/>
      <c r="BD155" s="367"/>
      <c r="BE155" s="375"/>
      <c r="BF155" s="263"/>
      <c r="BG155" s="263"/>
      <c r="BH155" s="390"/>
      <c r="BI155" s="264"/>
      <c r="BJ155" s="264"/>
      <c r="BK155" s="263"/>
      <c r="BL155" s="263"/>
      <c r="BM155" s="40"/>
      <c r="BN155" s="39"/>
      <c r="BO155" s="49"/>
      <c r="BP155" s="49"/>
      <c r="BQ155" s="49"/>
      <c r="BR155" s="49"/>
      <c r="BS155" s="49"/>
      <c r="BT155" s="1254"/>
      <c r="BU155" s="49"/>
      <c r="BV155" s="49"/>
      <c r="BW155" s="49"/>
      <c r="BX155" s="1243"/>
      <c r="BY155" s="49"/>
      <c r="BZ155" s="49"/>
      <c r="CA155" s="1243"/>
      <c r="CB155" s="49"/>
      <c r="CC155" s="49"/>
      <c r="CD155" s="40"/>
      <c r="CE155" s="39"/>
      <c r="CF155" s="49"/>
      <c r="CG155" s="49"/>
      <c r="CH155" s="49"/>
      <c r="CI155" s="49"/>
      <c r="CJ155" s="49"/>
      <c r="CK155" s="1254"/>
      <c r="CL155" s="49"/>
      <c r="CM155" s="49"/>
      <c r="CN155" s="49"/>
      <c r="CO155" s="1243"/>
      <c r="CP155" s="49"/>
      <c r="CQ155" s="49"/>
      <c r="CR155" s="1243"/>
      <c r="CS155" s="49"/>
      <c r="CT155" s="49"/>
      <c r="CU155" s="40"/>
      <c r="CV155" s="1"/>
      <c r="CX155" s="35"/>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row>
    <row r="156" spans="1:249" s="33" customFormat="1" x14ac:dyDescent="0.2">
      <c r="A156" s="40"/>
      <c r="B156" s="41"/>
      <c r="C156" s="40"/>
      <c r="D156" s="40"/>
      <c r="E156" s="42"/>
      <c r="F156" s="54"/>
      <c r="G156" s="54"/>
      <c r="H156" s="342">
        <f>AVERAGE(H9:H154)</f>
        <v>188.71827619050251</v>
      </c>
      <c r="I156" s="1261"/>
      <c r="J156" s="926"/>
      <c r="K156" s="926"/>
      <c r="L156" s="39"/>
      <c r="M156" s="39"/>
      <c r="N156" s="43"/>
      <c r="O156" s="39"/>
      <c r="P156" s="1267"/>
      <c r="Q156" s="48"/>
      <c r="R156" s="63"/>
      <c r="S156" s="62"/>
      <c r="T156" s="62"/>
      <c r="U156" s="63"/>
      <c r="V156" s="2"/>
      <c r="W156" s="64"/>
      <c r="X156" s="40"/>
      <c r="Y156" s="40"/>
      <c r="Z156" s="264"/>
      <c r="AA156" s="40"/>
      <c r="AB156" s="407"/>
      <c r="AC156" s="40"/>
      <c r="AD156" s="40"/>
      <c r="AE156" s="40"/>
      <c r="AF156" s="40"/>
      <c r="AG156" s="40"/>
      <c r="AH156" s="40"/>
      <c r="AI156" s="40"/>
      <c r="AJ156" s="40"/>
      <c r="AK156" s="40"/>
      <c r="AL156" s="40"/>
      <c r="AM156" s="40"/>
      <c r="AN156" s="40"/>
      <c r="AO156" s="40"/>
      <c r="AP156" s="40"/>
      <c r="AQ156" s="40"/>
      <c r="AR156" s="40"/>
      <c r="AS156" s="40"/>
      <c r="AT156" s="40"/>
      <c r="AU156" s="922"/>
      <c r="AV156" s="922"/>
      <c r="AW156" s="923"/>
      <c r="AX156" s="367"/>
      <c r="AY156" s="367"/>
      <c r="AZ156" s="369"/>
      <c r="BA156" s="369"/>
      <c r="BB156" s="375"/>
      <c r="BC156" s="378"/>
      <c r="BD156" s="381"/>
      <c r="BE156" s="375"/>
      <c r="BF156" s="264"/>
      <c r="BG156" s="264"/>
      <c r="BH156" s="390"/>
      <c r="BI156" s="264"/>
      <c r="BJ156" s="264"/>
      <c r="BK156" s="264"/>
      <c r="BL156" s="264"/>
      <c r="BM156" s="40"/>
      <c r="BN156" s="39"/>
      <c r="BO156" s="49"/>
      <c r="BP156" s="49"/>
      <c r="BQ156" s="49"/>
      <c r="BR156" s="49"/>
      <c r="BS156" s="49"/>
      <c r="BT156" s="1254"/>
      <c r="BU156" s="49"/>
      <c r="BV156" s="49"/>
      <c r="BW156" s="49"/>
      <c r="BX156" s="1243"/>
      <c r="BY156" s="49"/>
      <c r="BZ156" s="49"/>
      <c r="CA156" s="1243"/>
      <c r="CB156" s="49"/>
      <c r="CC156" s="49"/>
      <c r="CD156" s="40"/>
      <c r="CE156" s="52"/>
      <c r="CF156" s="49"/>
      <c r="CG156" s="49"/>
      <c r="CH156" s="49"/>
      <c r="CI156" s="49"/>
      <c r="CJ156" s="49"/>
      <c r="CK156" s="1254"/>
      <c r="CL156" s="49"/>
      <c r="CM156" s="49"/>
      <c r="CN156" s="49"/>
      <c r="CO156" s="1243"/>
      <c r="CP156" s="49"/>
      <c r="CQ156" s="49"/>
      <c r="CR156" s="1243"/>
      <c r="CS156" s="49"/>
      <c r="CT156" s="49"/>
      <c r="CU156" s="40"/>
      <c r="CV156" s="1"/>
      <c r="CW156" s="34"/>
      <c r="CX156" s="35"/>
    </row>
    <row r="157" spans="1:249" s="167" customFormat="1" ht="16" x14ac:dyDescent="0.2">
      <c r="A157" s="33"/>
      <c r="B157" s="166"/>
      <c r="E157" s="168"/>
      <c r="F157" s="169"/>
      <c r="G157" s="169"/>
      <c r="H157" s="169"/>
      <c r="I157" s="1262"/>
      <c r="J157" s="171"/>
      <c r="K157" s="171"/>
      <c r="L157" s="170"/>
      <c r="M157" s="170"/>
      <c r="N157" s="173"/>
      <c r="O157" s="170"/>
      <c r="P157" s="1262"/>
      <c r="Q157" s="175"/>
      <c r="R157" s="170"/>
      <c r="S157" s="172"/>
      <c r="T157" s="172"/>
      <c r="U157" s="170"/>
      <c r="V157" s="171"/>
      <c r="W157" s="170"/>
      <c r="X157" s="173"/>
      <c r="Y157" s="173"/>
      <c r="Z157" s="280"/>
      <c r="AB157" s="408"/>
      <c r="AE157" s="173"/>
      <c r="AL157" s="174"/>
      <c r="AO157" s="173"/>
      <c r="AP157" s="173"/>
      <c r="AQ157" s="173"/>
      <c r="AR157" s="173"/>
      <c r="AT157" s="174"/>
      <c r="AU157" s="351"/>
      <c r="AV157" s="351"/>
      <c r="AW157" s="351"/>
      <c r="AX157" s="370"/>
      <c r="AY157" s="370"/>
      <c r="AZ157" s="371"/>
      <c r="BA157" s="371"/>
      <c r="BB157" s="376"/>
      <c r="BC157" s="370"/>
      <c r="BD157" s="370"/>
      <c r="BE157" s="376"/>
      <c r="BF157" s="274"/>
      <c r="BG157" s="274"/>
      <c r="BH157" s="391"/>
      <c r="BI157" s="280"/>
      <c r="BJ157" s="280"/>
      <c r="BK157" s="274"/>
      <c r="BL157" s="265"/>
      <c r="BM157" s="33"/>
      <c r="BN157" s="207"/>
      <c r="BO157" s="177"/>
      <c r="BP157" s="177"/>
      <c r="BQ157" s="177"/>
      <c r="BR157" s="177"/>
      <c r="BS157" s="177"/>
      <c r="BT157" s="1255"/>
      <c r="BU157" s="177"/>
      <c r="BV157" s="177"/>
      <c r="BW157" s="177"/>
      <c r="BX157" s="1244"/>
      <c r="BY157" s="177"/>
      <c r="BZ157" s="177"/>
      <c r="CA157" s="1244"/>
      <c r="CB157" s="177"/>
      <c r="CC157" s="216"/>
      <c r="CD157" s="33"/>
      <c r="CE157" s="207"/>
      <c r="CF157" s="177"/>
      <c r="CG157" s="177"/>
      <c r="CH157" s="177"/>
      <c r="CI157" s="177"/>
      <c r="CJ157" s="177"/>
      <c r="CK157" s="1255"/>
      <c r="CL157" s="177"/>
      <c r="CM157" s="177"/>
      <c r="CN157" s="177"/>
      <c r="CO157" s="1244"/>
      <c r="CP157" s="177"/>
      <c r="CQ157" s="177"/>
      <c r="CR157" s="1244"/>
      <c r="CS157" s="177"/>
      <c r="CT157" s="216"/>
      <c r="CU157" s="33"/>
      <c r="CV157" s="166"/>
      <c r="CX157" s="234"/>
      <c r="CY157" s="33"/>
      <c r="CZ157" s="242"/>
      <c r="DA157" s="176"/>
      <c r="DB157" s="176"/>
      <c r="DC157" s="176"/>
      <c r="DD157" s="176"/>
      <c r="DE157" s="176"/>
      <c r="DF157" s="249"/>
      <c r="DG157" s="33"/>
      <c r="DH157" s="242"/>
      <c r="DI157" s="249"/>
      <c r="DJ157" s="33"/>
      <c r="DK157" s="242"/>
      <c r="DL157" s="176"/>
      <c r="DM157" s="176"/>
      <c r="DN157" s="176"/>
      <c r="DO157" s="176"/>
      <c r="DP157" s="176"/>
      <c r="DQ157" s="249"/>
      <c r="DR157" s="33"/>
      <c r="DS157" s="242"/>
      <c r="DT157" s="249"/>
      <c r="DU157" s="33"/>
      <c r="DV157" s="242"/>
      <c r="DW157" s="176"/>
      <c r="DX157" s="176"/>
      <c r="DY157" s="176"/>
      <c r="DZ157" s="176"/>
      <c r="EA157" s="176"/>
      <c r="EB157" s="176"/>
      <c r="EC157" s="176"/>
      <c r="ED157" s="176"/>
      <c r="EE157" s="176"/>
      <c r="EF157" s="176"/>
      <c r="EG157" s="176"/>
      <c r="EH157" s="176"/>
      <c r="EI157" s="176"/>
      <c r="EJ157" s="176"/>
      <c r="EK157" s="176"/>
      <c r="EL157" s="176"/>
      <c r="EM157" s="176"/>
      <c r="EN157" s="176"/>
      <c r="EO157" s="176"/>
      <c r="EP157" s="176"/>
      <c r="EQ157" s="176"/>
      <c r="ER157" s="176"/>
      <c r="ES157" s="176"/>
      <c r="ET157" s="176"/>
      <c r="EU157" s="176"/>
      <c r="EV157" s="176"/>
      <c r="EW157" s="176"/>
      <c r="EX157" s="176"/>
      <c r="EY157" s="176"/>
      <c r="EZ157" s="176"/>
      <c r="FA157" s="176"/>
      <c r="FB157" s="176"/>
      <c r="FC157" s="176"/>
      <c r="FD157" s="176"/>
      <c r="FE157" s="176"/>
      <c r="FF157" s="176"/>
      <c r="FG157" s="176"/>
      <c r="FH157" s="176"/>
      <c r="FI157" s="176"/>
      <c r="FJ157" s="176"/>
      <c r="FK157" s="176"/>
      <c r="FL157" s="176"/>
      <c r="FM157" s="176"/>
      <c r="FN157" s="176"/>
      <c r="FO157" s="176"/>
      <c r="FP157" s="176"/>
      <c r="FQ157" s="176"/>
      <c r="FR157" s="176"/>
      <c r="FS157" s="176"/>
      <c r="FT157" s="176"/>
      <c r="FU157" s="176"/>
      <c r="FV157" s="176"/>
      <c r="FW157" s="176"/>
      <c r="FX157" s="176"/>
      <c r="FY157" s="176"/>
      <c r="FZ157" s="176"/>
      <c r="GA157" s="176"/>
      <c r="GB157" s="176"/>
      <c r="GC157" s="176"/>
      <c r="GD157" s="176"/>
      <c r="GE157" s="176"/>
      <c r="GF157" s="176"/>
      <c r="GG157" s="176"/>
      <c r="GH157" s="176"/>
      <c r="GI157" s="176"/>
      <c r="GJ157" s="176"/>
      <c r="GK157" s="176"/>
      <c r="GL157" s="176"/>
      <c r="GM157" s="176"/>
      <c r="GN157" s="176"/>
      <c r="GO157" s="176"/>
      <c r="GP157" s="176"/>
      <c r="GQ157" s="176"/>
      <c r="GR157" s="176"/>
      <c r="GS157" s="176"/>
      <c r="GT157" s="176"/>
      <c r="GU157" s="176"/>
      <c r="GV157" s="176"/>
      <c r="GW157" s="176"/>
      <c r="GX157" s="176"/>
      <c r="GY157" s="176"/>
      <c r="GZ157" s="176"/>
      <c r="HA157" s="176"/>
      <c r="HB157" s="176"/>
      <c r="HC157" s="176"/>
      <c r="HD157" s="176"/>
      <c r="HE157" s="176"/>
      <c r="HF157" s="176"/>
      <c r="HG157" s="176"/>
      <c r="HH157" s="176"/>
      <c r="HI157" s="176"/>
      <c r="HJ157" s="176"/>
      <c r="HK157" s="176"/>
      <c r="HL157" s="176"/>
      <c r="HM157" s="176"/>
      <c r="HN157" s="176"/>
      <c r="HO157" s="176"/>
      <c r="HP157" s="176"/>
      <c r="HQ157" s="176"/>
      <c r="HR157" s="176"/>
      <c r="HS157" s="176"/>
      <c r="HT157" s="176"/>
      <c r="HU157" s="176"/>
      <c r="HV157" s="176"/>
      <c r="HW157" s="176"/>
      <c r="HX157" s="176"/>
      <c r="HY157" s="176"/>
      <c r="HZ157" s="176"/>
      <c r="IA157" s="176"/>
      <c r="IB157" s="176"/>
      <c r="IC157" s="176"/>
      <c r="ID157" s="176"/>
      <c r="IE157" s="176"/>
      <c r="IF157" s="176"/>
      <c r="IG157" s="176"/>
      <c r="IH157" s="176"/>
      <c r="II157" s="176"/>
      <c r="IJ157" s="176"/>
      <c r="IK157" s="176"/>
      <c r="IL157" s="176"/>
      <c r="IM157" s="176"/>
      <c r="IN157" s="176"/>
      <c r="IO157" s="176"/>
    </row>
    <row r="158" spans="1:249" ht="16" x14ac:dyDescent="0.2">
      <c r="J158" s="126"/>
      <c r="K158" s="126"/>
      <c r="N158" s="123"/>
      <c r="Q158" s="129"/>
      <c r="S158" s="127"/>
      <c r="T158" s="127"/>
      <c r="V158" s="126"/>
      <c r="X158" s="123"/>
      <c r="Y158" s="123"/>
      <c r="AB158" s="409"/>
      <c r="AE158" s="123"/>
      <c r="AL158" s="128"/>
      <c r="AO158" s="123"/>
      <c r="AP158" s="123"/>
      <c r="AQ158" s="123"/>
      <c r="AR158" s="123"/>
      <c r="AT158" s="128"/>
      <c r="AZ158" s="373"/>
      <c r="BA158" s="373"/>
      <c r="BB158" s="377"/>
      <c r="BE158" s="377"/>
      <c r="BF158" s="275"/>
      <c r="BG158" s="275"/>
      <c r="BK158" s="275"/>
      <c r="BL158" s="266"/>
    </row>
  </sheetData>
  <sheetProtection sheet="1" objects="1" scenarios="1" selectLockedCells="1" selectUnlockedCells="1"/>
  <sortState xmlns:xlrd2="http://schemas.microsoft.com/office/spreadsheetml/2017/richdata2" ref="CV2:CX159">
    <sortCondition ref="CV1:CV159"/>
  </sortState>
  <mergeCells count="12">
    <mergeCell ref="B6:E6"/>
    <mergeCell ref="X6:Z6"/>
    <mergeCell ref="B7:E7"/>
    <mergeCell ref="X7:Z7"/>
    <mergeCell ref="B8:E8"/>
    <mergeCell ref="I3:K3"/>
    <mergeCell ref="B1:E1"/>
    <mergeCell ref="B3:E3"/>
    <mergeCell ref="B4:E4"/>
    <mergeCell ref="X4:Z4"/>
    <mergeCell ref="B5:E5"/>
    <mergeCell ref="X5:Z5"/>
  </mergeCells>
  <pageMargins left="0.7" right="0.7" top="0.75" bottom="0.75" header="0.3" footer="0.3"/>
  <ignoredErrors>
    <ignoredError sqref="H30 H38:H39 H62 H86:H87 H90:H92 H95 H113:H115 H126 H132:H133 H140 H145:H147 H150:H151" formula="1"/>
    <ignoredError sqref="F4:F8 H4:H8 V5:V8 BE5:BE8 J5:K7 P8:U8 W8:X8 Z8:BD8 BF8:BL8 BO5:BR8 BU5:BW8 CF5:CI8 BX8:CA8 CB8:CC8 CL5:CN8 CO8:CR8 CS8:CT8 I8:M8 N8:O8 BT5:BT8 CK5:CK8 I6:I7"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411F9-FC56-854E-BAB1-334A0C6C155B}">
  <dimension ref="A1:GG152"/>
  <sheetViews>
    <sheetView zoomScale="150" zoomScaleNormal="150" workbookViewId="0">
      <pane ySplit="2" topLeftCell="A3" activePane="bottomLeft" state="frozen"/>
      <selection activeCell="F1" sqref="F1"/>
      <selection pane="bottomLeft" activeCell="AH2" sqref="AH2"/>
    </sheetView>
  </sheetViews>
  <sheetFormatPr baseColWidth="10" defaultColWidth="8.83203125" defaultRowHeight="14" x14ac:dyDescent="0.2"/>
  <cols>
    <col min="1" max="1" width="2.5" style="33" customWidth="1"/>
    <col min="2" max="2" width="4.5" style="141" bestFit="1" customWidth="1"/>
    <col min="3" max="3" width="4" style="118" bestFit="1" customWidth="1"/>
    <col min="4" max="4" width="6.6640625" style="118" bestFit="1" customWidth="1"/>
    <col min="5" max="5" width="8" style="124" bestFit="1" customWidth="1"/>
    <col min="6" max="6" width="10.1640625" style="125" bestFit="1" customWidth="1"/>
    <col min="7" max="7" width="8.5" style="649" bestFit="1" customWidth="1"/>
    <col min="8" max="8" width="7.5" style="125" bestFit="1" customWidth="1"/>
    <col min="9" max="9" width="10.1640625" style="501" bestFit="1" customWidth="1"/>
    <col min="10" max="10" width="8.5" style="525" bestFit="1" customWidth="1"/>
    <col min="11" max="11" width="10.1640625" style="501" bestFit="1" customWidth="1"/>
    <col min="12" max="12" width="10.1640625" style="525" bestFit="1" customWidth="1"/>
    <col min="13" max="13" width="10.1640625" style="493" bestFit="1" customWidth="1"/>
    <col min="14" max="14" width="8.5" style="643" bestFit="1" customWidth="1"/>
    <col min="15" max="15" width="10.1640625" style="496" bestFit="1" customWidth="1"/>
    <col min="16" max="16" width="8.5" style="788" bestFit="1" customWidth="1"/>
    <col min="17" max="17" width="10.1640625" style="496" bestFit="1" customWidth="1"/>
    <col min="18" max="18" width="8.5" style="788" bestFit="1" customWidth="1"/>
    <col min="19" max="20" width="6.5" style="99" bestFit="1" customWidth="1"/>
    <col min="21" max="21" width="6.5" style="99" customWidth="1"/>
    <col min="22" max="23" width="6.5" style="99" bestFit="1" customWidth="1"/>
    <col min="24" max="24" width="6.5" style="99" customWidth="1"/>
    <col min="25" max="25" width="6.5" style="99" bestFit="1" customWidth="1"/>
    <col min="26" max="27" width="6.5" style="132" bestFit="1" customWidth="1"/>
    <col min="28" max="28" width="6.5" style="99" customWidth="1"/>
    <col min="29" max="29" width="6.5" style="133" bestFit="1" customWidth="1"/>
    <col min="30" max="30" width="6.5" style="99" bestFit="1" customWidth="1"/>
    <col min="31" max="31" width="5.83203125" style="99" bestFit="1" customWidth="1"/>
    <col min="32" max="32" width="5.83203125" style="118" bestFit="1" customWidth="1"/>
    <col min="33" max="33" width="5.83203125" style="118" customWidth="1"/>
    <col min="34" max="34" width="5.83203125" style="276" bestFit="1" customWidth="1"/>
    <col min="35" max="35" width="6.6640625" style="118" bestFit="1" customWidth="1"/>
    <col min="36" max="36" width="6.6640625" style="410" bestFit="1" customWidth="1"/>
    <col min="37" max="43" width="5.83203125" style="118" bestFit="1" customWidth="1"/>
    <col min="44" max="44" width="5.83203125" style="118" customWidth="1"/>
    <col min="45" max="50" width="5.83203125" style="118" bestFit="1" customWidth="1"/>
    <col min="51" max="53" width="6.33203125" style="118" bestFit="1" customWidth="1"/>
    <col min="54" max="54" width="5.83203125" style="118" bestFit="1" customWidth="1"/>
    <col min="55" max="55" width="6.5" style="352" bestFit="1" customWidth="1"/>
    <col min="56" max="56" width="6.6640625" style="352" bestFit="1" customWidth="1"/>
    <col min="57" max="57" width="5.83203125" style="352" bestFit="1" customWidth="1"/>
    <col min="58" max="59" width="6.5" style="372" customWidth="1"/>
    <col min="60" max="61" width="6.5" style="374" bestFit="1" customWidth="1"/>
    <col min="62" max="64" width="6.5" style="372" customWidth="1"/>
    <col min="65" max="65" width="6.5" style="372" bestFit="1" customWidth="1"/>
    <col min="66" max="67" width="5.83203125" style="276" bestFit="1" customWidth="1"/>
    <col min="68" max="68" width="6.6640625" style="392" bestFit="1" customWidth="1"/>
    <col min="69" max="71" width="5.83203125" style="276" bestFit="1" customWidth="1"/>
    <col min="72" max="72" width="5.83203125" style="267" bestFit="1" customWidth="1"/>
    <col min="73" max="73" width="2.5" style="33" customWidth="1"/>
    <col min="74" max="189" width="8.83203125" style="90"/>
    <col min="190" max="16384" width="8.83203125" style="118"/>
  </cols>
  <sheetData>
    <row r="1" spans="1:189" s="91" customFormat="1" ht="16" customHeight="1" x14ac:dyDescent="0.2">
      <c r="A1" s="444"/>
      <c r="B1" s="1183" t="s">
        <v>210</v>
      </c>
      <c r="C1" s="1184"/>
      <c r="D1" s="1184"/>
      <c r="E1" s="1184"/>
      <c r="F1" s="82">
        <f>CORREL(E3:E123,F3:F123)</f>
        <v>0.99845312742186343</v>
      </c>
      <c r="G1" s="644">
        <f>SUM(F3:F123)/SUM(E3:E123)</f>
        <v>1.0008167492449356</v>
      </c>
      <c r="H1" s="84">
        <f>(SUM(F3:F123)-SUM(E3:E123))/SUM(D3:D123)</f>
        <v>3.6253787353932765E-3</v>
      </c>
      <c r="I1" s="502">
        <f>CORREL(E3:E123,I3:I123)</f>
        <v>0.99562940215877049</v>
      </c>
      <c r="J1" s="506">
        <f>SUM(I3:I123)/SUM(E3:E123)</f>
        <v>0.98137524012213462</v>
      </c>
      <c r="K1" s="630">
        <f>CORREL(E3:E123,K3:K123)</f>
        <v>0.99389010695751334</v>
      </c>
      <c r="L1" s="633">
        <f>SUM(K3:K123)/SUM(E3:E123)</f>
        <v>0.97378069483935803</v>
      </c>
      <c r="M1" s="503">
        <f>CORREL(E3:E123,M3:M123)</f>
        <v>0.99835613526020583</v>
      </c>
      <c r="N1" s="507">
        <f>SUM(M3:M123)/SUM(E3:E123)</f>
        <v>1.0001970330838594</v>
      </c>
      <c r="O1" s="504">
        <f>CORREL(E3:E123,O3:O123)</f>
        <v>0.99642995039326399</v>
      </c>
      <c r="P1" s="508">
        <f>SUM(O3:O123)/SUM(E3:E123)</f>
        <v>0.98557567226273413</v>
      </c>
      <c r="Q1" s="505">
        <f>CORREL(E3:E123,Q3:Q123)</f>
        <v>0.99552792721399108</v>
      </c>
      <c r="R1" s="509">
        <f>SUM(Q3:Q123)/SUM(E3:E123)</f>
        <v>0.98016455383003154</v>
      </c>
      <c r="S1" s="416">
        <f>CORREL(E3:E123,S3:S123)</f>
        <v>0.75763633849374323</v>
      </c>
      <c r="T1" s="75">
        <f>CORREL(E3:E123,T3:T123)</f>
        <v>0.69435425444353949</v>
      </c>
      <c r="U1" s="343">
        <f>CORREL(E3:E123,U3:U123)</f>
        <v>-0.63499450319671957</v>
      </c>
      <c r="V1" s="75">
        <f>CORREL(E3:E123,V3:V123)</f>
        <v>0.62847903064720168</v>
      </c>
      <c r="W1" s="75">
        <f>CORREL(E3:E123,W3:W123)</f>
        <v>0.5275789762681472</v>
      </c>
      <c r="X1" s="75">
        <f>CORREL(E3:E123,X3:X123)</f>
        <v>-0.49407190434675702</v>
      </c>
      <c r="Y1" s="76">
        <f>CORREL(E3:E123,Y3:Y123)</f>
        <v>0.46213708923103719</v>
      </c>
      <c r="Z1" s="76">
        <f>CORREL(E3:E123,Z3:Z123)</f>
        <v>-0.37804248862618761</v>
      </c>
      <c r="AA1" s="76">
        <f>CORREL(E3:E123,AA3:AA123)</f>
        <v>0.36631538994058471</v>
      </c>
      <c r="AB1" s="76">
        <f>CORREL(E3:E123,AB3:AB123)</f>
        <v>-0.34596426612277364</v>
      </c>
      <c r="AC1" s="75">
        <f>CORREL(E3:E123,AC3:AC123)</f>
        <v>0.34157355266614836</v>
      </c>
      <c r="AD1" s="76">
        <f>CORREL(E3:E123,AD3:AD123)</f>
        <v>0.27132615230780649</v>
      </c>
      <c r="AE1" s="75">
        <f>CORREL(E3:E123,AE3:AE123)</f>
        <v>0.11027317034113358</v>
      </c>
      <c r="AF1" s="194">
        <f>CORREL(E3:E123,AF3:AF123)</f>
        <v>0.98730517094827175</v>
      </c>
      <c r="AG1" s="213" t="s">
        <v>370</v>
      </c>
      <c r="AH1" s="293">
        <f>CORREL(E3:E123,AH3:AH123)</f>
        <v>0.98563226398457993</v>
      </c>
      <c r="AI1" s="194">
        <f>CORREL(E3:E123,AI3:AI123)</f>
        <v>0.96319061144205598</v>
      </c>
      <c r="AJ1" s="403">
        <f>CORREL(E3:E123,AJ3:AJ123)</f>
        <v>0.96106594942396151</v>
      </c>
      <c r="AK1" s="213">
        <f>CORREL(E3:E123,AK3:AK123)</f>
        <v>0.95733014229694258</v>
      </c>
      <c r="AL1" s="194">
        <f>CORREL(E3:E123,AL3:AL123)</f>
        <v>0.95020367238191372</v>
      </c>
      <c r="AM1" s="194">
        <f>CORREL(E3:E123,AM3:AM123)</f>
        <v>0.92446747874671042</v>
      </c>
      <c r="AN1" s="194">
        <f>CORREL(E3:E123,AN3:AN123)</f>
        <v>0.92433830835077158</v>
      </c>
      <c r="AO1" s="194">
        <f>CORREL(E3:E123,AO3:AO123)</f>
        <v>0.88427826532454801</v>
      </c>
      <c r="AP1" s="195">
        <f>CORREL(E3:E123,AP3:AP123)</f>
        <v>0.82961449090325434</v>
      </c>
      <c r="AQ1" s="194">
        <f>CORREL(E3:E123,AQ3:AQ123)</f>
        <v>0.81287108231342198</v>
      </c>
      <c r="AR1" s="194">
        <f>CORREL(E3:E123,AR3:AR123)</f>
        <v>0.80273002962690754</v>
      </c>
      <c r="AS1" s="194">
        <f>CORREL(E3:E123,AS3:AS123)</f>
        <v>0.78265471425871525</v>
      </c>
      <c r="AT1" s="194">
        <f>CORREL(E3:E123,AT3:AT123)</f>
        <v>0.51513468868335865</v>
      </c>
      <c r="AU1" s="195">
        <f>CORREL(E3:E123,AU3:AU123)</f>
        <v>0.50344262096055292</v>
      </c>
      <c r="AV1" s="195">
        <f>CORREL(E3:E123,AV3:AV123)</f>
        <v>0.47185577711517873</v>
      </c>
      <c r="AW1" s="194">
        <f>CORREL(E3:E123,AW3:AW123)</f>
        <v>0.45949466725177901</v>
      </c>
      <c r="AX1" s="195">
        <f>CORREL(E3:E123,AX3:AX123)</f>
        <v>0.43381853592359637</v>
      </c>
      <c r="AY1" s="194">
        <f>CORREL(E3:E123,AY3:AY123)</f>
        <v>-0.15758395684556131</v>
      </c>
      <c r="AZ1" s="194">
        <f>CORREL(E3:E123,AZ3:AZ123)</f>
        <v>-8.3774697846265636E-2</v>
      </c>
      <c r="BA1" s="206">
        <f>CORREL(E3:E123,BA3:BA123)</f>
        <v>-3.9170175691351769E-2</v>
      </c>
      <c r="BB1" s="194">
        <f>CORREL(E3:E123,BB3:BB123)</f>
        <v>5.7784332096841979E-4</v>
      </c>
      <c r="BC1" s="348">
        <f>CORREL(E3:E123,BC3:BC123)</f>
        <v>0.75623173442739888</v>
      </c>
      <c r="BD1" s="348">
        <f>CORREL(E3:E123,BD3:BD123)</f>
        <v>0.71334428969912533</v>
      </c>
      <c r="BE1" s="261">
        <f>CORREL(E3:E123,BE3:BE123)</f>
        <v>0.67017526878791744</v>
      </c>
      <c r="BF1" s="363">
        <f>CORREL(E3:E123,BF3:BF123)</f>
        <v>-0.58734543058474109</v>
      </c>
      <c r="BG1" s="363">
        <f>CORREL(E3:E123,BG3:BG123)</f>
        <v>-0.58250814606015799</v>
      </c>
      <c r="BH1" s="364">
        <f>CORREL(E3:E123,BH3:BH123)</f>
        <v>-0.50132626704437866</v>
      </c>
      <c r="BI1" s="363">
        <f>CORREL(E3:E123,BI3:BI123)</f>
        <v>-0.46568845478598186</v>
      </c>
      <c r="BJ1" s="363">
        <f>CORREL(E3:E123,BJ3:BJ123)</f>
        <v>-0.45146545197011345</v>
      </c>
      <c r="BK1" s="363">
        <f>CORREL(E3:E123,BK3:BK123)</f>
        <v>0.39057540676135638</v>
      </c>
      <c r="BL1" s="364">
        <f>CORREL(E3:E123,BL3:BL123)</f>
        <v>-0.3765703037609251</v>
      </c>
      <c r="BM1" s="363">
        <f>CORREL(E3:E123,BM3:BM123)</f>
        <v>0.27135037959518904</v>
      </c>
      <c r="BN1" s="261">
        <f>CORREL(E3:E123,BN3:BN123)</f>
        <v>0.99714919867953633</v>
      </c>
      <c r="BO1" s="383">
        <f>CORREL(E3:E123,BO3:BO123)</f>
        <v>0.98439746641322734</v>
      </c>
      <c r="BP1" s="387">
        <f>CORREL(E3:E123,BP3:BP123)</f>
        <v>0.98321268507305926</v>
      </c>
      <c r="BQ1" s="271">
        <f>CORREL(E3:E123,BQ3:BQ123)</f>
        <v>0.95171427052541668</v>
      </c>
      <c r="BR1" s="271">
        <f>CORREL(E3:E123,BR3:BR123)</f>
        <v>0.90251851587587673</v>
      </c>
      <c r="BS1" s="271">
        <f>CORREL(E3:E123,BS3:BS123)</f>
        <v>0.66115583715035242</v>
      </c>
      <c r="BT1" s="261">
        <f>CORREL(E3:E123,BT3:BT123)</f>
        <v>2.779180055777002E-2</v>
      </c>
      <c r="BU1" s="455"/>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row>
    <row r="2" spans="1:189" s="99" customFormat="1" ht="45" x14ac:dyDescent="0.2">
      <c r="A2" s="426"/>
      <c r="B2" s="479" t="s">
        <v>0</v>
      </c>
      <c r="C2" s="480" t="s">
        <v>1</v>
      </c>
      <c r="D2" s="479" t="s">
        <v>2</v>
      </c>
      <c r="E2" s="92" t="s">
        <v>3</v>
      </c>
      <c r="F2" s="466" t="s">
        <v>155</v>
      </c>
      <c r="G2" s="645" t="s">
        <v>368</v>
      </c>
      <c r="H2" s="467" t="s">
        <v>146</v>
      </c>
      <c r="I2" s="498" t="s">
        <v>156</v>
      </c>
      <c r="J2" s="518" t="s">
        <v>366</v>
      </c>
      <c r="K2" s="631" t="s">
        <v>157</v>
      </c>
      <c r="L2" s="634" t="s">
        <v>367</v>
      </c>
      <c r="M2" s="511" t="s">
        <v>158</v>
      </c>
      <c r="N2" s="638" t="s">
        <v>365</v>
      </c>
      <c r="O2" s="514" t="s">
        <v>159</v>
      </c>
      <c r="P2" s="783" t="s">
        <v>364</v>
      </c>
      <c r="Q2" s="516" t="s">
        <v>160</v>
      </c>
      <c r="R2" s="789" t="s">
        <v>369</v>
      </c>
      <c r="S2" s="481" t="s">
        <v>89</v>
      </c>
      <c r="T2" s="482" t="s">
        <v>90</v>
      </c>
      <c r="U2" s="483" t="s">
        <v>144</v>
      </c>
      <c r="V2" s="483" t="s">
        <v>123</v>
      </c>
      <c r="W2" s="483" t="s">
        <v>25</v>
      </c>
      <c r="X2" s="482" t="s">
        <v>143</v>
      </c>
      <c r="Y2" s="484" t="s">
        <v>121</v>
      </c>
      <c r="Z2" s="482" t="s">
        <v>138</v>
      </c>
      <c r="AA2" s="482" t="s">
        <v>137</v>
      </c>
      <c r="AB2" s="484" t="s">
        <v>129</v>
      </c>
      <c r="AC2" s="482" t="s">
        <v>17</v>
      </c>
      <c r="AD2" s="484" t="s">
        <v>24</v>
      </c>
      <c r="AE2" s="483" t="s">
        <v>18</v>
      </c>
      <c r="AF2" s="485" t="s">
        <v>10</v>
      </c>
      <c r="AG2" s="482" t="s">
        <v>361</v>
      </c>
      <c r="AH2" s="896" t="s">
        <v>4</v>
      </c>
      <c r="AI2" s="488" t="s">
        <v>93</v>
      </c>
      <c r="AJ2" s="897" t="s">
        <v>55</v>
      </c>
      <c r="AK2" s="898" t="s">
        <v>136</v>
      </c>
      <c r="AL2" s="479" t="s">
        <v>8</v>
      </c>
      <c r="AM2" s="485" t="s">
        <v>124</v>
      </c>
      <c r="AN2" s="479" t="s">
        <v>13</v>
      </c>
      <c r="AO2" s="479" t="s">
        <v>5</v>
      </c>
      <c r="AP2" s="485" t="s">
        <v>14</v>
      </c>
      <c r="AQ2" s="479" t="s">
        <v>9</v>
      </c>
      <c r="AR2" s="479" t="s">
        <v>221</v>
      </c>
      <c r="AS2" s="479" t="s">
        <v>11</v>
      </c>
      <c r="AT2" s="486" t="s">
        <v>26</v>
      </c>
      <c r="AU2" s="485" t="s">
        <v>27</v>
      </c>
      <c r="AV2" s="892" t="s">
        <v>135</v>
      </c>
      <c r="AW2" s="485" t="s">
        <v>6</v>
      </c>
      <c r="AX2" s="485" t="s">
        <v>16</v>
      </c>
      <c r="AY2" s="485" t="s">
        <v>12</v>
      </c>
      <c r="AZ2" s="485" t="s">
        <v>7</v>
      </c>
      <c r="BA2" s="487" t="s">
        <v>15</v>
      </c>
      <c r="BB2" s="893" t="s">
        <v>134</v>
      </c>
      <c r="BC2" s="488" t="s">
        <v>23</v>
      </c>
      <c r="BD2" s="488" t="s">
        <v>140</v>
      </c>
      <c r="BE2" s="488" t="s">
        <v>125</v>
      </c>
      <c r="BF2" s="489" t="s">
        <v>142</v>
      </c>
      <c r="BG2" s="489" t="s">
        <v>141</v>
      </c>
      <c r="BH2" s="489" t="s">
        <v>130</v>
      </c>
      <c r="BI2" s="489" t="s">
        <v>126</v>
      </c>
      <c r="BJ2" s="489" t="s">
        <v>145</v>
      </c>
      <c r="BK2" s="489" t="s">
        <v>131</v>
      </c>
      <c r="BL2" s="490" t="s">
        <v>132</v>
      </c>
      <c r="BM2" s="489" t="s">
        <v>92</v>
      </c>
      <c r="BN2" s="913" t="s">
        <v>88</v>
      </c>
      <c r="BO2" s="914" t="s">
        <v>86</v>
      </c>
      <c r="BP2" s="915" t="s">
        <v>139</v>
      </c>
      <c r="BQ2" s="916" t="s">
        <v>95</v>
      </c>
      <c r="BR2" s="916" t="s">
        <v>22</v>
      </c>
      <c r="BS2" s="914" t="s">
        <v>52</v>
      </c>
      <c r="BT2" s="914" t="s">
        <v>87</v>
      </c>
      <c r="BU2" s="456"/>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row>
    <row r="3" spans="1:189" x14ac:dyDescent="0.2">
      <c r="A3" s="421"/>
      <c r="B3" s="476">
        <v>2021</v>
      </c>
      <c r="C3" s="458">
        <v>30</v>
      </c>
      <c r="D3" s="459">
        <v>2394</v>
      </c>
      <c r="E3" s="112">
        <v>10639</v>
      </c>
      <c r="F3" s="468">
        <f t="shared" ref="F3:F34" si="0">((((4/6)+((S3+T3+Y3+AA3+AC3+AD3+AE3-(1-V3)-W3-X3)/20))*(AF3+(AL3+BA3)*5/6+(AP3+AU3+AX3)*1/6+AS3*18/6+AW3*8/6-AM3*9/6-AN3*7/6-AO3*3/6-AQ3*2/6-AY3*4/6-AZ3)-(((2/6)-((S3+T3+U3+V3+Z3+AB3+AC3+AD3+AE3)/20))*(AM3*17/6+AN3*12/6+AQ3*3/6+AT3*2/6+AY3*5/6+AZ3*8/6-AL3*1/6-AO3*9/6-AS3*2/6))))/2</f>
        <v>10205.461609582955</v>
      </c>
      <c r="G3" s="472">
        <f>F3/E3</f>
        <v>0.95925008079546525</v>
      </c>
      <c r="H3" s="469">
        <f t="shared" ref="H3:H12" si="1">E3-F3</f>
        <v>433.53839041704487</v>
      </c>
      <c r="I3" s="497">
        <f t="shared" ref="I3:I34" si="2">(((AH3+AL3+AS3-BS3*0.5-AO3)*(1.1*(AF3*1.4-AH3*0.6-AO3*3+(AL3+AS3-BS3)*0.1+(AW3-AZ3-BR3)*0.9)))/((1.1*(AF3*1.4-AH3*0.6-AO3*3+(AL3+AS3-BS3)*0.1+(AW3-AZ3-BR3)*0.9))+(AI3-AL3-AN3-AY3-AS3-AH3+AZ3+BR3)))+AO3</f>
        <v>10547.963818530799</v>
      </c>
      <c r="J3" s="520">
        <f>I3/E3</f>
        <v>0.99144316369309138</v>
      </c>
      <c r="K3" s="632">
        <f t="shared" ref="K3:K34" si="3">((AF3+AL3+AS3)*2+AH3+AW3-(AJ3+AZ3+BR3-AH3)*0.605)*0.16</f>
        <v>10381.372000000001</v>
      </c>
      <c r="L3" s="650">
        <f>K3/E3</f>
        <v>0.97578456621862963</v>
      </c>
      <c r="M3" s="512">
        <f t="shared" ref="M3:M34" si="4">((((2/3)+((BC3+AD3+AC3+AE3-W3)/20))*(AF3+((AL3+BA3)*(5/6))+((AP3+AU3+AX3)*(1/6))+(AS3*(19/6))+(AW3*(4/3))-(AN3*(7/6))-(BR3*(11/6))-AO3-(AQ3*(1/3))-(AY3*(2/3))-AZ3))-(((1/3)-(((BC3+AD3)*2+AC3+AE3-W3)/20))*((AN3*(13/6))+(BR3*(8/3))+(AQ3*(1/2))+(AT3*(1/3))+((AY3+AZ3)*(3/2))-(AL3*(1/6))-(AO3*(11/3))-(AS3*(5/12)))))/2</f>
        <v>10188.979228975608</v>
      </c>
      <c r="N3" s="639">
        <f>M3/E3</f>
        <v>0.9577008392683154</v>
      </c>
      <c r="O3" s="515">
        <f t="shared" ref="O3:O34" si="5">((AH3+AL3-AZ3+AS3-BR3)*(AF3+(AL3-BS3+AS3)*0.26+(AY3+AN3+AW3)*0.52))/(AJ3+AL3+AS3+AN3+AY3)</f>
        <v>10354.431265687912</v>
      </c>
      <c r="P3" s="831">
        <f>O3/E3</f>
        <v>0.97325230432257848</v>
      </c>
      <c r="Q3" s="517">
        <f t="shared" ref="Q3:Q34" si="6">BQ3*0.5+BO3*0.72+BT3*1.04+AO3*1.44+(AS3+AL3-BS3)*0.34+BS3*0.25+AW3*0.18-AZ3*0.32-(AJ3-AH3-AQ3)*0.09-AQ3*0.098-BR3*0.37+AN3*0.37+AY3*0.04</f>
        <v>10256.289999999999</v>
      </c>
      <c r="R3" s="833">
        <f>Q3/E3</f>
        <v>0.96402763417614423</v>
      </c>
      <c r="S3" s="412">
        <v>0.40100000000000002</v>
      </c>
      <c r="T3" s="66">
        <v>0.71599999999999997</v>
      </c>
      <c r="U3" s="66">
        <f t="shared" ref="U3:U66" si="7">AV3/AF3</f>
        <v>8.0178449718074224E-2</v>
      </c>
      <c r="V3" s="66">
        <f t="shared" ref="V3:V66" si="8">AO3/AF3</f>
        <v>8.7613854637833818E-2</v>
      </c>
      <c r="W3" s="113">
        <f t="shared" ref="W3:W66" si="9">AQ3/AI3</f>
        <v>0.23862910187562361</v>
      </c>
      <c r="X3" s="66">
        <f t="shared" ref="X3:X66" si="10">BB3/AF3</f>
        <v>1.5676312039159798E-2</v>
      </c>
      <c r="Y3" s="67">
        <f t="shared" ref="Y3:Y34" si="11">E3/AI3</f>
        <v>0.11927531194995347</v>
      </c>
      <c r="Z3" s="66">
        <f t="shared" ref="Z3:Z66" si="12">AK3/AF3</f>
        <v>0.27805316314517631</v>
      </c>
      <c r="AA3" s="66">
        <f t="shared" ref="AA3:AA66" si="13">AK3/AI3</f>
        <v>0.10061997600816171</v>
      </c>
      <c r="AB3" s="67">
        <f t="shared" ref="AB3:AB34" si="14">E3/AF3</f>
        <v>0.32960530392217607</v>
      </c>
      <c r="AC3" s="66">
        <v>0.315</v>
      </c>
      <c r="AD3" s="67">
        <f t="shared" ref="AD3:AD66" si="15">AL3/AI3</f>
        <v>8.9027657880870428E-2</v>
      </c>
      <c r="AE3" s="70">
        <v>0.28999999999999998</v>
      </c>
      <c r="AF3" s="69">
        <v>32278</v>
      </c>
      <c r="AG3" s="1215">
        <v>233</v>
      </c>
      <c r="AH3" s="886">
        <v>18968</v>
      </c>
      <c r="AI3" s="886">
        <v>89197</v>
      </c>
      <c r="AJ3" s="887">
        <v>79259</v>
      </c>
      <c r="AK3" s="888">
        <f t="shared" ref="AK3:AK66" si="16">AL3+AS3</f>
        <v>8975</v>
      </c>
      <c r="AL3" s="68">
        <v>7941</v>
      </c>
      <c r="AM3" s="69">
        <v>1885</v>
      </c>
      <c r="AN3" s="69">
        <v>554</v>
      </c>
      <c r="AO3" s="68">
        <v>2828</v>
      </c>
      <c r="AP3" s="69">
        <v>970</v>
      </c>
      <c r="AQ3" s="68">
        <v>21285</v>
      </c>
      <c r="AR3" s="888">
        <f>AP3+AU3+AX3</f>
        <v>1219</v>
      </c>
      <c r="AS3" s="68">
        <v>1034</v>
      </c>
      <c r="AT3" s="114">
        <v>147</v>
      </c>
      <c r="AU3" s="69">
        <v>73</v>
      </c>
      <c r="AV3" s="888">
        <f t="shared" ref="AV3:AV66" si="17">AP3+AU3+AX3+BA3</f>
        <v>2588</v>
      </c>
      <c r="AW3" s="68">
        <v>1092</v>
      </c>
      <c r="AX3" s="69">
        <v>176</v>
      </c>
      <c r="AY3" s="69">
        <v>373</v>
      </c>
      <c r="AZ3" s="68">
        <v>359</v>
      </c>
      <c r="BA3" s="220">
        <v>1369</v>
      </c>
      <c r="BB3" s="894">
        <f t="shared" ref="BB3:BB66" si="18">AT3+AZ3</f>
        <v>506</v>
      </c>
      <c r="BC3" s="349">
        <f t="shared" ref="BC3:BC66" si="19">AF3/AI3</f>
        <v>0.36187315716896307</v>
      </c>
      <c r="BD3" s="349">
        <f t="shared" ref="BD3:BD34" si="20">BP3/AI3</f>
        <v>0.50375012612531811</v>
      </c>
      <c r="BE3" s="353">
        <f t="shared" ref="BE3:BE66" si="21">AO3/AI3</f>
        <v>3.1705102189535525E-2</v>
      </c>
      <c r="BF3" s="365">
        <f t="shared" ref="BF3:BF66" si="22">AV3/AI3</f>
        <v>2.901442873639248E-2</v>
      </c>
      <c r="BG3" s="365">
        <f t="shared" ref="BG3:BG34" si="23">BP3/AF3</f>
        <v>1.3920627052481567</v>
      </c>
      <c r="BH3" s="365">
        <f t="shared" ref="BH3:BH66" si="24">AZ3/AF3</f>
        <v>1.1122126525807052E-2</v>
      </c>
      <c r="BI3" s="365">
        <f t="shared" ref="BI3:BI66" si="25">AZ3/AI3</f>
        <v>4.0247990403264686E-3</v>
      </c>
      <c r="BJ3" s="365">
        <f t="shared" ref="BJ3:BJ66" si="26">BB3/AI3</f>
        <v>5.6728365303765817E-3</v>
      </c>
      <c r="BK3" s="365">
        <f t="shared" ref="BK3:BK66" si="27">AQ3/AF3</f>
        <v>0.6594274738211785</v>
      </c>
      <c r="BL3" s="380">
        <f t="shared" ref="BL3:BL66" si="28">AL3/AF3</f>
        <v>0.24601896028254538</v>
      </c>
      <c r="BM3" s="365">
        <v>0.23899999999999999</v>
      </c>
      <c r="BN3" s="906">
        <v>10106</v>
      </c>
      <c r="BO3" s="907">
        <v>3720</v>
      </c>
      <c r="BP3" s="908">
        <f t="shared" ref="BP3:BP34" si="29">AF3+AK3+AV3+AW3</f>
        <v>44933</v>
      </c>
      <c r="BQ3" s="909">
        <v>12100</v>
      </c>
      <c r="BR3" s="909">
        <v>1635</v>
      </c>
      <c r="BS3" s="907">
        <v>321</v>
      </c>
      <c r="BT3" s="907">
        <v>320</v>
      </c>
      <c r="BU3" s="457"/>
    </row>
    <row r="4" spans="1:189" x14ac:dyDescent="0.2">
      <c r="A4" s="421"/>
      <c r="B4" s="477">
        <v>2020</v>
      </c>
      <c r="C4" s="458">
        <v>30</v>
      </c>
      <c r="D4" s="459">
        <v>1796</v>
      </c>
      <c r="E4" s="112">
        <v>8344</v>
      </c>
      <c r="F4" s="468">
        <f t="shared" si="0"/>
        <v>8195.0555284207967</v>
      </c>
      <c r="G4" s="471">
        <f t="shared" ref="G4:G67" si="30">F4/E4</f>
        <v>0.98214951203509071</v>
      </c>
      <c r="H4" s="468">
        <f t="shared" si="1"/>
        <v>148.94447157920331</v>
      </c>
      <c r="I4" s="497">
        <f t="shared" si="2"/>
        <v>8309.1616200333119</v>
      </c>
      <c r="J4" s="520">
        <f t="shared" ref="J4:J67" si="31">I4/E4</f>
        <v>0.99582473873841226</v>
      </c>
      <c r="K4" s="632">
        <f t="shared" si="3"/>
        <v>8189.0240000000003</v>
      </c>
      <c r="L4" s="636">
        <f t="shared" ref="L4:L67" si="32">K4/E4</f>
        <v>0.98142665388302974</v>
      </c>
      <c r="M4" s="512">
        <f t="shared" si="4"/>
        <v>8208.2912890189964</v>
      </c>
      <c r="N4" s="1216">
        <f t="shared" ref="N4:N67" si="33">M4/E4</f>
        <v>0.98373577289297653</v>
      </c>
      <c r="O4" s="515">
        <f t="shared" si="5"/>
        <v>8185.1266768966925</v>
      </c>
      <c r="P4" s="832">
        <f t="shared" ref="P4:P67" si="34">O4/E4</f>
        <v>0.98095957297419611</v>
      </c>
      <c r="Q4" s="517">
        <f t="shared" si="6"/>
        <v>8092.4120000000003</v>
      </c>
      <c r="R4" s="833">
        <f t="shared" ref="R4:R67" si="35">Q4/E4</f>
        <v>0.9698480345158198</v>
      </c>
      <c r="S4" s="412">
        <v>0.41799999999999998</v>
      </c>
      <c r="T4" s="66">
        <v>0.74</v>
      </c>
      <c r="U4" s="66">
        <f t="shared" si="7"/>
        <v>7.6738224927907717E-2</v>
      </c>
      <c r="V4" s="66">
        <f t="shared" si="8"/>
        <v>9.2278115988465234E-2</v>
      </c>
      <c r="W4" s="113">
        <f t="shared" si="9"/>
        <v>0.23435479505608517</v>
      </c>
      <c r="X4" s="66">
        <f t="shared" si="10"/>
        <v>1.6380967638577378E-2</v>
      </c>
      <c r="Y4" s="67">
        <f t="shared" si="11"/>
        <v>0.12546236429795807</v>
      </c>
      <c r="Z4" s="66">
        <f t="shared" si="12"/>
        <v>0.2768743992310157</v>
      </c>
      <c r="AA4" s="66">
        <f t="shared" si="13"/>
        <v>0.10394550867590895</v>
      </c>
      <c r="AB4" s="67">
        <f t="shared" si="14"/>
        <v>0.3341877603332265</v>
      </c>
      <c r="AC4" s="66">
        <v>0.32200000000000001</v>
      </c>
      <c r="AD4" s="67">
        <f t="shared" si="15"/>
        <v>9.1600757826361526E-2</v>
      </c>
      <c r="AE4" s="70">
        <v>0.29199999999999998</v>
      </c>
      <c r="AF4" s="69">
        <v>24968</v>
      </c>
      <c r="AG4" s="69">
        <v>156</v>
      </c>
      <c r="AH4" s="888">
        <v>14439</v>
      </c>
      <c r="AI4" s="888">
        <v>66506</v>
      </c>
      <c r="AJ4" s="887">
        <v>59030</v>
      </c>
      <c r="AK4" s="888">
        <f t="shared" si="16"/>
        <v>6913</v>
      </c>
      <c r="AL4" s="68">
        <v>6092</v>
      </c>
      <c r="AM4" s="69">
        <v>1432</v>
      </c>
      <c r="AN4" s="69">
        <v>402</v>
      </c>
      <c r="AO4" s="68">
        <v>2304</v>
      </c>
      <c r="AP4" s="69">
        <v>675</v>
      </c>
      <c r="AQ4" s="68">
        <v>15586</v>
      </c>
      <c r="AR4" s="888">
        <f t="shared" ref="AR4:AR67" si="36">AP4+AU4+AX4</f>
        <v>879</v>
      </c>
      <c r="AS4" s="68">
        <v>821</v>
      </c>
      <c r="AT4" s="114">
        <v>117</v>
      </c>
      <c r="AU4" s="69">
        <v>63</v>
      </c>
      <c r="AV4" s="888">
        <f t="shared" si="17"/>
        <v>1916</v>
      </c>
      <c r="AW4" s="68">
        <v>883</v>
      </c>
      <c r="AX4" s="69">
        <v>141</v>
      </c>
      <c r="AY4" s="69">
        <v>126</v>
      </c>
      <c r="AZ4" s="68">
        <v>292</v>
      </c>
      <c r="BA4" s="220">
        <v>1037</v>
      </c>
      <c r="BB4" s="894">
        <f t="shared" si="18"/>
        <v>409</v>
      </c>
      <c r="BC4" s="349">
        <f t="shared" si="19"/>
        <v>0.37542477370462818</v>
      </c>
      <c r="BD4" s="349">
        <f t="shared" si="20"/>
        <v>0.52145671067272126</v>
      </c>
      <c r="BE4" s="353">
        <f t="shared" si="21"/>
        <v>3.4643490812858987E-2</v>
      </c>
      <c r="BF4" s="365">
        <f t="shared" si="22"/>
        <v>2.880943072805461E-2</v>
      </c>
      <c r="BG4" s="365">
        <f t="shared" si="23"/>
        <v>1.3889778917013778</v>
      </c>
      <c r="BH4" s="365">
        <f t="shared" si="24"/>
        <v>1.1694969561038129E-2</v>
      </c>
      <c r="BI4" s="365">
        <f t="shared" si="25"/>
        <v>4.3905813009352543E-3</v>
      </c>
      <c r="BJ4" s="365">
        <f t="shared" si="26"/>
        <v>6.1498210687757496E-3</v>
      </c>
      <c r="BK4" s="365">
        <f t="shared" si="27"/>
        <v>0.62423902595322012</v>
      </c>
      <c r="BL4" s="380">
        <f t="shared" si="28"/>
        <v>0.24399231015700096</v>
      </c>
      <c r="BM4" s="365">
        <v>0.245</v>
      </c>
      <c r="BN4" s="907">
        <v>7978</v>
      </c>
      <c r="BO4" s="907">
        <v>2823</v>
      </c>
      <c r="BP4" s="910">
        <f t="shared" si="29"/>
        <v>34680</v>
      </c>
      <c r="BQ4" s="909">
        <v>9071</v>
      </c>
      <c r="BR4" s="909">
        <v>1237</v>
      </c>
      <c r="BS4" s="907">
        <v>202</v>
      </c>
      <c r="BT4" s="907">
        <v>241</v>
      </c>
      <c r="BU4" s="457"/>
    </row>
    <row r="5" spans="1:189" x14ac:dyDescent="0.2">
      <c r="A5" s="421"/>
      <c r="B5" s="476">
        <v>2019</v>
      </c>
      <c r="C5" s="458">
        <v>30</v>
      </c>
      <c r="D5" s="459">
        <v>4858</v>
      </c>
      <c r="E5" s="112">
        <v>23467</v>
      </c>
      <c r="F5" s="468">
        <f t="shared" si="0"/>
        <v>23070.131589175464</v>
      </c>
      <c r="G5" s="471">
        <f t="shared" si="30"/>
        <v>0.98308823408085666</v>
      </c>
      <c r="H5" s="468">
        <f t="shared" si="1"/>
        <v>396.86841082453611</v>
      </c>
      <c r="I5" s="497">
        <f t="shared" si="2"/>
        <v>23791.468681572205</v>
      </c>
      <c r="J5" s="520">
        <f t="shared" si="31"/>
        <v>1.0138265940074234</v>
      </c>
      <c r="K5" s="632">
        <f t="shared" si="3"/>
        <v>23523.882400000002</v>
      </c>
      <c r="L5" s="636">
        <f t="shared" si="32"/>
        <v>1.0024239314782462</v>
      </c>
      <c r="M5" s="512">
        <f t="shared" si="4"/>
        <v>23068.925837639039</v>
      </c>
      <c r="N5" s="507">
        <f t="shared" si="33"/>
        <v>0.98303685335317847</v>
      </c>
      <c r="O5" s="515">
        <f t="shared" si="5"/>
        <v>23599.227749388596</v>
      </c>
      <c r="P5" s="785">
        <f t="shared" si="34"/>
        <v>1.005634625192338</v>
      </c>
      <c r="Q5" s="517">
        <f t="shared" si="6"/>
        <v>23462.476000000006</v>
      </c>
      <c r="R5" s="790">
        <f t="shared" si="35"/>
        <v>0.99980721864746269</v>
      </c>
      <c r="S5" s="412">
        <v>0.435</v>
      </c>
      <c r="T5" s="66">
        <v>0.75800000000000001</v>
      </c>
      <c r="U5" s="66">
        <f t="shared" si="7"/>
        <v>7.159021913120274E-2</v>
      </c>
      <c r="V5" s="66">
        <f t="shared" si="8"/>
        <v>9.350333940497875E-2</v>
      </c>
      <c r="W5" s="113">
        <f t="shared" si="9"/>
        <v>0.22959301296932719</v>
      </c>
      <c r="X5" s="66">
        <f t="shared" si="10"/>
        <v>1.597946679913893E-2</v>
      </c>
      <c r="Y5" s="67">
        <f t="shared" si="11"/>
        <v>0.12581694966142495</v>
      </c>
      <c r="Z5" s="66">
        <f t="shared" si="12"/>
        <v>0.24671579179775902</v>
      </c>
      <c r="AA5" s="66">
        <f t="shared" si="13"/>
        <v>9.5857214087723908E-2</v>
      </c>
      <c r="AB5" s="67">
        <f t="shared" si="14"/>
        <v>0.32382568857978694</v>
      </c>
      <c r="AC5" s="66">
        <v>0.32300000000000001</v>
      </c>
      <c r="AD5" s="67">
        <f t="shared" si="15"/>
        <v>8.5220113984248086E-2</v>
      </c>
      <c r="AE5" s="70">
        <v>0.29799999999999999</v>
      </c>
      <c r="AF5" s="69">
        <v>72468</v>
      </c>
      <c r="AG5" s="69"/>
      <c r="AH5" s="888">
        <v>42039</v>
      </c>
      <c r="AI5" s="888">
        <v>186517</v>
      </c>
      <c r="AJ5" s="887">
        <v>166651</v>
      </c>
      <c r="AK5" s="888">
        <f t="shared" si="16"/>
        <v>17879</v>
      </c>
      <c r="AL5" s="68">
        <v>15895</v>
      </c>
      <c r="AM5" s="69">
        <v>4009</v>
      </c>
      <c r="AN5" s="69">
        <v>1150</v>
      </c>
      <c r="AO5" s="68">
        <v>6776</v>
      </c>
      <c r="AP5" s="69">
        <v>1788</v>
      </c>
      <c r="AQ5" s="68">
        <v>42823</v>
      </c>
      <c r="AR5" s="888">
        <f t="shared" si="36"/>
        <v>2290</v>
      </c>
      <c r="AS5" s="68">
        <v>1984</v>
      </c>
      <c r="AT5" s="114">
        <v>326</v>
      </c>
      <c r="AU5" s="69">
        <v>153</v>
      </c>
      <c r="AV5" s="888">
        <f t="shared" si="17"/>
        <v>5188</v>
      </c>
      <c r="AW5" s="68">
        <v>2280</v>
      </c>
      <c r="AX5" s="69">
        <v>349</v>
      </c>
      <c r="AY5" s="69">
        <v>776</v>
      </c>
      <c r="AZ5" s="68">
        <v>832</v>
      </c>
      <c r="BA5" s="220">
        <v>2898</v>
      </c>
      <c r="BB5" s="894">
        <f t="shared" si="18"/>
        <v>1158</v>
      </c>
      <c r="BC5" s="349">
        <f t="shared" si="19"/>
        <v>0.38853294873925703</v>
      </c>
      <c r="BD5" s="349">
        <f t="shared" si="20"/>
        <v>0.52442940857937881</v>
      </c>
      <c r="BE5" s="353">
        <f t="shared" si="21"/>
        <v>3.6329128175983959E-2</v>
      </c>
      <c r="BF5" s="365">
        <f t="shared" si="22"/>
        <v>2.7815158939935771E-2</v>
      </c>
      <c r="BG5" s="365">
        <f t="shared" si="23"/>
        <v>1.3497681735386653</v>
      </c>
      <c r="BH5" s="365">
        <f t="shared" si="24"/>
        <v>1.1480929513716398E-2</v>
      </c>
      <c r="BI5" s="365">
        <f t="shared" si="25"/>
        <v>4.4607193982317966E-3</v>
      </c>
      <c r="BJ5" s="365">
        <f t="shared" si="26"/>
        <v>6.2085493547505057E-3</v>
      </c>
      <c r="BK5" s="365">
        <f t="shared" si="27"/>
        <v>0.59092289010321797</v>
      </c>
      <c r="BL5" s="380">
        <f t="shared" si="28"/>
        <v>0.21933819064966606</v>
      </c>
      <c r="BM5" s="365">
        <v>0.252</v>
      </c>
      <c r="BN5" s="907">
        <v>22471</v>
      </c>
      <c r="BO5" s="907">
        <v>8531</v>
      </c>
      <c r="BP5" s="910">
        <f t="shared" si="29"/>
        <v>97815</v>
      </c>
      <c r="BQ5" s="909">
        <v>25947</v>
      </c>
      <c r="BR5" s="909">
        <v>3463</v>
      </c>
      <c r="BS5" s="907">
        <v>753</v>
      </c>
      <c r="BT5" s="907">
        <v>785</v>
      </c>
      <c r="BU5" s="457"/>
    </row>
    <row r="6" spans="1:189" x14ac:dyDescent="0.2">
      <c r="A6" s="421"/>
      <c r="B6" s="476">
        <v>2018</v>
      </c>
      <c r="C6" s="458">
        <v>30</v>
      </c>
      <c r="D6" s="459">
        <v>4862</v>
      </c>
      <c r="E6" s="112">
        <v>21630</v>
      </c>
      <c r="F6" s="468">
        <f t="shared" si="0"/>
        <v>21238.196611504904</v>
      </c>
      <c r="G6" s="471">
        <f t="shared" si="30"/>
        <v>0.98188611241354151</v>
      </c>
      <c r="H6" s="468">
        <f t="shared" si="1"/>
        <v>391.80338849509644</v>
      </c>
      <c r="I6" s="497">
        <f t="shared" si="2"/>
        <v>22041.976474687992</v>
      </c>
      <c r="J6" s="519">
        <f t="shared" si="31"/>
        <v>1.019046531423393</v>
      </c>
      <c r="K6" s="632">
        <f t="shared" si="3"/>
        <v>21796.552800000001</v>
      </c>
      <c r="L6" s="636">
        <f t="shared" si="32"/>
        <v>1.0077000832177532</v>
      </c>
      <c r="M6" s="512">
        <f t="shared" si="4"/>
        <v>21255.188667336301</v>
      </c>
      <c r="N6" s="507">
        <f t="shared" si="33"/>
        <v>0.98267169058420256</v>
      </c>
      <c r="O6" s="515">
        <f t="shared" si="5"/>
        <v>21797.151897805485</v>
      </c>
      <c r="P6" s="785">
        <f t="shared" si="34"/>
        <v>1.0077277807584597</v>
      </c>
      <c r="Q6" s="517">
        <f t="shared" si="6"/>
        <v>21760.094000000001</v>
      </c>
      <c r="R6" s="790">
        <f t="shared" si="35"/>
        <v>1.006014516874711</v>
      </c>
      <c r="S6" s="412">
        <v>0.40899999999999997</v>
      </c>
      <c r="T6" s="66">
        <v>0.72799999999999998</v>
      </c>
      <c r="U6" s="66">
        <f t="shared" si="7"/>
        <v>7.6183726801612256E-2</v>
      </c>
      <c r="V6" s="66">
        <f t="shared" si="8"/>
        <v>8.2458549261047384E-2</v>
      </c>
      <c r="W6" s="113">
        <f t="shared" si="9"/>
        <v>0.22257330978345999</v>
      </c>
      <c r="X6" s="66">
        <f t="shared" si="10"/>
        <v>1.9370746039479705E-2</v>
      </c>
      <c r="Y6" s="67">
        <f t="shared" si="11"/>
        <v>0.11683113768573883</v>
      </c>
      <c r="Z6" s="66">
        <f t="shared" si="12"/>
        <v>0.2599695855664319</v>
      </c>
      <c r="AA6" s="66">
        <f t="shared" si="13"/>
        <v>9.5106919665764636E-2</v>
      </c>
      <c r="AB6" s="67">
        <f t="shared" si="14"/>
        <v>0.31935155246489788</v>
      </c>
      <c r="AC6" s="66">
        <v>0.318</v>
      </c>
      <c r="AD6" s="67">
        <f t="shared" si="15"/>
        <v>8.4725530547318503E-2</v>
      </c>
      <c r="AE6" s="70">
        <v>0.29499999999999998</v>
      </c>
      <c r="AF6" s="69">
        <v>67731</v>
      </c>
      <c r="AG6" s="69"/>
      <c r="AH6" s="888">
        <v>41018</v>
      </c>
      <c r="AI6" s="888">
        <v>185139</v>
      </c>
      <c r="AJ6" s="887">
        <v>165432</v>
      </c>
      <c r="AK6" s="888">
        <f t="shared" si="16"/>
        <v>17608</v>
      </c>
      <c r="AL6" s="68">
        <v>15686</v>
      </c>
      <c r="AM6" s="69">
        <v>4094</v>
      </c>
      <c r="AN6" s="69">
        <v>1235</v>
      </c>
      <c r="AO6" s="68">
        <v>5585</v>
      </c>
      <c r="AP6" s="69">
        <v>1847</v>
      </c>
      <c r="AQ6" s="68">
        <v>41207</v>
      </c>
      <c r="AR6" s="888">
        <f t="shared" si="36"/>
        <v>2368</v>
      </c>
      <c r="AS6" s="68">
        <v>1922</v>
      </c>
      <c r="AT6" s="114">
        <v>354</v>
      </c>
      <c r="AU6" s="69">
        <v>151</v>
      </c>
      <c r="AV6" s="888">
        <f t="shared" si="17"/>
        <v>5160</v>
      </c>
      <c r="AW6" s="68">
        <v>2474</v>
      </c>
      <c r="AX6" s="69">
        <v>370</v>
      </c>
      <c r="AY6" s="69">
        <v>823</v>
      </c>
      <c r="AZ6" s="68">
        <v>958</v>
      </c>
      <c r="BA6" s="220">
        <v>2792</v>
      </c>
      <c r="BB6" s="894">
        <f t="shared" si="18"/>
        <v>1312</v>
      </c>
      <c r="BC6" s="349">
        <f t="shared" si="19"/>
        <v>0.36583864015685513</v>
      </c>
      <c r="BD6" s="349">
        <f t="shared" si="20"/>
        <v>0.50217944355322219</v>
      </c>
      <c r="BE6" s="353">
        <f t="shared" si="21"/>
        <v>3.0166523530968624E-2</v>
      </c>
      <c r="BF6" s="365">
        <f t="shared" si="22"/>
        <v>2.7870951015183186E-2</v>
      </c>
      <c r="BG6" s="365">
        <f t="shared" si="23"/>
        <v>1.3726801612260264</v>
      </c>
      <c r="BH6" s="365">
        <f t="shared" si="24"/>
        <v>1.4144188037973749E-2</v>
      </c>
      <c r="BI6" s="365">
        <f t="shared" si="25"/>
        <v>5.1744905179351734E-3</v>
      </c>
      <c r="BJ6" s="365">
        <f t="shared" si="26"/>
        <v>7.0865673899070426E-3</v>
      </c>
      <c r="BK6" s="365">
        <f t="shared" si="27"/>
        <v>0.6083920213786892</v>
      </c>
      <c r="BL6" s="380">
        <f t="shared" si="28"/>
        <v>0.23159262376164533</v>
      </c>
      <c r="BM6" s="365">
        <v>0.248</v>
      </c>
      <c r="BN6" s="907">
        <v>20606</v>
      </c>
      <c r="BO6" s="907">
        <v>8264</v>
      </c>
      <c r="BP6" s="910">
        <f t="shared" si="29"/>
        <v>92973</v>
      </c>
      <c r="BQ6" s="909">
        <v>26322</v>
      </c>
      <c r="BR6" s="909">
        <v>3457</v>
      </c>
      <c r="BS6" s="907">
        <v>929</v>
      </c>
      <c r="BT6" s="907">
        <v>847</v>
      </c>
      <c r="BU6" s="457"/>
    </row>
    <row r="7" spans="1:189" x14ac:dyDescent="0.2">
      <c r="A7" s="421"/>
      <c r="B7" s="476">
        <v>2017</v>
      </c>
      <c r="C7" s="458">
        <v>30</v>
      </c>
      <c r="D7" s="459">
        <v>4860</v>
      </c>
      <c r="E7" s="112">
        <v>22582</v>
      </c>
      <c r="F7" s="468">
        <f t="shared" si="0"/>
        <v>22210.60533894449</v>
      </c>
      <c r="G7" s="471">
        <f t="shared" si="30"/>
        <v>0.98355350894271942</v>
      </c>
      <c r="H7" s="468">
        <f t="shared" si="1"/>
        <v>371.39466105551037</v>
      </c>
      <c r="I7" s="497">
        <f t="shared" si="2"/>
        <v>23120.881723012662</v>
      </c>
      <c r="J7" s="519">
        <f t="shared" si="31"/>
        <v>1.023863330219319</v>
      </c>
      <c r="K7" s="632">
        <f t="shared" si="3"/>
        <v>22954.487999999998</v>
      </c>
      <c r="L7" s="636">
        <f t="shared" si="32"/>
        <v>1.0164949074484102</v>
      </c>
      <c r="M7" s="512">
        <f t="shared" si="4"/>
        <v>22139.918151593396</v>
      </c>
      <c r="N7" s="651">
        <f t="shared" si="33"/>
        <v>0.98042326417471415</v>
      </c>
      <c r="O7" s="515">
        <f t="shared" si="5"/>
        <v>22961.108313432513</v>
      </c>
      <c r="P7" s="785">
        <f t="shared" si="34"/>
        <v>1.0167880751675011</v>
      </c>
      <c r="Q7" s="517">
        <f t="shared" si="6"/>
        <v>22811.968000000004</v>
      </c>
      <c r="R7" s="790">
        <f t="shared" si="35"/>
        <v>1.01018368612169</v>
      </c>
      <c r="S7" s="412">
        <v>0.42599999999999999</v>
      </c>
      <c r="T7" s="66">
        <v>0.75</v>
      </c>
      <c r="U7" s="66">
        <f t="shared" si="7"/>
        <v>7.3216387537756847E-2</v>
      </c>
      <c r="V7" s="66">
        <f t="shared" si="8"/>
        <v>8.657486847143242E-2</v>
      </c>
      <c r="W7" s="113">
        <f t="shared" si="9"/>
        <v>0.21643325507973771</v>
      </c>
      <c r="X7" s="66">
        <f t="shared" si="10"/>
        <v>1.8208375285392174E-2</v>
      </c>
      <c r="Y7" s="67">
        <f t="shared" si="11"/>
        <v>0.12187053077525027</v>
      </c>
      <c r="Z7" s="66">
        <f t="shared" si="12"/>
        <v>0.24947175858303672</v>
      </c>
      <c r="AA7" s="66">
        <f t="shared" si="13"/>
        <v>9.494050028333198E-2</v>
      </c>
      <c r="AB7" s="67">
        <f t="shared" si="14"/>
        <v>0.32023483698966204</v>
      </c>
      <c r="AC7" s="66">
        <v>0.32400000000000001</v>
      </c>
      <c r="AD7" s="67">
        <f t="shared" si="15"/>
        <v>8.5425942416147219E-2</v>
      </c>
      <c r="AE7" s="70">
        <v>0.3</v>
      </c>
      <c r="AF7" s="69">
        <v>70517</v>
      </c>
      <c r="AG7" s="69"/>
      <c r="AH7" s="888">
        <v>42215</v>
      </c>
      <c r="AI7" s="888">
        <v>185295</v>
      </c>
      <c r="AJ7" s="887">
        <v>165567</v>
      </c>
      <c r="AK7" s="888">
        <f t="shared" si="16"/>
        <v>17592</v>
      </c>
      <c r="AL7" s="68">
        <v>15829</v>
      </c>
      <c r="AM7" s="69">
        <v>4405</v>
      </c>
      <c r="AN7" s="69">
        <v>1168</v>
      </c>
      <c r="AO7" s="68">
        <v>6105</v>
      </c>
      <c r="AP7" s="69">
        <v>1810</v>
      </c>
      <c r="AQ7" s="68">
        <v>40104</v>
      </c>
      <c r="AR7" s="888">
        <f t="shared" si="36"/>
        <v>2346</v>
      </c>
      <c r="AS7" s="68">
        <v>1763</v>
      </c>
      <c r="AT7" s="114">
        <v>350</v>
      </c>
      <c r="AU7" s="69">
        <v>155</v>
      </c>
      <c r="AV7" s="888">
        <f t="shared" si="17"/>
        <v>5163</v>
      </c>
      <c r="AW7" s="68">
        <v>2527</v>
      </c>
      <c r="AX7" s="69">
        <v>381</v>
      </c>
      <c r="AY7" s="69">
        <v>925</v>
      </c>
      <c r="AZ7" s="68">
        <v>934</v>
      </c>
      <c r="BA7" s="220">
        <v>2817</v>
      </c>
      <c r="BB7" s="894">
        <f t="shared" si="18"/>
        <v>1284</v>
      </c>
      <c r="BC7" s="349">
        <f t="shared" si="19"/>
        <v>0.38056612428829706</v>
      </c>
      <c r="BD7" s="349">
        <f t="shared" si="20"/>
        <v>0.51700801424755116</v>
      </c>
      <c r="BE7" s="353">
        <f t="shared" si="21"/>
        <v>3.2947462154942118E-2</v>
      </c>
      <c r="BF7" s="365">
        <f t="shared" si="22"/>
        <v>2.7863676839634095E-2</v>
      </c>
      <c r="BG7" s="365">
        <f t="shared" si="23"/>
        <v>1.3585234766084775</v>
      </c>
      <c r="BH7" s="365">
        <f t="shared" si="24"/>
        <v>1.3245033112582781E-2</v>
      </c>
      <c r="BI7" s="365">
        <f t="shared" si="25"/>
        <v>5.0406109177257886E-3</v>
      </c>
      <c r="BJ7" s="365">
        <f t="shared" si="26"/>
        <v>6.9294908119485145E-3</v>
      </c>
      <c r="BK7" s="365">
        <f t="shared" si="27"/>
        <v>0.56871392713813695</v>
      </c>
      <c r="BL7" s="380">
        <f t="shared" si="28"/>
        <v>0.22447069500971398</v>
      </c>
      <c r="BM7" s="365">
        <v>0.255</v>
      </c>
      <c r="BN7" s="907">
        <v>21558</v>
      </c>
      <c r="BO7" s="907">
        <v>8397</v>
      </c>
      <c r="BP7" s="910">
        <f t="shared" si="29"/>
        <v>95799</v>
      </c>
      <c r="BQ7" s="909">
        <v>26918</v>
      </c>
      <c r="BR7" s="909">
        <v>3804</v>
      </c>
      <c r="BS7" s="907">
        <v>970</v>
      </c>
      <c r="BT7" s="907">
        <v>795</v>
      </c>
      <c r="BU7" s="457"/>
    </row>
    <row r="8" spans="1:189" x14ac:dyDescent="0.2">
      <c r="A8" s="421"/>
      <c r="B8" s="476">
        <v>2016</v>
      </c>
      <c r="C8" s="458">
        <v>30</v>
      </c>
      <c r="D8" s="459">
        <v>4856</v>
      </c>
      <c r="E8" s="112">
        <v>21744</v>
      </c>
      <c r="F8" s="468">
        <f t="shared" si="0"/>
        <v>21441.001563010086</v>
      </c>
      <c r="G8" s="471">
        <f t="shared" si="30"/>
        <v>0.98606519329516584</v>
      </c>
      <c r="H8" s="468">
        <f t="shared" si="1"/>
        <v>302.9984369899139</v>
      </c>
      <c r="I8" s="497">
        <f t="shared" si="2"/>
        <v>22421.693598437105</v>
      </c>
      <c r="J8" s="519">
        <f t="shared" si="31"/>
        <v>1.0311669241371002</v>
      </c>
      <c r="K8" s="632">
        <f t="shared" si="3"/>
        <v>22249.596000000001</v>
      </c>
      <c r="L8" s="650">
        <f t="shared" si="32"/>
        <v>1.0232522075055188</v>
      </c>
      <c r="M8" s="512">
        <f t="shared" si="4"/>
        <v>21378.631578751309</v>
      </c>
      <c r="N8" s="507">
        <f t="shared" si="33"/>
        <v>0.98319681653565616</v>
      </c>
      <c r="O8" s="515">
        <f t="shared" si="5"/>
        <v>22272.233323579301</v>
      </c>
      <c r="P8" s="832">
        <f t="shared" si="34"/>
        <v>1.0242932911874219</v>
      </c>
      <c r="Q8" s="517">
        <f t="shared" si="6"/>
        <v>22149.064000000006</v>
      </c>
      <c r="R8" s="833">
        <f t="shared" si="35"/>
        <v>1.0186287711552615</v>
      </c>
      <c r="S8" s="412">
        <v>0.41699999999999998</v>
      </c>
      <c r="T8" s="66">
        <v>0.73899999999999999</v>
      </c>
      <c r="U8" s="66">
        <f t="shared" si="7"/>
        <v>7.4711313055306344E-2</v>
      </c>
      <c r="V8" s="66">
        <f t="shared" si="8"/>
        <v>8.1179637079269534E-2</v>
      </c>
      <c r="W8" s="113">
        <f t="shared" si="9"/>
        <v>0.21119297865424205</v>
      </c>
      <c r="X8" s="66">
        <f t="shared" si="10"/>
        <v>1.9491795213150812E-2</v>
      </c>
      <c r="Y8" s="67">
        <f t="shared" si="11"/>
        <v>0.11780257882760863</v>
      </c>
      <c r="Z8" s="66">
        <f t="shared" si="12"/>
        <v>0.24222209359534627</v>
      </c>
      <c r="AA8" s="66">
        <f t="shared" si="13"/>
        <v>9.0686965001625305E-2</v>
      </c>
      <c r="AB8" s="67">
        <f t="shared" si="14"/>
        <v>0.31464706393077302</v>
      </c>
      <c r="AC8" s="66">
        <v>0.32200000000000001</v>
      </c>
      <c r="AD8" s="67">
        <f t="shared" si="15"/>
        <v>8.1742333947339901E-2</v>
      </c>
      <c r="AE8" s="70">
        <v>0.3</v>
      </c>
      <c r="AF8" s="69">
        <v>69106</v>
      </c>
      <c r="AG8" s="69"/>
      <c r="AH8" s="888">
        <v>42276</v>
      </c>
      <c r="AI8" s="888">
        <v>184580</v>
      </c>
      <c r="AJ8" s="887">
        <v>165561</v>
      </c>
      <c r="AK8" s="888">
        <f t="shared" si="16"/>
        <v>16739</v>
      </c>
      <c r="AL8" s="68">
        <v>15088</v>
      </c>
      <c r="AM8" s="69">
        <v>4334</v>
      </c>
      <c r="AN8" s="69">
        <v>1214</v>
      </c>
      <c r="AO8" s="68">
        <v>5610</v>
      </c>
      <c r="AP8" s="69">
        <v>1808</v>
      </c>
      <c r="AQ8" s="68">
        <v>38982</v>
      </c>
      <c r="AR8" s="888">
        <f t="shared" si="36"/>
        <v>2328</v>
      </c>
      <c r="AS8" s="68">
        <v>1651</v>
      </c>
      <c r="AT8" s="114">
        <v>346</v>
      </c>
      <c r="AU8" s="69">
        <v>148</v>
      </c>
      <c r="AV8" s="888">
        <f t="shared" si="17"/>
        <v>5163</v>
      </c>
      <c r="AW8" s="68">
        <v>2537</v>
      </c>
      <c r="AX8" s="69">
        <v>372</v>
      </c>
      <c r="AY8" s="69">
        <v>1025</v>
      </c>
      <c r="AZ8" s="68">
        <v>1001</v>
      </c>
      <c r="BA8" s="220">
        <v>2835</v>
      </c>
      <c r="BB8" s="894">
        <f t="shared" si="18"/>
        <v>1347</v>
      </c>
      <c r="BC8" s="349">
        <f t="shared" si="19"/>
        <v>0.37439592588579479</v>
      </c>
      <c r="BD8" s="349">
        <f t="shared" si="20"/>
        <v>0.50679921985047138</v>
      </c>
      <c r="BE8" s="353">
        <f t="shared" si="21"/>
        <v>3.0393325387365912E-2</v>
      </c>
      <c r="BF8" s="365">
        <f t="shared" si="22"/>
        <v>2.7971611225484885E-2</v>
      </c>
      <c r="BG8" s="365">
        <f t="shared" si="23"/>
        <v>1.3536451248806183</v>
      </c>
      <c r="BH8" s="365">
        <f t="shared" si="24"/>
        <v>1.4484994067085347E-2</v>
      </c>
      <c r="BI8" s="365">
        <f t="shared" si="25"/>
        <v>5.4231227651966628E-3</v>
      </c>
      <c r="BJ8" s="365">
        <f t="shared" si="26"/>
        <v>7.2976487160039006E-3</v>
      </c>
      <c r="BK8" s="365">
        <f t="shared" si="27"/>
        <v>0.56408994877434671</v>
      </c>
      <c r="BL8" s="380">
        <f t="shared" si="28"/>
        <v>0.21833125922495875</v>
      </c>
      <c r="BM8" s="365">
        <v>0.255</v>
      </c>
      <c r="BN8" s="907">
        <v>20745</v>
      </c>
      <c r="BO8" s="907">
        <v>8254</v>
      </c>
      <c r="BP8" s="910">
        <f t="shared" si="29"/>
        <v>93545</v>
      </c>
      <c r="BQ8" s="909">
        <v>27539</v>
      </c>
      <c r="BR8" s="909">
        <v>3719</v>
      </c>
      <c r="BS8" s="907">
        <v>932</v>
      </c>
      <c r="BT8" s="907">
        <v>873</v>
      </c>
      <c r="BU8" s="457"/>
    </row>
    <row r="9" spans="1:189" x14ac:dyDescent="0.2">
      <c r="A9" s="421"/>
      <c r="B9" s="476">
        <v>2015</v>
      </c>
      <c r="C9" s="458">
        <v>30</v>
      </c>
      <c r="D9" s="459">
        <v>4858</v>
      </c>
      <c r="E9" s="112">
        <v>20647</v>
      </c>
      <c r="F9" s="468">
        <f t="shared" si="0"/>
        <v>20292.159713080695</v>
      </c>
      <c r="G9" s="471">
        <f t="shared" si="30"/>
        <v>0.98281395423454709</v>
      </c>
      <c r="H9" s="468">
        <f t="shared" si="1"/>
        <v>354.84028691930507</v>
      </c>
      <c r="I9" s="497">
        <f t="shared" si="2"/>
        <v>21317.962158624108</v>
      </c>
      <c r="J9" s="519">
        <f t="shared" si="31"/>
        <v>1.0324968353089605</v>
      </c>
      <c r="K9" s="632">
        <f t="shared" si="3"/>
        <v>21170.412000000004</v>
      </c>
      <c r="L9" s="650">
        <f t="shared" si="32"/>
        <v>1.0253505109701169</v>
      </c>
      <c r="M9" s="512">
        <f t="shared" si="4"/>
        <v>20224.057520564042</v>
      </c>
      <c r="N9" s="651">
        <f t="shared" si="33"/>
        <v>0.97951554804882268</v>
      </c>
      <c r="O9" s="515">
        <f t="shared" si="5"/>
        <v>21165.368193251452</v>
      </c>
      <c r="P9" s="832">
        <f t="shared" si="34"/>
        <v>1.0251062233376012</v>
      </c>
      <c r="Q9" s="517">
        <f t="shared" si="6"/>
        <v>21058.552</v>
      </c>
      <c r="R9" s="833">
        <f t="shared" si="35"/>
        <v>1.01993277473725</v>
      </c>
      <c r="S9" s="412">
        <v>0.40500000000000003</v>
      </c>
      <c r="T9" s="66">
        <v>0.72099999999999997</v>
      </c>
      <c r="U9" s="66">
        <f t="shared" si="7"/>
        <v>7.5426045136140277E-2</v>
      </c>
      <c r="V9" s="66">
        <f t="shared" si="8"/>
        <v>7.3320090212537159E-2</v>
      </c>
      <c r="W9" s="113">
        <f t="shared" si="9"/>
        <v>0.20392314897510183</v>
      </c>
      <c r="X9" s="66">
        <f t="shared" si="10"/>
        <v>2.1403073798037429E-2</v>
      </c>
      <c r="Y9" s="67">
        <f t="shared" si="11"/>
        <v>0.11243927941272573</v>
      </c>
      <c r="Z9" s="66">
        <f t="shared" si="12"/>
        <v>0.23411945693247502</v>
      </c>
      <c r="AA9" s="66">
        <f t="shared" si="13"/>
        <v>8.5362798701723044E-2</v>
      </c>
      <c r="AB9" s="67">
        <f t="shared" si="14"/>
        <v>0.30838050572789866</v>
      </c>
      <c r="AC9" s="66">
        <v>0.317</v>
      </c>
      <c r="AD9" s="67">
        <f t="shared" si="15"/>
        <v>7.6638638987518243E-2</v>
      </c>
      <c r="AE9" s="70">
        <v>0.29899999999999999</v>
      </c>
      <c r="AF9" s="69">
        <v>66953</v>
      </c>
      <c r="AG9" s="69"/>
      <c r="AH9" s="888">
        <v>42106</v>
      </c>
      <c r="AI9" s="888">
        <v>183628</v>
      </c>
      <c r="AJ9" s="887">
        <v>165488</v>
      </c>
      <c r="AK9" s="888">
        <f t="shared" si="16"/>
        <v>15675</v>
      </c>
      <c r="AL9" s="68">
        <v>14073</v>
      </c>
      <c r="AM9" s="69">
        <v>4378</v>
      </c>
      <c r="AN9" s="69">
        <v>1232</v>
      </c>
      <c r="AO9" s="68">
        <v>4909</v>
      </c>
      <c r="AP9" s="69">
        <v>1758</v>
      </c>
      <c r="AQ9" s="68">
        <v>37446</v>
      </c>
      <c r="AR9" s="888">
        <f t="shared" si="36"/>
        <v>2220</v>
      </c>
      <c r="AS9" s="68">
        <v>1602</v>
      </c>
      <c r="AT9" s="114">
        <v>369</v>
      </c>
      <c r="AU9" s="69">
        <v>141</v>
      </c>
      <c r="AV9" s="888">
        <f t="shared" si="17"/>
        <v>5050</v>
      </c>
      <c r="AW9" s="68">
        <v>2505</v>
      </c>
      <c r="AX9" s="69">
        <v>321</v>
      </c>
      <c r="AY9" s="69">
        <v>1200</v>
      </c>
      <c r="AZ9" s="68">
        <v>1064</v>
      </c>
      <c r="BA9" s="220">
        <v>2830</v>
      </c>
      <c r="BB9" s="894">
        <f t="shared" si="18"/>
        <v>1433</v>
      </c>
      <c r="BC9" s="349">
        <f t="shared" si="19"/>
        <v>0.36461215065240593</v>
      </c>
      <c r="BD9" s="349">
        <f t="shared" si="20"/>
        <v>0.49111791230095631</v>
      </c>
      <c r="BE9" s="353">
        <f t="shared" si="21"/>
        <v>2.6733395778421591E-2</v>
      </c>
      <c r="BF9" s="365">
        <f t="shared" si="22"/>
        <v>2.750125253229355E-2</v>
      </c>
      <c r="BG9" s="365">
        <f t="shared" si="23"/>
        <v>1.3469598076262452</v>
      </c>
      <c r="BH9" s="365">
        <f t="shared" si="24"/>
        <v>1.5891744955416485E-2</v>
      </c>
      <c r="BI9" s="365">
        <f t="shared" si="25"/>
        <v>5.7943233058139285E-3</v>
      </c>
      <c r="BJ9" s="365">
        <f t="shared" si="26"/>
        <v>7.8038207680745852E-3</v>
      </c>
      <c r="BK9" s="365">
        <f t="shared" si="27"/>
        <v>0.55928785864711061</v>
      </c>
      <c r="BL9" s="380">
        <f t="shared" si="28"/>
        <v>0.21019222439621824</v>
      </c>
      <c r="BM9" s="365">
        <v>0.254</v>
      </c>
      <c r="BN9" s="907">
        <v>19650</v>
      </c>
      <c r="BO9" s="907">
        <v>8242</v>
      </c>
      <c r="BP9" s="910">
        <f t="shared" si="29"/>
        <v>90183</v>
      </c>
      <c r="BQ9" s="909">
        <v>28016</v>
      </c>
      <c r="BR9" s="909">
        <v>3739</v>
      </c>
      <c r="BS9" s="907">
        <v>951</v>
      </c>
      <c r="BT9" s="907">
        <v>939</v>
      </c>
      <c r="BU9" s="457"/>
    </row>
    <row r="10" spans="1:189" x14ac:dyDescent="0.2">
      <c r="A10" s="421"/>
      <c r="B10" s="476">
        <v>2014</v>
      </c>
      <c r="C10" s="458">
        <v>30</v>
      </c>
      <c r="D10" s="459">
        <v>4860</v>
      </c>
      <c r="E10" s="112">
        <v>19761</v>
      </c>
      <c r="F10" s="468">
        <f t="shared" si="0"/>
        <v>19386.232487159705</v>
      </c>
      <c r="G10" s="470">
        <f t="shared" si="30"/>
        <v>0.98103499251858228</v>
      </c>
      <c r="H10" s="468">
        <f t="shared" si="1"/>
        <v>374.76751284029524</v>
      </c>
      <c r="I10" s="497">
        <f t="shared" si="2"/>
        <v>20334.850539607942</v>
      </c>
      <c r="J10" s="519">
        <f t="shared" si="31"/>
        <v>1.0290395495980944</v>
      </c>
      <c r="K10" s="632">
        <f t="shared" si="3"/>
        <v>20134.061600000001</v>
      </c>
      <c r="L10" s="650">
        <f t="shared" si="32"/>
        <v>1.0188786802287335</v>
      </c>
      <c r="M10" s="512">
        <f t="shared" si="4"/>
        <v>19265.948248465618</v>
      </c>
      <c r="N10" s="651">
        <f t="shared" si="33"/>
        <v>0.97494804151943815</v>
      </c>
      <c r="O10" s="515">
        <f t="shared" si="5"/>
        <v>20203.339341293919</v>
      </c>
      <c r="P10" s="832">
        <f t="shared" si="34"/>
        <v>1.022384461378165</v>
      </c>
      <c r="Q10" s="517">
        <f t="shared" si="6"/>
        <v>20116.732</v>
      </c>
      <c r="R10" s="790">
        <f t="shared" si="35"/>
        <v>1.0180017205607004</v>
      </c>
      <c r="S10" s="412">
        <v>0.38600000000000001</v>
      </c>
      <c r="T10" s="66">
        <v>0.7</v>
      </c>
      <c r="U10" s="66">
        <f t="shared" si="7"/>
        <v>7.9389885603550661E-2</v>
      </c>
      <c r="V10" s="66">
        <f t="shared" si="8"/>
        <v>6.5418515971744709E-2</v>
      </c>
      <c r="W10" s="113">
        <f t="shared" si="9"/>
        <v>0.20356224412680979</v>
      </c>
      <c r="X10" s="66">
        <f t="shared" si="10"/>
        <v>2.1894730261924112E-2</v>
      </c>
      <c r="Y10" s="67">
        <f t="shared" si="11"/>
        <v>0.10743819626051357</v>
      </c>
      <c r="Z10" s="66">
        <f t="shared" si="12"/>
        <v>0.2449209226730012</v>
      </c>
      <c r="AA10" s="66">
        <f t="shared" si="13"/>
        <v>8.5206791751164856E-2</v>
      </c>
      <c r="AB10" s="67">
        <f t="shared" si="14"/>
        <v>0.30882352941176472</v>
      </c>
      <c r="AC10" s="66">
        <v>0.314</v>
      </c>
      <c r="AD10" s="67">
        <f t="shared" si="15"/>
        <v>7.622506510664441E-2</v>
      </c>
      <c r="AE10" s="70">
        <v>0.29799999999999999</v>
      </c>
      <c r="AF10" s="69">
        <v>63988</v>
      </c>
      <c r="AG10" s="69"/>
      <c r="AH10" s="888">
        <v>41595</v>
      </c>
      <c r="AI10" s="888">
        <v>183929</v>
      </c>
      <c r="AJ10" s="887">
        <v>165614</v>
      </c>
      <c r="AK10" s="888">
        <f t="shared" si="16"/>
        <v>15672</v>
      </c>
      <c r="AL10" s="68">
        <v>14020</v>
      </c>
      <c r="AM10" s="69">
        <v>4230</v>
      </c>
      <c r="AN10" s="69">
        <v>1277</v>
      </c>
      <c r="AO10" s="68">
        <v>4186</v>
      </c>
      <c r="AP10" s="69">
        <v>1696</v>
      </c>
      <c r="AQ10" s="68">
        <v>37441</v>
      </c>
      <c r="AR10" s="888">
        <f t="shared" si="36"/>
        <v>2166</v>
      </c>
      <c r="AS10" s="68">
        <v>1652</v>
      </c>
      <c r="AT10" s="114">
        <v>366</v>
      </c>
      <c r="AU10" s="69">
        <v>128</v>
      </c>
      <c r="AV10" s="888">
        <f t="shared" si="17"/>
        <v>5080</v>
      </c>
      <c r="AW10" s="68">
        <v>2764</v>
      </c>
      <c r="AX10" s="69">
        <v>342</v>
      </c>
      <c r="AY10" s="69">
        <v>1343</v>
      </c>
      <c r="AZ10" s="68">
        <v>1035</v>
      </c>
      <c r="BA10" s="220">
        <v>2914</v>
      </c>
      <c r="BB10" s="894">
        <f t="shared" si="18"/>
        <v>1401</v>
      </c>
      <c r="BC10" s="349">
        <f t="shared" si="19"/>
        <v>0.34789511170071058</v>
      </c>
      <c r="BD10" s="349">
        <f t="shared" si="20"/>
        <v>0.47574879437174128</v>
      </c>
      <c r="BE10" s="353">
        <f t="shared" si="21"/>
        <v>2.2758781921284842E-2</v>
      </c>
      <c r="BF10" s="365">
        <f t="shared" si="22"/>
        <v>2.7619353119953897E-2</v>
      </c>
      <c r="BG10" s="365">
        <f t="shared" si="23"/>
        <v>1.3675064074513972</v>
      </c>
      <c r="BH10" s="365">
        <f t="shared" si="24"/>
        <v>1.6174907795211604E-2</v>
      </c>
      <c r="BI10" s="365">
        <f t="shared" si="25"/>
        <v>5.6271713541638348E-3</v>
      </c>
      <c r="BJ10" s="365">
        <f t="shared" si="26"/>
        <v>7.6170696301290173E-3</v>
      </c>
      <c r="BK10" s="365">
        <f t="shared" si="27"/>
        <v>0.5851253360005001</v>
      </c>
      <c r="BL10" s="380">
        <f t="shared" si="28"/>
        <v>0.21910358192161031</v>
      </c>
      <c r="BM10" s="365">
        <v>0.251</v>
      </c>
      <c r="BN10" s="907">
        <v>18745</v>
      </c>
      <c r="BO10" s="907">
        <v>8137</v>
      </c>
      <c r="BP10" s="910">
        <f t="shared" si="29"/>
        <v>87504</v>
      </c>
      <c r="BQ10" s="909">
        <v>28423</v>
      </c>
      <c r="BR10" s="909">
        <v>3609</v>
      </c>
      <c r="BS10" s="907">
        <v>985</v>
      </c>
      <c r="BT10" s="907">
        <v>849</v>
      </c>
      <c r="BU10" s="457"/>
    </row>
    <row r="11" spans="1:189" x14ac:dyDescent="0.2">
      <c r="A11" s="421"/>
      <c r="B11" s="476">
        <v>2013</v>
      </c>
      <c r="C11" s="458">
        <v>30</v>
      </c>
      <c r="D11" s="459">
        <v>4862</v>
      </c>
      <c r="E11" s="112">
        <v>20255</v>
      </c>
      <c r="F11" s="468">
        <f t="shared" si="0"/>
        <v>20169.040532579402</v>
      </c>
      <c r="G11" s="471">
        <f t="shared" si="30"/>
        <v>0.99575613589629242</v>
      </c>
      <c r="H11" s="468">
        <f t="shared" si="1"/>
        <v>85.95946742059823</v>
      </c>
      <c r="I11" s="497">
        <f t="shared" si="2"/>
        <v>21128.695134908507</v>
      </c>
      <c r="J11" s="521">
        <f t="shared" si="31"/>
        <v>1.0431347881959272</v>
      </c>
      <c r="K11" s="632">
        <f t="shared" si="3"/>
        <v>20951.8112</v>
      </c>
      <c r="L11" s="650">
        <f t="shared" si="32"/>
        <v>1.0344019353246112</v>
      </c>
      <c r="M11" s="512">
        <f t="shared" si="4"/>
        <v>20060.791314958708</v>
      </c>
      <c r="N11" s="507">
        <f t="shared" si="33"/>
        <v>0.99041181510534226</v>
      </c>
      <c r="O11" s="515">
        <f t="shared" si="5"/>
        <v>21005.787319310999</v>
      </c>
      <c r="P11" s="831">
        <f t="shared" si="34"/>
        <v>1.0370667647154281</v>
      </c>
      <c r="Q11" s="517">
        <f t="shared" si="6"/>
        <v>20898.179999999997</v>
      </c>
      <c r="R11" s="833">
        <f t="shared" si="35"/>
        <v>1.0317541347815353</v>
      </c>
      <c r="S11" s="412">
        <v>0.39600000000000002</v>
      </c>
      <c r="T11" s="66">
        <v>0.71399999999999997</v>
      </c>
      <c r="U11" s="66">
        <f t="shared" si="7"/>
        <v>7.4967346070897001E-2</v>
      </c>
      <c r="V11" s="66">
        <f t="shared" si="8"/>
        <v>7.0790680720512741E-2</v>
      </c>
      <c r="W11" s="113">
        <f t="shared" si="9"/>
        <v>0.19856874719401968</v>
      </c>
      <c r="X11" s="66">
        <f t="shared" si="10"/>
        <v>2.0609945019896114E-2</v>
      </c>
      <c r="Y11" s="67">
        <f t="shared" si="11"/>
        <v>0.10956169911236362</v>
      </c>
      <c r="Z11" s="66">
        <f t="shared" si="12"/>
        <v>0.24567904984660247</v>
      </c>
      <c r="AA11" s="66">
        <f t="shared" si="13"/>
        <v>8.7497903966506738E-2</v>
      </c>
      <c r="AB11" s="67">
        <f t="shared" si="14"/>
        <v>0.30763038789830199</v>
      </c>
      <c r="AC11" s="66">
        <v>0.318</v>
      </c>
      <c r="AD11" s="67">
        <f t="shared" si="15"/>
        <v>7.9189497655147045E-2</v>
      </c>
      <c r="AE11" s="70">
        <v>0.29699999999999999</v>
      </c>
      <c r="AF11" s="69">
        <v>65842</v>
      </c>
      <c r="AG11" s="69"/>
      <c r="AH11" s="888">
        <v>42093</v>
      </c>
      <c r="AI11" s="888">
        <v>184873</v>
      </c>
      <c r="AJ11" s="887">
        <v>166070</v>
      </c>
      <c r="AK11" s="888">
        <f t="shared" si="16"/>
        <v>16176</v>
      </c>
      <c r="AL11" s="68">
        <v>14640</v>
      </c>
      <c r="AM11" s="69">
        <v>4356</v>
      </c>
      <c r="AN11" s="69">
        <v>1219</v>
      </c>
      <c r="AO11" s="68">
        <v>4661</v>
      </c>
      <c r="AP11" s="69">
        <v>1736</v>
      </c>
      <c r="AQ11" s="68">
        <v>36710</v>
      </c>
      <c r="AR11" s="888">
        <f t="shared" si="36"/>
        <v>2189</v>
      </c>
      <c r="AS11" s="68">
        <v>1536</v>
      </c>
      <c r="AT11" s="114">
        <v>350</v>
      </c>
      <c r="AU11" s="69">
        <v>128</v>
      </c>
      <c r="AV11" s="888">
        <f t="shared" si="17"/>
        <v>4936</v>
      </c>
      <c r="AW11" s="68">
        <v>2693</v>
      </c>
      <c r="AX11" s="69">
        <v>325</v>
      </c>
      <c r="AY11" s="69">
        <v>1383</v>
      </c>
      <c r="AZ11" s="68">
        <v>1007</v>
      </c>
      <c r="BA11" s="220">
        <v>2747</v>
      </c>
      <c r="BB11" s="894">
        <f t="shared" si="18"/>
        <v>1357</v>
      </c>
      <c r="BC11" s="349">
        <f t="shared" si="19"/>
        <v>0.35614719293785463</v>
      </c>
      <c r="BD11" s="349">
        <f t="shared" si="20"/>
        <v>0.48491126340785295</v>
      </c>
      <c r="BE11" s="353">
        <f t="shared" si="21"/>
        <v>2.5211902224770519E-2</v>
      </c>
      <c r="BF11" s="365">
        <f t="shared" si="22"/>
        <v>2.669940986515067E-2</v>
      </c>
      <c r="BG11" s="365">
        <f t="shared" si="23"/>
        <v>1.3615473406032623</v>
      </c>
      <c r="BH11" s="365">
        <f t="shared" si="24"/>
        <v>1.5294189119407066E-2</v>
      </c>
      <c r="BI11" s="365">
        <f t="shared" si="25"/>
        <v>5.4469825231375051E-3</v>
      </c>
      <c r="BJ11" s="365">
        <f t="shared" si="26"/>
        <v>7.340174065439518E-3</v>
      </c>
      <c r="BK11" s="365">
        <f t="shared" si="27"/>
        <v>0.55754685459129427</v>
      </c>
      <c r="BL11" s="380">
        <f t="shared" si="28"/>
        <v>0.22235047538045624</v>
      </c>
      <c r="BM11" s="365">
        <v>0.253</v>
      </c>
      <c r="BN11" s="907">
        <v>19271</v>
      </c>
      <c r="BO11" s="907">
        <v>8222</v>
      </c>
      <c r="BP11" s="910">
        <f t="shared" si="29"/>
        <v>89647</v>
      </c>
      <c r="BQ11" s="909">
        <v>28438</v>
      </c>
      <c r="BR11" s="909">
        <v>3732</v>
      </c>
      <c r="BS11" s="907">
        <v>1018</v>
      </c>
      <c r="BT11" s="907">
        <v>772</v>
      </c>
      <c r="BU11" s="457"/>
    </row>
    <row r="12" spans="1:189" x14ac:dyDescent="0.2">
      <c r="A12" s="421"/>
      <c r="B12" s="476">
        <v>2012</v>
      </c>
      <c r="C12" s="458">
        <v>30</v>
      </c>
      <c r="D12" s="459">
        <v>4860</v>
      </c>
      <c r="E12" s="112">
        <v>21017</v>
      </c>
      <c r="F12" s="468">
        <f t="shared" si="0"/>
        <v>20944.038885295275</v>
      </c>
      <c r="G12" s="471">
        <f t="shared" si="30"/>
        <v>0.99652847148952162</v>
      </c>
      <c r="H12" s="468">
        <f t="shared" si="1"/>
        <v>72.961114704725333</v>
      </c>
      <c r="I12" s="497">
        <f t="shared" si="2"/>
        <v>21648.958494142247</v>
      </c>
      <c r="J12" s="519">
        <f t="shared" si="31"/>
        <v>1.0300689201190583</v>
      </c>
      <c r="K12" s="632">
        <f t="shared" si="3"/>
        <v>21480.881600000001</v>
      </c>
      <c r="L12" s="650">
        <f t="shared" si="32"/>
        <v>1.0220717324070991</v>
      </c>
      <c r="M12" s="512">
        <f t="shared" si="4"/>
        <v>20872.427570882046</v>
      </c>
      <c r="N12" s="507">
        <f t="shared" si="33"/>
        <v>0.99312116719237031</v>
      </c>
      <c r="O12" s="515">
        <f t="shared" si="5"/>
        <v>21505.262612133189</v>
      </c>
      <c r="P12" s="832">
        <f t="shared" si="34"/>
        <v>1.0232317938874811</v>
      </c>
      <c r="Q12" s="517">
        <f t="shared" si="6"/>
        <v>21415.392</v>
      </c>
      <c r="R12" s="833">
        <f t="shared" si="35"/>
        <v>1.0189557025265261</v>
      </c>
      <c r="S12" s="412">
        <v>0.40500000000000003</v>
      </c>
      <c r="T12" s="66">
        <v>0.72399999999999998</v>
      </c>
      <c r="U12" s="66">
        <f t="shared" si="7"/>
        <v>7.5888324873096449E-2</v>
      </c>
      <c r="V12" s="66">
        <f t="shared" si="8"/>
        <v>7.3663780232905346E-2</v>
      </c>
      <c r="W12" s="113">
        <f t="shared" si="9"/>
        <v>0.19777391682050169</v>
      </c>
      <c r="X12" s="66">
        <f t="shared" si="10"/>
        <v>2.3290534487906838E-2</v>
      </c>
      <c r="Y12" s="67">
        <f t="shared" si="11"/>
        <v>0.11411119556955153</v>
      </c>
      <c r="Z12" s="66">
        <f t="shared" si="12"/>
        <v>0.24190803224843238</v>
      </c>
      <c r="AA12" s="66">
        <f t="shared" si="13"/>
        <v>8.7973721359539583E-2</v>
      </c>
      <c r="AB12" s="67">
        <f t="shared" si="14"/>
        <v>0.3137802329053449</v>
      </c>
      <c r="AC12" s="66">
        <v>0.31900000000000001</v>
      </c>
      <c r="AD12" s="67">
        <f t="shared" si="15"/>
        <v>7.9862091432294488E-2</v>
      </c>
      <c r="AE12" s="70">
        <v>0.29699999999999999</v>
      </c>
      <c r="AF12" s="69">
        <v>66980</v>
      </c>
      <c r="AG12" s="69"/>
      <c r="AH12" s="888">
        <v>42063</v>
      </c>
      <c r="AI12" s="888">
        <v>184180</v>
      </c>
      <c r="AJ12" s="887">
        <v>165251</v>
      </c>
      <c r="AK12" s="888">
        <f t="shared" si="16"/>
        <v>16203</v>
      </c>
      <c r="AL12" s="68">
        <v>14709</v>
      </c>
      <c r="AM12" s="69">
        <v>4274</v>
      </c>
      <c r="AN12" s="69">
        <v>1223</v>
      </c>
      <c r="AO12" s="68">
        <v>4934</v>
      </c>
      <c r="AP12" s="69">
        <v>1542</v>
      </c>
      <c r="AQ12" s="68">
        <v>36426</v>
      </c>
      <c r="AR12" s="888">
        <f t="shared" si="36"/>
        <v>2074</v>
      </c>
      <c r="AS12" s="68">
        <v>1494</v>
      </c>
      <c r="AT12" s="114">
        <v>424</v>
      </c>
      <c r="AU12" s="69">
        <v>165</v>
      </c>
      <c r="AV12" s="888">
        <f t="shared" si="17"/>
        <v>5083</v>
      </c>
      <c r="AW12" s="68">
        <v>3229</v>
      </c>
      <c r="AX12" s="69">
        <v>367</v>
      </c>
      <c r="AY12" s="69">
        <v>1479</v>
      </c>
      <c r="AZ12" s="68">
        <v>1136</v>
      </c>
      <c r="BA12" s="220">
        <v>3009</v>
      </c>
      <c r="BB12" s="894">
        <f t="shared" si="18"/>
        <v>1560</v>
      </c>
      <c r="BC12" s="349">
        <f t="shared" si="19"/>
        <v>0.36366597893365188</v>
      </c>
      <c r="BD12" s="349">
        <f t="shared" si="20"/>
        <v>0.49676946465414268</v>
      </c>
      <c r="BE12" s="353">
        <f t="shared" si="21"/>
        <v>2.6789010750352917E-2</v>
      </c>
      <c r="BF12" s="365">
        <f t="shared" si="22"/>
        <v>2.7598001954609621E-2</v>
      </c>
      <c r="BG12" s="365">
        <f t="shared" si="23"/>
        <v>1.366004777545536</v>
      </c>
      <c r="BH12" s="365">
        <f t="shared" si="24"/>
        <v>1.6960286652732158E-2</v>
      </c>
      <c r="BI12" s="365">
        <f t="shared" si="25"/>
        <v>6.1678792485611901E-3</v>
      </c>
      <c r="BJ12" s="365">
        <f t="shared" si="26"/>
        <v>8.4699750244326202E-3</v>
      </c>
      <c r="BK12" s="365">
        <f t="shared" si="27"/>
        <v>0.54383398029262464</v>
      </c>
      <c r="BL12" s="380">
        <f t="shared" si="28"/>
        <v>0.21960286652732158</v>
      </c>
      <c r="BM12" s="365">
        <v>0.255</v>
      </c>
      <c r="BN12" s="907">
        <v>19998</v>
      </c>
      <c r="BO12" s="907">
        <v>8261</v>
      </c>
      <c r="BP12" s="910">
        <f t="shared" si="29"/>
        <v>91495</v>
      </c>
      <c r="BQ12" s="909">
        <v>27941</v>
      </c>
      <c r="BR12" s="909">
        <v>3614</v>
      </c>
      <c r="BS12" s="907">
        <v>1055</v>
      </c>
      <c r="BT12" s="907">
        <v>927</v>
      </c>
      <c r="BU12" s="457"/>
    </row>
    <row r="13" spans="1:189" x14ac:dyDescent="0.2">
      <c r="A13" s="421"/>
      <c r="B13" s="476">
        <v>2011</v>
      </c>
      <c r="C13" s="458">
        <v>30</v>
      </c>
      <c r="D13" s="459">
        <v>4858</v>
      </c>
      <c r="E13" s="112">
        <v>20808</v>
      </c>
      <c r="F13" s="468">
        <f t="shared" si="0"/>
        <v>21041.393480939114</v>
      </c>
      <c r="G13" s="471">
        <f t="shared" si="30"/>
        <v>1.011216526381157</v>
      </c>
      <c r="H13" s="468">
        <f t="shared" ref="H13:H53" si="37">F13-E13</f>
        <v>233.39348093911394</v>
      </c>
      <c r="I13" s="497">
        <f t="shared" si="2"/>
        <v>21483.178126757735</v>
      </c>
      <c r="J13" s="519">
        <f t="shared" si="31"/>
        <v>1.032448006860714</v>
      </c>
      <c r="K13" s="632">
        <f t="shared" si="3"/>
        <v>21336.270400000001</v>
      </c>
      <c r="L13" s="650">
        <f t="shared" si="32"/>
        <v>1.0253878508266052</v>
      </c>
      <c r="M13" s="512">
        <f t="shared" si="4"/>
        <v>20990.372549875396</v>
      </c>
      <c r="N13" s="507">
        <f t="shared" si="33"/>
        <v>1.0087645400747498</v>
      </c>
      <c r="O13" s="515">
        <f t="shared" si="5"/>
        <v>21404.242559038536</v>
      </c>
      <c r="P13" s="832">
        <f t="shared" si="34"/>
        <v>1.0286544866896643</v>
      </c>
      <c r="Q13" s="517">
        <f t="shared" si="6"/>
        <v>21304.696000000004</v>
      </c>
      <c r="R13" s="833">
        <f t="shared" si="35"/>
        <v>1.0238704344482892</v>
      </c>
      <c r="S13" s="412">
        <v>0.39900000000000002</v>
      </c>
      <c r="T13" s="66">
        <v>0.72</v>
      </c>
      <c r="U13" s="66">
        <f t="shared" si="7"/>
        <v>7.7104570616171084E-2</v>
      </c>
      <c r="V13" s="66">
        <f t="shared" si="8"/>
        <v>6.8846607580386576E-2</v>
      </c>
      <c r="W13" s="113">
        <f t="shared" si="9"/>
        <v>0.1861750654538584</v>
      </c>
      <c r="X13" s="66">
        <f t="shared" si="10"/>
        <v>2.5862851265918509E-2</v>
      </c>
      <c r="Y13" s="67">
        <f t="shared" si="11"/>
        <v>0.11232691840535507</v>
      </c>
      <c r="Z13" s="66">
        <f t="shared" si="12"/>
        <v>0.25064279016304186</v>
      </c>
      <c r="AA13" s="66">
        <f t="shared" si="13"/>
        <v>8.9459904450862368E-2</v>
      </c>
      <c r="AB13" s="67">
        <f t="shared" si="14"/>
        <v>0.31471006382528205</v>
      </c>
      <c r="AC13" s="66">
        <v>0.32100000000000001</v>
      </c>
      <c r="AD13" s="67">
        <f t="shared" si="15"/>
        <v>8.1071014062457827E-2</v>
      </c>
      <c r="AE13" s="70">
        <v>0.29499999999999998</v>
      </c>
      <c r="AF13" s="69">
        <v>66118</v>
      </c>
      <c r="AG13" s="69"/>
      <c r="AH13" s="888">
        <v>42267</v>
      </c>
      <c r="AI13" s="888">
        <v>185245</v>
      </c>
      <c r="AJ13" s="887">
        <v>165705</v>
      </c>
      <c r="AK13" s="888">
        <f t="shared" si="16"/>
        <v>16572</v>
      </c>
      <c r="AL13" s="68">
        <v>15018</v>
      </c>
      <c r="AM13" s="69">
        <v>4235</v>
      </c>
      <c r="AN13" s="69">
        <v>1274</v>
      </c>
      <c r="AO13" s="68">
        <v>4552</v>
      </c>
      <c r="AP13" s="69">
        <v>1558</v>
      </c>
      <c r="AQ13" s="68">
        <v>34488</v>
      </c>
      <c r="AR13" s="888">
        <f t="shared" si="36"/>
        <v>2045</v>
      </c>
      <c r="AS13" s="68">
        <v>1554</v>
      </c>
      <c r="AT13" s="114">
        <v>449</v>
      </c>
      <c r="AU13" s="69">
        <v>169</v>
      </c>
      <c r="AV13" s="888">
        <f t="shared" si="17"/>
        <v>5098</v>
      </c>
      <c r="AW13" s="68">
        <v>3279</v>
      </c>
      <c r="AX13" s="69">
        <v>318</v>
      </c>
      <c r="AY13" s="69">
        <v>1667</v>
      </c>
      <c r="AZ13" s="68">
        <v>1261</v>
      </c>
      <c r="BA13" s="220">
        <v>3053</v>
      </c>
      <c r="BB13" s="894">
        <f t="shared" si="18"/>
        <v>1710</v>
      </c>
      <c r="BC13" s="349">
        <f t="shared" si="19"/>
        <v>0.35692191422170638</v>
      </c>
      <c r="BD13" s="349">
        <f t="shared" si="20"/>
        <v>0.49160301222705066</v>
      </c>
      <c r="BE13" s="353">
        <f t="shared" si="21"/>
        <v>2.4572862965262222E-2</v>
      </c>
      <c r="BF13" s="365">
        <f t="shared" si="22"/>
        <v>2.7520310939566521E-2</v>
      </c>
      <c r="BG13" s="365">
        <f t="shared" si="23"/>
        <v>1.3773405124171936</v>
      </c>
      <c r="BH13" s="365">
        <f t="shared" si="24"/>
        <v>1.9071962249311836E-2</v>
      </c>
      <c r="BI13" s="365">
        <f t="shared" si="25"/>
        <v>6.8072012739885017E-3</v>
      </c>
      <c r="BJ13" s="365">
        <f t="shared" si="26"/>
        <v>9.2310183810629162E-3</v>
      </c>
      <c r="BK13" s="365">
        <f t="shared" si="27"/>
        <v>0.52161287395263012</v>
      </c>
      <c r="BL13" s="380">
        <f t="shared" si="28"/>
        <v>0.22713935690734746</v>
      </c>
      <c r="BM13" s="365">
        <v>0.255</v>
      </c>
      <c r="BN13" s="907">
        <v>19804</v>
      </c>
      <c r="BO13" s="907">
        <v>8399</v>
      </c>
      <c r="BP13" s="910">
        <f t="shared" si="29"/>
        <v>91067</v>
      </c>
      <c r="BQ13" s="909">
        <v>28418</v>
      </c>
      <c r="BR13" s="909">
        <v>3523</v>
      </c>
      <c r="BS13" s="907">
        <v>1231</v>
      </c>
      <c r="BT13" s="907">
        <v>898</v>
      </c>
      <c r="BU13" s="457"/>
    </row>
    <row r="14" spans="1:189" x14ac:dyDescent="0.2">
      <c r="A14" s="421"/>
      <c r="B14" s="476">
        <v>2010</v>
      </c>
      <c r="C14" s="458">
        <v>30</v>
      </c>
      <c r="D14" s="459">
        <v>4860</v>
      </c>
      <c r="E14" s="112">
        <v>21308</v>
      </c>
      <c r="F14" s="468">
        <f t="shared" si="0"/>
        <v>21363.488409560232</v>
      </c>
      <c r="G14" s="471">
        <f t="shared" si="30"/>
        <v>1.0026041115806379</v>
      </c>
      <c r="H14" s="468">
        <f t="shared" si="37"/>
        <v>55.488409560231958</v>
      </c>
      <c r="I14" s="497">
        <f t="shared" si="2"/>
        <v>21923.60650416512</v>
      </c>
      <c r="J14" s="519">
        <f t="shared" si="31"/>
        <v>1.0288908627822939</v>
      </c>
      <c r="K14" s="632">
        <f t="shared" si="3"/>
        <v>21786.010399999999</v>
      </c>
      <c r="L14" s="650">
        <f t="shared" si="32"/>
        <v>1.0224333771353482</v>
      </c>
      <c r="M14" s="512">
        <f t="shared" si="4"/>
        <v>21232.54425397575</v>
      </c>
      <c r="N14" s="507">
        <f t="shared" si="33"/>
        <v>0.99645880673811482</v>
      </c>
      <c r="O14" s="515">
        <f t="shared" si="5"/>
        <v>21896.901722247676</v>
      </c>
      <c r="P14" s="832">
        <f t="shared" si="34"/>
        <v>1.0276375878659507</v>
      </c>
      <c r="Q14" s="517">
        <f t="shared" si="6"/>
        <v>21741.601999999999</v>
      </c>
      <c r="R14" s="833">
        <f t="shared" si="35"/>
        <v>1.0203492584944622</v>
      </c>
      <c r="S14" s="412">
        <v>0.40300000000000002</v>
      </c>
      <c r="T14" s="66">
        <v>0.72799999999999998</v>
      </c>
      <c r="U14" s="66">
        <f t="shared" si="7"/>
        <v>7.7584783294050538E-2</v>
      </c>
      <c r="V14" s="66">
        <f t="shared" si="8"/>
        <v>6.9252826109801685E-2</v>
      </c>
      <c r="W14" s="113">
        <f t="shared" si="9"/>
        <v>0.18488518105339175</v>
      </c>
      <c r="X14" s="66">
        <f t="shared" si="10"/>
        <v>2.2668928555343713E-2</v>
      </c>
      <c r="Y14" s="67">
        <f t="shared" si="11"/>
        <v>0.11483511449558886</v>
      </c>
      <c r="Z14" s="66">
        <f t="shared" si="12"/>
        <v>0.26012220203870234</v>
      </c>
      <c r="AA14" s="66">
        <f t="shared" si="13"/>
        <v>9.3380327992541215E-2</v>
      </c>
      <c r="AB14" s="67">
        <f t="shared" si="14"/>
        <v>0.31988710573328727</v>
      </c>
      <c r="AC14" s="66">
        <v>0.32500000000000001</v>
      </c>
      <c r="AD14" s="67">
        <f t="shared" si="15"/>
        <v>8.5032308828205422E-2</v>
      </c>
      <c r="AE14" s="70">
        <v>0.29699999999999999</v>
      </c>
      <c r="AF14" s="69">
        <v>66611</v>
      </c>
      <c r="AG14" s="69"/>
      <c r="AH14" s="888">
        <v>42554</v>
      </c>
      <c r="AI14" s="888">
        <v>185553</v>
      </c>
      <c r="AJ14" s="887">
        <v>165353</v>
      </c>
      <c r="AK14" s="888">
        <f t="shared" si="16"/>
        <v>17327</v>
      </c>
      <c r="AL14" s="68">
        <v>15778</v>
      </c>
      <c r="AM14" s="69">
        <v>4395</v>
      </c>
      <c r="AN14" s="69">
        <v>1301</v>
      </c>
      <c r="AO14" s="68">
        <v>4613</v>
      </c>
      <c r="AP14" s="69">
        <v>1674</v>
      </c>
      <c r="AQ14" s="68">
        <v>34306</v>
      </c>
      <c r="AR14" s="888">
        <f t="shared" si="36"/>
        <v>2138</v>
      </c>
      <c r="AS14" s="68">
        <v>1549</v>
      </c>
      <c r="AT14" s="114">
        <v>381</v>
      </c>
      <c r="AU14" s="69">
        <v>182</v>
      </c>
      <c r="AV14" s="888">
        <f t="shared" si="17"/>
        <v>5168</v>
      </c>
      <c r="AW14" s="68">
        <v>2959</v>
      </c>
      <c r="AX14" s="69">
        <v>282</v>
      </c>
      <c r="AY14" s="69">
        <v>1544</v>
      </c>
      <c r="AZ14" s="68">
        <v>1129</v>
      </c>
      <c r="BA14" s="220">
        <v>3030</v>
      </c>
      <c r="BB14" s="894">
        <f t="shared" si="18"/>
        <v>1510</v>
      </c>
      <c r="BC14" s="349">
        <f t="shared" si="19"/>
        <v>0.35898638124956211</v>
      </c>
      <c r="BD14" s="349">
        <f t="shared" si="20"/>
        <v>0.49616551605201747</v>
      </c>
      <c r="BE14" s="353">
        <f t="shared" si="21"/>
        <v>2.4860821436462899E-2</v>
      </c>
      <c r="BF14" s="365">
        <f t="shared" si="22"/>
        <v>2.7851880594762683E-2</v>
      </c>
      <c r="BG14" s="365">
        <f t="shared" si="23"/>
        <v>1.3821290777799462</v>
      </c>
      <c r="BH14" s="365">
        <f t="shared" si="24"/>
        <v>1.6949152542372881E-2</v>
      </c>
      <c r="BI14" s="365">
        <f t="shared" si="25"/>
        <v>6.0845149364332565E-3</v>
      </c>
      <c r="BJ14" s="365">
        <f t="shared" si="26"/>
        <v>8.1378366288877031E-3</v>
      </c>
      <c r="BK14" s="365">
        <f t="shared" si="27"/>
        <v>0.51502004173484861</v>
      </c>
      <c r="BL14" s="380">
        <f t="shared" si="28"/>
        <v>0.23686778460014113</v>
      </c>
      <c r="BM14" s="365">
        <v>0.25700000000000001</v>
      </c>
      <c r="BN14" s="907">
        <v>20288</v>
      </c>
      <c r="BO14" s="907">
        <v>8486</v>
      </c>
      <c r="BP14" s="910">
        <f t="shared" si="29"/>
        <v>92065</v>
      </c>
      <c r="BQ14" s="909">
        <v>28589</v>
      </c>
      <c r="BR14" s="909">
        <v>3719</v>
      </c>
      <c r="BS14" s="907">
        <v>1216</v>
      </c>
      <c r="BT14" s="907">
        <v>866</v>
      </c>
      <c r="BU14" s="457"/>
    </row>
    <row r="15" spans="1:189" x14ac:dyDescent="0.2">
      <c r="A15" s="421"/>
      <c r="B15" s="476">
        <v>2009</v>
      </c>
      <c r="C15" s="458">
        <v>30</v>
      </c>
      <c r="D15" s="459">
        <v>4860</v>
      </c>
      <c r="E15" s="112">
        <v>22419</v>
      </c>
      <c r="F15" s="468">
        <f t="shared" si="0"/>
        <v>22682.872160057541</v>
      </c>
      <c r="G15" s="471">
        <f t="shared" si="30"/>
        <v>1.0117700236432285</v>
      </c>
      <c r="H15" s="468">
        <f t="shared" si="37"/>
        <v>263.8721600575409</v>
      </c>
      <c r="I15" s="497">
        <f t="shared" si="2"/>
        <v>23273.076481268366</v>
      </c>
      <c r="J15" s="521">
        <f t="shared" si="31"/>
        <v>1.0380961006855063</v>
      </c>
      <c r="K15" s="632">
        <f t="shared" si="3"/>
        <v>23119.252800000002</v>
      </c>
      <c r="L15" s="650">
        <f t="shared" si="32"/>
        <v>1.0312347919175699</v>
      </c>
      <c r="M15" s="512">
        <f t="shared" si="4"/>
        <v>22536.285104208735</v>
      </c>
      <c r="N15" s="507">
        <f t="shared" si="33"/>
        <v>1.0052315047151406</v>
      </c>
      <c r="O15" s="515">
        <f t="shared" si="5"/>
        <v>23327.517127659572</v>
      </c>
      <c r="P15" s="831">
        <f t="shared" si="34"/>
        <v>1.0405244269440908</v>
      </c>
      <c r="Q15" s="517">
        <f t="shared" si="6"/>
        <v>23081.731999999996</v>
      </c>
      <c r="R15" s="833">
        <f t="shared" si="35"/>
        <v>1.0295611757883936</v>
      </c>
      <c r="S15" s="412">
        <v>0.41799999999999998</v>
      </c>
      <c r="T15" s="66">
        <v>0.751</v>
      </c>
      <c r="U15" s="66">
        <f t="shared" si="7"/>
        <v>7.0404849534531286E-2</v>
      </c>
      <c r="V15" s="66">
        <f t="shared" si="8"/>
        <v>7.2771884246229337E-2</v>
      </c>
      <c r="W15" s="113">
        <f t="shared" si="9"/>
        <v>0.17955516118858877</v>
      </c>
      <c r="X15" s="66">
        <f t="shared" si="10"/>
        <v>2.1996103052608788E-2</v>
      </c>
      <c r="Y15" s="67">
        <f t="shared" si="11"/>
        <v>0.11983707417721925</v>
      </c>
      <c r="Z15" s="66">
        <f t="shared" si="12"/>
        <v>0.26282745182940032</v>
      </c>
      <c r="AA15" s="66">
        <f t="shared" si="13"/>
        <v>9.7338557507790829E-2</v>
      </c>
      <c r="AB15" s="67">
        <f t="shared" si="14"/>
        <v>0.32357653171682182</v>
      </c>
      <c r="AC15" s="66">
        <v>0.33300000000000002</v>
      </c>
      <c r="AD15" s="67">
        <f t="shared" si="15"/>
        <v>8.8839474232810745E-2</v>
      </c>
      <c r="AE15" s="70">
        <v>0.29899999999999999</v>
      </c>
      <c r="AF15" s="69">
        <v>69285</v>
      </c>
      <c r="AG15" s="69"/>
      <c r="AH15" s="888">
        <v>43524</v>
      </c>
      <c r="AI15" s="888">
        <v>187079</v>
      </c>
      <c r="AJ15" s="887">
        <v>165849</v>
      </c>
      <c r="AK15" s="888">
        <f t="shared" si="16"/>
        <v>18210</v>
      </c>
      <c r="AL15" s="68">
        <v>16620</v>
      </c>
      <c r="AM15" s="69">
        <v>4498</v>
      </c>
      <c r="AN15" s="69">
        <v>1366</v>
      </c>
      <c r="AO15" s="68">
        <v>5042</v>
      </c>
      <c r="AP15" s="69">
        <v>1600</v>
      </c>
      <c r="AQ15" s="68">
        <v>33591</v>
      </c>
      <c r="AR15" s="888">
        <f t="shared" si="36"/>
        <v>2021</v>
      </c>
      <c r="AS15" s="68">
        <v>1590</v>
      </c>
      <c r="AT15" s="114">
        <v>391</v>
      </c>
      <c r="AU15" s="69">
        <v>138</v>
      </c>
      <c r="AV15" s="888">
        <f t="shared" si="17"/>
        <v>4878</v>
      </c>
      <c r="AW15" s="68">
        <v>2970</v>
      </c>
      <c r="AX15" s="69">
        <v>283</v>
      </c>
      <c r="AY15" s="69">
        <v>1635</v>
      </c>
      <c r="AZ15" s="68">
        <v>1133</v>
      </c>
      <c r="BA15" s="220">
        <v>2857</v>
      </c>
      <c r="BB15" s="894">
        <f t="shared" si="18"/>
        <v>1524</v>
      </c>
      <c r="BC15" s="349">
        <f t="shared" si="19"/>
        <v>0.37035156270880215</v>
      </c>
      <c r="BD15" s="349">
        <f t="shared" si="20"/>
        <v>0.5096403123814004</v>
      </c>
      <c r="BE15" s="353">
        <f t="shared" si="21"/>
        <v>2.6951181051855098E-2</v>
      </c>
      <c r="BF15" s="365">
        <f t="shared" si="22"/>
        <v>2.6074546047391744E-2</v>
      </c>
      <c r="BG15" s="365">
        <f t="shared" si="23"/>
        <v>1.3760987226672441</v>
      </c>
      <c r="BH15" s="365">
        <f t="shared" si="24"/>
        <v>1.6352745904596955E-2</v>
      </c>
      <c r="BI15" s="365">
        <f t="shared" si="25"/>
        <v>6.0562650003474468E-3</v>
      </c>
      <c r="BJ15" s="365">
        <f t="shared" si="26"/>
        <v>8.1462911390375193E-3</v>
      </c>
      <c r="BK15" s="365">
        <f t="shared" si="27"/>
        <v>0.48482355488200907</v>
      </c>
      <c r="BL15" s="380">
        <f t="shared" si="28"/>
        <v>0.2398787616367179</v>
      </c>
      <c r="BM15" s="365">
        <v>0.26200000000000001</v>
      </c>
      <c r="BN15" s="907">
        <v>21364</v>
      </c>
      <c r="BO15" s="907">
        <v>8737</v>
      </c>
      <c r="BP15" s="910">
        <f t="shared" si="29"/>
        <v>95343</v>
      </c>
      <c r="BQ15" s="909">
        <v>28796</v>
      </c>
      <c r="BR15" s="909">
        <v>3796</v>
      </c>
      <c r="BS15" s="907">
        <v>1179</v>
      </c>
      <c r="BT15" s="907">
        <v>949</v>
      </c>
      <c r="BU15" s="457"/>
    </row>
    <row r="16" spans="1:189" x14ac:dyDescent="0.2">
      <c r="A16" s="421"/>
      <c r="B16" s="476">
        <v>2008</v>
      </c>
      <c r="C16" s="458">
        <v>30</v>
      </c>
      <c r="D16" s="459">
        <v>4856</v>
      </c>
      <c r="E16" s="112">
        <v>22585</v>
      </c>
      <c r="F16" s="468">
        <f t="shared" si="0"/>
        <v>22809.861353336415</v>
      </c>
      <c r="G16" s="471">
        <f t="shared" si="30"/>
        <v>1.0099562255185484</v>
      </c>
      <c r="H16" s="468">
        <f t="shared" si="37"/>
        <v>224.86135333641505</v>
      </c>
      <c r="I16" s="497">
        <f t="shared" si="2"/>
        <v>23225.559676305096</v>
      </c>
      <c r="J16" s="519">
        <f t="shared" si="31"/>
        <v>1.0283621729601549</v>
      </c>
      <c r="K16" s="632">
        <f t="shared" si="3"/>
        <v>23094.192000000003</v>
      </c>
      <c r="L16" s="650">
        <f t="shared" si="32"/>
        <v>1.0225455833517823</v>
      </c>
      <c r="M16" s="512">
        <f t="shared" si="4"/>
        <v>22664.903733184314</v>
      </c>
      <c r="N16" s="507">
        <f t="shared" si="33"/>
        <v>1.0035379115866423</v>
      </c>
      <c r="O16" s="515">
        <f t="shared" si="5"/>
        <v>23326.118573347409</v>
      </c>
      <c r="P16" s="832">
        <f t="shared" si="34"/>
        <v>1.0328146368539919</v>
      </c>
      <c r="Q16" s="517">
        <f t="shared" si="6"/>
        <v>23030.148000000001</v>
      </c>
      <c r="R16" s="833">
        <f t="shared" si="35"/>
        <v>1.0197098959486386</v>
      </c>
      <c r="S16" s="412">
        <v>0.41599999999999998</v>
      </c>
      <c r="T16" s="66">
        <v>0.749</v>
      </c>
      <c r="U16" s="66">
        <f t="shared" si="7"/>
        <v>7.2011182845284766E-2</v>
      </c>
      <c r="V16" s="66">
        <f t="shared" si="8"/>
        <v>7.0296287756513726E-2</v>
      </c>
      <c r="W16" s="113">
        <f t="shared" si="9"/>
        <v>0.17525888579179347</v>
      </c>
      <c r="X16" s="66">
        <f t="shared" si="10"/>
        <v>1.9800553377911E-2</v>
      </c>
      <c r="Y16" s="67">
        <f t="shared" si="11"/>
        <v>0.12036923536089453</v>
      </c>
      <c r="Z16" s="66">
        <f t="shared" si="12"/>
        <v>0.25952559372838369</v>
      </c>
      <c r="AA16" s="66">
        <f t="shared" si="13"/>
        <v>9.5980941315667451E-2</v>
      </c>
      <c r="AB16" s="67">
        <f t="shared" si="14"/>
        <v>0.32546979478902466</v>
      </c>
      <c r="AC16" s="66">
        <v>0.33300000000000002</v>
      </c>
      <c r="AD16" s="67">
        <f t="shared" si="15"/>
        <v>8.7069833876065261E-2</v>
      </c>
      <c r="AE16" s="70">
        <v>0.3</v>
      </c>
      <c r="AF16" s="69">
        <v>69392</v>
      </c>
      <c r="AG16" s="69"/>
      <c r="AH16" s="888">
        <v>43972</v>
      </c>
      <c r="AI16" s="888">
        <v>187631</v>
      </c>
      <c r="AJ16" s="887">
        <v>166714</v>
      </c>
      <c r="AK16" s="888">
        <f t="shared" si="16"/>
        <v>18009</v>
      </c>
      <c r="AL16" s="68">
        <v>16337</v>
      </c>
      <c r="AM16" s="69">
        <v>4580</v>
      </c>
      <c r="AN16" s="69">
        <v>1365</v>
      </c>
      <c r="AO16" s="68">
        <v>4878</v>
      </c>
      <c r="AP16" s="69">
        <v>1576</v>
      </c>
      <c r="AQ16" s="68">
        <v>32884</v>
      </c>
      <c r="AR16" s="888">
        <f t="shared" si="36"/>
        <v>2032</v>
      </c>
      <c r="AS16" s="68">
        <v>1672</v>
      </c>
      <c r="AT16" s="114">
        <v>339</v>
      </c>
      <c r="AU16" s="69">
        <v>153</v>
      </c>
      <c r="AV16" s="888">
        <f t="shared" si="17"/>
        <v>4997</v>
      </c>
      <c r="AW16" s="68">
        <v>2799</v>
      </c>
      <c r="AX16" s="69">
        <v>303</v>
      </c>
      <c r="AY16" s="69">
        <v>1526</v>
      </c>
      <c r="AZ16" s="68">
        <v>1035</v>
      </c>
      <c r="BA16" s="220">
        <v>2965</v>
      </c>
      <c r="BB16" s="894">
        <f t="shared" si="18"/>
        <v>1374</v>
      </c>
      <c r="BC16" s="349">
        <f t="shared" si="19"/>
        <v>0.36983227718234196</v>
      </c>
      <c r="BD16" s="349">
        <f t="shared" si="20"/>
        <v>0.50736285581806839</v>
      </c>
      <c r="BE16" s="353">
        <f t="shared" si="21"/>
        <v>2.5997836178456652E-2</v>
      </c>
      <c r="BF16" s="365">
        <f t="shared" si="22"/>
        <v>2.6632059734265658E-2</v>
      </c>
      <c r="BG16" s="365">
        <f t="shared" si="23"/>
        <v>1.3718728383675352</v>
      </c>
      <c r="BH16" s="365">
        <f t="shared" si="24"/>
        <v>1.4915264007378371E-2</v>
      </c>
      <c r="BI16" s="365">
        <f t="shared" si="25"/>
        <v>5.5161460526245666E-3</v>
      </c>
      <c r="BJ16" s="365">
        <f t="shared" si="26"/>
        <v>7.3228837452233375E-3</v>
      </c>
      <c r="BK16" s="365">
        <f t="shared" si="27"/>
        <v>0.47388747982476365</v>
      </c>
      <c r="BL16" s="380">
        <f t="shared" si="28"/>
        <v>0.23543059718699563</v>
      </c>
      <c r="BM16" s="365">
        <v>0.26400000000000001</v>
      </c>
      <c r="BN16" s="907">
        <v>21541</v>
      </c>
      <c r="BO16" s="907">
        <v>9014</v>
      </c>
      <c r="BP16" s="910">
        <f t="shared" si="29"/>
        <v>95197</v>
      </c>
      <c r="BQ16" s="909">
        <v>29194</v>
      </c>
      <c r="BR16" s="909">
        <v>3883</v>
      </c>
      <c r="BS16" s="907">
        <v>1310</v>
      </c>
      <c r="BT16" s="907">
        <v>886</v>
      </c>
      <c r="BU16" s="457"/>
    </row>
    <row r="17" spans="1:73" x14ac:dyDescent="0.2">
      <c r="A17" s="421"/>
      <c r="B17" s="476">
        <v>2007</v>
      </c>
      <c r="C17" s="458">
        <v>30</v>
      </c>
      <c r="D17" s="459">
        <v>4862</v>
      </c>
      <c r="E17" s="112">
        <v>23322</v>
      </c>
      <c r="F17" s="468">
        <f t="shared" si="0"/>
        <v>23486.848450872676</v>
      </c>
      <c r="G17" s="471">
        <f t="shared" si="30"/>
        <v>1.007068366815568</v>
      </c>
      <c r="H17" s="468">
        <f t="shared" si="37"/>
        <v>164.84845087267604</v>
      </c>
      <c r="I17" s="497">
        <f t="shared" si="2"/>
        <v>23828.747415487313</v>
      </c>
      <c r="J17" s="519">
        <f t="shared" si="31"/>
        <v>1.021728300123802</v>
      </c>
      <c r="K17" s="632">
        <f t="shared" si="3"/>
        <v>23694.6312</v>
      </c>
      <c r="L17" s="636">
        <f t="shared" si="32"/>
        <v>1.0159776691535889</v>
      </c>
      <c r="M17" s="512">
        <f t="shared" si="4"/>
        <v>23312.721768655385</v>
      </c>
      <c r="N17" s="507">
        <f t="shared" si="33"/>
        <v>0.99960216828125315</v>
      </c>
      <c r="O17" s="515">
        <f t="shared" si="5"/>
        <v>24001.828051410939</v>
      </c>
      <c r="P17" s="832">
        <f t="shared" si="34"/>
        <v>1.0291496463172516</v>
      </c>
      <c r="Q17" s="517">
        <f t="shared" si="6"/>
        <v>23638.037999999997</v>
      </c>
      <c r="R17" s="790">
        <f t="shared" si="35"/>
        <v>1.0135510676614354</v>
      </c>
      <c r="S17" s="412">
        <v>0.42299999999999999</v>
      </c>
      <c r="T17" s="66">
        <v>0.75800000000000001</v>
      </c>
      <c r="U17" s="66">
        <f t="shared" si="7"/>
        <v>6.9936972123912519E-2</v>
      </c>
      <c r="V17" s="66">
        <f t="shared" si="8"/>
        <v>6.9894671535934344E-2</v>
      </c>
      <c r="W17" s="113">
        <f t="shared" si="9"/>
        <v>0.17065257153157357</v>
      </c>
      <c r="X17" s="66">
        <f t="shared" si="10"/>
        <v>1.8710960082345143E-2</v>
      </c>
      <c r="Y17" s="67">
        <f t="shared" si="11"/>
        <v>0.12364345811486405</v>
      </c>
      <c r="Z17" s="66">
        <f t="shared" si="12"/>
        <v>0.25146289533424515</v>
      </c>
      <c r="AA17" s="66">
        <f t="shared" si="13"/>
        <v>9.4548384873530802E-2</v>
      </c>
      <c r="AB17" s="67">
        <f t="shared" si="14"/>
        <v>0.32884477094231612</v>
      </c>
      <c r="AC17" s="66">
        <v>0.33600000000000002</v>
      </c>
      <c r="AD17" s="67">
        <f t="shared" si="15"/>
        <v>8.5244111269569461E-2</v>
      </c>
      <c r="AE17" s="70">
        <v>0.30199999999999999</v>
      </c>
      <c r="AF17" s="69">
        <v>70921</v>
      </c>
      <c r="AG17" s="69"/>
      <c r="AH17" s="888">
        <v>44977</v>
      </c>
      <c r="AI17" s="888">
        <v>188623</v>
      </c>
      <c r="AJ17" s="887">
        <v>167783</v>
      </c>
      <c r="AK17" s="888">
        <f t="shared" si="16"/>
        <v>17834</v>
      </c>
      <c r="AL17" s="68">
        <v>16079</v>
      </c>
      <c r="AM17" s="69">
        <v>4673</v>
      </c>
      <c r="AN17" s="69">
        <v>1441</v>
      </c>
      <c r="AO17" s="68">
        <v>4957</v>
      </c>
      <c r="AP17" s="69">
        <v>1498</v>
      </c>
      <c r="AQ17" s="68">
        <v>32189</v>
      </c>
      <c r="AR17" s="888">
        <f t="shared" si="36"/>
        <v>1972</v>
      </c>
      <c r="AS17" s="68">
        <v>1755</v>
      </c>
      <c r="AT17" s="114">
        <v>325</v>
      </c>
      <c r="AU17" s="69">
        <v>139</v>
      </c>
      <c r="AV17" s="888">
        <f t="shared" si="17"/>
        <v>4960</v>
      </c>
      <c r="AW17" s="68">
        <v>2918</v>
      </c>
      <c r="AX17" s="69">
        <v>335</v>
      </c>
      <c r="AY17" s="69">
        <v>1540</v>
      </c>
      <c r="AZ17" s="68">
        <v>1002</v>
      </c>
      <c r="BA17" s="220">
        <v>2988</v>
      </c>
      <c r="BB17" s="894">
        <f t="shared" si="18"/>
        <v>1327</v>
      </c>
      <c r="BC17" s="349">
        <f t="shared" si="19"/>
        <v>0.37599338362765938</v>
      </c>
      <c r="BD17" s="349">
        <f t="shared" si="20"/>
        <v>0.51230761890119447</v>
      </c>
      <c r="BE17" s="353">
        <f t="shared" si="21"/>
        <v>2.6279934048339809E-2</v>
      </c>
      <c r="BF17" s="365">
        <f t="shared" si="22"/>
        <v>2.6295838789543162E-2</v>
      </c>
      <c r="BG17" s="365">
        <f t="shared" si="23"/>
        <v>1.3625442393649272</v>
      </c>
      <c r="BH17" s="365">
        <f t="shared" si="24"/>
        <v>1.4128396384709748E-2</v>
      </c>
      <c r="BI17" s="365">
        <f t="shared" si="25"/>
        <v>5.3121835619198083E-3</v>
      </c>
      <c r="BJ17" s="365">
        <f t="shared" si="26"/>
        <v>7.0351971922830193E-3</v>
      </c>
      <c r="BK17" s="365">
        <f t="shared" si="27"/>
        <v>0.45387120880980247</v>
      </c>
      <c r="BL17" s="380">
        <f t="shared" si="28"/>
        <v>0.22671705136701401</v>
      </c>
      <c r="BM17" s="365">
        <v>0.26800000000000002</v>
      </c>
      <c r="BN17" s="907">
        <v>22257</v>
      </c>
      <c r="BO17" s="907">
        <v>9197</v>
      </c>
      <c r="BP17" s="910">
        <f t="shared" si="29"/>
        <v>96633</v>
      </c>
      <c r="BQ17" s="909">
        <v>29885</v>
      </c>
      <c r="BR17" s="909">
        <v>3983</v>
      </c>
      <c r="BS17" s="907">
        <v>1323</v>
      </c>
      <c r="BT17" s="907">
        <v>938</v>
      </c>
      <c r="BU17" s="457"/>
    </row>
    <row r="18" spans="1:73" x14ac:dyDescent="0.2">
      <c r="A18" s="421"/>
      <c r="B18" s="476">
        <v>2006</v>
      </c>
      <c r="C18" s="458">
        <v>30</v>
      </c>
      <c r="D18" s="459">
        <v>4858</v>
      </c>
      <c r="E18" s="112">
        <v>23599</v>
      </c>
      <c r="F18" s="468">
        <f t="shared" si="0"/>
        <v>24007.688135511737</v>
      </c>
      <c r="G18" s="471">
        <f t="shared" si="30"/>
        <v>1.0173180276923486</v>
      </c>
      <c r="H18" s="468">
        <f t="shared" si="37"/>
        <v>408.68813551173662</v>
      </c>
      <c r="I18" s="497">
        <f t="shared" si="2"/>
        <v>24193.842258211662</v>
      </c>
      <c r="J18" s="519">
        <f t="shared" si="31"/>
        <v>1.0252062484940745</v>
      </c>
      <c r="K18" s="632">
        <f t="shared" si="3"/>
        <v>24108.413600000003</v>
      </c>
      <c r="L18" s="650">
        <f t="shared" si="32"/>
        <v>1.0215862367049453</v>
      </c>
      <c r="M18" s="512">
        <f t="shared" si="4"/>
        <v>23880.564327868226</v>
      </c>
      <c r="N18" s="507">
        <f t="shared" si="33"/>
        <v>1.0119311974180358</v>
      </c>
      <c r="O18" s="515">
        <f t="shared" si="5"/>
        <v>24391.303555612278</v>
      </c>
      <c r="P18" s="832">
        <f t="shared" si="34"/>
        <v>1.0335736071703157</v>
      </c>
      <c r="Q18" s="517">
        <f t="shared" si="6"/>
        <v>24010.390000000007</v>
      </c>
      <c r="R18" s="790">
        <f t="shared" si="35"/>
        <v>1.0174325183270481</v>
      </c>
      <c r="S18" s="412">
        <v>0.432</v>
      </c>
      <c r="T18" s="66">
        <v>0.76800000000000002</v>
      </c>
      <c r="U18" s="66">
        <f t="shared" si="7"/>
        <v>6.9876850698768506E-2</v>
      </c>
      <c r="V18" s="66">
        <f t="shared" si="8"/>
        <v>7.4526082745260833E-2</v>
      </c>
      <c r="W18" s="113">
        <f t="shared" si="9"/>
        <v>0.16831409414529619</v>
      </c>
      <c r="X18" s="66">
        <f t="shared" si="10"/>
        <v>2.0215857202158571E-2</v>
      </c>
      <c r="Y18" s="67">
        <f t="shared" si="11"/>
        <v>0.12547920732063955</v>
      </c>
      <c r="Z18" s="66">
        <f t="shared" si="12"/>
        <v>0.24441677044416771</v>
      </c>
      <c r="AA18" s="66">
        <f t="shared" si="13"/>
        <v>9.3921976274917454E-2</v>
      </c>
      <c r="AB18" s="67">
        <f t="shared" si="14"/>
        <v>0.32653936626539365</v>
      </c>
      <c r="AC18" s="66">
        <v>0.33700000000000002</v>
      </c>
      <c r="AD18" s="67">
        <f t="shared" si="15"/>
        <v>8.4260731319554846E-2</v>
      </c>
      <c r="AE18" s="70">
        <v>0.30099999999999999</v>
      </c>
      <c r="AF18" s="69">
        <v>72270</v>
      </c>
      <c r="AG18" s="69"/>
      <c r="AH18" s="888">
        <v>45073</v>
      </c>
      <c r="AI18" s="888">
        <v>188071</v>
      </c>
      <c r="AJ18" s="887">
        <v>167341</v>
      </c>
      <c r="AK18" s="888">
        <f t="shared" si="16"/>
        <v>17664</v>
      </c>
      <c r="AL18" s="68">
        <v>15847</v>
      </c>
      <c r="AM18" s="69">
        <v>4649</v>
      </c>
      <c r="AN18" s="69">
        <v>1396</v>
      </c>
      <c r="AO18" s="68">
        <v>5386</v>
      </c>
      <c r="AP18" s="69">
        <v>1522</v>
      </c>
      <c r="AQ18" s="68">
        <v>31655</v>
      </c>
      <c r="AR18" s="888">
        <f t="shared" si="36"/>
        <v>1983</v>
      </c>
      <c r="AS18" s="68">
        <v>1817</v>
      </c>
      <c r="AT18" s="114">
        <v>351</v>
      </c>
      <c r="AU18" s="69">
        <v>145</v>
      </c>
      <c r="AV18" s="888">
        <f t="shared" si="17"/>
        <v>5050</v>
      </c>
      <c r="AW18" s="68">
        <v>2767</v>
      </c>
      <c r="AX18" s="69">
        <v>316</v>
      </c>
      <c r="AY18" s="69">
        <v>1651</v>
      </c>
      <c r="AZ18" s="68">
        <v>1110</v>
      </c>
      <c r="BA18" s="220">
        <v>3067</v>
      </c>
      <c r="BB18" s="894">
        <f t="shared" si="18"/>
        <v>1461</v>
      </c>
      <c r="BC18" s="349">
        <f t="shared" si="19"/>
        <v>0.38426977045902877</v>
      </c>
      <c r="BD18" s="349">
        <f t="shared" si="20"/>
        <v>0.51975583689138671</v>
      </c>
      <c r="BE18" s="353">
        <f t="shared" si="21"/>
        <v>2.8638120709731964E-2</v>
      </c>
      <c r="BF18" s="365">
        <f t="shared" si="22"/>
        <v>2.6851561378415597E-2</v>
      </c>
      <c r="BG18" s="365">
        <f t="shared" si="23"/>
        <v>1.3525806005258061</v>
      </c>
      <c r="BH18" s="365">
        <f t="shared" si="24"/>
        <v>1.5359070153590702E-2</v>
      </c>
      <c r="BI18" s="365">
        <f t="shared" si="25"/>
        <v>5.9020263623844188E-3</v>
      </c>
      <c r="BJ18" s="365">
        <f t="shared" si="26"/>
        <v>7.7683428067059782E-3</v>
      </c>
      <c r="BK18" s="365">
        <f t="shared" si="27"/>
        <v>0.43801023938010242</v>
      </c>
      <c r="BL18" s="380">
        <f t="shared" si="28"/>
        <v>0.2192749411927494</v>
      </c>
      <c r="BM18" s="365">
        <v>0.26900000000000002</v>
      </c>
      <c r="BN18" s="907">
        <v>22491</v>
      </c>
      <c r="BO18" s="907">
        <v>9135</v>
      </c>
      <c r="BP18" s="910">
        <f t="shared" si="29"/>
        <v>97751</v>
      </c>
      <c r="BQ18" s="909">
        <v>29600</v>
      </c>
      <c r="BR18" s="909">
        <v>3945</v>
      </c>
      <c r="BS18" s="907">
        <v>1410</v>
      </c>
      <c r="BT18" s="907">
        <v>952</v>
      </c>
      <c r="BU18" s="457"/>
    </row>
    <row r="19" spans="1:73" x14ac:dyDescent="0.2">
      <c r="A19" s="421"/>
      <c r="B19" s="476">
        <v>2005</v>
      </c>
      <c r="C19" s="458">
        <v>30</v>
      </c>
      <c r="D19" s="459">
        <v>4862</v>
      </c>
      <c r="E19" s="112">
        <v>22325</v>
      </c>
      <c r="F19" s="468">
        <f t="shared" si="0"/>
        <v>22903.332221246725</v>
      </c>
      <c r="G19" s="470">
        <f t="shared" si="30"/>
        <v>1.0259051386896629</v>
      </c>
      <c r="H19" s="468">
        <f t="shared" si="37"/>
        <v>578.33222124672466</v>
      </c>
      <c r="I19" s="497">
        <f t="shared" si="2"/>
        <v>22963.848883779836</v>
      </c>
      <c r="J19" s="519">
        <f t="shared" si="31"/>
        <v>1.0286158514571035</v>
      </c>
      <c r="K19" s="632">
        <f t="shared" si="3"/>
        <v>22863.4872</v>
      </c>
      <c r="L19" s="650">
        <f t="shared" si="32"/>
        <v>1.0241203673012318</v>
      </c>
      <c r="M19" s="512">
        <f t="shared" si="4"/>
        <v>22846.898476247785</v>
      </c>
      <c r="N19" s="651">
        <f t="shared" si="33"/>
        <v>1.0233773113660822</v>
      </c>
      <c r="O19" s="515">
        <f t="shared" si="5"/>
        <v>23049.641419843887</v>
      </c>
      <c r="P19" s="832">
        <f t="shared" si="34"/>
        <v>1.0324587422102525</v>
      </c>
      <c r="Q19" s="517">
        <f t="shared" si="6"/>
        <v>22781.677999999993</v>
      </c>
      <c r="R19" s="833">
        <f t="shared" si="35"/>
        <v>1.0204559014557668</v>
      </c>
      <c r="S19" s="412">
        <v>0.41899999999999998</v>
      </c>
      <c r="T19" s="66">
        <v>0.749</v>
      </c>
      <c r="U19" s="66">
        <f t="shared" si="7"/>
        <v>7.090885607267404E-2</v>
      </c>
      <c r="V19" s="66">
        <f t="shared" si="8"/>
        <v>7.1999540764340356E-2</v>
      </c>
      <c r="W19" s="113">
        <f t="shared" si="9"/>
        <v>0.16449444957378739</v>
      </c>
      <c r="X19" s="66">
        <f t="shared" si="10"/>
        <v>2.0723009141659851E-2</v>
      </c>
      <c r="Y19" s="67">
        <f t="shared" si="11"/>
        <v>0.11983874777231443</v>
      </c>
      <c r="Z19" s="66">
        <f t="shared" si="12"/>
        <v>0.24402634864597236</v>
      </c>
      <c r="AA19" s="66">
        <f t="shared" si="13"/>
        <v>9.1276061237197517E-2</v>
      </c>
      <c r="AB19" s="67">
        <f t="shared" si="14"/>
        <v>0.32038862817697794</v>
      </c>
      <c r="AC19" s="66">
        <v>0.33</v>
      </c>
      <c r="AD19" s="67">
        <f t="shared" si="15"/>
        <v>8.1629914328044145E-2</v>
      </c>
      <c r="AE19" s="70">
        <v>0.29499999999999998</v>
      </c>
      <c r="AF19" s="69">
        <v>69681</v>
      </c>
      <c r="AG19" s="69"/>
      <c r="AH19" s="888">
        <v>43991</v>
      </c>
      <c r="AI19" s="888">
        <v>186292</v>
      </c>
      <c r="AJ19" s="887">
        <v>166335</v>
      </c>
      <c r="AK19" s="888">
        <f t="shared" si="16"/>
        <v>17004</v>
      </c>
      <c r="AL19" s="68">
        <v>15207</v>
      </c>
      <c r="AM19" s="69">
        <v>4622</v>
      </c>
      <c r="AN19" s="69">
        <v>1315</v>
      </c>
      <c r="AO19" s="68">
        <v>5017</v>
      </c>
      <c r="AP19" s="69">
        <v>1439</v>
      </c>
      <c r="AQ19" s="68">
        <v>30644</v>
      </c>
      <c r="AR19" s="888">
        <f t="shared" si="36"/>
        <v>1881</v>
      </c>
      <c r="AS19" s="68">
        <v>1797</v>
      </c>
      <c r="AT19" s="114">
        <v>375</v>
      </c>
      <c r="AU19" s="69">
        <v>161</v>
      </c>
      <c r="AV19" s="888">
        <f t="shared" si="17"/>
        <v>4941</v>
      </c>
      <c r="AW19" s="68">
        <v>2565</v>
      </c>
      <c r="AX19" s="69">
        <v>281</v>
      </c>
      <c r="AY19" s="69">
        <v>1620</v>
      </c>
      <c r="AZ19" s="68">
        <v>1069</v>
      </c>
      <c r="BA19" s="220">
        <v>3060</v>
      </c>
      <c r="BB19" s="894">
        <f t="shared" si="18"/>
        <v>1444</v>
      </c>
      <c r="BC19" s="349">
        <f t="shared" si="19"/>
        <v>0.37404182680952486</v>
      </c>
      <c r="BD19" s="349">
        <f t="shared" si="20"/>
        <v>0.50560947329998063</v>
      </c>
      <c r="BE19" s="353">
        <f t="shared" si="21"/>
        <v>2.6930839756940717E-2</v>
      </c>
      <c r="BF19" s="365">
        <f t="shared" si="22"/>
        <v>2.6522878062396667E-2</v>
      </c>
      <c r="BG19" s="365">
        <f t="shared" si="23"/>
        <v>1.3517458130623843</v>
      </c>
      <c r="BH19" s="365">
        <f t="shared" si="24"/>
        <v>1.5341341255148463E-2</v>
      </c>
      <c r="BI19" s="365">
        <f t="shared" si="25"/>
        <v>5.7383033087840592E-3</v>
      </c>
      <c r="BJ19" s="365">
        <f t="shared" si="26"/>
        <v>7.7512721963369337E-3</v>
      </c>
      <c r="BK19" s="365">
        <f t="shared" si="27"/>
        <v>0.43977554857134654</v>
      </c>
      <c r="BL19" s="380">
        <f t="shared" si="28"/>
        <v>0.2182373961338098</v>
      </c>
      <c r="BM19" s="365">
        <v>0.26400000000000001</v>
      </c>
      <c r="BN19" s="907">
        <v>21248</v>
      </c>
      <c r="BO19" s="907">
        <v>8863</v>
      </c>
      <c r="BP19" s="910">
        <f t="shared" si="29"/>
        <v>94191</v>
      </c>
      <c r="BQ19" s="909">
        <v>29223</v>
      </c>
      <c r="BR19" s="909">
        <v>3908</v>
      </c>
      <c r="BS19" s="907">
        <v>1216</v>
      </c>
      <c r="BT19" s="907">
        <v>888</v>
      </c>
      <c r="BU19" s="457"/>
    </row>
    <row r="20" spans="1:73" x14ac:dyDescent="0.2">
      <c r="A20" s="421"/>
      <c r="B20" s="476">
        <v>2004</v>
      </c>
      <c r="C20" s="458">
        <v>30</v>
      </c>
      <c r="D20" s="459">
        <v>4856</v>
      </c>
      <c r="E20" s="112">
        <v>23376</v>
      </c>
      <c r="F20" s="468">
        <f t="shared" si="0"/>
        <v>23919.440916540283</v>
      </c>
      <c r="G20" s="470">
        <f t="shared" si="30"/>
        <v>1.0232478147048376</v>
      </c>
      <c r="H20" s="468">
        <f t="shared" si="37"/>
        <v>543.44091654028307</v>
      </c>
      <c r="I20" s="497">
        <f t="shared" si="2"/>
        <v>23985.950658273545</v>
      </c>
      <c r="J20" s="519">
        <f t="shared" si="31"/>
        <v>1.0260930295291557</v>
      </c>
      <c r="K20" s="632">
        <f t="shared" si="3"/>
        <v>23866.787999999997</v>
      </c>
      <c r="L20" s="650">
        <f t="shared" si="32"/>
        <v>1.0209953798767966</v>
      </c>
      <c r="M20" s="512">
        <f t="shared" si="4"/>
        <v>23853.349419179176</v>
      </c>
      <c r="N20" s="651">
        <f t="shared" si="33"/>
        <v>1.0204204919224493</v>
      </c>
      <c r="O20" s="515">
        <f t="shared" si="5"/>
        <v>24148.456984176664</v>
      </c>
      <c r="P20" s="832">
        <f t="shared" si="34"/>
        <v>1.0330448744086527</v>
      </c>
      <c r="Q20" s="517">
        <f t="shared" si="6"/>
        <v>23830.305999999997</v>
      </c>
      <c r="R20" s="833">
        <f t="shared" si="35"/>
        <v>1.0194347193702942</v>
      </c>
      <c r="S20" s="412">
        <v>0.42799999999999999</v>
      </c>
      <c r="T20" s="66">
        <v>0.76300000000000001</v>
      </c>
      <c r="U20" s="66">
        <f t="shared" si="7"/>
        <v>7.1881547702193044E-2</v>
      </c>
      <c r="V20" s="66">
        <f t="shared" si="8"/>
        <v>7.6141919262466828E-2</v>
      </c>
      <c r="W20" s="113">
        <f t="shared" si="9"/>
        <v>0.1688138793565257</v>
      </c>
      <c r="X20" s="66">
        <f t="shared" si="10"/>
        <v>2.042184662662383E-2</v>
      </c>
      <c r="Y20" s="67">
        <f t="shared" si="11"/>
        <v>0.12398495801929574</v>
      </c>
      <c r="Z20" s="66">
        <f t="shared" si="12"/>
        <v>0.25243749126973042</v>
      </c>
      <c r="AA20" s="66">
        <f t="shared" si="13"/>
        <v>9.5852847421488391E-2</v>
      </c>
      <c r="AB20" s="67">
        <f t="shared" si="14"/>
        <v>0.3265260511244587</v>
      </c>
      <c r="AC20" s="66">
        <v>0.33500000000000002</v>
      </c>
      <c r="AD20" s="67">
        <f t="shared" si="15"/>
        <v>8.6040553943746392E-2</v>
      </c>
      <c r="AE20" s="70">
        <v>0.29699999999999999</v>
      </c>
      <c r="AF20" s="69">
        <v>71590</v>
      </c>
      <c r="AG20" s="69"/>
      <c r="AH20" s="888">
        <v>44522</v>
      </c>
      <c r="AI20" s="888">
        <v>188539</v>
      </c>
      <c r="AJ20" s="887">
        <v>167353</v>
      </c>
      <c r="AK20" s="888">
        <f t="shared" si="16"/>
        <v>18072</v>
      </c>
      <c r="AL20" s="68">
        <v>16222</v>
      </c>
      <c r="AM20" s="69">
        <v>4514</v>
      </c>
      <c r="AN20" s="69">
        <v>1363</v>
      </c>
      <c r="AO20" s="68">
        <v>5451</v>
      </c>
      <c r="AP20" s="69">
        <v>1478</v>
      </c>
      <c r="AQ20" s="68">
        <v>31828</v>
      </c>
      <c r="AR20" s="888">
        <f t="shared" si="36"/>
        <v>1980</v>
      </c>
      <c r="AS20" s="68">
        <v>1850</v>
      </c>
      <c r="AT20" s="114">
        <v>362</v>
      </c>
      <c r="AU20" s="69">
        <v>157</v>
      </c>
      <c r="AV20" s="888">
        <f t="shared" si="17"/>
        <v>5146</v>
      </c>
      <c r="AW20" s="68">
        <v>2589</v>
      </c>
      <c r="AX20" s="69">
        <v>345</v>
      </c>
      <c r="AY20" s="69">
        <v>1731</v>
      </c>
      <c r="AZ20" s="68">
        <v>1100</v>
      </c>
      <c r="BA20" s="220">
        <v>3166</v>
      </c>
      <c r="BB20" s="894">
        <f t="shared" si="18"/>
        <v>1462</v>
      </c>
      <c r="BC20" s="349">
        <f t="shared" si="19"/>
        <v>0.37970923787651362</v>
      </c>
      <c r="BD20" s="349">
        <f t="shared" si="20"/>
        <v>0.51658807991980438</v>
      </c>
      <c r="BE20" s="353">
        <f t="shared" si="21"/>
        <v>2.891179013360631E-2</v>
      </c>
      <c r="BF20" s="365">
        <f t="shared" si="22"/>
        <v>2.7294087695383978E-2</v>
      </c>
      <c r="BG20" s="365">
        <f t="shared" si="23"/>
        <v>1.3604833077245426</v>
      </c>
      <c r="BH20" s="365">
        <f t="shared" si="24"/>
        <v>1.5365274479675933E-2</v>
      </c>
      <c r="BI20" s="365">
        <f t="shared" si="25"/>
        <v>5.8343366624411929E-3</v>
      </c>
      <c r="BJ20" s="365">
        <f t="shared" si="26"/>
        <v>7.7543638186263848E-3</v>
      </c>
      <c r="BK20" s="365">
        <f t="shared" si="27"/>
        <v>0.44458723285375051</v>
      </c>
      <c r="BL20" s="380">
        <f t="shared" si="28"/>
        <v>0.22659589328118451</v>
      </c>
      <c r="BM20" s="365">
        <v>0.26600000000000001</v>
      </c>
      <c r="BN20" s="907">
        <v>22248</v>
      </c>
      <c r="BO20" s="907">
        <v>8919</v>
      </c>
      <c r="BP20" s="910">
        <f t="shared" si="29"/>
        <v>97397</v>
      </c>
      <c r="BQ20" s="909">
        <v>29254</v>
      </c>
      <c r="BR20" s="909">
        <v>3784</v>
      </c>
      <c r="BS20" s="907">
        <v>1381</v>
      </c>
      <c r="BT20" s="907">
        <v>898</v>
      </c>
      <c r="BU20" s="457"/>
    </row>
    <row r="21" spans="1:73" x14ac:dyDescent="0.2">
      <c r="A21" s="421"/>
      <c r="B21" s="476">
        <v>2003</v>
      </c>
      <c r="C21" s="458">
        <v>30</v>
      </c>
      <c r="D21" s="459">
        <v>4860</v>
      </c>
      <c r="E21" s="112">
        <v>22978</v>
      </c>
      <c r="F21" s="468">
        <f t="shared" si="0"/>
        <v>23485.907660886336</v>
      </c>
      <c r="G21" s="470">
        <f t="shared" si="30"/>
        <v>1.0221040848153162</v>
      </c>
      <c r="H21" s="468">
        <f t="shared" si="37"/>
        <v>507.90766088633609</v>
      </c>
      <c r="I21" s="497">
        <f t="shared" si="2"/>
        <v>23396.729217198252</v>
      </c>
      <c r="J21" s="520">
        <f t="shared" si="31"/>
        <v>1.0182230488814628</v>
      </c>
      <c r="K21" s="632">
        <f t="shared" si="3"/>
        <v>23298.6384</v>
      </c>
      <c r="L21" s="636">
        <f t="shared" si="32"/>
        <v>1.0139541474453826</v>
      </c>
      <c r="M21" s="512">
        <f t="shared" si="4"/>
        <v>23434.116835541987</v>
      </c>
      <c r="N21" s="651">
        <f t="shared" si="33"/>
        <v>1.0198501538663933</v>
      </c>
      <c r="O21" s="515">
        <f t="shared" si="5"/>
        <v>23496.940454446027</v>
      </c>
      <c r="P21" s="832">
        <f t="shared" si="34"/>
        <v>1.0225842307618602</v>
      </c>
      <c r="Q21" s="517">
        <f t="shared" si="6"/>
        <v>23230.012000000002</v>
      </c>
      <c r="R21" s="790">
        <f t="shared" si="35"/>
        <v>1.0109675341631126</v>
      </c>
      <c r="S21" s="412">
        <v>0.42199999999999999</v>
      </c>
      <c r="T21" s="66">
        <v>0.755</v>
      </c>
      <c r="U21" s="66">
        <f t="shared" si="7"/>
        <v>7.3863555625026639E-2</v>
      </c>
      <c r="V21" s="66">
        <f t="shared" si="8"/>
        <v>7.3991445582822959E-2</v>
      </c>
      <c r="W21" s="113">
        <f t="shared" si="9"/>
        <v>0.1643166941408063</v>
      </c>
      <c r="X21" s="66">
        <f t="shared" si="10"/>
        <v>2.1357622951984425E-2</v>
      </c>
      <c r="Y21" s="67">
        <f t="shared" si="11"/>
        <v>0.12258267582115669</v>
      </c>
      <c r="Z21" s="66">
        <f t="shared" si="12"/>
        <v>0.25205689682122406</v>
      </c>
      <c r="AA21" s="66">
        <f t="shared" si="13"/>
        <v>9.4628405592987963E-2</v>
      </c>
      <c r="AB21" s="67">
        <f t="shared" si="14"/>
        <v>0.32651727224930016</v>
      </c>
      <c r="AC21" s="66">
        <v>0.33300000000000002</v>
      </c>
      <c r="AD21" s="67">
        <f t="shared" si="15"/>
        <v>8.4764389247208569E-2</v>
      </c>
      <c r="AE21" s="70">
        <v>0.29399999999999998</v>
      </c>
      <c r="AF21" s="69">
        <v>70373</v>
      </c>
      <c r="AG21" s="69"/>
      <c r="AH21" s="888">
        <v>44057</v>
      </c>
      <c r="AI21" s="888">
        <v>187449</v>
      </c>
      <c r="AJ21" s="887">
        <v>166737</v>
      </c>
      <c r="AK21" s="888">
        <f t="shared" si="16"/>
        <v>17738</v>
      </c>
      <c r="AL21" s="68">
        <v>15889</v>
      </c>
      <c r="AM21" s="69">
        <v>4578</v>
      </c>
      <c r="AN21" s="69">
        <v>1336</v>
      </c>
      <c r="AO21" s="68">
        <v>5207</v>
      </c>
      <c r="AP21" s="69">
        <v>1546</v>
      </c>
      <c r="AQ21" s="68">
        <v>30801</v>
      </c>
      <c r="AR21" s="888">
        <f t="shared" si="36"/>
        <v>2027</v>
      </c>
      <c r="AS21" s="68">
        <v>1849</v>
      </c>
      <c r="AT21" s="114">
        <v>371</v>
      </c>
      <c r="AU21" s="69">
        <v>158</v>
      </c>
      <c r="AV21" s="888">
        <f t="shared" si="17"/>
        <v>5198</v>
      </c>
      <c r="AW21" s="68">
        <v>2573</v>
      </c>
      <c r="AX21" s="69">
        <v>323</v>
      </c>
      <c r="AY21" s="69">
        <v>1626</v>
      </c>
      <c r="AZ21" s="68">
        <v>1132</v>
      </c>
      <c r="BA21" s="220">
        <v>3171</v>
      </c>
      <c r="BB21" s="894">
        <f t="shared" si="18"/>
        <v>1503</v>
      </c>
      <c r="BC21" s="349">
        <f t="shared" si="19"/>
        <v>0.37542478220742709</v>
      </c>
      <c r="BD21" s="349">
        <f t="shared" si="20"/>
        <v>0.51150979733154089</v>
      </c>
      <c r="BE21" s="353">
        <f t="shared" si="21"/>
        <v>2.7778222343144001E-2</v>
      </c>
      <c r="BF21" s="365">
        <f t="shared" si="22"/>
        <v>2.7730209283591805E-2</v>
      </c>
      <c r="BG21" s="365">
        <f t="shared" si="23"/>
        <v>1.3624827703806859</v>
      </c>
      <c r="BH21" s="365">
        <f t="shared" si="24"/>
        <v>1.6085714691714152E-2</v>
      </c>
      <c r="BI21" s="365">
        <f t="shared" si="25"/>
        <v>6.0389759347875957E-3</v>
      </c>
      <c r="BJ21" s="365">
        <f t="shared" si="26"/>
        <v>8.0181809452170988E-3</v>
      </c>
      <c r="BK21" s="365">
        <f t="shared" si="27"/>
        <v>0.43768206556491834</v>
      </c>
      <c r="BL21" s="380">
        <f t="shared" si="28"/>
        <v>0.22578261549173689</v>
      </c>
      <c r="BM21" s="365">
        <v>0.26400000000000001</v>
      </c>
      <c r="BN21" s="907">
        <v>21886</v>
      </c>
      <c r="BO21" s="907">
        <v>8827</v>
      </c>
      <c r="BP21" s="910">
        <f t="shared" si="29"/>
        <v>95882</v>
      </c>
      <c r="BQ21" s="909">
        <v>29089</v>
      </c>
      <c r="BR21" s="909">
        <v>3850</v>
      </c>
      <c r="BS21" s="907">
        <v>1316</v>
      </c>
      <c r="BT21" s="907">
        <v>934</v>
      </c>
      <c r="BU21" s="457"/>
    </row>
    <row r="22" spans="1:73" x14ac:dyDescent="0.2">
      <c r="A22" s="421"/>
      <c r="B22" s="476">
        <v>2002</v>
      </c>
      <c r="C22" s="458">
        <v>30</v>
      </c>
      <c r="D22" s="459">
        <v>4852</v>
      </c>
      <c r="E22" s="112">
        <v>22408</v>
      </c>
      <c r="F22" s="468">
        <f t="shared" si="0"/>
        <v>22848.912819846875</v>
      </c>
      <c r="G22" s="470">
        <f t="shared" si="30"/>
        <v>1.0196765806786361</v>
      </c>
      <c r="H22" s="468">
        <f t="shared" si="37"/>
        <v>440.91281984687521</v>
      </c>
      <c r="I22" s="497">
        <f t="shared" si="2"/>
        <v>22909.353204712042</v>
      </c>
      <c r="J22" s="519">
        <f t="shared" si="31"/>
        <v>1.0223738488357748</v>
      </c>
      <c r="K22" s="632">
        <f t="shared" si="3"/>
        <v>22862.178400000001</v>
      </c>
      <c r="L22" s="650">
        <f t="shared" si="32"/>
        <v>1.0202685826490538</v>
      </c>
      <c r="M22" s="512">
        <f t="shared" si="4"/>
        <v>22757.480288728126</v>
      </c>
      <c r="N22" s="507">
        <f t="shared" si="33"/>
        <v>1.015596228522319</v>
      </c>
      <c r="O22" s="515">
        <f t="shared" si="5"/>
        <v>22952.868993923021</v>
      </c>
      <c r="P22" s="832">
        <f t="shared" si="34"/>
        <v>1.0243158244342654</v>
      </c>
      <c r="Q22" s="517">
        <f t="shared" si="6"/>
        <v>22775.408000000003</v>
      </c>
      <c r="R22" s="790">
        <f t="shared" si="35"/>
        <v>1.0163962870403429</v>
      </c>
      <c r="S22" s="412">
        <v>0.41699999999999998</v>
      </c>
      <c r="T22" s="66">
        <v>0.748</v>
      </c>
      <c r="U22" s="66">
        <f t="shared" si="7"/>
        <v>7.6067892913568441E-2</v>
      </c>
      <c r="V22" s="66">
        <f t="shared" si="8"/>
        <v>7.3328405154295492E-2</v>
      </c>
      <c r="W22" s="113">
        <f t="shared" si="9"/>
        <v>0.16822870615974064</v>
      </c>
      <c r="X22" s="66">
        <f t="shared" si="10"/>
        <v>2.4090098708527199E-2</v>
      </c>
      <c r="Y22" s="67">
        <f t="shared" si="11"/>
        <v>0.1200760924898856</v>
      </c>
      <c r="Z22" s="66">
        <f t="shared" si="12"/>
        <v>0.26078763896740154</v>
      </c>
      <c r="AA22" s="66">
        <f t="shared" si="13"/>
        <v>9.6412399860675721E-2</v>
      </c>
      <c r="AB22" s="67">
        <f t="shared" si="14"/>
        <v>0.32479598788247743</v>
      </c>
      <c r="AC22" s="66">
        <v>0.33100000000000002</v>
      </c>
      <c r="AD22" s="67">
        <f t="shared" si="15"/>
        <v>8.7056238780376716E-2</v>
      </c>
      <c r="AE22" s="70">
        <v>0.29299999999999998</v>
      </c>
      <c r="AF22" s="69">
        <v>68991</v>
      </c>
      <c r="AG22" s="69"/>
      <c r="AH22" s="888">
        <v>43272</v>
      </c>
      <c r="AI22" s="888">
        <v>186615</v>
      </c>
      <c r="AJ22" s="887">
        <v>165582</v>
      </c>
      <c r="AK22" s="888">
        <f t="shared" si="16"/>
        <v>17992</v>
      </c>
      <c r="AL22" s="68">
        <v>16246</v>
      </c>
      <c r="AM22" s="69">
        <v>4565</v>
      </c>
      <c r="AN22" s="69">
        <v>1399</v>
      </c>
      <c r="AO22" s="68">
        <v>5059</v>
      </c>
      <c r="AP22" s="69">
        <v>1494</v>
      </c>
      <c r="AQ22" s="68">
        <v>31394</v>
      </c>
      <c r="AR22" s="888">
        <f t="shared" si="36"/>
        <v>2023</v>
      </c>
      <c r="AS22" s="68">
        <v>1746</v>
      </c>
      <c r="AT22" s="114">
        <v>380</v>
      </c>
      <c r="AU22" s="69">
        <v>160</v>
      </c>
      <c r="AV22" s="888">
        <f t="shared" si="17"/>
        <v>5248</v>
      </c>
      <c r="AW22" s="68">
        <v>2750</v>
      </c>
      <c r="AX22" s="69">
        <v>369</v>
      </c>
      <c r="AY22" s="69">
        <v>1633</v>
      </c>
      <c r="AZ22" s="68">
        <v>1282</v>
      </c>
      <c r="BA22" s="220">
        <v>3225</v>
      </c>
      <c r="BB22" s="894">
        <f t="shared" si="18"/>
        <v>1662</v>
      </c>
      <c r="BC22" s="349">
        <f t="shared" si="19"/>
        <v>0.36969696969696969</v>
      </c>
      <c r="BD22" s="349">
        <f t="shared" si="20"/>
        <v>0.50896766069179866</v>
      </c>
      <c r="BE22" s="353">
        <f t="shared" si="21"/>
        <v>2.7109289178254694E-2</v>
      </c>
      <c r="BF22" s="365">
        <f t="shared" si="22"/>
        <v>2.8122069501379847E-2</v>
      </c>
      <c r="BG22" s="365">
        <f t="shared" si="23"/>
        <v>1.3767158035106029</v>
      </c>
      <c r="BH22" s="365">
        <f t="shared" si="24"/>
        <v>1.8582133901523388E-2</v>
      </c>
      <c r="BI22" s="365">
        <f t="shared" si="25"/>
        <v>6.869758593896525E-3</v>
      </c>
      <c r="BJ22" s="365">
        <f t="shared" si="26"/>
        <v>8.9060364922433893E-3</v>
      </c>
      <c r="BK22" s="365">
        <f t="shared" si="27"/>
        <v>0.45504486092388863</v>
      </c>
      <c r="BL22" s="380">
        <f t="shared" si="28"/>
        <v>0.23547999014364193</v>
      </c>
      <c r="BM22" s="365">
        <v>0.26100000000000001</v>
      </c>
      <c r="BN22" s="907">
        <v>21332</v>
      </c>
      <c r="BO22" s="907">
        <v>8700</v>
      </c>
      <c r="BP22" s="910">
        <f t="shared" si="29"/>
        <v>94981</v>
      </c>
      <c r="BQ22" s="909">
        <v>28592</v>
      </c>
      <c r="BR22" s="909">
        <v>3845</v>
      </c>
      <c r="BS22" s="907">
        <v>1452</v>
      </c>
      <c r="BT22" s="907">
        <v>921</v>
      </c>
      <c r="BU22" s="457"/>
    </row>
    <row r="23" spans="1:73" x14ac:dyDescent="0.2">
      <c r="A23" s="421"/>
      <c r="B23" s="476">
        <v>2001</v>
      </c>
      <c r="C23" s="458">
        <v>30</v>
      </c>
      <c r="D23" s="459">
        <v>4858</v>
      </c>
      <c r="E23" s="112">
        <v>23199</v>
      </c>
      <c r="F23" s="468">
        <f t="shared" si="0"/>
        <v>23666.513339610734</v>
      </c>
      <c r="G23" s="470">
        <f t="shared" si="30"/>
        <v>1.0201523056860526</v>
      </c>
      <c r="H23" s="468">
        <f t="shared" si="37"/>
        <v>467.51333961073396</v>
      </c>
      <c r="I23" s="497">
        <f t="shared" si="2"/>
        <v>23618.883970706451</v>
      </c>
      <c r="J23" s="520">
        <f t="shared" si="31"/>
        <v>1.0180992271523104</v>
      </c>
      <c r="K23" s="632">
        <f t="shared" si="3"/>
        <v>23541.011200000001</v>
      </c>
      <c r="L23" s="636">
        <f t="shared" si="32"/>
        <v>1.014742497521445</v>
      </c>
      <c r="M23" s="512">
        <f t="shared" si="4"/>
        <v>23672.073107050936</v>
      </c>
      <c r="N23" s="651">
        <f t="shared" si="33"/>
        <v>1.0203919611643146</v>
      </c>
      <c r="O23" s="515">
        <f t="shared" si="5"/>
        <v>23684.245052176655</v>
      </c>
      <c r="P23" s="832">
        <f t="shared" si="34"/>
        <v>1.0209166365867777</v>
      </c>
      <c r="Q23" s="517">
        <f t="shared" si="6"/>
        <v>23478.428000000004</v>
      </c>
      <c r="R23" s="790">
        <f t="shared" si="35"/>
        <v>1.0120448295185138</v>
      </c>
      <c r="S23" s="412">
        <v>0.42699999999999999</v>
      </c>
      <c r="T23" s="66">
        <v>0.75900000000000001</v>
      </c>
      <c r="U23" s="66">
        <f t="shared" si="7"/>
        <v>7.5293984941203013E-2</v>
      </c>
      <c r="V23" s="66">
        <f t="shared" si="8"/>
        <v>7.6957784608443075E-2</v>
      </c>
      <c r="W23" s="113">
        <f t="shared" si="9"/>
        <v>0.17330566489816876</v>
      </c>
      <c r="X23" s="66">
        <f t="shared" si="10"/>
        <v>2.6310594737881051E-2</v>
      </c>
      <c r="Y23" s="67">
        <f t="shared" si="11"/>
        <v>0.12407474756118432</v>
      </c>
      <c r="Z23" s="66">
        <f t="shared" si="12"/>
        <v>0.24951355009728998</v>
      </c>
      <c r="AA23" s="66">
        <f t="shared" si="13"/>
        <v>9.4643162758856758E-2</v>
      </c>
      <c r="AB23" s="67">
        <f t="shared" si="14"/>
        <v>0.32710583457883308</v>
      </c>
      <c r="AC23" s="66">
        <v>0.33200000000000002</v>
      </c>
      <c r="AD23" s="67">
        <f t="shared" si="15"/>
        <v>8.4534913571795309E-2</v>
      </c>
      <c r="AE23" s="70">
        <v>0.29599999999999999</v>
      </c>
      <c r="AF23" s="69">
        <v>70922</v>
      </c>
      <c r="AG23" s="69"/>
      <c r="AH23" s="888">
        <v>43879</v>
      </c>
      <c r="AI23" s="888">
        <v>186976</v>
      </c>
      <c r="AJ23" s="887">
        <v>166234</v>
      </c>
      <c r="AK23" s="888">
        <f t="shared" si="16"/>
        <v>17696</v>
      </c>
      <c r="AL23" s="68">
        <v>15806</v>
      </c>
      <c r="AM23" s="69">
        <v>4435</v>
      </c>
      <c r="AN23" s="69">
        <v>1424</v>
      </c>
      <c r="AO23" s="68">
        <v>5458</v>
      </c>
      <c r="AP23" s="69">
        <v>1484</v>
      </c>
      <c r="AQ23" s="68">
        <v>32404</v>
      </c>
      <c r="AR23" s="888">
        <f t="shared" si="36"/>
        <v>1983</v>
      </c>
      <c r="AS23" s="68">
        <v>1890</v>
      </c>
      <c r="AT23" s="114">
        <v>458</v>
      </c>
      <c r="AU23" s="69">
        <v>151</v>
      </c>
      <c r="AV23" s="888">
        <f t="shared" si="17"/>
        <v>5340</v>
      </c>
      <c r="AW23" s="68">
        <v>3103</v>
      </c>
      <c r="AX23" s="69">
        <v>348</v>
      </c>
      <c r="AY23" s="69">
        <v>1607</v>
      </c>
      <c r="AZ23" s="68">
        <v>1408</v>
      </c>
      <c r="BA23" s="220">
        <v>3357</v>
      </c>
      <c r="BB23" s="894">
        <f t="shared" si="18"/>
        <v>1866</v>
      </c>
      <c r="BC23" s="349">
        <f t="shared" si="19"/>
        <v>0.37931071367448227</v>
      </c>
      <c r="BD23" s="349">
        <f t="shared" si="20"/>
        <v>0.51910940441553999</v>
      </c>
      <c r="BE23" s="353">
        <f t="shared" si="21"/>
        <v>2.9190912202635633E-2</v>
      </c>
      <c r="BF23" s="365">
        <f t="shared" si="22"/>
        <v>2.8559815163443438E-2</v>
      </c>
      <c r="BG23" s="365">
        <f t="shared" si="23"/>
        <v>1.3685598262880347</v>
      </c>
      <c r="BH23" s="365">
        <f t="shared" si="24"/>
        <v>1.9852796029440792E-2</v>
      </c>
      <c r="BI23" s="365">
        <f t="shared" si="25"/>
        <v>7.5303782303611155E-3</v>
      </c>
      <c r="BJ23" s="365">
        <f t="shared" si="26"/>
        <v>9.9798904672257407E-3</v>
      </c>
      <c r="BK23" s="365">
        <f t="shared" si="27"/>
        <v>0.45689630862073827</v>
      </c>
      <c r="BL23" s="380">
        <f t="shared" si="28"/>
        <v>0.22286455542708891</v>
      </c>
      <c r="BM23" s="365">
        <v>0.26400000000000001</v>
      </c>
      <c r="BN23" s="907">
        <v>22088</v>
      </c>
      <c r="BO23" s="907">
        <v>8813</v>
      </c>
      <c r="BP23" s="910">
        <f t="shared" si="29"/>
        <v>97061</v>
      </c>
      <c r="BQ23" s="909">
        <v>28680</v>
      </c>
      <c r="BR23" s="909">
        <v>3653</v>
      </c>
      <c r="BS23" s="907">
        <v>1384</v>
      </c>
      <c r="BT23" s="907">
        <v>928</v>
      </c>
      <c r="BU23" s="457"/>
    </row>
    <row r="24" spans="1:73" x14ac:dyDescent="0.2">
      <c r="A24" s="421"/>
      <c r="B24" s="476">
        <v>2000</v>
      </c>
      <c r="C24" s="458">
        <v>30</v>
      </c>
      <c r="D24" s="459">
        <v>4858</v>
      </c>
      <c r="E24" s="112">
        <v>24971</v>
      </c>
      <c r="F24" s="468">
        <f t="shared" si="0"/>
        <v>24966.231878432965</v>
      </c>
      <c r="G24" s="471">
        <f t="shared" si="30"/>
        <v>0.99980905363954053</v>
      </c>
      <c r="H24" s="468">
        <f t="shared" ref="H24:H31" si="38">E24-F24</f>
        <v>4.7681215670345409</v>
      </c>
      <c r="I24" s="497">
        <f t="shared" si="2"/>
        <v>25301.220319802145</v>
      </c>
      <c r="J24" s="520">
        <f t="shared" si="31"/>
        <v>1.0132241528093446</v>
      </c>
      <c r="K24" s="632">
        <f t="shared" si="3"/>
        <v>25129.232000000004</v>
      </c>
      <c r="L24" s="636">
        <f t="shared" si="32"/>
        <v>1.0063366304913701</v>
      </c>
      <c r="M24" s="512">
        <f t="shared" si="4"/>
        <v>24851.522361250092</v>
      </c>
      <c r="N24" s="507">
        <f t="shared" si="33"/>
        <v>0.99521534424933289</v>
      </c>
      <c r="O24" s="515">
        <f t="shared" si="5"/>
        <v>25516.131815266872</v>
      </c>
      <c r="P24" s="832">
        <f t="shared" si="34"/>
        <v>1.0218305961021534</v>
      </c>
      <c r="Q24" s="517">
        <f t="shared" si="6"/>
        <v>25126.312000000002</v>
      </c>
      <c r="R24" s="790">
        <f t="shared" si="35"/>
        <v>1.0062196948460214</v>
      </c>
      <c r="S24" s="412">
        <v>0.437</v>
      </c>
      <c r="T24" s="66">
        <v>0.78200000000000003</v>
      </c>
      <c r="U24" s="66">
        <f t="shared" si="7"/>
        <v>7.4470121701080264E-2</v>
      </c>
      <c r="V24" s="66">
        <f t="shared" si="8"/>
        <v>7.7847668535484749E-2</v>
      </c>
      <c r="W24" s="113">
        <f t="shared" si="9"/>
        <v>0.16480518866189078</v>
      </c>
      <c r="X24" s="66">
        <f t="shared" si="10"/>
        <v>2.3683850676876794E-2</v>
      </c>
      <c r="Y24" s="67">
        <f t="shared" si="11"/>
        <v>0.13124602519696627</v>
      </c>
      <c r="Z24" s="66">
        <f t="shared" si="12"/>
        <v>0.27088746068644881</v>
      </c>
      <c r="AA24" s="66">
        <f t="shared" si="13"/>
        <v>0.10412012971654727</v>
      </c>
      <c r="AB24" s="67">
        <f t="shared" si="14"/>
        <v>0.34146041296321616</v>
      </c>
      <c r="AC24" s="66">
        <v>0.34499999999999997</v>
      </c>
      <c r="AD24" s="67">
        <f t="shared" si="15"/>
        <v>9.5852539406394377E-2</v>
      </c>
      <c r="AE24" s="70">
        <v>0.3</v>
      </c>
      <c r="AF24" s="69">
        <v>73130</v>
      </c>
      <c r="AG24" s="69"/>
      <c r="AH24" s="888">
        <v>45246</v>
      </c>
      <c r="AI24" s="888">
        <v>190261</v>
      </c>
      <c r="AJ24" s="887">
        <v>167290</v>
      </c>
      <c r="AK24" s="888">
        <f t="shared" si="16"/>
        <v>19810</v>
      </c>
      <c r="AL24" s="68">
        <v>18237</v>
      </c>
      <c r="AM24" s="69">
        <v>4711</v>
      </c>
      <c r="AN24" s="69">
        <v>1514</v>
      </c>
      <c r="AO24" s="68">
        <v>5693</v>
      </c>
      <c r="AP24" s="69">
        <v>1518</v>
      </c>
      <c r="AQ24" s="68">
        <v>31356</v>
      </c>
      <c r="AR24" s="888">
        <f t="shared" si="36"/>
        <v>1999</v>
      </c>
      <c r="AS24" s="68">
        <v>1573</v>
      </c>
      <c r="AT24" s="114">
        <v>408</v>
      </c>
      <c r="AU24" s="69">
        <v>161</v>
      </c>
      <c r="AV24" s="888">
        <f t="shared" si="17"/>
        <v>5446</v>
      </c>
      <c r="AW24" s="68">
        <v>2924</v>
      </c>
      <c r="AX24" s="69">
        <v>320</v>
      </c>
      <c r="AY24" s="69">
        <v>1628</v>
      </c>
      <c r="AZ24" s="68">
        <v>1324</v>
      </c>
      <c r="BA24" s="220">
        <v>3447</v>
      </c>
      <c r="BB24" s="894">
        <f t="shared" si="18"/>
        <v>1732</v>
      </c>
      <c r="BC24" s="349">
        <f t="shared" si="19"/>
        <v>0.38436673832261997</v>
      </c>
      <c r="BD24" s="349">
        <f t="shared" si="20"/>
        <v>0.53247906822732982</v>
      </c>
      <c r="BE24" s="353">
        <f t="shared" si="21"/>
        <v>2.9922054441004726E-2</v>
      </c>
      <c r="BF24" s="365">
        <f t="shared" si="22"/>
        <v>2.8623837780732783E-2</v>
      </c>
      <c r="BG24" s="365">
        <f t="shared" si="23"/>
        <v>1.3853411732531109</v>
      </c>
      <c r="BH24" s="365">
        <f t="shared" si="24"/>
        <v>1.8104744974702585E-2</v>
      </c>
      <c r="BI24" s="365">
        <f t="shared" si="25"/>
        <v>6.9588617740892773E-3</v>
      </c>
      <c r="BJ24" s="365">
        <f t="shared" si="26"/>
        <v>9.1032844355911097E-3</v>
      </c>
      <c r="BK24" s="365">
        <f t="shared" si="27"/>
        <v>0.42877068234650623</v>
      </c>
      <c r="BL24" s="380">
        <f t="shared" si="28"/>
        <v>0.24937782031997813</v>
      </c>
      <c r="BM24" s="365">
        <v>0.27</v>
      </c>
      <c r="BN24" s="907">
        <v>23735</v>
      </c>
      <c r="BO24" s="907">
        <v>8901</v>
      </c>
      <c r="BP24" s="910">
        <f t="shared" si="29"/>
        <v>101310</v>
      </c>
      <c r="BQ24" s="909">
        <v>29700</v>
      </c>
      <c r="BR24" s="909">
        <v>3892</v>
      </c>
      <c r="BS24" s="907">
        <v>1210</v>
      </c>
      <c r="BT24" s="907">
        <v>952</v>
      </c>
      <c r="BU24" s="457"/>
    </row>
    <row r="25" spans="1:73" x14ac:dyDescent="0.2">
      <c r="A25" s="421"/>
      <c r="B25" s="476">
        <v>1999</v>
      </c>
      <c r="C25" s="458">
        <v>30</v>
      </c>
      <c r="D25" s="459">
        <v>4856</v>
      </c>
      <c r="E25" s="112">
        <v>24691</v>
      </c>
      <c r="F25" s="468">
        <f t="shared" si="0"/>
        <v>24889.060559227677</v>
      </c>
      <c r="G25" s="471">
        <f t="shared" si="30"/>
        <v>1.0080215689614709</v>
      </c>
      <c r="H25" s="468">
        <f t="shared" si="37"/>
        <v>198.060559227677</v>
      </c>
      <c r="I25" s="497">
        <f t="shared" si="2"/>
        <v>25103.6533460951</v>
      </c>
      <c r="J25" s="520">
        <f t="shared" si="31"/>
        <v>1.016712702851043</v>
      </c>
      <c r="K25" s="632">
        <f t="shared" si="3"/>
        <v>24924.184000000005</v>
      </c>
      <c r="L25" s="636">
        <f t="shared" si="32"/>
        <v>1.0094440889392897</v>
      </c>
      <c r="M25" s="512">
        <f t="shared" si="4"/>
        <v>24800.539741540189</v>
      </c>
      <c r="N25" s="507">
        <f t="shared" si="33"/>
        <v>1.0044364238605237</v>
      </c>
      <c r="O25" s="515">
        <f t="shared" si="5"/>
        <v>25276.325743614078</v>
      </c>
      <c r="P25" s="832">
        <f t="shared" si="34"/>
        <v>1.0237060363538972</v>
      </c>
      <c r="Q25" s="517">
        <f t="shared" si="6"/>
        <v>24908.047999999999</v>
      </c>
      <c r="R25" s="790">
        <f t="shared" si="35"/>
        <v>1.0087905714632861</v>
      </c>
      <c r="S25" s="412">
        <v>0.434</v>
      </c>
      <c r="T25" s="66">
        <v>0.77800000000000002</v>
      </c>
      <c r="U25" s="66">
        <f t="shared" si="7"/>
        <v>7.8399735219891603E-2</v>
      </c>
      <c r="V25" s="66">
        <f t="shared" si="8"/>
        <v>7.6234606208541916E-2</v>
      </c>
      <c r="W25" s="113">
        <f t="shared" si="9"/>
        <v>0.16405014444467875</v>
      </c>
      <c r="X25" s="66">
        <f t="shared" si="10"/>
        <v>2.7277867416876975E-2</v>
      </c>
      <c r="Y25" s="67">
        <f t="shared" si="11"/>
        <v>0.13016363367985997</v>
      </c>
      <c r="Z25" s="66">
        <f t="shared" si="12"/>
        <v>0.26850357866865254</v>
      </c>
      <c r="AA25" s="66">
        <f t="shared" si="13"/>
        <v>0.10264006916475128</v>
      </c>
      <c r="AB25" s="67">
        <f t="shared" si="14"/>
        <v>0.34050446126901385</v>
      </c>
      <c r="AC25" s="66">
        <v>0.34499999999999997</v>
      </c>
      <c r="AD25" s="67">
        <f t="shared" si="15"/>
        <v>9.4316049174451216E-2</v>
      </c>
      <c r="AE25" s="70">
        <v>0.30199999999999999</v>
      </c>
      <c r="AF25" s="69">
        <v>72513</v>
      </c>
      <c r="AG25" s="69"/>
      <c r="AH25" s="888">
        <v>45327</v>
      </c>
      <c r="AI25" s="888">
        <v>189692</v>
      </c>
      <c r="AJ25" s="887">
        <v>167137</v>
      </c>
      <c r="AK25" s="888">
        <f t="shared" si="16"/>
        <v>19470</v>
      </c>
      <c r="AL25" s="68">
        <v>17891</v>
      </c>
      <c r="AM25" s="69">
        <v>4682</v>
      </c>
      <c r="AN25" s="69">
        <v>1464</v>
      </c>
      <c r="AO25" s="68">
        <v>5528</v>
      </c>
      <c r="AP25" s="69">
        <v>1632</v>
      </c>
      <c r="AQ25" s="68">
        <v>31119</v>
      </c>
      <c r="AR25" s="888">
        <f t="shared" si="36"/>
        <v>2177</v>
      </c>
      <c r="AS25" s="68">
        <v>1579</v>
      </c>
      <c r="AT25" s="114">
        <v>459</v>
      </c>
      <c r="AU25" s="69">
        <v>177</v>
      </c>
      <c r="AV25" s="888">
        <f t="shared" si="17"/>
        <v>5685</v>
      </c>
      <c r="AW25" s="68">
        <v>3421</v>
      </c>
      <c r="AX25" s="69">
        <v>368</v>
      </c>
      <c r="AY25" s="69">
        <v>1604</v>
      </c>
      <c r="AZ25" s="68">
        <v>1519</v>
      </c>
      <c r="BA25" s="220">
        <v>3508</v>
      </c>
      <c r="BB25" s="894">
        <f t="shared" si="18"/>
        <v>1978</v>
      </c>
      <c r="BC25" s="349">
        <f t="shared" si="19"/>
        <v>0.38226704341775086</v>
      </c>
      <c r="BD25" s="349">
        <f t="shared" si="20"/>
        <v>0.53291124559812753</v>
      </c>
      <c r="BE25" s="353">
        <f t="shared" si="21"/>
        <v>2.9141977521455833E-2</v>
      </c>
      <c r="BF25" s="365">
        <f t="shared" si="22"/>
        <v>2.9969634987242477E-2</v>
      </c>
      <c r="BG25" s="365">
        <f t="shared" si="23"/>
        <v>1.3940810613269345</v>
      </c>
      <c r="BH25" s="365">
        <f t="shared" si="24"/>
        <v>2.0947967950574381E-2</v>
      </c>
      <c r="BI25" s="365">
        <f t="shared" si="25"/>
        <v>8.0077177740758704E-3</v>
      </c>
      <c r="BJ25" s="365">
        <f t="shared" si="26"/>
        <v>1.0427429728190963E-2</v>
      </c>
      <c r="BK25" s="365">
        <f t="shared" si="27"/>
        <v>0.42915063505854123</v>
      </c>
      <c r="BL25" s="380">
        <f t="shared" si="28"/>
        <v>0.24672817287934579</v>
      </c>
      <c r="BM25" s="365">
        <v>0.27100000000000002</v>
      </c>
      <c r="BN25" s="907">
        <v>23461</v>
      </c>
      <c r="BO25" s="907">
        <v>8740</v>
      </c>
      <c r="BP25" s="910">
        <f t="shared" si="29"/>
        <v>101089</v>
      </c>
      <c r="BQ25" s="909">
        <v>30128</v>
      </c>
      <c r="BR25" s="909">
        <v>3841</v>
      </c>
      <c r="BS25" s="907">
        <v>1107</v>
      </c>
      <c r="BT25" s="907">
        <v>931</v>
      </c>
      <c r="BU25" s="457"/>
    </row>
    <row r="26" spans="1:73" x14ac:dyDescent="0.2">
      <c r="A26" s="421"/>
      <c r="B26" s="476">
        <v>1998</v>
      </c>
      <c r="C26" s="458">
        <v>30</v>
      </c>
      <c r="D26" s="459">
        <v>4864</v>
      </c>
      <c r="E26" s="112">
        <v>23297</v>
      </c>
      <c r="F26" s="468">
        <f t="shared" si="0"/>
        <v>23391.433971290971</v>
      </c>
      <c r="G26" s="471">
        <f t="shared" si="30"/>
        <v>1.0040534820488034</v>
      </c>
      <c r="H26" s="468">
        <f t="shared" si="37"/>
        <v>94.433971290971385</v>
      </c>
      <c r="I26" s="497">
        <f t="shared" si="2"/>
        <v>23658.926788825862</v>
      </c>
      <c r="J26" s="520">
        <f t="shared" si="31"/>
        <v>1.0155353388344364</v>
      </c>
      <c r="K26" s="632">
        <f t="shared" si="3"/>
        <v>23510.532000000003</v>
      </c>
      <c r="L26" s="636">
        <f t="shared" si="32"/>
        <v>1.0091656436451046</v>
      </c>
      <c r="M26" s="512">
        <f t="shared" si="4"/>
        <v>23321.802462963402</v>
      </c>
      <c r="N26" s="507">
        <f t="shared" si="33"/>
        <v>1.0010646204645834</v>
      </c>
      <c r="O26" s="515">
        <f t="shared" si="5"/>
        <v>23733.385335472256</v>
      </c>
      <c r="P26" s="832">
        <f t="shared" si="34"/>
        <v>1.0187313961227735</v>
      </c>
      <c r="Q26" s="517">
        <f t="shared" si="6"/>
        <v>23483.396000000008</v>
      </c>
      <c r="R26" s="790">
        <f t="shared" si="35"/>
        <v>1.0080008584796329</v>
      </c>
      <c r="S26" s="412">
        <v>0.42</v>
      </c>
      <c r="T26" s="66">
        <v>0.755</v>
      </c>
      <c r="U26" s="66">
        <f t="shared" si="7"/>
        <v>8.0347479350612358E-2</v>
      </c>
      <c r="V26" s="66">
        <f t="shared" si="8"/>
        <v>7.2116206209057246E-2</v>
      </c>
      <c r="W26" s="113">
        <f t="shared" si="9"/>
        <v>0.16939133205863607</v>
      </c>
      <c r="X26" s="66">
        <f t="shared" si="10"/>
        <v>2.6260324693819424E-2</v>
      </c>
      <c r="Y26" s="67">
        <f t="shared" si="11"/>
        <v>0.12373592521776078</v>
      </c>
      <c r="Z26" s="66">
        <f t="shared" si="12"/>
        <v>0.25682141839931644</v>
      </c>
      <c r="AA26" s="66">
        <f t="shared" si="13"/>
        <v>9.5782876566815375E-2</v>
      </c>
      <c r="AB26" s="67">
        <f t="shared" si="14"/>
        <v>0.33177157504984334</v>
      </c>
      <c r="AC26" s="66">
        <v>0.33500000000000002</v>
      </c>
      <c r="AD26" s="67">
        <f t="shared" si="15"/>
        <v>8.7353940939026986E-2</v>
      </c>
      <c r="AE26" s="70">
        <v>0.29899999999999999</v>
      </c>
      <c r="AF26" s="69">
        <v>70220</v>
      </c>
      <c r="AG26" s="69"/>
      <c r="AH26" s="888">
        <v>44489</v>
      </c>
      <c r="AI26" s="888">
        <v>188280</v>
      </c>
      <c r="AJ26" s="887">
        <v>167116</v>
      </c>
      <c r="AK26" s="888">
        <f t="shared" si="16"/>
        <v>18034</v>
      </c>
      <c r="AL26" s="68">
        <v>16447</v>
      </c>
      <c r="AM26" s="69">
        <v>4500</v>
      </c>
      <c r="AN26" s="69">
        <v>1402</v>
      </c>
      <c r="AO26" s="68">
        <v>5064</v>
      </c>
      <c r="AP26" s="69">
        <v>1603</v>
      </c>
      <c r="AQ26" s="68">
        <v>31893</v>
      </c>
      <c r="AR26" s="888">
        <f t="shared" si="36"/>
        <v>2198</v>
      </c>
      <c r="AS26" s="68">
        <v>1587</v>
      </c>
      <c r="AT26" s="114">
        <v>340</v>
      </c>
      <c r="AU26" s="69">
        <v>205</v>
      </c>
      <c r="AV26" s="888">
        <f t="shared" si="17"/>
        <v>5642</v>
      </c>
      <c r="AW26" s="68">
        <v>3284</v>
      </c>
      <c r="AX26" s="69">
        <v>390</v>
      </c>
      <c r="AY26" s="69">
        <v>1705</v>
      </c>
      <c r="AZ26" s="68">
        <v>1504</v>
      </c>
      <c r="BA26" s="220">
        <v>3444</v>
      </c>
      <c r="BB26" s="894">
        <f t="shared" si="18"/>
        <v>1844</v>
      </c>
      <c r="BC26" s="349">
        <f t="shared" si="19"/>
        <v>0.37295517314637772</v>
      </c>
      <c r="BD26" s="349">
        <f t="shared" si="20"/>
        <v>0.51614616528574464</v>
      </c>
      <c r="BE26" s="353">
        <f t="shared" si="21"/>
        <v>2.6896112173358827E-2</v>
      </c>
      <c r="BF26" s="365">
        <f t="shared" si="22"/>
        <v>2.9966008073082643E-2</v>
      </c>
      <c r="BG26" s="365">
        <f t="shared" si="23"/>
        <v>1.3839362005126745</v>
      </c>
      <c r="BH26" s="365">
        <f t="shared" si="24"/>
        <v>2.1418399316434064E-2</v>
      </c>
      <c r="BI26" s="365">
        <f t="shared" si="25"/>
        <v>7.9881028255789251E-3</v>
      </c>
      <c r="BJ26" s="365">
        <f t="shared" si="26"/>
        <v>9.7939239430635226E-3</v>
      </c>
      <c r="BK26" s="365">
        <f t="shared" si="27"/>
        <v>0.45418684135573911</v>
      </c>
      <c r="BL26" s="380">
        <f t="shared" si="28"/>
        <v>0.23422101965252065</v>
      </c>
      <c r="BM26" s="365">
        <v>0.26600000000000001</v>
      </c>
      <c r="BN26" s="907">
        <v>22080</v>
      </c>
      <c r="BO26" s="907">
        <v>8741</v>
      </c>
      <c r="BP26" s="910">
        <f t="shared" si="29"/>
        <v>97180</v>
      </c>
      <c r="BQ26" s="909">
        <v>29785</v>
      </c>
      <c r="BR26" s="909">
        <v>3704</v>
      </c>
      <c r="BS26" s="907">
        <v>1067</v>
      </c>
      <c r="BT26" s="907">
        <v>899</v>
      </c>
      <c r="BU26" s="457"/>
    </row>
    <row r="27" spans="1:73" x14ac:dyDescent="0.2">
      <c r="A27" s="421"/>
      <c r="B27" s="476">
        <v>1997</v>
      </c>
      <c r="C27" s="458">
        <v>28</v>
      </c>
      <c r="D27" s="459">
        <v>4532</v>
      </c>
      <c r="E27" s="112">
        <v>21604</v>
      </c>
      <c r="F27" s="468">
        <f t="shared" si="0"/>
        <v>21691.269597815786</v>
      </c>
      <c r="G27" s="471">
        <f t="shared" si="30"/>
        <v>1.0040395111005271</v>
      </c>
      <c r="H27" s="468">
        <f t="shared" si="37"/>
        <v>87.269597815786256</v>
      </c>
      <c r="I27" s="497">
        <f t="shared" si="2"/>
        <v>22072.834502840597</v>
      </c>
      <c r="J27" s="519">
        <f t="shared" si="31"/>
        <v>1.0217012823014533</v>
      </c>
      <c r="K27" s="632">
        <f t="shared" si="3"/>
        <v>21976.567199999998</v>
      </c>
      <c r="L27" s="636">
        <f t="shared" si="32"/>
        <v>1.0172452879096463</v>
      </c>
      <c r="M27" s="512">
        <f t="shared" si="4"/>
        <v>21653.370963025147</v>
      </c>
      <c r="N27" s="507">
        <f t="shared" si="33"/>
        <v>1.0022852695345836</v>
      </c>
      <c r="O27" s="515">
        <f t="shared" si="5"/>
        <v>22153.621431119063</v>
      </c>
      <c r="P27" s="832">
        <f t="shared" si="34"/>
        <v>1.0254407253804418</v>
      </c>
      <c r="Q27" s="517">
        <f t="shared" si="6"/>
        <v>21949.114000000001</v>
      </c>
      <c r="R27" s="790">
        <f t="shared" si="35"/>
        <v>1.0159745417515276</v>
      </c>
      <c r="S27" s="412">
        <v>0.41899999999999998</v>
      </c>
      <c r="T27" s="66">
        <v>0.75600000000000001</v>
      </c>
      <c r="U27" s="66">
        <f t="shared" si="7"/>
        <v>8.0431546477187268E-2</v>
      </c>
      <c r="V27" s="66">
        <f t="shared" si="8"/>
        <v>7.1208238056506196E-2</v>
      </c>
      <c r="W27" s="113">
        <f t="shared" si="9"/>
        <v>0.17053941199592124</v>
      </c>
      <c r="X27" s="66">
        <f t="shared" si="10"/>
        <v>3.112291094366262E-2</v>
      </c>
      <c r="Y27" s="67">
        <f t="shared" si="11"/>
        <v>0.12306956130406795</v>
      </c>
      <c r="Z27" s="66">
        <f t="shared" si="12"/>
        <v>0.26265711084851368</v>
      </c>
      <c r="AA27" s="66">
        <f t="shared" si="13"/>
        <v>9.7497479250098273E-2</v>
      </c>
      <c r="AB27" s="67">
        <f t="shared" si="14"/>
        <v>0.33154801184757754</v>
      </c>
      <c r="AC27" s="66">
        <v>0.33700000000000002</v>
      </c>
      <c r="AD27" s="67">
        <f t="shared" si="15"/>
        <v>8.9243091436286268E-2</v>
      </c>
      <c r="AE27" s="70">
        <v>0.30099999999999999</v>
      </c>
      <c r="AF27" s="69">
        <v>65161</v>
      </c>
      <c r="AG27" s="69"/>
      <c r="AH27" s="888">
        <v>41471</v>
      </c>
      <c r="AI27" s="888">
        <v>175543</v>
      </c>
      <c r="AJ27" s="887">
        <v>155438</v>
      </c>
      <c r="AK27" s="888">
        <f t="shared" si="16"/>
        <v>17115</v>
      </c>
      <c r="AL27" s="68">
        <v>15666</v>
      </c>
      <c r="AM27" s="69">
        <v>4253</v>
      </c>
      <c r="AN27" s="69">
        <v>1383</v>
      </c>
      <c r="AO27" s="68">
        <v>4640</v>
      </c>
      <c r="AP27" s="69">
        <v>1482</v>
      </c>
      <c r="AQ27" s="68">
        <v>29937</v>
      </c>
      <c r="AR27" s="888">
        <f t="shared" si="36"/>
        <v>2004</v>
      </c>
      <c r="AS27" s="68">
        <v>1449</v>
      </c>
      <c r="AT27" s="114">
        <v>464</v>
      </c>
      <c r="AU27" s="69">
        <v>188</v>
      </c>
      <c r="AV27" s="888">
        <f t="shared" si="17"/>
        <v>5241</v>
      </c>
      <c r="AW27" s="68">
        <v>3308</v>
      </c>
      <c r="AX27" s="69">
        <v>334</v>
      </c>
      <c r="AY27" s="69">
        <v>1577</v>
      </c>
      <c r="AZ27" s="68">
        <v>1564</v>
      </c>
      <c r="BA27" s="220">
        <v>3237</v>
      </c>
      <c r="BB27" s="894">
        <f t="shared" si="18"/>
        <v>2028</v>
      </c>
      <c r="BC27" s="349">
        <f t="shared" si="19"/>
        <v>0.37119680078385353</v>
      </c>
      <c r="BD27" s="349">
        <f t="shared" si="20"/>
        <v>0.51739459847444791</v>
      </c>
      <c r="BE27" s="353">
        <f t="shared" si="21"/>
        <v>2.6432270156030148E-2</v>
      </c>
      <c r="BF27" s="365">
        <f t="shared" si="22"/>
        <v>2.9855932734429741E-2</v>
      </c>
      <c r="BG27" s="365">
        <f t="shared" si="23"/>
        <v>1.3938552201470205</v>
      </c>
      <c r="BH27" s="365">
        <f t="shared" si="24"/>
        <v>2.4002087138011999E-2</v>
      </c>
      <c r="BI27" s="365">
        <f t="shared" si="25"/>
        <v>8.9094979577653347E-3</v>
      </c>
      <c r="BJ27" s="365">
        <f t="shared" si="26"/>
        <v>1.1552724973368348E-2</v>
      </c>
      <c r="BK27" s="365">
        <f t="shared" si="27"/>
        <v>0.4594312548917297</v>
      </c>
      <c r="BL27" s="380">
        <f t="shared" si="28"/>
        <v>0.24041988305888493</v>
      </c>
      <c r="BM27" s="365">
        <v>0.26700000000000002</v>
      </c>
      <c r="BN27" s="907">
        <v>20468</v>
      </c>
      <c r="BO27" s="907">
        <v>8004</v>
      </c>
      <c r="BP27" s="910">
        <f t="shared" si="29"/>
        <v>90825</v>
      </c>
      <c r="BQ27" s="909">
        <v>27944</v>
      </c>
      <c r="BR27" s="909">
        <v>3440</v>
      </c>
      <c r="BS27" s="907">
        <v>1169</v>
      </c>
      <c r="BT27" s="907">
        <v>883</v>
      </c>
      <c r="BU27" s="457"/>
    </row>
    <row r="28" spans="1:73" x14ac:dyDescent="0.2">
      <c r="A28" s="421"/>
      <c r="B28" s="476">
        <v>1996</v>
      </c>
      <c r="C28" s="458">
        <v>28</v>
      </c>
      <c r="D28" s="459">
        <v>4534</v>
      </c>
      <c r="E28" s="112">
        <v>22831</v>
      </c>
      <c r="F28" s="468">
        <f t="shared" si="0"/>
        <v>22629.30939158567</v>
      </c>
      <c r="G28" s="471">
        <f t="shared" si="30"/>
        <v>0.9911659319165026</v>
      </c>
      <c r="H28" s="468">
        <f t="shared" si="38"/>
        <v>201.6906084143302</v>
      </c>
      <c r="I28" s="497">
        <f t="shared" si="2"/>
        <v>22836.514232085527</v>
      </c>
      <c r="J28" s="520">
        <f t="shared" si="31"/>
        <v>1.0002415238966986</v>
      </c>
      <c r="K28" s="632">
        <f t="shared" si="3"/>
        <v>22736.3256</v>
      </c>
      <c r="L28" s="636">
        <f t="shared" si="32"/>
        <v>0.9958532521571547</v>
      </c>
      <c r="M28" s="512">
        <f t="shared" si="4"/>
        <v>22512.606498627385</v>
      </c>
      <c r="N28" s="507">
        <f t="shared" si="33"/>
        <v>0.98605433395941422</v>
      </c>
      <c r="O28" s="515">
        <f t="shared" si="5"/>
        <v>23005.089329842813</v>
      </c>
      <c r="P28" s="785">
        <f t="shared" si="34"/>
        <v>1.0076251294223999</v>
      </c>
      <c r="Q28" s="517">
        <f t="shared" si="6"/>
        <v>22731.165999999987</v>
      </c>
      <c r="R28" s="790">
        <f t="shared" si="35"/>
        <v>0.99562726117997402</v>
      </c>
      <c r="S28" s="412">
        <v>0.42699999999999999</v>
      </c>
      <c r="T28" s="66">
        <v>0.76700000000000002</v>
      </c>
      <c r="U28" s="66">
        <f t="shared" si="7"/>
        <v>8.129680283395363E-2</v>
      </c>
      <c r="V28" s="66">
        <f t="shared" si="8"/>
        <v>7.4167077709519746E-2</v>
      </c>
      <c r="W28" s="113">
        <f t="shared" si="9"/>
        <v>0.16533625178407224</v>
      </c>
      <c r="X28" s="66">
        <f t="shared" si="10"/>
        <v>2.6052643379220662E-2</v>
      </c>
      <c r="Y28" s="67">
        <f t="shared" si="11"/>
        <v>0.12879732375058528</v>
      </c>
      <c r="Z28" s="66">
        <f t="shared" si="12"/>
        <v>0.26152788365245205</v>
      </c>
      <c r="AA28" s="66">
        <f t="shared" si="13"/>
        <v>9.8706441840654843E-2</v>
      </c>
      <c r="AB28" s="67">
        <f t="shared" si="14"/>
        <v>0.34125525013825986</v>
      </c>
      <c r="AC28" s="66">
        <v>0.34</v>
      </c>
      <c r="AD28" s="67">
        <f t="shared" si="15"/>
        <v>9.0786007232191712E-2</v>
      </c>
      <c r="AE28" s="70">
        <v>0.30099999999999999</v>
      </c>
      <c r="AF28" s="69">
        <v>66903</v>
      </c>
      <c r="AG28" s="69"/>
      <c r="AH28" s="888">
        <v>42320</v>
      </c>
      <c r="AI28" s="888">
        <v>177263</v>
      </c>
      <c r="AJ28" s="887">
        <v>156801</v>
      </c>
      <c r="AK28" s="888">
        <f t="shared" si="16"/>
        <v>17497</v>
      </c>
      <c r="AL28" s="68">
        <v>16093</v>
      </c>
      <c r="AM28" s="69">
        <v>4353</v>
      </c>
      <c r="AN28" s="69">
        <v>1400</v>
      </c>
      <c r="AO28" s="68">
        <v>4962</v>
      </c>
      <c r="AP28" s="69">
        <v>1553</v>
      </c>
      <c r="AQ28" s="68">
        <v>29308</v>
      </c>
      <c r="AR28" s="888">
        <f t="shared" si="36"/>
        <v>2083</v>
      </c>
      <c r="AS28" s="68">
        <v>1404</v>
      </c>
      <c r="AT28" s="114">
        <v>400</v>
      </c>
      <c r="AU28" s="69">
        <v>197</v>
      </c>
      <c r="AV28" s="888">
        <f t="shared" si="17"/>
        <v>5439</v>
      </c>
      <c r="AW28" s="68">
        <v>3239</v>
      </c>
      <c r="AX28" s="69">
        <v>333</v>
      </c>
      <c r="AY28" s="69">
        <v>1544</v>
      </c>
      <c r="AZ28" s="68">
        <v>1343</v>
      </c>
      <c r="BA28" s="220">
        <v>3356</v>
      </c>
      <c r="BB28" s="894">
        <f t="shared" si="18"/>
        <v>1743</v>
      </c>
      <c r="BC28" s="349">
        <f t="shared" si="19"/>
        <v>0.37742224829772708</v>
      </c>
      <c r="BD28" s="349">
        <f t="shared" si="20"/>
        <v>0.5250841969277289</v>
      </c>
      <c r="BE28" s="353">
        <f t="shared" si="21"/>
        <v>2.7992305218799186E-2</v>
      </c>
      <c r="BF28" s="365">
        <f t="shared" si="22"/>
        <v>3.0683222105007815E-2</v>
      </c>
      <c r="BG28" s="365">
        <f t="shared" si="23"/>
        <v>1.3912380610734945</v>
      </c>
      <c r="BH28" s="365">
        <f t="shared" si="24"/>
        <v>2.0073838243427049E-2</v>
      </c>
      <c r="BI28" s="365">
        <f t="shared" si="25"/>
        <v>7.5763131617991343E-3</v>
      </c>
      <c r="BJ28" s="365">
        <f t="shared" si="26"/>
        <v>9.832847238284358E-3</v>
      </c>
      <c r="BK28" s="365">
        <f t="shared" si="27"/>
        <v>0.43806705229959791</v>
      </c>
      <c r="BL28" s="380">
        <f t="shared" si="28"/>
        <v>0.24054227762581648</v>
      </c>
      <c r="BM28" s="365">
        <v>0.27</v>
      </c>
      <c r="BN28" s="907">
        <v>21570</v>
      </c>
      <c r="BO28" s="907">
        <v>7987</v>
      </c>
      <c r="BP28" s="910">
        <f t="shared" si="29"/>
        <v>93078</v>
      </c>
      <c r="BQ28" s="909">
        <v>28516</v>
      </c>
      <c r="BR28" s="909">
        <v>3609</v>
      </c>
      <c r="BS28" s="907">
        <v>1343</v>
      </c>
      <c r="BT28" s="907">
        <v>855</v>
      </c>
      <c r="BU28" s="457"/>
    </row>
    <row r="29" spans="1:73" x14ac:dyDescent="0.2">
      <c r="A29" s="421"/>
      <c r="B29" s="476">
        <v>1995</v>
      </c>
      <c r="C29" s="458">
        <v>28</v>
      </c>
      <c r="D29" s="459">
        <v>4034</v>
      </c>
      <c r="E29" s="112">
        <v>19554</v>
      </c>
      <c r="F29" s="468">
        <f t="shared" si="0"/>
        <v>19537.019983080449</v>
      </c>
      <c r="G29" s="471">
        <f t="shared" si="30"/>
        <v>0.99913163460573018</v>
      </c>
      <c r="H29" s="468">
        <f t="shared" si="38"/>
        <v>16.980016919551417</v>
      </c>
      <c r="I29" s="497">
        <f t="shared" si="2"/>
        <v>19669.582624542956</v>
      </c>
      <c r="J29" s="520">
        <f t="shared" si="31"/>
        <v>1.0059109453075052</v>
      </c>
      <c r="K29" s="632">
        <f t="shared" si="3"/>
        <v>19575.2336</v>
      </c>
      <c r="L29" s="636">
        <f t="shared" si="32"/>
        <v>1.0010858954689577</v>
      </c>
      <c r="M29" s="512">
        <f t="shared" si="4"/>
        <v>19461.568499513633</v>
      </c>
      <c r="N29" s="507">
        <f t="shared" si="33"/>
        <v>0.99527301316935834</v>
      </c>
      <c r="O29" s="515">
        <f t="shared" si="5"/>
        <v>19761.052245757575</v>
      </c>
      <c r="P29" s="785">
        <f t="shared" si="34"/>
        <v>1.0105887412170182</v>
      </c>
      <c r="Q29" s="517">
        <f t="shared" si="6"/>
        <v>19564.509999999995</v>
      </c>
      <c r="R29" s="790">
        <f t="shared" si="35"/>
        <v>1.0005374859363811</v>
      </c>
      <c r="S29" s="412">
        <v>0.41699999999999998</v>
      </c>
      <c r="T29" s="66">
        <v>0.755</v>
      </c>
      <c r="U29" s="66">
        <f t="shared" si="7"/>
        <v>8.4705312672938571E-2</v>
      </c>
      <c r="V29" s="66">
        <f t="shared" si="8"/>
        <v>7.05762313226342E-2</v>
      </c>
      <c r="W29" s="113">
        <f t="shared" si="9"/>
        <v>0.16224857055340003</v>
      </c>
      <c r="X29" s="66">
        <f t="shared" si="10"/>
        <v>2.8915329275041507E-2</v>
      </c>
      <c r="Y29" s="67">
        <f t="shared" si="11"/>
        <v>0.12478303042679191</v>
      </c>
      <c r="Z29" s="66">
        <f t="shared" si="12"/>
        <v>0.26734573879358053</v>
      </c>
      <c r="AA29" s="66">
        <f t="shared" si="13"/>
        <v>9.8650959771288543E-2</v>
      </c>
      <c r="AB29" s="67">
        <f t="shared" si="14"/>
        <v>0.33816408411732152</v>
      </c>
      <c r="AC29" s="66">
        <v>0.33800000000000002</v>
      </c>
      <c r="AD29" s="67">
        <f t="shared" si="15"/>
        <v>9.0871962425975089E-2</v>
      </c>
      <c r="AE29" s="70">
        <v>0.29799999999999999</v>
      </c>
      <c r="AF29" s="69">
        <v>57824</v>
      </c>
      <c r="AG29" s="69"/>
      <c r="AH29" s="888">
        <v>36975</v>
      </c>
      <c r="AI29" s="888">
        <v>156704</v>
      </c>
      <c r="AJ29" s="887">
        <v>138571</v>
      </c>
      <c r="AK29" s="888">
        <f t="shared" si="16"/>
        <v>15459</v>
      </c>
      <c r="AL29" s="68">
        <v>14240</v>
      </c>
      <c r="AM29" s="69">
        <v>3836</v>
      </c>
      <c r="AN29" s="69">
        <v>1173</v>
      </c>
      <c r="AO29" s="68">
        <v>4081</v>
      </c>
      <c r="AP29" s="69">
        <v>1414</v>
      </c>
      <c r="AQ29" s="68">
        <v>25425</v>
      </c>
      <c r="AR29" s="888">
        <f t="shared" si="36"/>
        <v>1987</v>
      </c>
      <c r="AS29" s="68">
        <v>1219</v>
      </c>
      <c r="AT29" s="114">
        <v>415</v>
      </c>
      <c r="AU29" s="69">
        <v>199</v>
      </c>
      <c r="AV29" s="888">
        <f t="shared" si="17"/>
        <v>4898</v>
      </c>
      <c r="AW29" s="68">
        <v>2933</v>
      </c>
      <c r="AX29" s="69">
        <v>374</v>
      </c>
      <c r="AY29" s="69">
        <v>1488</v>
      </c>
      <c r="AZ29" s="68">
        <v>1257</v>
      </c>
      <c r="BA29" s="220">
        <v>2911</v>
      </c>
      <c r="BB29" s="894">
        <f t="shared" si="18"/>
        <v>1672</v>
      </c>
      <c r="BC29" s="349">
        <f t="shared" si="19"/>
        <v>0.36900142944659997</v>
      </c>
      <c r="BD29" s="349">
        <f t="shared" si="20"/>
        <v>0.51762558709413931</v>
      </c>
      <c r="BE29" s="353">
        <f t="shared" si="21"/>
        <v>2.6042730243005921E-2</v>
      </c>
      <c r="BF29" s="365">
        <f t="shared" si="22"/>
        <v>3.1256381458035533E-2</v>
      </c>
      <c r="BG29" s="365">
        <f t="shared" si="23"/>
        <v>1.4027739346983952</v>
      </c>
      <c r="BH29" s="365">
        <f t="shared" si="24"/>
        <v>2.1738378527946873E-2</v>
      </c>
      <c r="BI29" s="365">
        <f t="shared" si="25"/>
        <v>8.0214927506636717E-3</v>
      </c>
      <c r="BJ29" s="365">
        <f t="shared" si="26"/>
        <v>1.0669797835409434E-2</v>
      </c>
      <c r="BK29" s="365">
        <f t="shared" si="27"/>
        <v>0.43969631986718316</v>
      </c>
      <c r="BL29" s="380">
        <f t="shared" si="28"/>
        <v>0.24626452684006642</v>
      </c>
      <c r="BM29" s="365">
        <v>0.26700000000000002</v>
      </c>
      <c r="BN29" s="907">
        <v>18436</v>
      </c>
      <c r="BO29" s="907">
        <v>6958</v>
      </c>
      <c r="BP29" s="910">
        <f t="shared" si="29"/>
        <v>81114</v>
      </c>
      <c r="BQ29" s="909">
        <v>25112</v>
      </c>
      <c r="BR29" s="909">
        <v>3145</v>
      </c>
      <c r="BS29" s="907">
        <v>1105</v>
      </c>
      <c r="BT29" s="907">
        <v>824</v>
      </c>
      <c r="BU29" s="457"/>
    </row>
    <row r="30" spans="1:73" x14ac:dyDescent="0.2">
      <c r="A30" s="421"/>
      <c r="B30" s="476">
        <v>1994</v>
      </c>
      <c r="C30" s="458">
        <v>28</v>
      </c>
      <c r="D30" s="459">
        <v>3200</v>
      </c>
      <c r="E30" s="112">
        <v>15752</v>
      </c>
      <c r="F30" s="468">
        <f t="shared" si="0"/>
        <v>15738.742945746986</v>
      </c>
      <c r="G30" s="471">
        <f t="shared" si="30"/>
        <v>0.99915838914087007</v>
      </c>
      <c r="H30" s="468">
        <f t="shared" si="38"/>
        <v>13.257054253013848</v>
      </c>
      <c r="I30" s="497">
        <f t="shared" si="2"/>
        <v>15855.019433925934</v>
      </c>
      <c r="J30" s="520">
        <f t="shared" si="31"/>
        <v>1.0065400859526368</v>
      </c>
      <c r="K30" s="632">
        <f t="shared" si="3"/>
        <v>15803.6504</v>
      </c>
      <c r="L30" s="636">
        <f t="shared" si="32"/>
        <v>1.0032789740985273</v>
      </c>
      <c r="M30" s="512">
        <f t="shared" si="4"/>
        <v>15668.884687896385</v>
      </c>
      <c r="N30" s="507">
        <f t="shared" si="33"/>
        <v>0.99472350735756632</v>
      </c>
      <c r="O30" s="515">
        <f t="shared" si="5"/>
        <v>15979.713388392569</v>
      </c>
      <c r="P30" s="785">
        <f t="shared" si="34"/>
        <v>1.0144561572113109</v>
      </c>
      <c r="Q30" s="517">
        <f t="shared" si="6"/>
        <v>15791.721999999996</v>
      </c>
      <c r="R30" s="790">
        <f t="shared" si="35"/>
        <v>1.0025217115286946</v>
      </c>
      <c r="S30" s="412">
        <v>0.42399999999999999</v>
      </c>
      <c r="T30" s="66">
        <v>0.76300000000000001</v>
      </c>
      <c r="U30" s="66">
        <f t="shared" si="7"/>
        <v>8.4829443447037703E-2</v>
      </c>
      <c r="V30" s="66">
        <f t="shared" si="8"/>
        <v>7.0659143370094893E-2</v>
      </c>
      <c r="W30" s="113">
        <f t="shared" si="9"/>
        <v>0.1587847336584112</v>
      </c>
      <c r="X30" s="66">
        <f t="shared" si="10"/>
        <v>2.9131401213986493E-2</v>
      </c>
      <c r="Y30" s="67">
        <f t="shared" si="11"/>
        <v>0.12653936682117237</v>
      </c>
      <c r="Z30" s="66">
        <f t="shared" si="12"/>
        <v>0.25662563050354792</v>
      </c>
      <c r="AA30" s="66">
        <f t="shared" si="13"/>
        <v>9.6454937622004605E-2</v>
      </c>
      <c r="AB30" s="67">
        <f t="shared" si="14"/>
        <v>0.33666752158673163</v>
      </c>
      <c r="AC30" s="66">
        <v>0.33900000000000002</v>
      </c>
      <c r="AD30" s="67">
        <f t="shared" si="15"/>
        <v>8.9417832153788068E-2</v>
      </c>
      <c r="AE30" s="70">
        <v>0.3</v>
      </c>
      <c r="AF30" s="69">
        <v>46788</v>
      </c>
      <c r="AG30" s="69"/>
      <c r="AH30" s="888">
        <v>29743</v>
      </c>
      <c r="AI30" s="888">
        <v>124483</v>
      </c>
      <c r="AJ30" s="887">
        <v>110266</v>
      </c>
      <c r="AK30" s="888">
        <f t="shared" si="16"/>
        <v>12007</v>
      </c>
      <c r="AL30" s="68">
        <v>11131</v>
      </c>
      <c r="AM30" s="69">
        <v>2979</v>
      </c>
      <c r="AN30" s="69">
        <v>992</v>
      </c>
      <c r="AO30" s="68">
        <v>3306</v>
      </c>
      <c r="AP30" s="69">
        <v>1162</v>
      </c>
      <c r="AQ30" s="68">
        <v>19766</v>
      </c>
      <c r="AR30" s="888">
        <f t="shared" si="36"/>
        <v>1609</v>
      </c>
      <c r="AS30" s="68">
        <v>876</v>
      </c>
      <c r="AT30" s="114">
        <v>331</v>
      </c>
      <c r="AU30" s="69">
        <v>174</v>
      </c>
      <c r="AV30" s="888">
        <f t="shared" si="17"/>
        <v>3969</v>
      </c>
      <c r="AW30" s="68">
        <v>2258</v>
      </c>
      <c r="AX30" s="69">
        <v>273</v>
      </c>
      <c r="AY30" s="69">
        <v>1207</v>
      </c>
      <c r="AZ30" s="68">
        <v>1032</v>
      </c>
      <c r="BA30" s="220">
        <v>2360</v>
      </c>
      <c r="BB30" s="894">
        <f t="shared" si="18"/>
        <v>1363</v>
      </c>
      <c r="BC30" s="349">
        <f t="shared" si="19"/>
        <v>0.37585855096679865</v>
      </c>
      <c r="BD30" s="349">
        <f t="shared" si="20"/>
        <v>0.5223363832812512</v>
      </c>
      <c r="BE30" s="353">
        <f t="shared" si="21"/>
        <v>2.6557843239639146E-2</v>
      </c>
      <c r="BF30" s="365">
        <f t="shared" si="22"/>
        <v>3.1883871693323587E-2</v>
      </c>
      <c r="BG30" s="365">
        <f t="shared" si="23"/>
        <v>1.3897153116183636</v>
      </c>
      <c r="BH30" s="365">
        <f t="shared" si="24"/>
        <v>2.2056937676327264E-2</v>
      </c>
      <c r="BI30" s="365">
        <f t="shared" si="25"/>
        <v>8.2902886337893524E-3</v>
      </c>
      <c r="BJ30" s="365">
        <f t="shared" si="26"/>
        <v>1.0949286247921403E-2</v>
      </c>
      <c r="BK30" s="365">
        <f t="shared" si="27"/>
        <v>0.42245875010686501</v>
      </c>
      <c r="BL30" s="380">
        <f t="shared" si="28"/>
        <v>0.23790288108061897</v>
      </c>
      <c r="BM30" s="365">
        <v>0.27</v>
      </c>
      <c r="BN30" s="907">
        <v>14858</v>
      </c>
      <c r="BO30" s="907">
        <v>5723</v>
      </c>
      <c r="BP30" s="910">
        <f t="shared" si="29"/>
        <v>65022</v>
      </c>
      <c r="BQ30" s="909">
        <v>20012</v>
      </c>
      <c r="BR30" s="909">
        <v>2442</v>
      </c>
      <c r="BS30" s="907">
        <v>1008</v>
      </c>
      <c r="BT30" s="907">
        <v>702</v>
      </c>
      <c r="BU30" s="457"/>
    </row>
    <row r="31" spans="1:73" x14ac:dyDescent="0.2">
      <c r="A31" s="421"/>
      <c r="B31" s="476">
        <v>1993</v>
      </c>
      <c r="C31" s="458">
        <v>28</v>
      </c>
      <c r="D31" s="459">
        <v>4538</v>
      </c>
      <c r="E31" s="112">
        <v>20864</v>
      </c>
      <c r="F31" s="468">
        <f t="shared" si="0"/>
        <v>20749.129836459251</v>
      </c>
      <c r="G31" s="471">
        <f t="shared" si="30"/>
        <v>0.99449433648673558</v>
      </c>
      <c r="H31" s="468">
        <f t="shared" si="38"/>
        <v>114.87016354074876</v>
      </c>
      <c r="I31" s="497">
        <f t="shared" si="2"/>
        <v>20801.388937249892</v>
      </c>
      <c r="J31" s="520">
        <f t="shared" si="31"/>
        <v>0.99699908633291279</v>
      </c>
      <c r="K31" s="632">
        <f t="shared" si="3"/>
        <v>20798.5936</v>
      </c>
      <c r="L31" s="636">
        <f t="shared" si="32"/>
        <v>0.99686510736196321</v>
      </c>
      <c r="M31" s="512">
        <f t="shared" si="4"/>
        <v>20695.671098823546</v>
      </c>
      <c r="N31" s="507">
        <f t="shared" si="33"/>
        <v>0.99193208870895067</v>
      </c>
      <c r="O31" s="515">
        <f t="shared" si="5"/>
        <v>20901.001670734364</v>
      </c>
      <c r="P31" s="785">
        <f t="shared" si="34"/>
        <v>1.0017734696479277</v>
      </c>
      <c r="Q31" s="517">
        <f t="shared" si="6"/>
        <v>20817.149999999994</v>
      </c>
      <c r="R31" s="790">
        <f t="shared" si="35"/>
        <v>0.99775450536809784</v>
      </c>
      <c r="S31" s="412">
        <v>0.40300000000000002</v>
      </c>
      <c r="T31" s="66">
        <v>0.73599999999999999</v>
      </c>
      <c r="U31" s="66">
        <f t="shared" si="7"/>
        <v>8.9893931879629477E-2</v>
      </c>
      <c r="V31" s="66">
        <f t="shared" si="8"/>
        <v>6.4472779048746542E-2</v>
      </c>
      <c r="W31" s="113">
        <f t="shared" si="9"/>
        <v>0.15071836117412524</v>
      </c>
      <c r="X31" s="66">
        <f t="shared" si="10"/>
        <v>3.1116514950325563E-2</v>
      </c>
      <c r="Y31" s="67">
        <f t="shared" si="11"/>
        <v>0.11952063426594257</v>
      </c>
      <c r="Z31" s="66">
        <f t="shared" si="12"/>
        <v>0.26093077575311563</v>
      </c>
      <c r="AA31" s="66">
        <f t="shared" si="13"/>
        <v>9.3432781100341422E-2</v>
      </c>
      <c r="AB31" s="67">
        <f t="shared" si="14"/>
        <v>0.33378661589901931</v>
      </c>
      <c r="AC31" s="66">
        <v>0.33200000000000002</v>
      </c>
      <c r="AD31" s="67">
        <f t="shared" si="15"/>
        <v>8.6558511491487369E-2</v>
      </c>
      <c r="AE31" s="70">
        <v>0.29399999999999998</v>
      </c>
      <c r="AF31" s="69">
        <v>62507</v>
      </c>
      <c r="AG31" s="69"/>
      <c r="AH31" s="888">
        <v>41088</v>
      </c>
      <c r="AI31" s="888">
        <v>174564</v>
      </c>
      <c r="AJ31" s="887">
        <v>154995</v>
      </c>
      <c r="AK31" s="888">
        <f t="shared" si="16"/>
        <v>16310</v>
      </c>
      <c r="AL31" s="68">
        <v>15110</v>
      </c>
      <c r="AM31" s="69">
        <v>4237</v>
      </c>
      <c r="AN31" s="69">
        <v>1430</v>
      </c>
      <c r="AO31" s="68">
        <v>4030</v>
      </c>
      <c r="AP31" s="69">
        <v>1473</v>
      </c>
      <c r="AQ31" s="68">
        <v>26310</v>
      </c>
      <c r="AR31" s="888">
        <f t="shared" si="36"/>
        <v>2136</v>
      </c>
      <c r="AS31" s="68">
        <v>1200</v>
      </c>
      <c r="AT31" s="114">
        <v>285</v>
      </c>
      <c r="AU31" s="69">
        <v>298</v>
      </c>
      <c r="AV31" s="888">
        <f t="shared" si="17"/>
        <v>5619</v>
      </c>
      <c r="AW31" s="68">
        <v>3263</v>
      </c>
      <c r="AX31" s="69">
        <v>365</v>
      </c>
      <c r="AY31" s="69">
        <v>1811</v>
      </c>
      <c r="AZ31" s="68">
        <v>1660</v>
      </c>
      <c r="BA31" s="220">
        <v>3483</v>
      </c>
      <c r="BB31" s="894">
        <f t="shared" si="18"/>
        <v>1945</v>
      </c>
      <c r="BC31" s="349">
        <f t="shared" si="19"/>
        <v>0.35807497536720057</v>
      </c>
      <c r="BD31" s="349">
        <f t="shared" si="20"/>
        <v>0.50238880868907676</v>
      </c>
      <c r="BE31" s="353">
        <f t="shared" si="21"/>
        <v>2.3086088769734881E-2</v>
      </c>
      <c r="BF31" s="365">
        <f t="shared" si="22"/>
        <v>3.2188767443459131E-2</v>
      </c>
      <c r="BG31" s="365">
        <f t="shared" si="23"/>
        <v>1.403026860991569</v>
      </c>
      <c r="BH31" s="365">
        <f t="shared" si="24"/>
        <v>2.6557025613131328E-2</v>
      </c>
      <c r="BI31" s="365">
        <f t="shared" si="25"/>
        <v>9.5094062922481161E-3</v>
      </c>
      <c r="BJ31" s="365">
        <f t="shared" si="26"/>
        <v>1.1142045324350954E-2</v>
      </c>
      <c r="BK31" s="365">
        <f t="shared" si="27"/>
        <v>0.42091285775993087</v>
      </c>
      <c r="BL31" s="380">
        <f t="shared" si="28"/>
        <v>0.24173292591229784</v>
      </c>
      <c r="BM31" s="365">
        <v>0.26500000000000001</v>
      </c>
      <c r="BN31" s="907">
        <v>19596</v>
      </c>
      <c r="BO31" s="907">
        <v>7449</v>
      </c>
      <c r="BP31" s="910">
        <f t="shared" si="29"/>
        <v>87699</v>
      </c>
      <c r="BQ31" s="909">
        <v>28669</v>
      </c>
      <c r="BR31" s="909">
        <v>3431</v>
      </c>
      <c r="BS31" s="907">
        <v>1477</v>
      </c>
      <c r="BT31" s="907">
        <v>940</v>
      </c>
      <c r="BU31" s="457"/>
    </row>
    <row r="32" spans="1:73" x14ac:dyDescent="0.2">
      <c r="A32" s="421"/>
      <c r="B32" s="476">
        <v>1992</v>
      </c>
      <c r="C32" s="458">
        <v>26</v>
      </c>
      <c r="D32" s="459">
        <v>4212</v>
      </c>
      <c r="E32" s="112">
        <v>17341</v>
      </c>
      <c r="F32" s="468">
        <f t="shared" si="0"/>
        <v>17649.367387135069</v>
      </c>
      <c r="G32" s="471">
        <f t="shared" si="30"/>
        <v>1.0177825608174309</v>
      </c>
      <c r="H32" s="468">
        <f t="shared" si="37"/>
        <v>308.36738713506929</v>
      </c>
      <c r="I32" s="497">
        <f t="shared" si="2"/>
        <v>17562.423584825061</v>
      </c>
      <c r="J32" s="520">
        <f t="shared" si="31"/>
        <v>1.0127687898520881</v>
      </c>
      <c r="K32" s="632">
        <f t="shared" si="3"/>
        <v>17561.9352</v>
      </c>
      <c r="L32" s="636">
        <f t="shared" si="32"/>
        <v>1.0127406262614613</v>
      </c>
      <c r="M32" s="512">
        <f t="shared" si="4"/>
        <v>17599.576528120229</v>
      </c>
      <c r="N32" s="507">
        <f t="shared" si="33"/>
        <v>1.0149112812479228</v>
      </c>
      <c r="O32" s="515">
        <f t="shared" si="5"/>
        <v>17558.72561788233</v>
      </c>
      <c r="P32" s="785">
        <f t="shared" si="34"/>
        <v>1.0125555399274742</v>
      </c>
      <c r="Q32" s="517">
        <f t="shared" si="6"/>
        <v>17604.965999999993</v>
      </c>
      <c r="R32" s="790">
        <f t="shared" si="35"/>
        <v>1.0152220748515075</v>
      </c>
      <c r="S32" s="412">
        <v>0.377</v>
      </c>
      <c r="T32" s="66">
        <v>0.7</v>
      </c>
      <c r="U32" s="66">
        <f t="shared" si="7"/>
        <v>9.0296970933575707E-2</v>
      </c>
      <c r="V32" s="66">
        <f t="shared" si="8"/>
        <v>5.6352135927732742E-2</v>
      </c>
      <c r="W32" s="113">
        <f t="shared" si="9"/>
        <v>0.14661309913108475</v>
      </c>
      <c r="X32" s="66">
        <f t="shared" si="10"/>
        <v>3.4056129546845726E-2</v>
      </c>
      <c r="Y32" s="67">
        <f t="shared" si="11"/>
        <v>0.10801332959606341</v>
      </c>
      <c r="Z32" s="66">
        <f t="shared" si="12"/>
        <v>0.27196676003042053</v>
      </c>
      <c r="AA32" s="66">
        <f t="shared" si="13"/>
        <v>9.1326419383973345E-2</v>
      </c>
      <c r="AB32" s="67">
        <f t="shared" si="14"/>
        <v>0.32165977258815454</v>
      </c>
      <c r="AC32" s="66">
        <v>0.32200000000000001</v>
      </c>
      <c r="AD32" s="67">
        <f t="shared" si="15"/>
        <v>8.522221184091687E-2</v>
      </c>
      <c r="AE32" s="70">
        <v>0.28499999999999998</v>
      </c>
      <c r="AF32" s="69">
        <v>53911</v>
      </c>
      <c r="AG32" s="69"/>
      <c r="AH32" s="888">
        <v>36544</v>
      </c>
      <c r="AI32" s="888">
        <v>160545</v>
      </c>
      <c r="AJ32" s="887">
        <v>142895</v>
      </c>
      <c r="AK32" s="888">
        <f t="shared" si="16"/>
        <v>14662</v>
      </c>
      <c r="AL32" s="68">
        <v>13682</v>
      </c>
      <c r="AM32" s="69">
        <v>3822</v>
      </c>
      <c r="AN32" s="69">
        <v>1294</v>
      </c>
      <c r="AO32" s="68">
        <v>3038</v>
      </c>
      <c r="AP32" s="69">
        <v>1296</v>
      </c>
      <c r="AQ32" s="68">
        <v>23538</v>
      </c>
      <c r="AR32" s="888">
        <f t="shared" si="36"/>
        <v>1811</v>
      </c>
      <c r="AS32" s="68">
        <v>980</v>
      </c>
      <c r="AT32" s="114">
        <v>235</v>
      </c>
      <c r="AU32" s="69">
        <v>219</v>
      </c>
      <c r="AV32" s="888">
        <f t="shared" si="17"/>
        <v>4868</v>
      </c>
      <c r="AW32" s="68">
        <v>3264</v>
      </c>
      <c r="AX32" s="69">
        <v>296</v>
      </c>
      <c r="AY32" s="69">
        <v>1665</v>
      </c>
      <c r="AZ32" s="68">
        <v>1601</v>
      </c>
      <c r="BA32" s="220">
        <v>3057</v>
      </c>
      <c r="BB32" s="894">
        <f t="shared" si="18"/>
        <v>1836</v>
      </c>
      <c r="BC32" s="349">
        <f t="shared" si="19"/>
        <v>0.33579993148338472</v>
      </c>
      <c r="BD32" s="349">
        <f t="shared" si="20"/>
        <v>0.47777881590831234</v>
      </c>
      <c r="BE32" s="353">
        <f t="shared" si="21"/>
        <v>1.8923043383475037E-2</v>
      </c>
      <c r="BF32" s="365">
        <f t="shared" si="22"/>
        <v>3.0321716652651903E-2</v>
      </c>
      <c r="BG32" s="365">
        <f t="shared" si="23"/>
        <v>1.4228079612694997</v>
      </c>
      <c r="BH32" s="365">
        <f t="shared" si="24"/>
        <v>2.9697093357570811E-2</v>
      </c>
      <c r="BI32" s="365">
        <f t="shared" si="25"/>
        <v>9.9722819147279578E-3</v>
      </c>
      <c r="BJ32" s="365">
        <f t="shared" si="26"/>
        <v>1.1436045968420069E-2</v>
      </c>
      <c r="BK32" s="365">
        <f t="shared" si="27"/>
        <v>0.43660848435384242</v>
      </c>
      <c r="BL32" s="380">
        <f t="shared" si="28"/>
        <v>0.25378865166663578</v>
      </c>
      <c r="BM32" s="365">
        <v>0.25600000000000001</v>
      </c>
      <c r="BN32" s="907">
        <v>16282</v>
      </c>
      <c r="BO32" s="907">
        <v>6563</v>
      </c>
      <c r="BP32" s="910">
        <f t="shared" si="29"/>
        <v>76705</v>
      </c>
      <c r="BQ32" s="909">
        <v>26098</v>
      </c>
      <c r="BR32" s="909">
        <v>3109</v>
      </c>
      <c r="BS32" s="907">
        <v>1315</v>
      </c>
      <c r="BT32" s="907">
        <v>845</v>
      </c>
      <c r="BU32" s="457"/>
    </row>
    <row r="33" spans="1:73" x14ac:dyDescent="0.2">
      <c r="A33" s="421"/>
      <c r="B33" s="476">
        <v>1991</v>
      </c>
      <c r="C33" s="458">
        <v>26</v>
      </c>
      <c r="D33" s="459">
        <v>4208</v>
      </c>
      <c r="E33" s="112">
        <v>18127</v>
      </c>
      <c r="F33" s="468">
        <f t="shared" si="0"/>
        <v>18039.248074694209</v>
      </c>
      <c r="G33" s="471">
        <f t="shared" si="30"/>
        <v>0.99515904863983062</v>
      </c>
      <c r="H33" s="468">
        <f>E33-F33</f>
        <v>87.751925305790792</v>
      </c>
      <c r="I33" s="497">
        <f t="shared" si="2"/>
        <v>18005.194757424451</v>
      </c>
      <c r="J33" s="520">
        <f t="shared" si="31"/>
        <v>0.99328045222179351</v>
      </c>
      <c r="K33" s="632">
        <f t="shared" si="3"/>
        <v>17966.4336</v>
      </c>
      <c r="L33" s="636">
        <f t="shared" si="32"/>
        <v>0.9911421415567937</v>
      </c>
      <c r="M33" s="512">
        <f t="shared" si="4"/>
        <v>18013.684441820216</v>
      </c>
      <c r="N33" s="507">
        <f t="shared" si="33"/>
        <v>0.99374879692283424</v>
      </c>
      <c r="O33" s="515">
        <f t="shared" si="5"/>
        <v>17976.917607042866</v>
      </c>
      <c r="P33" s="785">
        <f t="shared" si="34"/>
        <v>0.99172050571207948</v>
      </c>
      <c r="Q33" s="517">
        <f t="shared" si="6"/>
        <v>18020.759999999998</v>
      </c>
      <c r="R33" s="790">
        <f t="shared" si="35"/>
        <v>0.9941391294753682</v>
      </c>
      <c r="S33" s="412">
        <v>0.38500000000000001</v>
      </c>
      <c r="T33" s="66">
        <v>0.70799999999999996</v>
      </c>
      <c r="U33" s="66">
        <f t="shared" si="7"/>
        <v>9.3301087391351789E-2</v>
      </c>
      <c r="V33" s="66">
        <f t="shared" si="8"/>
        <v>6.1515801723824419E-2</v>
      </c>
      <c r="W33" s="113">
        <f t="shared" si="9"/>
        <v>0.15173005860176925</v>
      </c>
      <c r="X33" s="66">
        <f t="shared" si="10"/>
        <v>3.2348983525475508E-2</v>
      </c>
      <c r="Y33" s="67">
        <f t="shared" si="11"/>
        <v>0.11276796934293855</v>
      </c>
      <c r="Z33" s="66">
        <f t="shared" si="12"/>
        <v>0.27073862603193077</v>
      </c>
      <c r="AA33" s="66">
        <f t="shared" si="13"/>
        <v>9.2624388787279313E-2</v>
      </c>
      <c r="AB33" s="67">
        <f t="shared" si="14"/>
        <v>0.32961777648470741</v>
      </c>
      <c r="AC33" s="66">
        <v>0.32300000000000001</v>
      </c>
      <c r="AD33" s="67">
        <f t="shared" si="15"/>
        <v>8.6994388662859412E-2</v>
      </c>
      <c r="AE33" s="70">
        <v>0.28499999999999998</v>
      </c>
      <c r="AF33" s="69">
        <v>54994</v>
      </c>
      <c r="AG33" s="69"/>
      <c r="AH33" s="888">
        <v>36558</v>
      </c>
      <c r="AI33" s="888">
        <v>160746</v>
      </c>
      <c r="AJ33" s="887">
        <v>142968</v>
      </c>
      <c r="AK33" s="888">
        <f t="shared" si="16"/>
        <v>14889</v>
      </c>
      <c r="AL33" s="68">
        <v>13984</v>
      </c>
      <c r="AM33" s="69">
        <v>3741</v>
      </c>
      <c r="AN33" s="69">
        <v>1249</v>
      </c>
      <c r="AO33" s="68">
        <v>3383</v>
      </c>
      <c r="AP33" s="69">
        <v>1391</v>
      </c>
      <c r="AQ33" s="68">
        <v>24390</v>
      </c>
      <c r="AR33" s="888">
        <f t="shared" si="36"/>
        <v>2000</v>
      </c>
      <c r="AS33" s="68">
        <v>905</v>
      </c>
      <c r="AT33" s="114">
        <v>212</v>
      </c>
      <c r="AU33" s="69">
        <v>241</v>
      </c>
      <c r="AV33" s="888">
        <f t="shared" si="17"/>
        <v>5131</v>
      </c>
      <c r="AW33" s="68">
        <v>3120</v>
      </c>
      <c r="AX33" s="69">
        <v>368</v>
      </c>
      <c r="AY33" s="69">
        <v>1624</v>
      </c>
      <c r="AZ33" s="68">
        <v>1567</v>
      </c>
      <c r="BA33" s="220">
        <v>3131</v>
      </c>
      <c r="BB33" s="894">
        <f t="shared" si="18"/>
        <v>1779</v>
      </c>
      <c r="BC33" s="349">
        <f t="shared" si="19"/>
        <v>0.34211737772635087</v>
      </c>
      <c r="BD33" s="349">
        <f t="shared" si="20"/>
        <v>0.48607119306234681</v>
      </c>
      <c r="BE33" s="353">
        <f t="shared" si="21"/>
        <v>2.1045624774488944E-2</v>
      </c>
      <c r="BF33" s="365">
        <f t="shared" si="22"/>
        <v>3.1919923357346371E-2</v>
      </c>
      <c r="BG33" s="365">
        <f t="shared" si="23"/>
        <v>1.4207731752554824</v>
      </c>
      <c r="BH33" s="365">
        <f t="shared" si="24"/>
        <v>2.8494017529185001E-2</v>
      </c>
      <c r="BI33" s="365">
        <f t="shared" si="25"/>
        <v>9.7482985579734494E-3</v>
      </c>
      <c r="BJ33" s="365">
        <f t="shared" si="26"/>
        <v>1.1067149415848606E-2</v>
      </c>
      <c r="BK33" s="365">
        <f t="shared" si="27"/>
        <v>0.44350292759210097</v>
      </c>
      <c r="BL33" s="380">
        <f t="shared" si="28"/>
        <v>0.25428228534021891</v>
      </c>
      <c r="BM33" s="365">
        <v>0.25600000000000001</v>
      </c>
      <c r="BN33" s="907">
        <v>17048</v>
      </c>
      <c r="BO33" s="907">
        <v>6499</v>
      </c>
      <c r="BP33" s="910">
        <f t="shared" si="29"/>
        <v>78134</v>
      </c>
      <c r="BQ33" s="909">
        <v>25782</v>
      </c>
      <c r="BR33" s="909">
        <v>3021</v>
      </c>
      <c r="BS33" s="907">
        <v>1228</v>
      </c>
      <c r="BT33" s="907">
        <v>894</v>
      </c>
      <c r="BU33" s="457"/>
    </row>
    <row r="34" spans="1:73" x14ac:dyDescent="0.2">
      <c r="A34" s="421"/>
      <c r="B34" s="476">
        <v>1990</v>
      </c>
      <c r="C34" s="458">
        <v>26</v>
      </c>
      <c r="D34" s="459">
        <v>4210</v>
      </c>
      <c r="E34" s="112">
        <v>17919</v>
      </c>
      <c r="F34" s="468">
        <f t="shared" si="0"/>
        <v>18142.773603039783</v>
      </c>
      <c r="G34" s="471">
        <f t="shared" si="30"/>
        <v>1.0124880631195816</v>
      </c>
      <c r="H34" s="468">
        <f t="shared" si="37"/>
        <v>223.77360303978276</v>
      </c>
      <c r="I34" s="497">
        <f t="shared" si="2"/>
        <v>18049.545677751787</v>
      </c>
      <c r="J34" s="520">
        <f t="shared" si="31"/>
        <v>1.0072853216000774</v>
      </c>
      <c r="K34" s="632">
        <f t="shared" si="3"/>
        <v>18032.881600000001</v>
      </c>
      <c r="L34" s="636">
        <f t="shared" si="32"/>
        <v>1.0063553546514872</v>
      </c>
      <c r="M34" s="512">
        <f t="shared" si="4"/>
        <v>18115.189071179306</v>
      </c>
      <c r="N34" s="507">
        <f t="shared" si="33"/>
        <v>1.0109486618214916</v>
      </c>
      <c r="O34" s="515">
        <f t="shared" si="5"/>
        <v>18058.663238657275</v>
      </c>
      <c r="P34" s="785">
        <f t="shared" si="34"/>
        <v>1.007794142455342</v>
      </c>
      <c r="Q34" s="517">
        <f t="shared" si="6"/>
        <v>18080.185999999998</v>
      </c>
      <c r="R34" s="790">
        <f t="shared" si="35"/>
        <v>1.0089952564317204</v>
      </c>
      <c r="S34" s="412">
        <v>0.38500000000000001</v>
      </c>
      <c r="T34" s="66">
        <v>0.71</v>
      </c>
      <c r="U34" s="66">
        <f t="shared" si="7"/>
        <v>9.4685955219540568E-2</v>
      </c>
      <c r="V34" s="66">
        <f t="shared" si="8"/>
        <v>6.0282785693515556E-2</v>
      </c>
      <c r="W34" s="113">
        <f t="shared" si="9"/>
        <v>0.14878739489508222</v>
      </c>
      <c r="X34" s="66">
        <f t="shared" si="10"/>
        <v>3.5693515556847924E-2</v>
      </c>
      <c r="Y34" s="67">
        <f t="shared" si="11"/>
        <v>0.11177299832830161</v>
      </c>
      <c r="Z34" s="66">
        <f t="shared" si="12"/>
        <v>0.26739241058447222</v>
      </c>
      <c r="AA34" s="66">
        <f t="shared" si="13"/>
        <v>9.177499438608748E-2</v>
      </c>
      <c r="AB34" s="67">
        <f t="shared" si="14"/>
        <v>0.32565789473684209</v>
      </c>
      <c r="AC34" s="66">
        <v>0.32500000000000001</v>
      </c>
      <c r="AD34" s="67">
        <f t="shared" si="15"/>
        <v>8.6404351405973204E-2</v>
      </c>
      <c r="AE34" s="70">
        <v>0.28699999999999998</v>
      </c>
      <c r="AF34" s="69">
        <v>55024</v>
      </c>
      <c r="AG34" s="69"/>
      <c r="AH34" s="888">
        <v>36817</v>
      </c>
      <c r="AI34" s="888">
        <v>160316</v>
      </c>
      <c r="AJ34" s="887">
        <v>142768</v>
      </c>
      <c r="AK34" s="888">
        <f t="shared" si="16"/>
        <v>14713</v>
      </c>
      <c r="AL34" s="68">
        <v>13852</v>
      </c>
      <c r="AM34" s="69">
        <v>3792</v>
      </c>
      <c r="AN34" s="69">
        <v>1261</v>
      </c>
      <c r="AO34" s="68">
        <v>3317</v>
      </c>
      <c r="AP34" s="69">
        <v>1355</v>
      </c>
      <c r="AQ34" s="68">
        <v>23853</v>
      </c>
      <c r="AR34" s="888">
        <f t="shared" si="36"/>
        <v>2030</v>
      </c>
      <c r="AS34" s="68">
        <v>861</v>
      </c>
      <c r="AT34" s="114">
        <v>454</v>
      </c>
      <c r="AU34" s="69">
        <v>288</v>
      </c>
      <c r="AV34" s="888">
        <f t="shared" si="17"/>
        <v>5210</v>
      </c>
      <c r="AW34" s="68">
        <v>3290</v>
      </c>
      <c r="AX34" s="69">
        <v>387</v>
      </c>
      <c r="AY34" s="69">
        <v>1559</v>
      </c>
      <c r="AZ34" s="68">
        <v>1510</v>
      </c>
      <c r="BA34" s="220">
        <v>3180</v>
      </c>
      <c r="BB34" s="894">
        <f t="shared" si="18"/>
        <v>1964</v>
      </c>
      <c r="BC34" s="349">
        <f t="shared" si="19"/>
        <v>0.34322213628084536</v>
      </c>
      <c r="BD34" s="349">
        <f t="shared" si="20"/>
        <v>0.48801741560418171</v>
      </c>
      <c r="BE34" s="353">
        <f t="shared" si="21"/>
        <v>2.0690386486688788E-2</v>
      </c>
      <c r="BF34" s="365">
        <f t="shared" si="22"/>
        <v>3.2498315826243171E-2</v>
      </c>
      <c r="BG34" s="365">
        <f t="shared" si="23"/>
        <v>1.4218704565280604</v>
      </c>
      <c r="BH34" s="365">
        <f t="shared" si="24"/>
        <v>2.7442570514684503E-2</v>
      </c>
      <c r="BI34" s="365">
        <f t="shared" si="25"/>
        <v>9.4188976770877512E-3</v>
      </c>
      <c r="BJ34" s="365">
        <f t="shared" si="26"/>
        <v>1.225080466079493E-2</v>
      </c>
      <c r="BK34" s="365">
        <f t="shared" si="27"/>
        <v>0.43350174469322478</v>
      </c>
      <c r="BL34" s="380">
        <f t="shared" si="28"/>
        <v>0.25174469322477466</v>
      </c>
      <c r="BM34" s="365">
        <v>0.25800000000000001</v>
      </c>
      <c r="BN34" s="907">
        <v>16804</v>
      </c>
      <c r="BO34" s="907">
        <v>6526</v>
      </c>
      <c r="BP34" s="910">
        <f t="shared" si="29"/>
        <v>78237</v>
      </c>
      <c r="BQ34" s="909">
        <v>26109</v>
      </c>
      <c r="BR34" s="909">
        <v>3077</v>
      </c>
      <c r="BS34" s="907">
        <v>1384</v>
      </c>
      <c r="BT34" s="907">
        <v>865</v>
      </c>
      <c r="BU34" s="457"/>
    </row>
    <row r="35" spans="1:73" x14ac:dyDescent="0.2">
      <c r="A35" s="421"/>
      <c r="B35" s="476">
        <v>1989</v>
      </c>
      <c r="C35" s="458">
        <v>26</v>
      </c>
      <c r="D35" s="459">
        <v>4212</v>
      </c>
      <c r="E35" s="112">
        <v>17405</v>
      </c>
      <c r="F35" s="468">
        <f t="shared" ref="F35:F66" si="39">((((4/6)+((S35+T35+Y35+AA35+AC35+AD35+AE35-(1-V35)-W35-X35)/20))*(AF35+(AL35+BA35)*5/6+(AP35+AU35+AX35)*1/6+AS35*18/6+AW35*8/6-AM35*9/6-AN35*7/6-AO35*3/6-AQ35*2/6-AY35*4/6-AZ35)-(((2/6)-((S35+T35+U35+V35+Z35+AB35+AC35+AD35+AE35)/20))*(AM35*17/6+AN35*12/6+AQ35*3/6+AT35*2/6+AY35*5/6+AZ35*8/6-AL35*1/6-AO35*9/6-AS35*2/6))))/2</f>
        <v>17446.877494436951</v>
      </c>
      <c r="G35" s="471">
        <f t="shared" si="30"/>
        <v>1.0024060611569636</v>
      </c>
      <c r="H35" s="468">
        <f t="shared" si="37"/>
        <v>41.877494436950656</v>
      </c>
      <c r="I35" s="497">
        <f t="shared" ref="I35:I66" si="40">(((AH35+AL35+AS35-BS35*0.5-AO35)*(1.1*(AF35*1.4-AH35*0.6-AO35*3+(AL35+AS35-BS35)*0.1+(AW35-AZ35-BR35)*0.9)))/((1.1*(AF35*1.4-AH35*0.6-AO35*3+(AL35+AS35-BS35)*0.1+(AW35-AZ35-BR35)*0.9))+(AI35-AL35-AN35-AY35-AS35-AH35+AZ35+BR35)))+AO35</f>
        <v>17300.975500741006</v>
      </c>
      <c r="J35" s="520">
        <f t="shared" si="31"/>
        <v>0.99402329794547573</v>
      </c>
      <c r="K35" s="632">
        <f t="shared" ref="K35:K66" si="41">((AF35+AL35+AS35)*2+AH35+AW35-(AJ35+AZ35+BR35-AH35)*0.605)*0.16</f>
        <v>17289.925600000002</v>
      </c>
      <c r="L35" s="636">
        <f t="shared" si="32"/>
        <v>0.99338842861246779</v>
      </c>
      <c r="M35" s="512">
        <f t="shared" ref="M35:M66" si="42">((((2/3)+((BC35+AD35+AC35+AE35-W35)/20))*(AF35+((AL35+BA35)*(5/6))+((AP35+AU35+AX35)*(1/6))+(AS35*(19/6))+(AW35*(4/3))-(AN35*(7/6))-(BR35*(11/6))-AO35-(AQ35*(1/3))-(AY35*(2/3))-AZ35))-(((1/3)-(((BC35+AD35)*2+AC35+AE35-W35)/20))*((AN35*(13/6))+(BR35*(8/3))+(AQ35*(1/2))+(AT35*(1/3))+((AY35+AZ35)*(3/2))-(AL35*(1/6))-(AO35*(11/3))-(AS35*(5/12)))))/2</f>
        <v>17407.297988038594</v>
      </c>
      <c r="N35" s="507">
        <f t="shared" si="33"/>
        <v>1.0001320303383276</v>
      </c>
      <c r="O35" s="515">
        <f t="shared" ref="O35:O66" si="43">((AH35+AL35-AZ35+AS35-BR35)*(AF35+(AL35-BS35+AS35)*0.26+(AY35+AN35+AW35)*0.52))/(AJ35+AL35+AS35+AN35+AY35)</f>
        <v>17305.178299295072</v>
      </c>
      <c r="P35" s="785">
        <f t="shared" si="34"/>
        <v>0.99426476870411218</v>
      </c>
      <c r="Q35" s="517">
        <f t="shared" ref="Q35:Q66" si="44">BQ35*0.5+BO35*0.72+BT35*1.04+AO35*1.44+(AS35+AL35-BS35)*0.34+BS35*0.25+AW35*0.18-AZ35*0.32-(AJ35-AH35-AQ35)*0.09-AQ35*0.098-BR35*0.37+AN35*0.37+AY35*0.04</f>
        <v>17355.700000000004</v>
      </c>
      <c r="R35" s="790">
        <f t="shared" si="35"/>
        <v>0.99716748060902061</v>
      </c>
      <c r="S35" s="412">
        <v>0.375</v>
      </c>
      <c r="T35" s="66">
        <v>0.69499999999999995</v>
      </c>
      <c r="U35" s="66">
        <f t="shared" si="7"/>
        <v>0.10043855556592329</v>
      </c>
      <c r="V35" s="66">
        <f t="shared" si="8"/>
        <v>5.7534757861341795E-2</v>
      </c>
      <c r="W35" s="113">
        <f t="shared" si="9"/>
        <v>0.14778201995838358</v>
      </c>
      <c r="X35" s="66">
        <f t="shared" si="10"/>
        <v>3.5047121395913032E-2</v>
      </c>
      <c r="Y35" s="67">
        <f t="shared" ref="Y35:Y66" si="45">E35/AI35</f>
        <v>0.10875881849368568</v>
      </c>
      <c r="Z35" s="66">
        <f t="shared" si="12"/>
        <v>0.26740692357935991</v>
      </c>
      <c r="AA35" s="66">
        <f t="shared" si="13"/>
        <v>8.9537782832290844E-2</v>
      </c>
      <c r="AB35" s="67">
        <f t="shared" ref="AB35:AB66" si="46">E35/AF35</f>
        <v>0.32481104786787346</v>
      </c>
      <c r="AC35" s="66">
        <v>0.32</v>
      </c>
      <c r="AD35" s="67">
        <f t="shared" si="15"/>
        <v>8.4532565158436074E-2</v>
      </c>
      <c r="AE35" s="70">
        <v>0.28299999999999997</v>
      </c>
      <c r="AF35" s="69">
        <v>53585</v>
      </c>
      <c r="AG35" s="69"/>
      <c r="AH35" s="888">
        <v>36293</v>
      </c>
      <c r="AI35" s="888">
        <v>160033</v>
      </c>
      <c r="AJ35" s="887">
        <v>142821</v>
      </c>
      <c r="AK35" s="888">
        <f t="shared" si="16"/>
        <v>14329</v>
      </c>
      <c r="AL35" s="68">
        <v>13528</v>
      </c>
      <c r="AM35" s="69">
        <v>3762</v>
      </c>
      <c r="AN35" s="69">
        <v>1240</v>
      </c>
      <c r="AO35" s="68">
        <v>3083</v>
      </c>
      <c r="AP35" s="69">
        <v>1286</v>
      </c>
      <c r="AQ35" s="68">
        <v>23650</v>
      </c>
      <c r="AR35" s="888">
        <f t="shared" si="36"/>
        <v>2030</v>
      </c>
      <c r="AS35" s="68">
        <v>801</v>
      </c>
      <c r="AT35" s="114">
        <v>437</v>
      </c>
      <c r="AU35" s="69">
        <v>407</v>
      </c>
      <c r="AV35" s="888">
        <f t="shared" si="17"/>
        <v>5382</v>
      </c>
      <c r="AW35" s="68">
        <v>3116</v>
      </c>
      <c r="AX35" s="69">
        <v>337</v>
      </c>
      <c r="AY35" s="69">
        <v>1626</v>
      </c>
      <c r="AZ35" s="68">
        <v>1441</v>
      </c>
      <c r="BA35" s="220">
        <v>3352</v>
      </c>
      <c r="BB35" s="894">
        <f t="shared" si="18"/>
        <v>1878</v>
      </c>
      <c r="BC35" s="349">
        <f t="shared" si="19"/>
        <v>0.33483718982959765</v>
      </c>
      <c r="BD35" s="349">
        <f t="shared" ref="BD35:BD66" si="47">BP35/AI35</f>
        <v>0.47747652046765354</v>
      </c>
      <c r="BE35" s="353">
        <f t="shared" si="21"/>
        <v>1.9264776639818036E-2</v>
      </c>
      <c r="BF35" s="365">
        <f t="shared" si="22"/>
        <v>3.3630563696237653E-2</v>
      </c>
      <c r="BG35" s="365">
        <f t="shared" ref="BG35:BG66" si="48">BP35/AF35</f>
        <v>1.4259960809928152</v>
      </c>
      <c r="BH35" s="365">
        <f t="shared" si="24"/>
        <v>2.6891854063637213E-2</v>
      </c>
      <c r="BI35" s="365">
        <f t="shared" si="25"/>
        <v>9.0043928439759308E-3</v>
      </c>
      <c r="BJ35" s="365">
        <f t="shared" si="26"/>
        <v>1.1735079639824286E-2</v>
      </c>
      <c r="BK35" s="365">
        <f t="shared" si="27"/>
        <v>0.44135485676961839</v>
      </c>
      <c r="BL35" s="380">
        <f t="shared" si="28"/>
        <v>0.25245871046001678</v>
      </c>
      <c r="BM35" s="365">
        <v>0.254</v>
      </c>
      <c r="BN35" s="907">
        <v>16229</v>
      </c>
      <c r="BO35" s="907">
        <v>6307</v>
      </c>
      <c r="BP35" s="910">
        <f t="shared" ref="BP35:BP66" si="49">AF35+AK35+AV35+AW35</f>
        <v>76412</v>
      </c>
      <c r="BQ35" s="909">
        <v>26035</v>
      </c>
      <c r="BR35" s="909">
        <v>3064</v>
      </c>
      <c r="BS35" s="907">
        <v>1446</v>
      </c>
      <c r="BT35" s="907">
        <v>868</v>
      </c>
      <c r="BU35" s="457"/>
    </row>
    <row r="36" spans="1:73" x14ac:dyDescent="0.2">
      <c r="A36" s="421"/>
      <c r="B36" s="476">
        <v>1988</v>
      </c>
      <c r="C36" s="458">
        <v>26</v>
      </c>
      <c r="D36" s="459">
        <v>4200</v>
      </c>
      <c r="E36" s="112">
        <v>17380</v>
      </c>
      <c r="F36" s="468">
        <f t="shared" si="39"/>
        <v>17629.445321865591</v>
      </c>
      <c r="G36" s="471">
        <f t="shared" si="30"/>
        <v>1.0143524350900801</v>
      </c>
      <c r="H36" s="468">
        <f t="shared" si="37"/>
        <v>249.44532186559081</v>
      </c>
      <c r="I36" s="497">
        <f t="shared" si="40"/>
        <v>17307.95869675259</v>
      </c>
      <c r="J36" s="520">
        <f t="shared" si="31"/>
        <v>0.99585493076827336</v>
      </c>
      <c r="K36" s="632">
        <f t="shared" si="41"/>
        <v>17279.689600000002</v>
      </c>
      <c r="L36" s="636">
        <f t="shared" si="32"/>
        <v>0.99422840046029926</v>
      </c>
      <c r="M36" s="512">
        <f t="shared" si="42"/>
        <v>17589.810079195773</v>
      </c>
      <c r="N36" s="507">
        <f t="shared" si="33"/>
        <v>1.0120719263058557</v>
      </c>
      <c r="O36" s="515">
        <f t="shared" si="43"/>
        <v>17278.752642299121</v>
      </c>
      <c r="P36" s="785">
        <f t="shared" si="34"/>
        <v>0.99417449035092753</v>
      </c>
      <c r="Q36" s="517">
        <f t="shared" si="44"/>
        <v>17349.170000000002</v>
      </c>
      <c r="R36" s="790">
        <f t="shared" si="35"/>
        <v>0.99822612197928662</v>
      </c>
      <c r="S36" s="412">
        <v>0.378</v>
      </c>
      <c r="T36" s="66">
        <v>0.69599999999999995</v>
      </c>
      <c r="U36" s="66">
        <f t="shared" si="7"/>
        <v>0.10711234911792016</v>
      </c>
      <c r="V36" s="66">
        <f t="shared" si="8"/>
        <v>5.9052924791086349E-2</v>
      </c>
      <c r="W36" s="113">
        <f t="shared" si="9"/>
        <v>0.14653657924457272</v>
      </c>
      <c r="X36" s="66">
        <f t="shared" si="10"/>
        <v>3.3184772516248837E-2</v>
      </c>
      <c r="Y36" s="67">
        <f t="shared" si="45"/>
        <v>0.1090475592922575</v>
      </c>
      <c r="Z36" s="66">
        <f t="shared" si="12"/>
        <v>0.25816155988857936</v>
      </c>
      <c r="AA36" s="66">
        <f t="shared" si="13"/>
        <v>8.7225498807880539E-2</v>
      </c>
      <c r="AB36" s="67">
        <f t="shared" si="46"/>
        <v>0.32274837511606314</v>
      </c>
      <c r="AC36" s="66">
        <v>0.318</v>
      </c>
      <c r="AD36" s="67">
        <f t="shared" si="15"/>
        <v>8.1465679508093858E-2</v>
      </c>
      <c r="AE36" s="70">
        <v>0.28199999999999997</v>
      </c>
      <c r="AF36" s="69">
        <v>53850</v>
      </c>
      <c r="AG36" s="69"/>
      <c r="AH36" s="888">
        <v>36244</v>
      </c>
      <c r="AI36" s="888">
        <v>159380</v>
      </c>
      <c r="AJ36" s="887">
        <v>142568</v>
      </c>
      <c r="AK36" s="888">
        <f t="shared" si="16"/>
        <v>13902</v>
      </c>
      <c r="AL36" s="68">
        <v>12984</v>
      </c>
      <c r="AM36" s="69">
        <v>3759</v>
      </c>
      <c r="AN36" s="69">
        <v>1265</v>
      </c>
      <c r="AO36" s="68">
        <v>3180</v>
      </c>
      <c r="AP36" s="69">
        <v>1262</v>
      </c>
      <c r="AQ36" s="68">
        <v>23355</v>
      </c>
      <c r="AR36" s="888">
        <f t="shared" si="36"/>
        <v>2525</v>
      </c>
      <c r="AS36" s="68">
        <v>918</v>
      </c>
      <c r="AT36" s="114">
        <v>370</v>
      </c>
      <c r="AU36" s="69">
        <v>924</v>
      </c>
      <c r="AV36" s="888">
        <f t="shared" si="17"/>
        <v>5768</v>
      </c>
      <c r="AW36" s="68">
        <v>3301</v>
      </c>
      <c r="AX36" s="69">
        <v>339</v>
      </c>
      <c r="AY36" s="69">
        <v>1630</v>
      </c>
      <c r="AZ36" s="68">
        <v>1417</v>
      </c>
      <c r="BA36" s="220">
        <v>3243</v>
      </c>
      <c r="BB36" s="894">
        <f t="shared" si="18"/>
        <v>1787</v>
      </c>
      <c r="BC36" s="349">
        <f t="shared" si="19"/>
        <v>0.33787175304304179</v>
      </c>
      <c r="BD36" s="349">
        <f t="shared" si="47"/>
        <v>0.48199899610992597</v>
      </c>
      <c r="BE36" s="353">
        <f t="shared" si="21"/>
        <v>1.9952315221483247E-2</v>
      </c>
      <c r="BF36" s="365">
        <f t="shared" si="22"/>
        <v>3.6190237169029991E-2</v>
      </c>
      <c r="BG36" s="365">
        <f t="shared" si="48"/>
        <v>1.4265738161559889</v>
      </c>
      <c r="BH36" s="365">
        <f t="shared" si="24"/>
        <v>2.6313834726090994E-2</v>
      </c>
      <c r="BI36" s="365">
        <f t="shared" si="25"/>
        <v>8.890701468189233E-3</v>
      </c>
      <c r="BJ36" s="365">
        <f t="shared" si="26"/>
        <v>1.1212197264399548E-2</v>
      </c>
      <c r="BK36" s="365">
        <f t="shared" si="27"/>
        <v>0.43370473537604459</v>
      </c>
      <c r="BL36" s="380">
        <f t="shared" si="28"/>
        <v>0.2411142061281337</v>
      </c>
      <c r="BM36" s="365">
        <v>0.254</v>
      </c>
      <c r="BN36" s="907">
        <v>16219</v>
      </c>
      <c r="BO36" s="907">
        <v>6386</v>
      </c>
      <c r="BP36" s="910">
        <f t="shared" si="49"/>
        <v>76821</v>
      </c>
      <c r="BQ36" s="909">
        <v>25838</v>
      </c>
      <c r="BR36" s="909">
        <v>3087</v>
      </c>
      <c r="BS36" s="907">
        <v>1367</v>
      </c>
      <c r="BT36" s="907">
        <v>840</v>
      </c>
      <c r="BU36" s="457"/>
    </row>
    <row r="37" spans="1:73" x14ac:dyDescent="0.2">
      <c r="A37" s="421"/>
      <c r="B37" s="476">
        <v>1987</v>
      </c>
      <c r="C37" s="458">
        <v>26</v>
      </c>
      <c r="D37" s="459">
        <v>4210</v>
      </c>
      <c r="E37" s="112">
        <v>19883</v>
      </c>
      <c r="F37" s="468">
        <f t="shared" si="39"/>
        <v>20205.632818956612</v>
      </c>
      <c r="G37" s="471">
        <f t="shared" si="30"/>
        <v>1.0162265663610428</v>
      </c>
      <c r="H37" s="468">
        <f t="shared" si="37"/>
        <v>322.63281895661203</v>
      </c>
      <c r="I37" s="497">
        <f t="shared" si="40"/>
        <v>19975.129988307439</v>
      </c>
      <c r="J37" s="520">
        <f t="shared" si="31"/>
        <v>1.0046336060105336</v>
      </c>
      <c r="K37" s="632">
        <f t="shared" si="41"/>
        <v>19933.429599999999</v>
      </c>
      <c r="L37" s="636">
        <f t="shared" si="32"/>
        <v>1.0025363174571242</v>
      </c>
      <c r="M37" s="512">
        <f t="shared" si="42"/>
        <v>20242.408459977643</v>
      </c>
      <c r="N37" s="507">
        <f t="shared" si="33"/>
        <v>1.018076168585105</v>
      </c>
      <c r="O37" s="515">
        <f t="shared" si="43"/>
        <v>19964.393012088382</v>
      </c>
      <c r="P37" s="785">
        <f t="shared" si="34"/>
        <v>1.0040935981536177</v>
      </c>
      <c r="Q37" s="517">
        <f t="shared" si="44"/>
        <v>19889.277999999998</v>
      </c>
      <c r="R37" s="790">
        <f t="shared" si="35"/>
        <v>1.0003157471206559</v>
      </c>
      <c r="S37" s="412">
        <v>0.41499999999999998</v>
      </c>
      <c r="T37" s="66">
        <v>0.747</v>
      </c>
      <c r="U37" s="66">
        <f t="shared" si="7"/>
        <v>9.0319778126775149E-2</v>
      </c>
      <c r="V37" s="66">
        <f t="shared" si="8"/>
        <v>7.4481237678350659E-2</v>
      </c>
      <c r="W37" s="113">
        <f t="shared" si="9"/>
        <v>0.15500673163621992</v>
      </c>
      <c r="X37" s="66">
        <f t="shared" si="10"/>
        <v>3.085842216059077E-2</v>
      </c>
      <c r="Y37" s="67">
        <f t="shared" si="45"/>
        <v>0.12279369078939242</v>
      </c>
      <c r="Z37" s="66">
        <f t="shared" si="12"/>
        <v>0.254469208407124</v>
      </c>
      <c r="AA37" s="66">
        <f t="shared" si="13"/>
        <v>9.4063808500389076E-2</v>
      </c>
      <c r="AB37" s="67">
        <f t="shared" si="46"/>
        <v>0.33219166638821129</v>
      </c>
      <c r="AC37" s="66">
        <v>0.33100000000000002</v>
      </c>
      <c r="AD37" s="67">
        <f t="shared" si="15"/>
        <v>8.8863773915836025E-2</v>
      </c>
      <c r="AE37" s="70">
        <v>0.28899999999999998</v>
      </c>
      <c r="AF37" s="69">
        <v>59854</v>
      </c>
      <c r="AG37" s="69"/>
      <c r="AH37" s="888">
        <v>37895</v>
      </c>
      <c r="AI37" s="888">
        <v>161922</v>
      </c>
      <c r="AJ37" s="887">
        <v>144095</v>
      </c>
      <c r="AK37" s="888">
        <f t="shared" si="16"/>
        <v>15231</v>
      </c>
      <c r="AL37" s="68">
        <v>14389</v>
      </c>
      <c r="AM37" s="69">
        <v>3870</v>
      </c>
      <c r="AN37" s="69">
        <v>1110</v>
      </c>
      <c r="AO37" s="68">
        <v>4458</v>
      </c>
      <c r="AP37" s="69">
        <v>1333</v>
      </c>
      <c r="AQ37" s="68">
        <v>25099</v>
      </c>
      <c r="AR37" s="888">
        <f t="shared" si="36"/>
        <v>2108</v>
      </c>
      <c r="AS37" s="68">
        <v>842</v>
      </c>
      <c r="AT37" s="114">
        <v>318</v>
      </c>
      <c r="AU37" s="69">
        <v>356</v>
      </c>
      <c r="AV37" s="888">
        <f t="shared" si="17"/>
        <v>5406</v>
      </c>
      <c r="AW37" s="68">
        <v>3585</v>
      </c>
      <c r="AX37" s="69">
        <v>419</v>
      </c>
      <c r="AY37" s="69">
        <v>1455</v>
      </c>
      <c r="AZ37" s="68">
        <v>1529</v>
      </c>
      <c r="BA37" s="220">
        <v>3298</v>
      </c>
      <c r="BB37" s="894">
        <f t="shared" si="18"/>
        <v>1847</v>
      </c>
      <c r="BC37" s="349">
        <f t="shared" si="19"/>
        <v>0.36964711404256373</v>
      </c>
      <c r="BD37" s="349">
        <f t="shared" si="47"/>
        <v>0.51923765763762797</v>
      </c>
      <c r="BE37" s="353">
        <f t="shared" si="21"/>
        <v>2.7531774558120576E-2</v>
      </c>
      <c r="BF37" s="365">
        <f t="shared" si="22"/>
        <v>3.3386445325527106E-2</v>
      </c>
      <c r="BG37" s="365">
        <f t="shared" si="48"/>
        <v>1.4046847328499348</v>
      </c>
      <c r="BH37" s="365">
        <f t="shared" si="24"/>
        <v>2.5545494035486348E-2</v>
      </c>
      <c r="BI37" s="365">
        <f t="shared" si="25"/>
        <v>9.4428181470090529E-3</v>
      </c>
      <c r="BJ37" s="365">
        <f t="shared" si="26"/>
        <v>1.1406726695569473E-2</v>
      </c>
      <c r="BK37" s="365">
        <f t="shared" si="27"/>
        <v>0.4193370534968423</v>
      </c>
      <c r="BL37" s="380">
        <f t="shared" si="28"/>
        <v>0.24040164400040098</v>
      </c>
      <c r="BM37" s="365">
        <v>0.26300000000000001</v>
      </c>
      <c r="BN37" s="907">
        <v>18713</v>
      </c>
      <c r="BO37" s="907">
        <v>6793</v>
      </c>
      <c r="BP37" s="910">
        <f t="shared" si="49"/>
        <v>84076</v>
      </c>
      <c r="BQ37" s="909">
        <v>25748</v>
      </c>
      <c r="BR37" s="909">
        <v>3124</v>
      </c>
      <c r="BS37" s="907">
        <v>1287</v>
      </c>
      <c r="BT37" s="907">
        <v>896</v>
      </c>
      <c r="BU37" s="457"/>
    </row>
    <row r="38" spans="1:73" x14ac:dyDescent="0.2">
      <c r="A38" s="421"/>
      <c r="B38" s="476">
        <v>1986</v>
      </c>
      <c r="C38" s="458">
        <v>26</v>
      </c>
      <c r="D38" s="459">
        <v>4206</v>
      </c>
      <c r="E38" s="112">
        <v>18545</v>
      </c>
      <c r="F38" s="468">
        <f t="shared" si="39"/>
        <v>18668.639701343374</v>
      </c>
      <c r="G38" s="471">
        <f t="shared" si="30"/>
        <v>1.0066670100481734</v>
      </c>
      <c r="H38" s="468">
        <f t="shared" si="37"/>
        <v>123.63970134337433</v>
      </c>
      <c r="I38" s="497">
        <f t="shared" si="40"/>
        <v>18603.956552635034</v>
      </c>
      <c r="J38" s="520">
        <f t="shared" si="31"/>
        <v>1.0031791077182548</v>
      </c>
      <c r="K38" s="632">
        <f t="shared" si="41"/>
        <v>18594.588</v>
      </c>
      <c r="L38" s="636">
        <f t="shared" si="32"/>
        <v>1.0026739282825559</v>
      </c>
      <c r="M38" s="512">
        <f t="shared" si="42"/>
        <v>18708.440769770372</v>
      </c>
      <c r="N38" s="507">
        <f t="shared" si="33"/>
        <v>1.0088131986934685</v>
      </c>
      <c r="O38" s="515">
        <f t="shared" si="43"/>
        <v>18549.919900519166</v>
      </c>
      <c r="P38" s="785">
        <f t="shared" si="34"/>
        <v>1.0002652952558191</v>
      </c>
      <c r="Q38" s="517">
        <f t="shared" si="44"/>
        <v>18576.681999999993</v>
      </c>
      <c r="R38" s="790">
        <f t="shared" si="35"/>
        <v>1.0017083850094362</v>
      </c>
      <c r="S38" s="412">
        <v>0.39500000000000002</v>
      </c>
      <c r="T38" s="66">
        <v>0.72099999999999997</v>
      </c>
      <c r="U38" s="66">
        <f t="shared" si="7"/>
        <v>9.5985143261407849E-2</v>
      </c>
      <c r="V38" s="66">
        <f t="shared" si="8"/>
        <v>6.7438981252210831E-2</v>
      </c>
      <c r="W38" s="113">
        <f t="shared" si="9"/>
        <v>0.15358887963296822</v>
      </c>
      <c r="X38" s="66">
        <f t="shared" si="10"/>
        <v>3.3463035019455252E-2</v>
      </c>
      <c r="Y38" s="67">
        <f t="shared" si="45"/>
        <v>0.11528801800345646</v>
      </c>
      <c r="Z38" s="66">
        <f t="shared" si="12"/>
        <v>0.26598868058012026</v>
      </c>
      <c r="AA38" s="66">
        <f t="shared" si="13"/>
        <v>9.3492397020975018E-2</v>
      </c>
      <c r="AB38" s="67">
        <f t="shared" si="46"/>
        <v>0.32799787760877253</v>
      </c>
      <c r="AC38" s="66">
        <v>0.32600000000000001</v>
      </c>
      <c r="AD38" s="67">
        <f t="shared" si="15"/>
        <v>8.844446654813562E-2</v>
      </c>
      <c r="AE38" s="70">
        <v>0.28599999999999998</v>
      </c>
      <c r="AF38" s="69">
        <v>56540</v>
      </c>
      <c r="AG38" s="69"/>
      <c r="AH38" s="888">
        <v>36880</v>
      </c>
      <c r="AI38" s="888">
        <v>160858</v>
      </c>
      <c r="AJ38" s="887">
        <v>143106</v>
      </c>
      <c r="AK38" s="888">
        <f t="shared" si="16"/>
        <v>15039</v>
      </c>
      <c r="AL38" s="68">
        <v>14227</v>
      </c>
      <c r="AM38" s="69">
        <v>3903</v>
      </c>
      <c r="AN38" s="69">
        <v>1175</v>
      </c>
      <c r="AO38" s="68">
        <v>3813</v>
      </c>
      <c r="AP38" s="69">
        <v>1323</v>
      </c>
      <c r="AQ38" s="68">
        <v>24706</v>
      </c>
      <c r="AR38" s="888">
        <f t="shared" si="36"/>
        <v>1977</v>
      </c>
      <c r="AS38" s="68">
        <v>812</v>
      </c>
      <c r="AT38" s="114">
        <v>272</v>
      </c>
      <c r="AU38" s="69">
        <v>289</v>
      </c>
      <c r="AV38" s="888">
        <f t="shared" si="17"/>
        <v>5427</v>
      </c>
      <c r="AW38" s="68">
        <v>3312</v>
      </c>
      <c r="AX38" s="69">
        <v>365</v>
      </c>
      <c r="AY38" s="69">
        <v>1515</v>
      </c>
      <c r="AZ38" s="68">
        <v>1620</v>
      </c>
      <c r="BA38" s="220">
        <v>3450</v>
      </c>
      <c r="BB38" s="894">
        <f t="shared" si="18"/>
        <v>1892</v>
      </c>
      <c r="BC38" s="349">
        <f t="shared" si="19"/>
        <v>0.35149013415559066</v>
      </c>
      <c r="BD38" s="349">
        <f t="shared" si="47"/>
        <v>0.4993099503910281</v>
      </c>
      <c r="BE38" s="353">
        <f t="shared" si="21"/>
        <v>2.3704136567655944E-2</v>
      </c>
      <c r="BF38" s="365">
        <f t="shared" si="22"/>
        <v>3.3737830881895831E-2</v>
      </c>
      <c r="BG38" s="365">
        <f t="shared" si="48"/>
        <v>1.4205518217191369</v>
      </c>
      <c r="BH38" s="365">
        <f t="shared" si="24"/>
        <v>2.865228157056951E-2</v>
      </c>
      <c r="BI38" s="365">
        <f t="shared" si="25"/>
        <v>1.0070994293103234E-2</v>
      </c>
      <c r="BJ38" s="365">
        <f t="shared" si="26"/>
        <v>1.1761926668241555E-2</v>
      </c>
      <c r="BK38" s="365">
        <f t="shared" si="27"/>
        <v>0.43696498054474708</v>
      </c>
      <c r="BL38" s="380">
        <f t="shared" si="28"/>
        <v>0.25162716660771134</v>
      </c>
      <c r="BM38" s="365">
        <v>0.25800000000000001</v>
      </c>
      <c r="BN38" s="907">
        <v>17396</v>
      </c>
      <c r="BO38" s="907">
        <v>6511</v>
      </c>
      <c r="BP38" s="910">
        <f t="shared" si="49"/>
        <v>80318</v>
      </c>
      <c r="BQ38" s="909">
        <v>25701</v>
      </c>
      <c r="BR38" s="909">
        <v>3119</v>
      </c>
      <c r="BS38" s="907">
        <v>1289</v>
      </c>
      <c r="BT38" s="907">
        <v>855</v>
      </c>
      <c r="BU38" s="457"/>
    </row>
    <row r="39" spans="1:73" x14ac:dyDescent="0.2">
      <c r="A39" s="421"/>
      <c r="B39" s="476">
        <v>1985</v>
      </c>
      <c r="C39" s="458">
        <v>26</v>
      </c>
      <c r="D39" s="459">
        <v>4206</v>
      </c>
      <c r="E39" s="112">
        <v>18216</v>
      </c>
      <c r="F39" s="468">
        <f t="shared" si="39"/>
        <v>18438.513115120251</v>
      </c>
      <c r="G39" s="471">
        <f t="shared" si="30"/>
        <v>1.0122152566491134</v>
      </c>
      <c r="H39" s="468">
        <f t="shared" si="37"/>
        <v>222.51311512025131</v>
      </c>
      <c r="I39" s="497">
        <f t="shared" si="40"/>
        <v>18173.370685266585</v>
      </c>
      <c r="J39" s="520">
        <f t="shared" si="31"/>
        <v>0.99765978728955784</v>
      </c>
      <c r="K39" s="632">
        <f t="shared" si="41"/>
        <v>18184.8472</v>
      </c>
      <c r="L39" s="636">
        <f t="shared" si="32"/>
        <v>0.99828981115502857</v>
      </c>
      <c r="M39" s="512">
        <f t="shared" si="42"/>
        <v>18435.801581655953</v>
      </c>
      <c r="N39" s="507">
        <f t="shared" si="33"/>
        <v>1.0120664021550259</v>
      </c>
      <c r="O39" s="515">
        <f t="shared" si="43"/>
        <v>18130.047483235085</v>
      </c>
      <c r="P39" s="785">
        <f t="shared" si="34"/>
        <v>0.99528148239103453</v>
      </c>
      <c r="Q39" s="517">
        <f t="shared" si="44"/>
        <v>18151.321999999996</v>
      </c>
      <c r="R39" s="790">
        <f t="shared" si="35"/>
        <v>0.99644938515590675</v>
      </c>
      <c r="S39" s="412">
        <v>0.39100000000000001</v>
      </c>
      <c r="T39" s="66">
        <v>0.71399999999999997</v>
      </c>
      <c r="U39" s="66">
        <f t="shared" si="7"/>
        <v>9.1817580492339596E-2</v>
      </c>
      <c r="V39" s="66">
        <f t="shared" si="8"/>
        <v>6.439387167706527E-2</v>
      </c>
      <c r="W39" s="113">
        <f t="shared" si="9"/>
        <v>0.14003867265469061</v>
      </c>
      <c r="X39" s="66">
        <f t="shared" si="10"/>
        <v>3.1052791533332142E-2</v>
      </c>
      <c r="Y39" s="67">
        <f t="shared" si="45"/>
        <v>0.11362275449101797</v>
      </c>
      <c r="Z39" s="66">
        <f t="shared" si="12"/>
        <v>0.25988165257343082</v>
      </c>
      <c r="AA39" s="66">
        <f t="shared" si="13"/>
        <v>9.0674900199600797E-2</v>
      </c>
      <c r="AB39" s="67">
        <f t="shared" si="46"/>
        <v>0.32565207286769043</v>
      </c>
      <c r="AC39" s="66">
        <v>0.32300000000000001</v>
      </c>
      <c r="AD39" s="67">
        <f t="shared" si="15"/>
        <v>8.6314870259481036E-2</v>
      </c>
      <c r="AE39" s="70">
        <v>0.28100000000000003</v>
      </c>
      <c r="AF39" s="69">
        <v>55937</v>
      </c>
      <c r="AG39" s="69"/>
      <c r="AH39" s="888">
        <v>36778</v>
      </c>
      <c r="AI39" s="888">
        <v>160320</v>
      </c>
      <c r="AJ39" s="887">
        <v>143075</v>
      </c>
      <c r="AK39" s="888">
        <f t="shared" si="16"/>
        <v>14537</v>
      </c>
      <c r="AL39" s="68">
        <v>13838</v>
      </c>
      <c r="AM39" s="69">
        <v>4018</v>
      </c>
      <c r="AN39" s="69">
        <v>1144</v>
      </c>
      <c r="AO39" s="68">
        <v>3602</v>
      </c>
      <c r="AP39" s="69">
        <v>1140</v>
      </c>
      <c r="AQ39" s="68">
        <v>22451</v>
      </c>
      <c r="AR39" s="888">
        <f t="shared" si="36"/>
        <v>1712</v>
      </c>
      <c r="AS39" s="68">
        <v>699</v>
      </c>
      <c r="AT39" s="114">
        <v>306</v>
      </c>
      <c r="AU39" s="69">
        <v>227</v>
      </c>
      <c r="AV39" s="888">
        <f t="shared" si="17"/>
        <v>5136</v>
      </c>
      <c r="AW39" s="68">
        <v>3097</v>
      </c>
      <c r="AX39" s="69">
        <v>345</v>
      </c>
      <c r="AY39" s="69">
        <v>1549</v>
      </c>
      <c r="AZ39" s="68">
        <v>1431</v>
      </c>
      <c r="BA39" s="220">
        <v>3424</v>
      </c>
      <c r="BB39" s="894">
        <f t="shared" si="18"/>
        <v>1737</v>
      </c>
      <c r="BC39" s="349">
        <f t="shared" si="19"/>
        <v>0.34890843313373254</v>
      </c>
      <c r="BD39" s="349">
        <f t="shared" si="47"/>
        <v>0.49093687624750498</v>
      </c>
      <c r="BE39" s="353">
        <f t="shared" si="21"/>
        <v>2.2467564870259481E-2</v>
      </c>
      <c r="BF39" s="365">
        <f t="shared" si="22"/>
        <v>3.2035928143712575E-2</v>
      </c>
      <c r="BG39" s="365">
        <f t="shared" si="48"/>
        <v>1.407065091084613</v>
      </c>
      <c r="BH39" s="365">
        <f t="shared" si="24"/>
        <v>2.5582351574092284E-2</v>
      </c>
      <c r="BI39" s="365">
        <f t="shared" si="25"/>
        <v>8.9258982035928143E-3</v>
      </c>
      <c r="BJ39" s="365">
        <f t="shared" si="26"/>
        <v>1.0834580838323353E-2</v>
      </c>
      <c r="BK39" s="365">
        <f t="shared" si="27"/>
        <v>0.40136224681337934</v>
      </c>
      <c r="BL39" s="380">
        <f t="shared" si="28"/>
        <v>0.24738545149006919</v>
      </c>
      <c r="BM39" s="365">
        <v>0.25700000000000001</v>
      </c>
      <c r="BN39" s="907">
        <v>17129</v>
      </c>
      <c r="BO39" s="907">
        <v>6423</v>
      </c>
      <c r="BP39" s="910">
        <f t="shared" si="49"/>
        <v>78707</v>
      </c>
      <c r="BQ39" s="909">
        <v>25788</v>
      </c>
      <c r="BR39" s="909">
        <v>3293</v>
      </c>
      <c r="BS39" s="907">
        <v>1337</v>
      </c>
      <c r="BT39" s="907">
        <v>965</v>
      </c>
      <c r="BU39" s="457"/>
    </row>
    <row r="40" spans="1:73" x14ac:dyDescent="0.2">
      <c r="A40" s="421"/>
      <c r="B40" s="476">
        <v>1984</v>
      </c>
      <c r="C40" s="458">
        <v>26</v>
      </c>
      <c r="D40" s="459">
        <v>4210</v>
      </c>
      <c r="E40" s="112">
        <v>17921</v>
      </c>
      <c r="F40" s="468">
        <f t="shared" si="39"/>
        <v>17984.157471266939</v>
      </c>
      <c r="G40" s="471">
        <f t="shared" si="30"/>
        <v>1.0035242157952646</v>
      </c>
      <c r="H40" s="468">
        <f t="shared" si="37"/>
        <v>63.157471266938956</v>
      </c>
      <c r="I40" s="497">
        <f t="shared" si="40"/>
        <v>17892.181837187047</v>
      </c>
      <c r="J40" s="520">
        <f t="shared" si="31"/>
        <v>0.99839193332889054</v>
      </c>
      <c r="K40" s="632">
        <f t="shared" si="41"/>
        <v>17890.886400000003</v>
      </c>
      <c r="L40" s="636">
        <f t="shared" si="32"/>
        <v>0.99831964734110834</v>
      </c>
      <c r="M40" s="512">
        <f t="shared" si="42"/>
        <v>17965.501670631085</v>
      </c>
      <c r="N40" s="507">
        <f t="shared" si="33"/>
        <v>1.002483213583566</v>
      </c>
      <c r="O40" s="515">
        <f t="shared" si="43"/>
        <v>17916.350892623552</v>
      </c>
      <c r="P40" s="785">
        <f t="shared" si="34"/>
        <v>0.99974057768113123</v>
      </c>
      <c r="Q40" s="517">
        <f t="shared" si="44"/>
        <v>17947.13</v>
      </c>
      <c r="R40" s="790">
        <f t="shared" si="35"/>
        <v>1.001458065956141</v>
      </c>
      <c r="S40" s="412">
        <v>0.38500000000000001</v>
      </c>
      <c r="T40" s="66">
        <v>0.70799999999999996</v>
      </c>
      <c r="U40" s="66">
        <f t="shared" si="7"/>
        <v>9.4925729155372437E-2</v>
      </c>
      <c r="V40" s="66">
        <f t="shared" si="8"/>
        <v>5.8874552748563375E-2</v>
      </c>
      <c r="W40" s="113">
        <f t="shared" si="9"/>
        <v>0.14012929262733081</v>
      </c>
      <c r="X40" s="66">
        <f t="shared" si="10"/>
        <v>3.2961075571939717E-2</v>
      </c>
      <c r="Y40" s="67">
        <f t="shared" si="45"/>
        <v>0.1116114245855287</v>
      </c>
      <c r="Z40" s="66">
        <f t="shared" si="12"/>
        <v>0.25277386244533595</v>
      </c>
      <c r="AA40" s="66">
        <f t="shared" si="13"/>
        <v>8.7116824234271265E-2</v>
      </c>
      <c r="AB40" s="67">
        <f t="shared" si="46"/>
        <v>0.32384618164733092</v>
      </c>
      <c r="AC40" s="66">
        <v>0.32300000000000001</v>
      </c>
      <c r="AD40" s="67">
        <f t="shared" si="15"/>
        <v>8.2956541235379849E-2</v>
      </c>
      <c r="AE40" s="70">
        <v>0.28599999999999998</v>
      </c>
      <c r="AF40" s="69">
        <v>55338</v>
      </c>
      <c r="AG40" s="69"/>
      <c r="AH40" s="888">
        <v>37381</v>
      </c>
      <c r="AI40" s="888">
        <v>160566</v>
      </c>
      <c r="AJ40" s="887">
        <v>143829</v>
      </c>
      <c r="AK40" s="888">
        <f t="shared" si="16"/>
        <v>13988</v>
      </c>
      <c r="AL40" s="68">
        <v>13320</v>
      </c>
      <c r="AM40" s="69">
        <v>3908</v>
      </c>
      <c r="AN40" s="69">
        <v>1286</v>
      </c>
      <c r="AO40" s="68">
        <v>3258</v>
      </c>
      <c r="AP40" s="69">
        <v>1129</v>
      </c>
      <c r="AQ40" s="68">
        <v>22500</v>
      </c>
      <c r="AR40" s="888">
        <f t="shared" si="36"/>
        <v>1726</v>
      </c>
      <c r="AS40" s="68">
        <v>668</v>
      </c>
      <c r="AT40" s="114">
        <v>313</v>
      </c>
      <c r="AU40" s="69">
        <v>283</v>
      </c>
      <c r="AV40" s="888">
        <f t="shared" si="17"/>
        <v>5253</v>
      </c>
      <c r="AW40" s="68">
        <v>3032</v>
      </c>
      <c r="AX40" s="69">
        <v>314</v>
      </c>
      <c r="AY40" s="69">
        <v>1435</v>
      </c>
      <c r="AZ40" s="68">
        <v>1511</v>
      </c>
      <c r="BA40" s="220">
        <v>3527</v>
      </c>
      <c r="BB40" s="894">
        <f t="shared" si="18"/>
        <v>1824</v>
      </c>
      <c r="BC40" s="349">
        <f t="shared" si="19"/>
        <v>0.34464332424049926</v>
      </c>
      <c r="BD40" s="349">
        <f t="shared" si="47"/>
        <v>0.48335886800443434</v>
      </c>
      <c r="BE40" s="353">
        <f t="shared" si="21"/>
        <v>2.0290721572437501E-2</v>
      </c>
      <c r="BF40" s="365">
        <f t="shared" si="22"/>
        <v>3.2715518852060838E-2</v>
      </c>
      <c r="BG40" s="365">
        <f t="shared" si="48"/>
        <v>1.4024901514330117</v>
      </c>
      <c r="BH40" s="365">
        <f t="shared" si="24"/>
        <v>2.7304926090570676E-2</v>
      </c>
      <c r="BI40" s="365">
        <f t="shared" si="25"/>
        <v>9.4104604959954156E-3</v>
      </c>
      <c r="BJ40" s="365">
        <f t="shared" si="26"/>
        <v>1.1359814655655618E-2</v>
      </c>
      <c r="BK40" s="365">
        <f t="shared" si="27"/>
        <v>0.40659221511438792</v>
      </c>
      <c r="BL40" s="380">
        <f t="shared" si="28"/>
        <v>0.24070259134771765</v>
      </c>
      <c r="BM40" s="365">
        <v>0.26</v>
      </c>
      <c r="BN40" s="907">
        <v>16778</v>
      </c>
      <c r="BO40" s="907">
        <v>6213</v>
      </c>
      <c r="BP40" s="910">
        <f t="shared" si="49"/>
        <v>77611</v>
      </c>
      <c r="BQ40" s="909">
        <v>26925</v>
      </c>
      <c r="BR40" s="909">
        <v>3193</v>
      </c>
      <c r="BS40" s="907">
        <v>1270</v>
      </c>
      <c r="BT40" s="907">
        <v>985</v>
      </c>
      <c r="BU40" s="457"/>
    </row>
    <row r="41" spans="1:73" x14ac:dyDescent="0.2">
      <c r="A41" s="421"/>
      <c r="B41" s="476">
        <v>1983</v>
      </c>
      <c r="C41" s="458">
        <v>26</v>
      </c>
      <c r="D41" s="459">
        <v>4218</v>
      </c>
      <c r="E41" s="112">
        <v>18170</v>
      </c>
      <c r="F41" s="468">
        <f t="shared" si="39"/>
        <v>18395.774262490424</v>
      </c>
      <c r="G41" s="471">
        <f t="shared" si="30"/>
        <v>1.0124256611166991</v>
      </c>
      <c r="H41" s="468">
        <f t="shared" si="37"/>
        <v>225.77426249042401</v>
      </c>
      <c r="I41" s="497">
        <f t="shared" si="40"/>
        <v>18165.018895604724</v>
      </c>
      <c r="J41" s="520">
        <f t="shared" si="31"/>
        <v>0.99972586106795402</v>
      </c>
      <c r="K41" s="632">
        <f t="shared" si="41"/>
        <v>18212.312000000002</v>
      </c>
      <c r="L41" s="636">
        <f t="shared" si="32"/>
        <v>1.0023286736378647</v>
      </c>
      <c r="M41" s="512">
        <f t="shared" si="42"/>
        <v>18368.661006654762</v>
      </c>
      <c r="N41" s="507">
        <f t="shared" si="33"/>
        <v>1.0109334621163875</v>
      </c>
      <c r="O41" s="515">
        <f t="shared" si="43"/>
        <v>18173.885660377357</v>
      </c>
      <c r="P41" s="785">
        <f t="shared" si="34"/>
        <v>1.0002138503234648</v>
      </c>
      <c r="Q41" s="517">
        <f t="shared" si="44"/>
        <v>18185.691999999995</v>
      </c>
      <c r="R41" s="790">
        <f t="shared" si="35"/>
        <v>1.0008636213538797</v>
      </c>
      <c r="S41" s="412">
        <v>0.38900000000000001</v>
      </c>
      <c r="T41" s="66">
        <v>0.71399999999999997</v>
      </c>
      <c r="U41" s="66">
        <f t="shared" si="7"/>
        <v>9.2366890380313205E-2</v>
      </c>
      <c r="V41" s="66">
        <f t="shared" si="8"/>
        <v>5.9078299776286355E-2</v>
      </c>
      <c r="W41" s="113">
        <f t="shared" si="9"/>
        <v>0.13520530461040375</v>
      </c>
      <c r="X41" s="66">
        <f t="shared" si="10"/>
        <v>3.7798657718120805E-2</v>
      </c>
      <c r="Y41" s="67">
        <f t="shared" si="45"/>
        <v>0.11312766553559754</v>
      </c>
      <c r="Z41" s="66">
        <f t="shared" si="12"/>
        <v>0.25476510067114094</v>
      </c>
      <c r="AA41" s="66">
        <f t="shared" si="13"/>
        <v>8.8628085795224604E-2</v>
      </c>
      <c r="AB41" s="67">
        <f t="shared" si="46"/>
        <v>0.32519015659955258</v>
      </c>
      <c r="AC41" s="66">
        <v>0.32500000000000001</v>
      </c>
      <c r="AD41" s="67">
        <f t="shared" si="15"/>
        <v>8.4163994645581053E-2</v>
      </c>
      <c r="AE41" s="70">
        <v>0.28499999999999998</v>
      </c>
      <c r="AF41" s="69">
        <v>55875</v>
      </c>
      <c r="AG41" s="69"/>
      <c r="AH41" s="888">
        <v>37443</v>
      </c>
      <c r="AI41" s="888">
        <v>160615</v>
      </c>
      <c r="AJ41" s="887">
        <v>143538</v>
      </c>
      <c r="AK41" s="888">
        <f t="shared" si="16"/>
        <v>14235</v>
      </c>
      <c r="AL41" s="68">
        <v>13518</v>
      </c>
      <c r="AM41" s="69">
        <v>4031</v>
      </c>
      <c r="AN41" s="69">
        <v>1256</v>
      </c>
      <c r="AO41" s="68">
        <v>3301</v>
      </c>
      <c r="AP41" s="69">
        <v>1076</v>
      </c>
      <c r="AQ41" s="68">
        <v>21716</v>
      </c>
      <c r="AR41" s="888">
        <f t="shared" si="36"/>
        <v>1663</v>
      </c>
      <c r="AS41" s="68">
        <v>717</v>
      </c>
      <c r="AT41" s="114">
        <v>493</v>
      </c>
      <c r="AU41" s="69">
        <v>266</v>
      </c>
      <c r="AV41" s="888">
        <f t="shared" si="17"/>
        <v>5161</v>
      </c>
      <c r="AW41" s="68">
        <v>3325</v>
      </c>
      <c r="AX41" s="69">
        <v>321</v>
      </c>
      <c r="AY41" s="69">
        <v>1561</v>
      </c>
      <c r="AZ41" s="68">
        <v>1619</v>
      </c>
      <c r="BA41" s="220">
        <v>3498</v>
      </c>
      <c r="BB41" s="894">
        <f t="shared" si="18"/>
        <v>2112</v>
      </c>
      <c r="BC41" s="349">
        <f t="shared" si="19"/>
        <v>0.34788158017619775</v>
      </c>
      <c r="BD41" s="349">
        <f t="shared" si="47"/>
        <v>0.4893440836783613</v>
      </c>
      <c r="BE41" s="353">
        <f t="shared" si="21"/>
        <v>2.0552252280297605E-2</v>
      </c>
      <c r="BF41" s="365">
        <f t="shared" si="22"/>
        <v>3.2132739781464997E-2</v>
      </c>
      <c r="BG41" s="365">
        <f t="shared" si="48"/>
        <v>1.4066398210290827</v>
      </c>
      <c r="BH41" s="365">
        <f t="shared" si="24"/>
        <v>2.8975391498881432E-2</v>
      </c>
      <c r="BI41" s="365">
        <f t="shared" si="25"/>
        <v>1.0080004980854838E-2</v>
      </c>
      <c r="BJ41" s="365">
        <f t="shared" si="26"/>
        <v>1.3149456775519099E-2</v>
      </c>
      <c r="BK41" s="365">
        <f t="shared" si="27"/>
        <v>0.3886532438478747</v>
      </c>
      <c r="BL41" s="380">
        <f t="shared" si="28"/>
        <v>0.24193288590604026</v>
      </c>
      <c r="BM41" s="365">
        <v>0.26100000000000001</v>
      </c>
      <c r="BN41" s="907">
        <v>17067</v>
      </c>
      <c r="BO41" s="907">
        <v>6463</v>
      </c>
      <c r="BP41" s="910">
        <f t="shared" si="49"/>
        <v>78596</v>
      </c>
      <c r="BQ41" s="909">
        <v>26646</v>
      </c>
      <c r="BR41" s="909">
        <v>3296</v>
      </c>
      <c r="BS41" s="907">
        <v>1379</v>
      </c>
      <c r="BT41" s="907">
        <v>1033</v>
      </c>
      <c r="BU41" s="457"/>
    </row>
    <row r="42" spans="1:73" x14ac:dyDescent="0.2">
      <c r="A42" s="421"/>
      <c r="B42" s="476">
        <v>1982</v>
      </c>
      <c r="C42" s="458">
        <v>26</v>
      </c>
      <c r="D42" s="459">
        <v>4214</v>
      </c>
      <c r="E42" s="112">
        <v>18110</v>
      </c>
      <c r="F42" s="468">
        <f t="shared" si="39"/>
        <v>18398.278056664338</v>
      </c>
      <c r="G42" s="471">
        <f t="shared" si="30"/>
        <v>1.0159181698875945</v>
      </c>
      <c r="H42" s="468">
        <f t="shared" si="37"/>
        <v>288.27805666433778</v>
      </c>
      <c r="I42" s="497">
        <f t="shared" si="40"/>
        <v>18155.550234403257</v>
      </c>
      <c r="J42" s="520">
        <f t="shared" si="31"/>
        <v>1.0025151979239788</v>
      </c>
      <c r="K42" s="632">
        <f t="shared" si="41"/>
        <v>18165.581600000001</v>
      </c>
      <c r="L42" s="636">
        <f t="shared" si="32"/>
        <v>1.0030691109884042</v>
      </c>
      <c r="M42" s="512">
        <f t="shared" si="42"/>
        <v>18422.897941897609</v>
      </c>
      <c r="N42" s="507">
        <f t="shared" si="33"/>
        <v>1.0172776334565217</v>
      </c>
      <c r="O42" s="515">
        <f t="shared" si="43"/>
        <v>18187.200718857279</v>
      </c>
      <c r="P42" s="785">
        <f t="shared" si="34"/>
        <v>1.0042628779048746</v>
      </c>
      <c r="Q42" s="517">
        <f t="shared" si="44"/>
        <v>18202.302000000007</v>
      </c>
      <c r="R42" s="790">
        <f t="shared" si="35"/>
        <v>1.0050967421314194</v>
      </c>
      <c r="S42" s="412">
        <v>0.38900000000000001</v>
      </c>
      <c r="T42" s="66">
        <v>0.71299999999999997</v>
      </c>
      <c r="U42" s="66">
        <f t="shared" si="7"/>
        <v>9.0983723586521986E-2</v>
      </c>
      <c r="V42" s="66">
        <f t="shared" si="8"/>
        <v>6.0304825813820677E-2</v>
      </c>
      <c r="W42" s="113">
        <f t="shared" si="9"/>
        <v>0.13172236567682988</v>
      </c>
      <c r="X42" s="66">
        <f t="shared" si="10"/>
        <v>3.7032410051399199E-2</v>
      </c>
      <c r="Y42" s="67">
        <f t="shared" si="45"/>
        <v>0.11241185817856789</v>
      </c>
      <c r="Z42" s="66">
        <f t="shared" si="12"/>
        <v>0.24948243860651056</v>
      </c>
      <c r="AA42" s="66">
        <f t="shared" si="13"/>
        <v>8.6770036746449494E-2</v>
      </c>
      <c r="AB42" s="67">
        <f t="shared" si="46"/>
        <v>0.32320816676185038</v>
      </c>
      <c r="AC42" s="66">
        <v>0.32400000000000001</v>
      </c>
      <c r="AD42" s="67">
        <f t="shared" si="15"/>
        <v>8.2567782302115408E-2</v>
      </c>
      <c r="AE42" s="70">
        <v>0.28399999999999997</v>
      </c>
      <c r="AF42" s="69">
        <v>56032</v>
      </c>
      <c r="AG42" s="69"/>
      <c r="AH42" s="888">
        <v>37651</v>
      </c>
      <c r="AI42" s="888">
        <v>161104</v>
      </c>
      <c r="AJ42" s="887">
        <v>144149</v>
      </c>
      <c r="AK42" s="888">
        <f t="shared" si="16"/>
        <v>13979</v>
      </c>
      <c r="AL42" s="68">
        <v>13302</v>
      </c>
      <c r="AM42" s="69">
        <v>3905</v>
      </c>
      <c r="AN42" s="69">
        <v>1221</v>
      </c>
      <c r="AO42" s="68">
        <v>3379</v>
      </c>
      <c r="AP42" s="69">
        <v>1091</v>
      </c>
      <c r="AQ42" s="68">
        <v>21221</v>
      </c>
      <c r="AR42" s="888">
        <f t="shared" si="36"/>
        <v>1646</v>
      </c>
      <c r="AS42" s="68">
        <v>677</v>
      </c>
      <c r="AT42" s="114">
        <v>457</v>
      </c>
      <c r="AU42" s="69">
        <v>256</v>
      </c>
      <c r="AV42" s="888">
        <f t="shared" si="17"/>
        <v>5098</v>
      </c>
      <c r="AW42" s="68">
        <v>3176</v>
      </c>
      <c r="AX42" s="69">
        <v>299</v>
      </c>
      <c r="AY42" s="69">
        <v>1740</v>
      </c>
      <c r="AZ42" s="68">
        <v>1618</v>
      </c>
      <c r="BA42" s="220">
        <v>3452</v>
      </c>
      <c r="BB42" s="894">
        <f t="shared" si="18"/>
        <v>2075</v>
      </c>
      <c r="BC42" s="349">
        <f t="shared" si="19"/>
        <v>0.34780017876651109</v>
      </c>
      <c r="BD42" s="349">
        <f t="shared" si="47"/>
        <v>0.48592834442347799</v>
      </c>
      <c r="BE42" s="353">
        <f t="shared" si="21"/>
        <v>2.0974029198530142E-2</v>
      </c>
      <c r="BF42" s="365">
        <f t="shared" si="22"/>
        <v>3.1644155328235175E-2</v>
      </c>
      <c r="BG42" s="365">
        <f t="shared" si="48"/>
        <v>1.3971480582524272</v>
      </c>
      <c r="BH42" s="365">
        <f t="shared" si="24"/>
        <v>2.8876356367789836E-2</v>
      </c>
      <c r="BI42" s="365">
        <f t="shared" si="25"/>
        <v>1.0043201906842785E-2</v>
      </c>
      <c r="BJ42" s="365">
        <f t="shared" si="26"/>
        <v>1.2879878836031384E-2</v>
      </c>
      <c r="BK42" s="365">
        <f t="shared" si="27"/>
        <v>0.37873001142204454</v>
      </c>
      <c r="BL42" s="380">
        <f t="shared" si="28"/>
        <v>0.23740005711022272</v>
      </c>
      <c r="BM42" s="365">
        <v>0.26100000000000001</v>
      </c>
      <c r="BN42" s="907">
        <v>17019</v>
      </c>
      <c r="BO42" s="907">
        <v>6316</v>
      </c>
      <c r="BP42" s="910">
        <f t="shared" si="49"/>
        <v>78285</v>
      </c>
      <c r="BQ42" s="909">
        <v>26992</v>
      </c>
      <c r="BR42" s="909">
        <v>3147</v>
      </c>
      <c r="BS42" s="907">
        <v>1319</v>
      </c>
      <c r="BT42" s="907">
        <v>964</v>
      </c>
      <c r="BU42" s="457"/>
    </row>
    <row r="43" spans="1:73" x14ac:dyDescent="0.2">
      <c r="A43" s="421"/>
      <c r="B43" s="476">
        <v>1981</v>
      </c>
      <c r="C43" s="458">
        <v>26</v>
      </c>
      <c r="D43" s="459">
        <v>2788</v>
      </c>
      <c r="E43" s="112">
        <v>11147</v>
      </c>
      <c r="F43" s="468">
        <f t="shared" si="39"/>
        <v>11325.828961595242</v>
      </c>
      <c r="G43" s="471">
        <f t="shared" si="30"/>
        <v>1.0160427883372425</v>
      </c>
      <c r="H43" s="468">
        <f t="shared" si="37"/>
        <v>178.82896159524171</v>
      </c>
      <c r="I43" s="497">
        <f t="shared" si="40"/>
        <v>11138.002113144566</v>
      </c>
      <c r="J43" s="520">
        <f t="shared" si="31"/>
        <v>0.99919279744725631</v>
      </c>
      <c r="K43" s="632">
        <f t="shared" si="41"/>
        <v>11190.3544</v>
      </c>
      <c r="L43" s="636">
        <f t="shared" si="32"/>
        <v>1.0038893334529471</v>
      </c>
      <c r="M43" s="512">
        <f t="shared" si="42"/>
        <v>11253.123719881945</v>
      </c>
      <c r="N43" s="507">
        <f t="shared" si="33"/>
        <v>1.0095203839492191</v>
      </c>
      <c r="O43" s="515">
        <f t="shared" si="43"/>
        <v>11158.520288250851</v>
      </c>
      <c r="P43" s="785">
        <f t="shared" si="34"/>
        <v>1.0010334877770568</v>
      </c>
      <c r="Q43" s="517">
        <f t="shared" si="44"/>
        <v>11198.983999999999</v>
      </c>
      <c r="R43" s="790">
        <f t="shared" si="35"/>
        <v>1.0046634969049968</v>
      </c>
      <c r="S43" s="412">
        <v>0.36899999999999999</v>
      </c>
      <c r="T43" s="66">
        <v>0.68899999999999995</v>
      </c>
      <c r="U43" s="66">
        <f t="shared" si="7"/>
        <v>9.6760296398414616E-2</v>
      </c>
      <c r="V43" s="66">
        <f t="shared" si="8"/>
        <v>5.1151703142052959E-2</v>
      </c>
      <c r="W43" s="113">
        <f t="shared" si="9"/>
        <v>0.12500472179201449</v>
      </c>
      <c r="X43" s="66">
        <f t="shared" si="10"/>
        <v>4.0381411913378136E-2</v>
      </c>
      <c r="Y43" s="67">
        <f t="shared" si="45"/>
        <v>0.10526763117138216</v>
      </c>
      <c r="Z43" s="66">
        <f t="shared" si="12"/>
        <v>0.26802228732264921</v>
      </c>
      <c r="AA43" s="66">
        <f t="shared" si="13"/>
        <v>8.8127526158727765E-2</v>
      </c>
      <c r="AB43" s="67">
        <f t="shared" si="46"/>
        <v>0.32015049686943536</v>
      </c>
      <c r="AC43" s="66">
        <v>0.32</v>
      </c>
      <c r="AD43" s="67">
        <f t="shared" si="15"/>
        <v>8.37457031692668E-2</v>
      </c>
      <c r="AE43" s="70">
        <v>0.27900000000000003</v>
      </c>
      <c r="AF43" s="69">
        <v>34818</v>
      </c>
      <c r="AG43" s="69"/>
      <c r="AH43" s="888">
        <v>24157</v>
      </c>
      <c r="AI43" s="888">
        <v>105892</v>
      </c>
      <c r="AJ43" s="887">
        <v>94467</v>
      </c>
      <c r="AK43" s="888">
        <f t="shared" si="16"/>
        <v>9332</v>
      </c>
      <c r="AL43" s="68">
        <v>8868</v>
      </c>
      <c r="AM43" s="69">
        <v>2664</v>
      </c>
      <c r="AN43" s="69">
        <v>829</v>
      </c>
      <c r="AO43" s="68">
        <v>1781</v>
      </c>
      <c r="AP43" s="69">
        <v>715</v>
      </c>
      <c r="AQ43" s="68">
        <v>13237</v>
      </c>
      <c r="AR43" s="888">
        <f t="shared" si="36"/>
        <v>1065</v>
      </c>
      <c r="AS43" s="68">
        <v>464</v>
      </c>
      <c r="AT43" s="114">
        <v>307</v>
      </c>
      <c r="AU43" s="69">
        <v>181</v>
      </c>
      <c r="AV43" s="888">
        <f t="shared" si="17"/>
        <v>3369</v>
      </c>
      <c r="AW43" s="68">
        <v>2021</v>
      </c>
      <c r="AX43" s="69">
        <v>169</v>
      </c>
      <c r="AY43" s="69">
        <v>1252</v>
      </c>
      <c r="AZ43" s="68">
        <v>1099</v>
      </c>
      <c r="BA43" s="220">
        <v>2304</v>
      </c>
      <c r="BB43" s="894">
        <f t="shared" si="18"/>
        <v>1406</v>
      </c>
      <c r="BC43" s="349">
        <f t="shared" si="19"/>
        <v>0.32880670872209422</v>
      </c>
      <c r="BD43" s="349">
        <f t="shared" si="47"/>
        <v>0.46783515279718957</v>
      </c>
      <c r="BE43" s="353">
        <f t="shared" si="21"/>
        <v>1.681902315566804E-2</v>
      </c>
      <c r="BF43" s="365">
        <f t="shared" si="22"/>
        <v>3.1815434593737014E-2</v>
      </c>
      <c r="BG43" s="365">
        <f t="shared" si="48"/>
        <v>1.4228272732494687</v>
      </c>
      <c r="BH43" s="365">
        <f t="shared" si="24"/>
        <v>3.1564133494169686E-2</v>
      </c>
      <c r="BI43" s="365">
        <f t="shared" si="25"/>
        <v>1.0378498847882748E-2</v>
      </c>
      <c r="BJ43" s="365">
        <f t="shared" si="26"/>
        <v>1.327767914478903E-2</v>
      </c>
      <c r="BK43" s="365">
        <f t="shared" si="27"/>
        <v>0.38017691998391634</v>
      </c>
      <c r="BL43" s="380">
        <f t="shared" si="28"/>
        <v>0.25469584697570224</v>
      </c>
      <c r="BM43" s="365">
        <v>0.25600000000000001</v>
      </c>
      <c r="BN43" s="907">
        <v>10451</v>
      </c>
      <c r="BO43" s="907">
        <v>4000</v>
      </c>
      <c r="BP43" s="910">
        <f t="shared" si="49"/>
        <v>49540</v>
      </c>
      <c r="BQ43" s="909">
        <v>17717</v>
      </c>
      <c r="BR43" s="909">
        <v>2208</v>
      </c>
      <c r="BS43" s="907">
        <v>895</v>
      </c>
      <c r="BT43" s="907">
        <v>659</v>
      </c>
      <c r="BU43" s="457"/>
    </row>
    <row r="44" spans="1:73" x14ac:dyDescent="0.2">
      <c r="A44" s="421"/>
      <c r="B44" s="476">
        <v>1980</v>
      </c>
      <c r="C44" s="458">
        <v>26</v>
      </c>
      <c r="D44" s="459">
        <v>4210</v>
      </c>
      <c r="E44" s="112">
        <v>18053</v>
      </c>
      <c r="F44" s="468">
        <f t="shared" si="39"/>
        <v>18318.303593418015</v>
      </c>
      <c r="G44" s="471">
        <f t="shared" si="30"/>
        <v>1.0146958175050138</v>
      </c>
      <c r="H44" s="468">
        <f t="shared" si="37"/>
        <v>265.30359341801523</v>
      </c>
      <c r="I44" s="497">
        <f t="shared" si="40"/>
        <v>18139.338638816513</v>
      </c>
      <c r="J44" s="520">
        <f t="shared" si="31"/>
        <v>1.0047825092126801</v>
      </c>
      <c r="K44" s="632">
        <f t="shared" si="41"/>
        <v>18206.121599999999</v>
      </c>
      <c r="L44" s="636">
        <f t="shared" si="32"/>
        <v>1.0084817814213702</v>
      </c>
      <c r="M44" s="512">
        <f t="shared" si="42"/>
        <v>18254.677098759508</v>
      </c>
      <c r="N44" s="507">
        <f t="shared" si="33"/>
        <v>1.0111713897279957</v>
      </c>
      <c r="O44" s="515">
        <f t="shared" si="43"/>
        <v>18230.21953842145</v>
      </c>
      <c r="P44" s="785">
        <f t="shared" si="34"/>
        <v>1.0098166254041683</v>
      </c>
      <c r="Q44" s="517">
        <f t="shared" si="44"/>
        <v>18215.034</v>
      </c>
      <c r="R44" s="790">
        <f t="shared" si="35"/>
        <v>1.0089754611421924</v>
      </c>
      <c r="S44" s="412">
        <v>0.38800000000000001</v>
      </c>
      <c r="T44" s="66">
        <v>0.71399999999999997</v>
      </c>
      <c r="U44" s="66">
        <f t="shared" si="7"/>
        <v>9.2858931701906913E-2</v>
      </c>
      <c r="V44" s="66">
        <f t="shared" si="8"/>
        <v>5.5221637866265966E-2</v>
      </c>
      <c r="W44" s="113">
        <f t="shared" si="9"/>
        <v>0.12537683766515725</v>
      </c>
      <c r="X44" s="66">
        <f t="shared" si="10"/>
        <v>3.6206218024399842E-2</v>
      </c>
      <c r="Y44" s="67">
        <f t="shared" si="45"/>
        <v>0.11198436821537125</v>
      </c>
      <c r="Z44" s="66">
        <f t="shared" si="12"/>
        <v>0.24770133447819398</v>
      </c>
      <c r="AA44" s="66">
        <f t="shared" si="13"/>
        <v>8.5894175299299047E-2</v>
      </c>
      <c r="AB44" s="67">
        <f t="shared" si="46"/>
        <v>0.32294014525419484</v>
      </c>
      <c r="AC44" s="66">
        <v>0.32600000000000001</v>
      </c>
      <c r="AD44" s="67">
        <f t="shared" si="15"/>
        <v>8.1818745735376217E-2</v>
      </c>
      <c r="AE44" s="70">
        <v>0.28699999999999998</v>
      </c>
      <c r="AF44" s="69">
        <v>55902</v>
      </c>
      <c r="AG44" s="69"/>
      <c r="AH44" s="888">
        <v>38144</v>
      </c>
      <c r="AI44" s="888">
        <v>161210</v>
      </c>
      <c r="AJ44" s="887">
        <v>144160</v>
      </c>
      <c r="AK44" s="888">
        <f t="shared" si="16"/>
        <v>13847</v>
      </c>
      <c r="AL44" s="68">
        <v>13190</v>
      </c>
      <c r="AM44" s="69">
        <v>4114</v>
      </c>
      <c r="AN44" s="69">
        <v>1296</v>
      </c>
      <c r="AO44" s="68">
        <v>3087</v>
      </c>
      <c r="AP44" s="69">
        <v>1031</v>
      </c>
      <c r="AQ44" s="68">
        <v>20212</v>
      </c>
      <c r="AR44" s="888">
        <f t="shared" si="36"/>
        <v>1582</v>
      </c>
      <c r="AS44" s="68">
        <v>657</v>
      </c>
      <c r="AT44" s="114">
        <v>414</v>
      </c>
      <c r="AU44" s="69">
        <v>257</v>
      </c>
      <c r="AV44" s="888">
        <f t="shared" si="17"/>
        <v>5191</v>
      </c>
      <c r="AW44" s="68">
        <v>3294</v>
      </c>
      <c r="AX44" s="69">
        <v>294</v>
      </c>
      <c r="AY44" s="69">
        <v>1883</v>
      </c>
      <c r="AZ44" s="68">
        <v>1610</v>
      </c>
      <c r="BA44" s="220">
        <v>3609</v>
      </c>
      <c r="BB44" s="894">
        <f t="shared" si="18"/>
        <v>2024</v>
      </c>
      <c r="BC44" s="349">
        <f t="shared" si="19"/>
        <v>0.34676508901432912</v>
      </c>
      <c r="BD44" s="349">
        <f t="shared" si="47"/>
        <v>0.48529247565287514</v>
      </c>
      <c r="BE44" s="353">
        <f t="shared" si="21"/>
        <v>1.9148936170212766E-2</v>
      </c>
      <c r="BF44" s="365">
        <f t="shared" si="22"/>
        <v>3.2200235717387261E-2</v>
      </c>
      <c r="BG44" s="365">
        <f t="shared" si="48"/>
        <v>1.3994848127079531</v>
      </c>
      <c r="BH44" s="365">
        <f t="shared" si="24"/>
        <v>2.8800400701227146E-2</v>
      </c>
      <c r="BI44" s="365">
        <f t="shared" si="25"/>
        <v>9.9869735128093797E-3</v>
      </c>
      <c r="BJ44" s="365">
        <f t="shared" si="26"/>
        <v>1.255505241610322E-2</v>
      </c>
      <c r="BK44" s="365">
        <f t="shared" si="27"/>
        <v>0.36156130371006406</v>
      </c>
      <c r="BL44" s="380">
        <f t="shared" si="28"/>
        <v>0.23594862437837644</v>
      </c>
      <c r="BM44" s="365">
        <v>0.26500000000000001</v>
      </c>
      <c r="BN44" s="907">
        <v>16928</v>
      </c>
      <c r="BO44" s="907">
        <v>6345</v>
      </c>
      <c r="BP44" s="910">
        <f t="shared" si="49"/>
        <v>78234</v>
      </c>
      <c r="BQ44" s="909">
        <v>27636</v>
      </c>
      <c r="BR44" s="909">
        <v>3362</v>
      </c>
      <c r="BS44" s="907">
        <v>1435</v>
      </c>
      <c r="BT44" s="907">
        <v>1076</v>
      </c>
      <c r="BU44" s="457"/>
    </row>
    <row r="45" spans="1:73" x14ac:dyDescent="0.2">
      <c r="A45" s="421"/>
      <c r="B45" s="476">
        <v>1979</v>
      </c>
      <c r="C45" s="458">
        <v>26</v>
      </c>
      <c r="D45" s="459">
        <v>4196</v>
      </c>
      <c r="E45" s="112">
        <v>18713</v>
      </c>
      <c r="F45" s="468">
        <f t="shared" si="39"/>
        <v>18830.465435571961</v>
      </c>
      <c r="G45" s="471">
        <f t="shared" si="30"/>
        <v>1.0062772102587485</v>
      </c>
      <c r="H45" s="468">
        <f t="shared" si="37"/>
        <v>117.46543557196128</v>
      </c>
      <c r="I45" s="497">
        <f t="shared" si="40"/>
        <v>18612.455540950672</v>
      </c>
      <c r="J45" s="520">
        <f t="shared" si="31"/>
        <v>0.99462702618236909</v>
      </c>
      <c r="K45" s="632">
        <f t="shared" si="41"/>
        <v>18669.692800000001</v>
      </c>
      <c r="L45" s="636">
        <f t="shared" si="32"/>
        <v>0.99768571581253673</v>
      </c>
      <c r="M45" s="512">
        <f t="shared" si="42"/>
        <v>18797.215932068822</v>
      </c>
      <c r="N45" s="507">
        <f t="shared" si="33"/>
        <v>1.0045003971607345</v>
      </c>
      <c r="O45" s="515">
        <f t="shared" si="43"/>
        <v>18704.312721864339</v>
      </c>
      <c r="P45" s="785">
        <f t="shared" si="34"/>
        <v>0.9995357624039084</v>
      </c>
      <c r="Q45" s="517">
        <f t="shared" si="44"/>
        <v>18684.77</v>
      </c>
      <c r="R45" s="790">
        <f t="shared" si="35"/>
        <v>0.99849142307486771</v>
      </c>
      <c r="S45" s="412">
        <v>0.39700000000000002</v>
      </c>
      <c r="T45" s="66">
        <v>0.72699999999999998</v>
      </c>
      <c r="U45" s="66">
        <f t="shared" si="7"/>
        <v>9.3116267596948396E-2</v>
      </c>
      <c r="V45" s="66">
        <f t="shared" si="8"/>
        <v>6.0485931250770827E-2</v>
      </c>
      <c r="W45" s="113">
        <f t="shared" si="9"/>
        <v>0.12492361795258701</v>
      </c>
      <c r="X45" s="66">
        <f t="shared" si="10"/>
        <v>3.5643180576845145E-2</v>
      </c>
      <c r="Y45" s="67">
        <f t="shared" si="45"/>
        <v>0.11668059210116101</v>
      </c>
      <c r="Z45" s="66">
        <f t="shared" si="12"/>
        <v>0.25292034462709445</v>
      </c>
      <c r="AA45" s="66">
        <f t="shared" si="13"/>
        <v>8.9507289029667411E-2</v>
      </c>
      <c r="AB45" s="67">
        <f t="shared" si="46"/>
        <v>0.32970382507884488</v>
      </c>
      <c r="AC45" s="66">
        <v>0.33</v>
      </c>
      <c r="AD45" s="67">
        <f t="shared" si="15"/>
        <v>8.4805896070533363E-2</v>
      </c>
      <c r="AE45" s="70">
        <v>0.28599999999999998</v>
      </c>
      <c r="AF45" s="69">
        <v>56757</v>
      </c>
      <c r="AG45" s="69"/>
      <c r="AH45" s="888">
        <v>37911</v>
      </c>
      <c r="AI45" s="888">
        <v>160378</v>
      </c>
      <c r="AJ45" s="887">
        <v>142792</v>
      </c>
      <c r="AK45" s="888">
        <f t="shared" si="16"/>
        <v>14355</v>
      </c>
      <c r="AL45" s="68">
        <v>13601</v>
      </c>
      <c r="AM45" s="69">
        <v>4101</v>
      </c>
      <c r="AN45" s="69">
        <v>1314</v>
      </c>
      <c r="AO45" s="68">
        <v>3433</v>
      </c>
      <c r="AP45" s="69">
        <v>1146</v>
      </c>
      <c r="AQ45" s="68">
        <v>20035</v>
      </c>
      <c r="AR45" s="888">
        <f t="shared" si="36"/>
        <v>1654</v>
      </c>
      <c r="AS45" s="68">
        <v>754</v>
      </c>
      <c r="AT45" s="114">
        <v>426</v>
      </c>
      <c r="AU45" s="69">
        <v>166</v>
      </c>
      <c r="AV45" s="888">
        <f t="shared" si="17"/>
        <v>5285</v>
      </c>
      <c r="AW45" s="68">
        <v>2982</v>
      </c>
      <c r="AX45" s="69">
        <v>342</v>
      </c>
      <c r="AY45" s="69">
        <v>1896</v>
      </c>
      <c r="AZ45" s="68">
        <v>1597</v>
      </c>
      <c r="BA45" s="220">
        <v>3631</v>
      </c>
      <c r="BB45" s="894">
        <f t="shared" si="18"/>
        <v>2023</v>
      </c>
      <c r="BC45" s="349">
        <f t="shared" si="19"/>
        <v>0.35389517265460352</v>
      </c>
      <c r="BD45" s="349">
        <f t="shared" si="47"/>
        <v>0.49494943196697799</v>
      </c>
      <c r="BE45" s="353">
        <f t="shared" si="21"/>
        <v>2.140567908316602E-2</v>
      </c>
      <c r="BF45" s="365">
        <f t="shared" si="22"/>
        <v>3.2953397598174311E-2</v>
      </c>
      <c r="BG45" s="365">
        <f t="shared" si="48"/>
        <v>1.3985763870535792</v>
      </c>
      <c r="BH45" s="365">
        <f t="shared" si="24"/>
        <v>2.8137498458339939E-2</v>
      </c>
      <c r="BI45" s="365">
        <f t="shared" si="25"/>
        <v>9.9577248749828529E-3</v>
      </c>
      <c r="BJ45" s="365">
        <f t="shared" si="26"/>
        <v>1.2613949544201824E-2</v>
      </c>
      <c r="BK45" s="365">
        <f t="shared" si="27"/>
        <v>0.35299610620716387</v>
      </c>
      <c r="BL45" s="380">
        <f t="shared" si="28"/>
        <v>0.23963563965678242</v>
      </c>
      <c r="BM45" s="365">
        <v>0.26500000000000001</v>
      </c>
      <c r="BN45" s="907">
        <v>17558</v>
      </c>
      <c r="BO45" s="907">
        <v>6415</v>
      </c>
      <c r="BP45" s="910">
        <f t="shared" si="49"/>
        <v>79379</v>
      </c>
      <c r="BQ45" s="909">
        <v>26997</v>
      </c>
      <c r="BR45" s="909">
        <v>3326</v>
      </c>
      <c r="BS45" s="907">
        <v>1366</v>
      </c>
      <c r="BT45" s="907">
        <v>1066</v>
      </c>
      <c r="BU45" s="457"/>
    </row>
    <row r="46" spans="1:73" s="90" customFormat="1" x14ac:dyDescent="0.2">
      <c r="A46" s="421"/>
      <c r="B46" s="476">
        <v>1978</v>
      </c>
      <c r="C46" s="458">
        <v>26</v>
      </c>
      <c r="D46" s="459">
        <v>4204</v>
      </c>
      <c r="E46" s="112">
        <v>17251</v>
      </c>
      <c r="F46" s="468">
        <f t="shared" si="39"/>
        <v>17802.183836498145</v>
      </c>
      <c r="G46" s="470">
        <f t="shared" si="30"/>
        <v>1.0319508339515475</v>
      </c>
      <c r="H46" s="468">
        <f t="shared" si="37"/>
        <v>551.18383649814496</v>
      </c>
      <c r="I46" s="497">
        <f t="shared" si="40"/>
        <v>17416.462635941174</v>
      </c>
      <c r="J46" s="520">
        <f t="shared" si="31"/>
        <v>1.0095914808382804</v>
      </c>
      <c r="K46" s="632">
        <f t="shared" si="41"/>
        <v>17438.823200000003</v>
      </c>
      <c r="L46" s="636">
        <f t="shared" si="32"/>
        <v>1.0108876702799838</v>
      </c>
      <c r="M46" s="512">
        <f t="shared" si="42"/>
        <v>17791.150601086949</v>
      </c>
      <c r="N46" s="651">
        <f t="shared" si="33"/>
        <v>1.0313112631781896</v>
      </c>
      <c r="O46" s="515">
        <f t="shared" si="43"/>
        <v>17467.934088021862</v>
      </c>
      <c r="P46" s="785">
        <f t="shared" si="34"/>
        <v>1.0125751601658954</v>
      </c>
      <c r="Q46" s="517">
        <f t="shared" si="44"/>
        <v>17519.385999999999</v>
      </c>
      <c r="R46" s="790">
        <f t="shared" si="35"/>
        <v>1.0155577067996058</v>
      </c>
      <c r="S46" s="412">
        <v>0.379</v>
      </c>
      <c r="T46" s="66">
        <v>0.70199999999999996</v>
      </c>
      <c r="U46" s="66">
        <f t="shared" si="7"/>
        <v>9.7776202380508187E-2</v>
      </c>
      <c r="V46" s="66">
        <f t="shared" si="8"/>
        <v>5.5147196000149251E-2</v>
      </c>
      <c r="W46" s="113">
        <f t="shared" si="9"/>
        <v>0.12599879390924168</v>
      </c>
      <c r="X46" s="66">
        <f t="shared" si="10"/>
        <v>3.9009738442595428E-2</v>
      </c>
      <c r="Y46" s="67">
        <f t="shared" si="45"/>
        <v>0.10836599829137143</v>
      </c>
      <c r="Z46" s="66">
        <f t="shared" si="12"/>
        <v>0.26749001902914071</v>
      </c>
      <c r="AA46" s="66">
        <f t="shared" si="13"/>
        <v>9.0067340067340074E-2</v>
      </c>
      <c r="AB46" s="67">
        <f t="shared" si="46"/>
        <v>0.32183500615648669</v>
      </c>
      <c r="AC46" s="66">
        <v>0.32300000000000001</v>
      </c>
      <c r="AD46" s="67">
        <f t="shared" si="15"/>
        <v>8.5217850143223278E-2</v>
      </c>
      <c r="AE46" s="70">
        <v>0.28000000000000003</v>
      </c>
      <c r="AF46" s="69">
        <v>53602</v>
      </c>
      <c r="AG46" s="69"/>
      <c r="AH46" s="888">
        <v>36508</v>
      </c>
      <c r="AI46" s="888">
        <v>159192</v>
      </c>
      <c r="AJ46" s="887">
        <v>141567</v>
      </c>
      <c r="AK46" s="888">
        <f t="shared" si="16"/>
        <v>14338</v>
      </c>
      <c r="AL46" s="68">
        <v>13566</v>
      </c>
      <c r="AM46" s="69">
        <v>3836</v>
      </c>
      <c r="AN46" s="69">
        <v>1274</v>
      </c>
      <c r="AO46" s="68">
        <v>2956</v>
      </c>
      <c r="AP46" s="69">
        <v>1054</v>
      </c>
      <c r="AQ46" s="68">
        <v>20058</v>
      </c>
      <c r="AR46" s="888">
        <f t="shared" si="36"/>
        <v>1623</v>
      </c>
      <c r="AS46" s="68">
        <v>772</v>
      </c>
      <c r="AT46" s="114">
        <v>475</v>
      </c>
      <c r="AU46" s="69">
        <v>273</v>
      </c>
      <c r="AV46" s="888">
        <f t="shared" si="17"/>
        <v>5241</v>
      </c>
      <c r="AW46" s="68">
        <v>3004</v>
      </c>
      <c r="AX46" s="69">
        <v>296</v>
      </c>
      <c r="AY46" s="69">
        <v>1986</v>
      </c>
      <c r="AZ46" s="68">
        <v>1616</v>
      </c>
      <c r="BA46" s="220">
        <v>3618</v>
      </c>
      <c r="BB46" s="894">
        <f t="shared" si="18"/>
        <v>2091</v>
      </c>
      <c r="BC46" s="349">
        <f t="shared" si="19"/>
        <v>0.33671290014573596</v>
      </c>
      <c r="BD46" s="349">
        <f t="shared" si="47"/>
        <v>0.47857304387155131</v>
      </c>
      <c r="BE46" s="353">
        <f t="shared" si="21"/>
        <v>1.8568772300115582E-2</v>
      </c>
      <c r="BF46" s="365">
        <f t="shared" si="22"/>
        <v>3.2922508668777328E-2</v>
      </c>
      <c r="BG46" s="365">
        <f t="shared" si="48"/>
        <v>1.4213089063840902</v>
      </c>
      <c r="BH46" s="365">
        <f t="shared" si="24"/>
        <v>3.0148128801164135E-2</v>
      </c>
      <c r="BI46" s="365">
        <f t="shared" si="25"/>
        <v>1.0151263882607167E-2</v>
      </c>
      <c r="BJ46" s="365">
        <f t="shared" si="26"/>
        <v>1.313508216493291E-2</v>
      </c>
      <c r="BK46" s="365">
        <f t="shared" si="27"/>
        <v>0.37420245513227118</v>
      </c>
      <c r="BL46" s="380">
        <f t="shared" si="28"/>
        <v>0.25308757135927762</v>
      </c>
      <c r="BM46" s="365">
        <v>0.25800000000000001</v>
      </c>
      <c r="BN46" s="907">
        <v>16098</v>
      </c>
      <c r="BO46" s="907">
        <v>6186</v>
      </c>
      <c r="BP46" s="910">
        <f t="shared" si="49"/>
        <v>76185</v>
      </c>
      <c r="BQ46" s="909">
        <v>26346</v>
      </c>
      <c r="BR46" s="909">
        <v>3076</v>
      </c>
      <c r="BS46" s="907">
        <v>1338</v>
      </c>
      <c r="BT46" s="907">
        <v>1020</v>
      </c>
      <c r="BU46" s="457"/>
    </row>
    <row r="47" spans="1:73" x14ac:dyDescent="0.2">
      <c r="A47" s="421"/>
      <c r="B47" s="476">
        <v>1977</v>
      </c>
      <c r="C47" s="458">
        <v>26</v>
      </c>
      <c r="D47" s="459">
        <v>4206</v>
      </c>
      <c r="E47" s="112">
        <v>18803</v>
      </c>
      <c r="F47" s="468">
        <f t="shared" si="39"/>
        <v>19205.037333929751</v>
      </c>
      <c r="G47" s="470">
        <f t="shared" si="30"/>
        <v>1.0213815526208452</v>
      </c>
      <c r="H47" s="468">
        <f t="shared" si="37"/>
        <v>402.03733392975118</v>
      </c>
      <c r="I47" s="497">
        <f t="shared" si="40"/>
        <v>18935.165793773667</v>
      </c>
      <c r="J47" s="520">
        <f t="shared" si="31"/>
        <v>1.0070289737687426</v>
      </c>
      <c r="K47" s="632">
        <f t="shared" si="41"/>
        <v>18972.882399999999</v>
      </c>
      <c r="L47" s="636">
        <f t="shared" si="32"/>
        <v>1.0090348561399776</v>
      </c>
      <c r="M47" s="512">
        <f t="shared" si="42"/>
        <v>19194.344787728125</v>
      </c>
      <c r="N47" s="651">
        <f t="shared" si="33"/>
        <v>1.0208128909072023</v>
      </c>
      <c r="O47" s="515">
        <f t="shared" si="43"/>
        <v>18981.932866182098</v>
      </c>
      <c r="P47" s="785">
        <f t="shared" si="34"/>
        <v>1.009516187107488</v>
      </c>
      <c r="Q47" s="517">
        <f t="shared" si="44"/>
        <v>18951.954000000005</v>
      </c>
      <c r="R47" s="790">
        <f t="shared" si="35"/>
        <v>1.0079218209860132</v>
      </c>
      <c r="S47" s="412">
        <v>0.40100000000000002</v>
      </c>
      <c r="T47" s="66">
        <v>0.73</v>
      </c>
      <c r="U47" s="66">
        <f t="shared" si="7"/>
        <v>9.3593073593073589E-2</v>
      </c>
      <c r="V47" s="66">
        <f t="shared" si="8"/>
        <v>6.30995670995671E-2</v>
      </c>
      <c r="W47" s="113">
        <f t="shared" si="9"/>
        <v>0.13446241651036542</v>
      </c>
      <c r="X47" s="66">
        <f t="shared" si="10"/>
        <v>3.8857142857142854E-2</v>
      </c>
      <c r="Y47" s="67">
        <f t="shared" si="45"/>
        <v>0.11639337158845413</v>
      </c>
      <c r="Z47" s="66">
        <f t="shared" si="12"/>
        <v>0.25191341991341992</v>
      </c>
      <c r="AA47" s="66">
        <f t="shared" si="13"/>
        <v>9.0054287606702699E-2</v>
      </c>
      <c r="AB47" s="67">
        <f t="shared" si="46"/>
        <v>0.3255930735930736</v>
      </c>
      <c r="AC47" s="66">
        <v>0.32900000000000001</v>
      </c>
      <c r="AD47" s="67">
        <f t="shared" si="15"/>
        <v>8.5157879750165588E-2</v>
      </c>
      <c r="AE47" s="70">
        <v>0.28699999999999998</v>
      </c>
      <c r="AF47" s="69">
        <v>57750</v>
      </c>
      <c r="AG47" s="69"/>
      <c r="AH47" s="888">
        <v>38037</v>
      </c>
      <c r="AI47" s="888">
        <v>161547</v>
      </c>
      <c r="AJ47" s="887">
        <v>143975</v>
      </c>
      <c r="AK47" s="888">
        <f t="shared" si="16"/>
        <v>14548</v>
      </c>
      <c r="AL47" s="68">
        <v>13757</v>
      </c>
      <c r="AM47" s="69">
        <v>3884</v>
      </c>
      <c r="AN47" s="69">
        <v>1231</v>
      </c>
      <c r="AO47" s="68">
        <v>3644</v>
      </c>
      <c r="AP47" s="69">
        <v>1166</v>
      </c>
      <c r="AQ47" s="68">
        <v>21722</v>
      </c>
      <c r="AR47" s="888">
        <f t="shared" si="36"/>
        <v>1695</v>
      </c>
      <c r="AS47" s="68">
        <v>791</v>
      </c>
      <c r="AT47" s="114">
        <v>464</v>
      </c>
      <c r="AU47" s="69">
        <v>235</v>
      </c>
      <c r="AV47" s="888">
        <f t="shared" si="17"/>
        <v>5405</v>
      </c>
      <c r="AW47" s="68">
        <v>3016</v>
      </c>
      <c r="AX47" s="69">
        <v>294</v>
      </c>
      <c r="AY47" s="69">
        <v>1764</v>
      </c>
      <c r="AZ47" s="68">
        <v>1780</v>
      </c>
      <c r="BA47" s="220">
        <v>3710</v>
      </c>
      <c r="BB47" s="894">
        <f t="shared" si="18"/>
        <v>2244</v>
      </c>
      <c r="BC47" s="349">
        <f t="shared" si="19"/>
        <v>0.357481104570187</v>
      </c>
      <c r="BD47" s="349">
        <f t="shared" si="47"/>
        <v>0.49966263687966972</v>
      </c>
      <c r="BE47" s="353">
        <f t="shared" si="21"/>
        <v>2.2556902944653876E-2</v>
      </c>
      <c r="BF47" s="365">
        <f t="shared" si="22"/>
        <v>3.3457755328170746E-2</v>
      </c>
      <c r="BG47" s="365">
        <f t="shared" si="48"/>
        <v>1.3977316017316017</v>
      </c>
      <c r="BH47" s="365">
        <f t="shared" si="24"/>
        <v>3.0822510822510824E-2</v>
      </c>
      <c r="BI47" s="365">
        <f t="shared" si="25"/>
        <v>1.1018465214457712E-2</v>
      </c>
      <c r="BJ47" s="365">
        <f t="shared" si="26"/>
        <v>1.389069434901298E-2</v>
      </c>
      <c r="BK47" s="365">
        <f t="shared" si="27"/>
        <v>0.37613852813852816</v>
      </c>
      <c r="BL47" s="380">
        <f t="shared" si="28"/>
        <v>0.23821645021645022</v>
      </c>
      <c r="BM47" s="365">
        <v>0.26400000000000001</v>
      </c>
      <c r="BN47" s="907">
        <v>17596</v>
      </c>
      <c r="BO47" s="907">
        <v>6441</v>
      </c>
      <c r="BP47" s="910">
        <f t="shared" si="49"/>
        <v>80719</v>
      </c>
      <c r="BQ47" s="909">
        <v>26782</v>
      </c>
      <c r="BR47" s="909">
        <v>3139</v>
      </c>
      <c r="BS47" s="907">
        <v>1297</v>
      </c>
      <c r="BT47" s="907">
        <v>1170</v>
      </c>
      <c r="BU47" s="457"/>
    </row>
    <row r="48" spans="1:73" x14ac:dyDescent="0.2">
      <c r="A48" s="421"/>
      <c r="B48" s="476">
        <v>1976</v>
      </c>
      <c r="C48" s="458">
        <v>24</v>
      </c>
      <c r="D48" s="459">
        <v>3878</v>
      </c>
      <c r="E48" s="112">
        <v>15492</v>
      </c>
      <c r="F48" s="468">
        <f t="shared" si="39"/>
        <v>15613.304640815315</v>
      </c>
      <c r="G48" s="471">
        <f t="shared" si="30"/>
        <v>1.0078301472253623</v>
      </c>
      <c r="H48" s="468">
        <f t="shared" si="37"/>
        <v>121.304640815315</v>
      </c>
      <c r="I48" s="497">
        <f t="shared" si="40"/>
        <v>15308.547469950869</v>
      </c>
      <c r="J48" s="520">
        <f t="shared" si="31"/>
        <v>0.98815824102445571</v>
      </c>
      <c r="K48" s="632">
        <f t="shared" si="41"/>
        <v>15329.936000000002</v>
      </c>
      <c r="L48" s="636">
        <f t="shared" si="32"/>
        <v>0.98953885876581471</v>
      </c>
      <c r="M48" s="512">
        <f t="shared" si="42"/>
        <v>15574.571174359684</v>
      </c>
      <c r="N48" s="507">
        <f t="shared" si="33"/>
        <v>1.0053299234675759</v>
      </c>
      <c r="O48" s="515">
        <f t="shared" si="43"/>
        <v>15365.755805822086</v>
      </c>
      <c r="P48" s="785">
        <f t="shared" si="34"/>
        <v>0.99185100734715248</v>
      </c>
      <c r="Q48" s="517">
        <f t="shared" si="44"/>
        <v>15441.099999999999</v>
      </c>
      <c r="R48" s="790">
        <f t="shared" si="35"/>
        <v>0.99671443325587394</v>
      </c>
      <c r="S48" s="412">
        <v>0.36099999999999999</v>
      </c>
      <c r="T48" s="66">
        <v>0.68100000000000005</v>
      </c>
      <c r="U48" s="66">
        <f t="shared" si="7"/>
        <v>0.10506582411795681</v>
      </c>
      <c r="V48" s="66">
        <f t="shared" si="8"/>
        <v>4.7077409162717222E-2</v>
      </c>
      <c r="W48" s="113">
        <f t="shared" si="9"/>
        <v>0.12699606376564163</v>
      </c>
      <c r="X48" s="66">
        <f t="shared" si="10"/>
        <v>4.048446550816219E-2</v>
      </c>
      <c r="Y48" s="67">
        <f t="shared" si="45"/>
        <v>0.10495721631674153</v>
      </c>
      <c r="Z48" s="66">
        <f t="shared" si="12"/>
        <v>0.27540810953133227</v>
      </c>
      <c r="AA48" s="66">
        <f t="shared" si="13"/>
        <v>8.8582210388677737E-2</v>
      </c>
      <c r="AB48" s="67">
        <f t="shared" si="46"/>
        <v>0.32631911532385466</v>
      </c>
      <c r="AC48" s="66">
        <v>0.32</v>
      </c>
      <c r="AD48" s="67">
        <f t="shared" si="15"/>
        <v>8.3948158235266218E-2</v>
      </c>
      <c r="AE48" s="70">
        <v>0.28100000000000003</v>
      </c>
      <c r="AF48" s="69">
        <v>47475</v>
      </c>
      <c r="AG48" s="69"/>
      <c r="AH48" s="888">
        <v>33598</v>
      </c>
      <c r="AI48" s="888">
        <v>147603</v>
      </c>
      <c r="AJ48" s="887">
        <v>131525</v>
      </c>
      <c r="AK48" s="888">
        <f t="shared" si="16"/>
        <v>13075</v>
      </c>
      <c r="AL48" s="68">
        <v>12391</v>
      </c>
      <c r="AM48" s="69">
        <v>3632</v>
      </c>
      <c r="AN48" s="69">
        <v>1183</v>
      </c>
      <c r="AO48" s="68">
        <v>2235</v>
      </c>
      <c r="AP48" s="69">
        <v>1047</v>
      </c>
      <c r="AQ48" s="68">
        <v>18745</v>
      </c>
      <c r="AR48" s="888">
        <f t="shared" si="36"/>
        <v>1529</v>
      </c>
      <c r="AS48" s="68">
        <v>684</v>
      </c>
      <c r="AT48" s="114">
        <v>379</v>
      </c>
      <c r="AU48" s="69">
        <v>176</v>
      </c>
      <c r="AV48" s="888">
        <f t="shared" si="17"/>
        <v>4988</v>
      </c>
      <c r="AW48" s="68">
        <v>3054</v>
      </c>
      <c r="AX48" s="69">
        <v>306</v>
      </c>
      <c r="AY48" s="69">
        <v>1793</v>
      </c>
      <c r="AZ48" s="68">
        <v>1543</v>
      </c>
      <c r="BA48" s="220">
        <v>3459</v>
      </c>
      <c r="BB48" s="894">
        <f t="shared" si="18"/>
        <v>1922</v>
      </c>
      <c r="BC48" s="349">
        <f t="shared" si="19"/>
        <v>0.32163980406902298</v>
      </c>
      <c r="BD48" s="349">
        <f t="shared" si="47"/>
        <v>0.4647060019105303</v>
      </c>
      <c r="BE48" s="353">
        <f t="shared" si="21"/>
        <v>1.5141968659173595E-2</v>
      </c>
      <c r="BF48" s="365">
        <f t="shared" si="22"/>
        <v>3.3793351083650058E-2</v>
      </c>
      <c r="BG48" s="365">
        <f t="shared" si="48"/>
        <v>1.4448025276461296</v>
      </c>
      <c r="BH48" s="365">
        <f t="shared" si="24"/>
        <v>3.2501316482359134E-2</v>
      </c>
      <c r="BI48" s="365">
        <f t="shared" si="25"/>
        <v>1.04537170653713E-2</v>
      </c>
      <c r="BJ48" s="365">
        <f t="shared" si="26"/>
        <v>1.3021415553884407E-2</v>
      </c>
      <c r="BK48" s="365">
        <f t="shared" si="27"/>
        <v>0.39483938915218536</v>
      </c>
      <c r="BL48" s="380">
        <f t="shared" si="28"/>
        <v>0.26100052659294365</v>
      </c>
      <c r="BM48" s="365">
        <v>0.255</v>
      </c>
      <c r="BN48" s="907">
        <v>14363</v>
      </c>
      <c r="BO48" s="907">
        <v>5240</v>
      </c>
      <c r="BP48" s="910">
        <f t="shared" si="49"/>
        <v>68592</v>
      </c>
      <c r="BQ48" s="909">
        <v>25157</v>
      </c>
      <c r="BR48" s="909">
        <v>2910</v>
      </c>
      <c r="BS48" s="907">
        <v>1156</v>
      </c>
      <c r="BT48" s="907">
        <v>966</v>
      </c>
      <c r="BU48" s="457"/>
    </row>
    <row r="49" spans="1:73" x14ac:dyDescent="0.2">
      <c r="A49" s="421"/>
      <c r="B49" s="476">
        <v>1975</v>
      </c>
      <c r="C49" s="458">
        <v>24</v>
      </c>
      <c r="D49" s="459">
        <v>3868</v>
      </c>
      <c r="E49" s="112">
        <v>16295</v>
      </c>
      <c r="F49" s="468">
        <f t="shared" si="39"/>
        <v>16543.651341757606</v>
      </c>
      <c r="G49" s="471">
        <f t="shared" si="30"/>
        <v>1.0152593643300156</v>
      </c>
      <c r="H49" s="468">
        <f t="shared" si="37"/>
        <v>248.65134175760613</v>
      </c>
      <c r="I49" s="497">
        <f t="shared" si="40"/>
        <v>16163.949816571234</v>
      </c>
      <c r="J49" s="520">
        <f t="shared" si="31"/>
        <v>0.99195764446586276</v>
      </c>
      <c r="K49" s="632">
        <f t="shared" si="41"/>
        <v>16217.056800000002</v>
      </c>
      <c r="L49" s="636">
        <f t="shared" si="32"/>
        <v>0.99521674133169702</v>
      </c>
      <c r="M49" s="512">
        <f t="shared" si="42"/>
        <v>16450.01693006793</v>
      </c>
      <c r="N49" s="507">
        <f t="shared" si="33"/>
        <v>1.0095131592554729</v>
      </c>
      <c r="O49" s="515">
        <f t="shared" si="43"/>
        <v>16257.94523984495</v>
      </c>
      <c r="P49" s="785">
        <f t="shared" si="34"/>
        <v>0.99772600428628111</v>
      </c>
      <c r="Q49" s="517">
        <f t="shared" si="44"/>
        <v>16277.07</v>
      </c>
      <c r="R49" s="790">
        <f t="shared" si="35"/>
        <v>0.99889966247315121</v>
      </c>
      <c r="S49" s="412">
        <v>0.374</v>
      </c>
      <c r="T49" s="66">
        <v>0.70099999999999996</v>
      </c>
      <c r="U49" s="66">
        <f t="shared" si="7"/>
        <v>0.11007849676658396</v>
      </c>
      <c r="V49" s="66">
        <f t="shared" si="8"/>
        <v>5.4866392809208117E-2</v>
      </c>
      <c r="W49" s="113">
        <f t="shared" si="9"/>
        <v>0.12972420150313207</v>
      </c>
      <c r="X49" s="66">
        <f t="shared" si="10"/>
        <v>3.5974295359336238E-2</v>
      </c>
      <c r="Y49" s="67">
        <f t="shared" si="45"/>
        <v>0.10963982694468555</v>
      </c>
      <c r="Z49" s="66">
        <f t="shared" si="12"/>
        <v>0.2880180583235043</v>
      </c>
      <c r="AA49" s="66">
        <f t="shared" si="13"/>
        <v>9.5294806322036296E-2</v>
      </c>
      <c r="AB49" s="67">
        <f t="shared" si="46"/>
        <v>0.33137430349371622</v>
      </c>
      <c r="AC49" s="66">
        <v>0.32700000000000001</v>
      </c>
      <c r="AD49" s="67">
        <f t="shared" si="15"/>
        <v>9.0174468285527817E-2</v>
      </c>
      <c r="AE49" s="70">
        <v>0.28199999999999997</v>
      </c>
      <c r="AF49" s="69">
        <v>49174</v>
      </c>
      <c r="AG49" s="69"/>
      <c r="AH49" s="888">
        <v>33863</v>
      </c>
      <c r="AI49" s="888">
        <v>148623</v>
      </c>
      <c r="AJ49" s="887">
        <v>131473</v>
      </c>
      <c r="AK49" s="888">
        <f t="shared" si="16"/>
        <v>14163</v>
      </c>
      <c r="AL49" s="68">
        <v>13402</v>
      </c>
      <c r="AM49" s="69">
        <v>3691</v>
      </c>
      <c r="AN49" s="69">
        <v>1087</v>
      </c>
      <c r="AO49" s="68">
        <v>2698</v>
      </c>
      <c r="AP49" s="69">
        <v>1158</v>
      </c>
      <c r="AQ49" s="68">
        <v>19280</v>
      </c>
      <c r="AR49" s="888">
        <f t="shared" si="36"/>
        <v>1703</v>
      </c>
      <c r="AS49" s="68">
        <v>761</v>
      </c>
      <c r="AT49" s="114">
        <v>394</v>
      </c>
      <c r="AU49" s="69">
        <v>204</v>
      </c>
      <c r="AV49" s="888">
        <f t="shared" si="17"/>
        <v>5413</v>
      </c>
      <c r="AW49" s="68">
        <v>2529</v>
      </c>
      <c r="AX49" s="69">
        <v>341</v>
      </c>
      <c r="AY49" s="69">
        <v>1873</v>
      </c>
      <c r="AZ49" s="68">
        <v>1375</v>
      </c>
      <c r="BA49" s="220">
        <v>3710</v>
      </c>
      <c r="BB49" s="894">
        <f t="shared" si="18"/>
        <v>1769</v>
      </c>
      <c r="BC49" s="349">
        <f t="shared" si="19"/>
        <v>0.33086399816986606</v>
      </c>
      <c r="BD49" s="349">
        <f t="shared" si="47"/>
        <v>0.4795960248413772</v>
      </c>
      <c r="BE49" s="353">
        <f t="shared" si="21"/>
        <v>1.8153314090012987E-2</v>
      </c>
      <c r="BF49" s="365">
        <f t="shared" si="22"/>
        <v>3.6421011552720643E-2</v>
      </c>
      <c r="BG49" s="365">
        <f t="shared" si="48"/>
        <v>1.4495261723675112</v>
      </c>
      <c r="BH49" s="365">
        <f t="shared" si="24"/>
        <v>2.7961931101801764E-2</v>
      </c>
      <c r="BI49" s="365">
        <f t="shared" si="25"/>
        <v>9.2515963208924593E-3</v>
      </c>
      <c r="BJ49" s="365">
        <f t="shared" si="26"/>
        <v>1.1902599193933645E-2</v>
      </c>
      <c r="BK49" s="365">
        <f t="shared" si="27"/>
        <v>0.39207711392199129</v>
      </c>
      <c r="BL49" s="380">
        <f t="shared" si="28"/>
        <v>0.2725424004555253</v>
      </c>
      <c r="BM49" s="365">
        <v>0.25800000000000001</v>
      </c>
      <c r="BN49" s="907">
        <v>15153</v>
      </c>
      <c r="BO49" s="907">
        <v>5443</v>
      </c>
      <c r="BP49" s="910">
        <f t="shared" si="49"/>
        <v>71279</v>
      </c>
      <c r="BQ49" s="909">
        <v>24835</v>
      </c>
      <c r="BR49" s="909">
        <v>3014</v>
      </c>
      <c r="BS49" s="907">
        <v>1338</v>
      </c>
      <c r="BT49" s="907">
        <v>887</v>
      </c>
      <c r="BU49" s="457"/>
    </row>
    <row r="50" spans="1:73" x14ac:dyDescent="0.2">
      <c r="A50" s="421"/>
      <c r="B50" s="476">
        <v>1974</v>
      </c>
      <c r="C50" s="458">
        <v>24</v>
      </c>
      <c r="D50" s="459">
        <v>3890</v>
      </c>
      <c r="E50" s="112">
        <v>16046</v>
      </c>
      <c r="F50" s="468">
        <f t="shared" si="39"/>
        <v>16101.078403500997</v>
      </c>
      <c r="G50" s="471">
        <f t="shared" si="30"/>
        <v>1.0034325316902029</v>
      </c>
      <c r="H50" s="468">
        <f t="shared" si="37"/>
        <v>55.078403500996501</v>
      </c>
      <c r="I50" s="497">
        <f t="shared" si="40"/>
        <v>15830.031640961635</v>
      </c>
      <c r="J50" s="520">
        <f t="shared" si="31"/>
        <v>0.98654067312486826</v>
      </c>
      <c r="K50" s="632">
        <f t="shared" si="41"/>
        <v>15903.623200000002</v>
      </c>
      <c r="L50" s="636">
        <f t="shared" si="32"/>
        <v>0.99112695999002876</v>
      </c>
      <c r="M50" s="512">
        <f t="shared" si="42"/>
        <v>16051.43899325926</v>
      </c>
      <c r="N50" s="507">
        <f t="shared" si="33"/>
        <v>1.0003389625613399</v>
      </c>
      <c r="O50" s="515">
        <f t="shared" si="43"/>
        <v>15923.234348220463</v>
      </c>
      <c r="P50" s="785">
        <f t="shared" si="34"/>
        <v>0.99234914297771804</v>
      </c>
      <c r="Q50" s="517">
        <f t="shared" si="44"/>
        <v>15967.150000000009</v>
      </c>
      <c r="R50" s="790">
        <f t="shared" si="35"/>
        <v>0.995086002742117</v>
      </c>
      <c r="S50" s="412">
        <v>0.36899999999999999</v>
      </c>
      <c r="T50" s="66">
        <v>0.69299999999999995</v>
      </c>
      <c r="U50" s="66">
        <f t="shared" si="7"/>
        <v>0.10668633235004917</v>
      </c>
      <c r="V50" s="66">
        <f t="shared" si="8"/>
        <v>5.4264995083579154E-2</v>
      </c>
      <c r="W50" s="113">
        <f t="shared" si="9"/>
        <v>0.13096549685602193</v>
      </c>
      <c r="X50" s="66">
        <f t="shared" si="10"/>
        <v>3.5725991478203871E-2</v>
      </c>
      <c r="Y50" s="67">
        <f t="shared" si="45"/>
        <v>0.10779545332401784</v>
      </c>
      <c r="Z50" s="66">
        <f t="shared" si="12"/>
        <v>0.28140363815142577</v>
      </c>
      <c r="AA50" s="66">
        <f t="shared" si="13"/>
        <v>9.2283817917987856E-2</v>
      </c>
      <c r="AB50" s="67">
        <f t="shared" si="46"/>
        <v>0.32870370370370372</v>
      </c>
      <c r="AC50" s="66">
        <v>0.32400000000000001</v>
      </c>
      <c r="AD50" s="67">
        <f t="shared" si="15"/>
        <v>8.7084161874563332E-2</v>
      </c>
      <c r="AE50" s="70">
        <v>0.28199999999999997</v>
      </c>
      <c r="AF50" s="69">
        <v>48816</v>
      </c>
      <c r="AG50" s="69"/>
      <c r="AH50" s="888">
        <v>33969</v>
      </c>
      <c r="AI50" s="888">
        <v>148856</v>
      </c>
      <c r="AJ50" s="887">
        <v>132256</v>
      </c>
      <c r="AK50" s="888">
        <f t="shared" si="16"/>
        <v>13737</v>
      </c>
      <c r="AL50" s="68">
        <v>12963</v>
      </c>
      <c r="AM50" s="69">
        <v>3790</v>
      </c>
      <c r="AN50" s="69">
        <v>1104</v>
      </c>
      <c r="AO50" s="68">
        <v>2649</v>
      </c>
      <c r="AP50" s="69">
        <v>1086</v>
      </c>
      <c r="AQ50" s="68">
        <v>19495</v>
      </c>
      <c r="AR50" s="888">
        <f t="shared" si="36"/>
        <v>1613</v>
      </c>
      <c r="AS50" s="68">
        <v>774</v>
      </c>
      <c r="AT50" s="114">
        <v>363</v>
      </c>
      <c r="AU50" s="69">
        <v>186</v>
      </c>
      <c r="AV50" s="888">
        <f t="shared" si="17"/>
        <v>5208</v>
      </c>
      <c r="AW50" s="68">
        <v>2487</v>
      </c>
      <c r="AX50" s="69">
        <v>341</v>
      </c>
      <c r="AY50" s="69">
        <v>1734</v>
      </c>
      <c r="AZ50" s="68">
        <v>1381</v>
      </c>
      <c r="BA50" s="220">
        <v>3595</v>
      </c>
      <c r="BB50" s="894">
        <f t="shared" si="18"/>
        <v>1744</v>
      </c>
      <c r="BC50" s="349">
        <f t="shared" si="19"/>
        <v>0.32794109743644867</v>
      </c>
      <c r="BD50" s="349">
        <f t="shared" si="47"/>
        <v>0.47191917020476165</v>
      </c>
      <c r="BE50" s="353">
        <f t="shared" si="21"/>
        <v>1.779572204009244E-2</v>
      </c>
      <c r="BF50" s="365">
        <f t="shared" si="22"/>
        <v>3.4986832912344813E-2</v>
      </c>
      <c r="BG50" s="365">
        <f t="shared" si="48"/>
        <v>1.4390363815142577</v>
      </c>
      <c r="BH50" s="365">
        <f t="shared" si="24"/>
        <v>2.8289904949196986E-2</v>
      </c>
      <c r="BI50" s="365">
        <f t="shared" si="25"/>
        <v>9.2774224754124789E-3</v>
      </c>
      <c r="BJ50" s="365">
        <f t="shared" si="26"/>
        <v>1.1716020852367389E-2</v>
      </c>
      <c r="BK50" s="365">
        <f t="shared" si="27"/>
        <v>0.39935676827269745</v>
      </c>
      <c r="BL50" s="380">
        <f t="shared" si="28"/>
        <v>0.26554818092428711</v>
      </c>
      <c r="BM50" s="365">
        <v>0.25700000000000001</v>
      </c>
      <c r="BN50" s="907">
        <v>14858</v>
      </c>
      <c r="BO50" s="907">
        <v>5206</v>
      </c>
      <c r="BP50" s="910">
        <f t="shared" si="49"/>
        <v>70248</v>
      </c>
      <c r="BQ50" s="909">
        <v>25267</v>
      </c>
      <c r="BR50" s="909">
        <v>3083</v>
      </c>
      <c r="BS50" s="907">
        <v>1353</v>
      </c>
      <c r="BT50" s="907">
        <v>847</v>
      </c>
      <c r="BU50" s="457"/>
    </row>
    <row r="51" spans="1:73" x14ac:dyDescent="0.2">
      <c r="A51" s="421"/>
      <c r="B51" s="476">
        <v>1973</v>
      </c>
      <c r="C51" s="458">
        <v>24</v>
      </c>
      <c r="D51" s="459">
        <v>3886</v>
      </c>
      <c r="E51" s="112">
        <v>16376</v>
      </c>
      <c r="F51" s="468">
        <f t="shared" si="39"/>
        <v>16390.438849372396</v>
      </c>
      <c r="G51" s="471">
        <f t="shared" si="30"/>
        <v>1.0008817079489738</v>
      </c>
      <c r="H51" s="468">
        <f t="shared" si="37"/>
        <v>14.438849372396362</v>
      </c>
      <c r="I51" s="497">
        <f t="shared" si="40"/>
        <v>16237.379664833605</v>
      </c>
      <c r="J51" s="520">
        <f t="shared" si="31"/>
        <v>0.99153515295759675</v>
      </c>
      <c r="K51" s="632">
        <f t="shared" si="41"/>
        <v>16298.197600000001</v>
      </c>
      <c r="L51" s="636">
        <f t="shared" si="32"/>
        <v>0.99524899853444071</v>
      </c>
      <c r="M51" s="512">
        <f t="shared" si="42"/>
        <v>16385.126364599364</v>
      </c>
      <c r="N51" s="507">
        <f t="shared" si="33"/>
        <v>1.0005573012090476</v>
      </c>
      <c r="O51" s="515">
        <f t="shared" si="43"/>
        <v>16311.912143678126</v>
      </c>
      <c r="P51" s="785">
        <f t="shared" si="34"/>
        <v>0.99608647677565498</v>
      </c>
      <c r="Q51" s="517">
        <f t="shared" si="44"/>
        <v>16326.715999999999</v>
      </c>
      <c r="R51" s="790">
        <f t="shared" si="35"/>
        <v>0.99699047386419137</v>
      </c>
      <c r="S51" s="412">
        <v>0.379</v>
      </c>
      <c r="T51" s="66">
        <v>0.70399999999999996</v>
      </c>
      <c r="U51" s="66">
        <f t="shared" si="7"/>
        <v>0.10175578611332801</v>
      </c>
      <c r="V51" s="66">
        <f t="shared" si="8"/>
        <v>6.189146049481245E-2</v>
      </c>
      <c r="W51" s="113">
        <f t="shared" si="9"/>
        <v>0.13681911354548204</v>
      </c>
      <c r="X51" s="66">
        <f t="shared" si="10"/>
        <v>3.1664006384676778E-2</v>
      </c>
      <c r="Y51" s="67">
        <f t="shared" si="45"/>
        <v>0.11005746160825297</v>
      </c>
      <c r="Z51" s="66">
        <f t="shared" si="12"/>
        <v>0.27643655227454111</v>
      </c>
      <c r="AA51" s="66">
        <f t="shared" si="13"/>
        <v>9.3114687993548176E-2</v>
      </c>
      <c r="AB51" s="67">
        <f t="shared" si="46"/>
        <v>0.32673583399840384</v>
      </c>
      <c r="AC51" s="66">
        <v>0.32500000000000001</v>
      </c>
      <c r="AD51" s="67">
        <f t="shared" si="15"/>
        <v>8.8040592761853553E-2</v>
      </c>
      <c r="AE51" s="70">
        <v>0.28100000000000003</v>
      </c>
      <c r="AF51" s="69">
        <v>50120</v>
      </c>
      <c r="AG51" s="69"/>
      <c r="AH51" s="888">
        <v>34010</v>
      </c>
      <c r="AI51" s="888">
        <v>148795</v>
      </c>
      <c r="AJ51" s="887">
        <v>132363</v>
      </c>
      <c r="AK51" s="888">
        <f t="shared" si="16"/>
        <v>13855</v>
      </c>
      <c r="AL51" s="68">
        <v>13100</v>
      </c>
      <c r="AM51" s="69">
        <v>3829</v>
      </c>
      <c r="AN51" s="69">
        <v>1009</v>
      </c>
      <c r="AO51" s="68">
        <v>3102</v>
      </c>
      <c r="AP51" s="69">
        <v>1199</v>
      </c>
      <c r="AQ51" s="68">
        <v>20358</v>
      </c>
      <c r="AR51" s="888">
        <f t="shared" si="36"/>
        <v>1653</v>
      </c>
      <c r="AS51" s="68">
        <v>755</v>
      </c>
      <c r="AT51" s="114">
        <v>376</v>
      </c>
      <c r="AU51" s="69">
        <v>95</v>
      </c>
      <c r="AV51" s="888">
        <f t="shared" si="17"/>
        <v>5100</v>
      </c>
      <c r="AW51" s="68">
        <v>2033</v>
      </c>
      <c r="AX51" s="69">
        <v>359</v>
      </c>
      <c r="AY51" s="69">
        <v>1550</v>
      </c>
      <c r="AZ51" s="68">
        <v>1211</v>
      </c>
      <c r="BA51" s="220">
        <v>3447</v>
      </c>
      <c r="BB51" s="894">
        <f t="shared" si="18"/>
        <v>1587</v>
      </c>
      <c r="BC51" s="349">
        <f t="shared" si="19"/>
        <v>0.33683927551329007</v>
      </c>
      <c r="BD51" s="349">
        <f t="shared" si="47"/>
        <v>0.4778924022984643</v>
      </c>
      <c r="BE51" s="353">
        <f t="shared" si="21"/>
        <v>2.084747471353204E-2</v>
      </c>
      <c r="BF51" s="365">
        <f t="shared" si="22"/>
        <v>3.4275345273698715E-2</v>
      </c>
      <c r="BG51" s="365">
        <f t="shared" si="48"/>
        <v>1.4187549880287311</v>
      </c>
      <c r="BH51" s="365">
        <f t="shared" si="24"/>
        <v>2.4162011173184356E-2</v>
      </c>
      <c r="BI51" s="365">
        <f t="shared" si="25"/>
        <v>8.1387143385194399E-3</v>
      </c>
      <c r="BJ51" s="365">
        <f t="shared" si="26"/>
        <v>1.0665680970462717E-2</v>
      </c>
      <c r="BK51" s="365">
        <f t="shared" si="27"/>
        <v>0.40618515562649643</v>
      </c>
      <c r="BL51" s="380">
        <f t="shared" si="28"/>
        <v>0.26137270550678371</v>
      </c>
      <c r="BM51" s="365">
        <v>0.25700000000000001</v>
      </c>
      <c r="BN51" s="907">
        <v>15254</v>
      </c>
      <c r="BO51" s="907">
        <v>5224</v>
      </c>
      <c r="BP51" s="910">
        <f t="shared" si="49"/>
        <v>71108</v>
      </c>
      <c r="BQ51" s="909">
        <v>24894</v>
      </c>
      <c r="BR51" s="909">
        <v>3129</v>
      </c>
      <c r="BS51" s="907">
        <v>1357</v>
      </c>
      <c r="BT51" s="907">
        <v>790</v>
      </c>
      <c r="BU51" s="457"/>
    </row>
    <row r="52" spans="1:73" x14ac:dyDescent="0.2">
      <c r="A52" s="421"/>
      <c r="B52" s="476">
        <v>1972</v>
      </c>
      <c r="C52" s="458">
        <v>24</v>
      </c>
      <c r="D52" s="459">
        <v>3718</v>
      </c>
      <c r="E52" s="112">
        <v>13706</v>
      </c>
      <c r="F52" s="468">
        <f t="shared" si="39"/>
        <v>13762.749767934802</v>
      </c>
      <c r="G52" s="471">
        <f t="shared" si="30"/>
        <v>1.0041405054672992</v>
      </c>
      <c r="H52" s="468">
        <f t="shared" si="37"/>
        <v>56.749767934801639</v>
      </c>
      <c r="I52" s="497">
        <f t="shared" si="40"/>
        <v>13751.284340514016</v>
      </c>
      <c r="J52" s="520">
        <f t="shared" si="31"/>
        <v>1.0033039793166507</v>
      </c>
      <c r="K52" s="632">
        <f t="shared" si="41"/>
        <v>13774.0376</v>
      </c>
      <c r="L52" s="636">
        <f t="shared" si="32"/>
        <v>1.0049640741281189</v>
      </c>
      <c r="M52" s="512">
        <f t="shared" si="42"/>
        <v>13785.960199513922</v>
      </c>
      <c r="N52" s="507">
        <f t="shared" si="33"/>
        <v>1.0058339558962441</v>
      </c>
      <c r="O52" s="515">
        <f t="shared" si="43"/>
        <v>13765.073870536704</v>
      </c>
      <c r="P52" s="785">
        <f t="shared" si="34"/>
        <v>1.004310073729513</v>
      </c>
      <c r="Q52" s="517">
        <f t="shared" si="44"/>
        <v>13816.936000000003</v>
      </c>
      <c r="R52" s="790">
        <f t="shared" si="35"/>
        <v>1.0080939734422882</v>
      </c>
      <c r="S52" s="412">
        <v>0.35399999999999998</v>
      </c>
      <c r="T52" s="66">
        <v>0.66400000000000003</v>
      </c>
      <c r="U52" s="66">
        <f t="shared" si="7"/>
        <v>0.10495699411498416</v>
      </c>
      <c r="V52" s="66">
        <f t="shared" si="8"/>
        <v>5.7356269805341781E-2</v>
      </c>
      <c r="W52" s="113">
        <f t="shared" si="9"/>
        <v>0.14801214502589749</v>
      </c>
      <c r="X52" s="66">
        <f t="shared" si="10"/>
        <v>3.2005432322317791E-2</v>
      </c>
      <c r="Y52" s="67">
        <f t="shared" si="45"/>
        <v>9.7917485265225937E-2</v>
      </c>
      <c r="Z52" s="66">
        <f t="shared" si="12"/>
        <v>0.28243549117247624</v>
      </c>
      <c r="AA52" s="66">
        <f t="shared" si="13"/>
        <v>8.9144490087515627E-2</v>
      </c>
      <c r="AB52" s="67">
        <f t="shared" si="46"/>
        <v>0.3102308736985061</v>
      </c>
      <c r="AC52" s="66">
        <v>0.311</v>
      </c>
      <c r="AD52" s="67">
        <f t="shared" si="15"/>
        <v>8.3779246293981063E-2</v>
      </c>
      <c r="AE52" s="70">
        <v>0.27200000000000002</v>
      </c>
      <c r="AF52" s="69">
        <v>44180</v>
      </c>
      <c r="AG52" s="69"/>
      <c r="AH52" s="888">
        <v>30434</v>
      </c>
      <c r="AI52" s="888">
        <v>139975</v>
      </c>
      <c r="AJ52" s="887">
        <v>124828</v>
      </c>
      <c r="AK52" s="888">
        <f t="shared" si="16"/>
        <v>12478</v>
      </c>
      <c r="AL52" s="68">
        <v>11727</v>
      </c>
      <c r="AM52" s="69">
        <v>3476</v>
      </c>
      <c r="AN52" s="69">
        <v>883</v>
      </c>
      <c r="AO52" s="68">
        <v>2534</v>
      </c>
      <c r="AP52" s="69">
        <v>1069</v>
      </c>
      <c r="AQ52" s="68">
        <v>20718</v>
      </c>
      <c r="AR52" s="888">
        <f t="shared" si="36"/>
        <v>1483</v>
      </c>
      <c r="AS52" s="68">
        <v>751</v>
      </c>
      <c r="AT52" s="114">
        <v>312</v>
      </c>
      <c r="AU52" s="69">
        <v>92</v>
      </c>
      <c r="AV52" s="888">
        <f t="shared" si="17"/>
        <v>4637</v>
      </c>
      <c r="AW52" s="68">
        <v>1805</v>
      </c>
      <c r="AX52" s="69">
        <v>322</v>
      </c>
      <c r="AY52" s="69">
        <v>1758</v>
      </c>
      <c r="AZ52" s="68">
        <v>1102</v>
      </c>
      <c r="BA52" s="220">
        <v>3154</v>
      </c>
      <c r="BB52" s="894">
        <f t="shared" si="18"/>
        <v>1414</v>
      </c>
      <c r="BC52" s="349">
        <f t="shared" si="19"/>
        <v>0.31562779067690661</v>
      </c>
      <c r="BD52" s="349">
        <f t="shared" si="47"/>
        <v>0.45079478478299695</v>
      </c>
      <c r="BE52" s="353">
        <f t="shared" si="21"/>
        <v>1.8103232720128596E-2</v>
      </c>
      <c r="BF52" s="365">
        <f t="shared" si="22"/>
        <v>3.3127344168601539E-2</v>
      </c>
      <c r="BG52" s="365">
        <f t="shared" si="48"/>
        <v>1.4282480760525125</v>
      </c>
      <c r="BH52" s="365">
        <f t="shared" si="24"/>
        <v>2.4943413309189678E-2</v>
      </c>
      <c r="BI52" s="365">
        <f t="shared" si="25"/>
        <v>7.8728344347204857E-3</v>
      </c>
      <c r="BJ52" s="365">
        <f t="shared" si="26"/>
        <v>1.0101803893552421E-2</v>
      </c>
      <c r="BK52" s="365">
        <f t="shared" si="27"/>
        <v>0.46894522408329559</v>
      </c>
      <c r="BL52" s="380">
        <f t="shared" si="28"/>
        <v>0.26543684925305566</v>
      </c>
      <c r="BM52" s="365">
        <v>0.24399999999999999</v>
      </c>
      <c r="BN52" s="907">
        <v>12750</v>
      </c>
      <c r="BO52" s="907">
        <v>4652</v>
      </c>
      <c r="BP52" s="910">
        <f t="shared" si="49"/>
        <v>63100</v>
      </c>
      <c r="BQ52" s="909">
        <v>22502</v>
      </c>
      <c r="BR52" s="909">
        <v>2797</v>
      </c>
      <c r="BS52" s="907">
        <v>1378</v>
      </c>
      <c r="BT52" s="907">
        <v>746</v>
      </c>
      <c r="BU52" s="457"/>
    </row>
    <row r="53" spans="1:73" x14ac:dyDescent="0.2">
      <c r="A53" s="421"/>
      <c r="B53" s="476">
        <v>1971</v>
      </c>
      <c r="C53" s="458">
        <v>24</v>
      </c>
      <c r="D53" s="459">
        <v>3876</v>
      </c>
      <c r="E53" s="112">
        <v>15073</v>
      </c>
      <c r="F53" s="468">
        <f t="shared" si="39"/>
        <v>15088.0617868052</v>
      </c>
      <c r="G53" s="471">
        <f t="shared" si="30"/>
        <v>1.0009992560741192</v>
      </c>
      <c r="H53" s="468">
        <f t="shared" si="37"/>
        <v>15.061786805199517</v>
      </c>
      <c r="I53" s="497">
        <f t="shared" si="40"/>
        <v>15090.43437445324</v>
      </c>
      <c r="J53" s="520">
        <f t="shared" si="31"/>
        <v>1.0011566625391919</v>
      </c>
      <c r="K53" s="632">
        <f t="shared" si="41"/>
        <v>15136.792800000001</v>
      </c>
      <c r="L53" s="636">
        <f t="shared" si="32"/>
        <v>1.0042322563524182</v>
      </c>
      <c r="M53" s="512">
        <f t="shared" si="42"/>
        <v>15038.42229940765</v>
      </c>
      <c r="N53" s="507">
        <f t="shared" si="33"/>
        <v>0.99770598417087841</v>
      </c>
      <c r="O53" s="515">
        <f t="shared" si="43"/>
        <v>15138.458702842729</v>
      </c>
      <c r="P53" s="785">
        <f t="shared" si="34"/>
        <v>1.0043427786666708</v>
      </c>
      <c r="Q53" s="517">
        <f t="shared" si="44"/>
        <v>15192.582000000006</v>
      </c>
      <c r="R53" s="790">
        <f t="shared" si="35"/>
        <v>1.0079335235188751</v>
      </c>
      <c r="S53" s="412">
        <v>0.36499999999999999</v>
      </c>
      <c r="T53" s="66">
        <v>0.68200000000000005</v>
      </c>
      <c r="U53" s="66">
        <f t="shared" si="7"/>
        <v>9.9721074596816478E-2</v>
      </c>
      <c r="V53" s="66">
        <f t="shared" si="8"/>
        <v>6.0042363106348175E-2</v>
      </c>
      <c r="W53" s="113">
        <f t="shared" si="9"/>
        <v>0.14283474763998227</v>
      </c>
      <c r="X53" s="66">
        <f t="shared" si="10"/>
        <v>2.7724765639745821E-2</v>
      </c>
      <c r="Y53" s="67">
        <f t="shared" si="45"/>
        <v>0.1027365981665133</v>
      </c>
      <c r="Z53" s="66">
        <f t="shared" si="12"/>
        <v>0.28012079776859677</v>
      </c>
      <c r="AA53" s="66">
        <f t="shared" si="13"/>
        <v>9.1040452578127665E-2</v>
      </c>
      <c r="AB53" s="67">
        <f t="shared" si="46"/>
        <v>0.31610846632971917</v>
      </c>
      <c r="AC53" s="66">
        <v>0.317</v>
      </c>
      <c r="AD53" s="67">
        <f t="shared" si="15"/>
        <v>8.5444569403264836E-2</v>
      </c>
      <c r="AE53" s="70">
        <v>0.27600000000000002</v>
      </c>
      <c r="AF53" s="69">
        <v>47683</v>
      </c>
      <c r="AG53" s="69"/>
      <c r="AH53" s="888">
        <v>32547</v>
      </c>
      <c r="AI53" s="888">
        <v>146715</v>
      </c>
      <c r="AJ53" s="887">
        <v>130544</v>
      </c>
      <c r="AK53" s="888">
        <f t="shared" si="16"/>
        <v>13357</v>
      </c>
      <c r="AL53" s="68">
        <v>12536</v>
      </c>
      <c r="AM53" s="69">
        <v>3737</v>
      </c>
      <c r="AN53" s="69">
        <v>987</v>
      </c>
      <c r="AO53" s="68">
        <v>2863</v>
      </c>
      <c r="AP53" s="69">
        <v>1115</v>
      </c>
      <c r="AQ53" s="68">
        <v>20956</v>
      </c>
      <c r="AR53" s="888">
        <f t="shared" si="36"/>
        <v>1630</v>
      </c>
      <c r="AS53" s="68">
        <v>821</v>
      </c>
      <c r="AT53" s="114">
        <v>281</v>
      </c>
      <c r="AU53" s="69">
        <v>97</v>
      </c>
      <c r="AV53" s="888">
        <f t="shared" si="17"/>
        <v>4755</v>
      </c>
      <c r="AW53" s="68">
        <v>1766</v>
      </c>
      <c r="AX53" s="69">
        <v>418</v>
      </c>
      <c r="AY53" s="69">
        <v>1802</v>
      </c>
      <c r="AZ53" s="68">
        <v>1041</v>
      </c>
      <c r="BA53" s="220">
        <v>3125</v>
      </c>
      <c r="BB53" s="894">
        <f t="shared" si="18"/>
        <v>1322</v>
      </c>
      <c r="BC53" s="349">
        <f t="shared" si="19"/>
        <v>0.32500425995978599</v>
      </c>
      <c r="BD53" s="349">
        <f t="shared" si="47"/>
        <v>0.46049142896091061</v>
      </c>
      <c r="BE53" s="353">
        <f t="shared" si="21"/>
        <v>1.9514023787615443E-2</v>
      </c>
      <c r="BF53" s="365">
        <f t="shared" si="22"/>
        <v>3.2409774051732954E-2</v>
      </c>
      <c r="BG53" s="365">
        <f t="shared" si="48"/>
        <v>1.416878132667827</v>
      </c>
      <c r="BH53" s="365">
        <f t="shared" si="24"/>
        <v>2.1831680053687897E-2</v>
      </c>
      <c r="BI53" s="365">
        <f t="shared" si="25"/>
        <v>7.0953890195276561E-3</v>
      </c>
      <c r="BJ53" s="365">
        <f t="shared" si="26"/>
        <v>9.0106669393040933E-3</v>
      </c>
      <c r="BK53" s="365">
        <f t="shared" si="27"/>
        <v>0.43948577061007066</v>
      </c>
      <c r="BL53" s="380">
        <f t="shared" si="28"/>
        <v>0.26290292137659121</v>
      </c>
      <c r="BM53" s="365">
        <v>0.249</v>
      </c>
      <c r="BN53" s="907">
        <v>14077</v>
      </c>
      <c r="BO53" s="907">
        <v>4931</v>
      </c>
      <c r="BP53" s="910">
        <f t="shared" si="49"/>
        <v>67561</v>
      </c>
      <c r="BQ53" s="909">
        <v>23945</v>
      </c>
      <c r="BR53" s="909">
        <v>3091</v>
      </c>
      <c r="BS53" s="907">
        <v>1396</v>
      </c>
      <c r="BT53" s="907">
        <v>808</v>
      </c>
      <c r="BU53" s="457"/>
    </row>
    <row r="54" spans="1:73" x14ac:dyDescent="0.2">
      <c r="A54" s="421"/>
      <c r="B54" s="476">
        <v>1970</v>
      </c>
      <c r="C54" s="458">
        <v>24</v>
      </c>
      <c r="D54" s="459">
        <v>3888</v>
      </c>
      <c r="E54" s="112">
        <v>16880</v>
      </c>
      <c r="F54" s="468">
        <f t="shared" si="39"/>
        <v>16726.344138518612</v>
      </c>
      <c r="G54" s="471">
        <f t="shared" si="30"/>
        <v>0.9908971646041832</v>
      </c>
      <c r="H54" s="468">
        <f t="shared" ref="H54:H65" si="50">E54-F54</f>
        <v>153.65586148138755</v>
      </c>
      <c r="I54" s="497">
        <f t="shared" si="40"/>
        <v>16659.307140234454</v>
      </c>
      <c r="J54" s="520">
        <f t="shared" si="31"/>
        <v>0.98692577844990836</v>
      </c>
      <c r="K54" s="632">
        <f t="shared" si="41"/>
        <v>16689.052000000003</v>
      </c>
      <c r="L54" s="636">
        <f t="shared" si="32"/>
        <v>0.98868791469194328</v>
      </c>
      <c r="M54" s="512">
        <f t="shared" si="42"/>
        <v>16698.942350153553</v>
      </c>
      <c r="N54" s="507">
        <f t="shared" si="33"/>
        <v>0.98927383590957063</v>
      </c>
      <c r="O54" s="515">
        <f t="shared" si="43"/>
        <v>16708.194561455206</v>
      </c>
      <c r="P54" s="785">
        <f t="shared" si="34"/>
        <v>0.98982195269284401</v>
      </c>
      <c r="Q54" s="517">
        <f t="shared" si="44"/>
        <v>16729.467999999997</v>
      </c>
      <c r="R54" s="790">
        <f t="shared" si="35"/>
        <v>0.99108222748815145</v>
      </c>
      <c r="S54" s="412">
        <v>0.38500000000000001</v>
      </c>
      <c r="T54" s="66">
        <v>0.71099999999999997</v>
      </c>
      <c r="U54" s="66">
        <f t="shared" si="7"/>
        <v>9.9958767744595625E-2</v>
      </c>
      <c r="V54" s="66">
        <f t="shared" si="8"/>
        <v>6.7326382753136599E-2</v>
      </c>
      <c r="W54" s="113">
        <f t="shared" si="9"/>
        <v>0.1498161949338101</v>
      </c>
      <c r="X54" s="66">
        <f t="shared" si="10"/>
        <v>2.6761697198170072E-2</v>
      </c>
      <c r="Y54" s="67">
        <f t="shared" si="45"/>
        <v>0.11302839771532647</v>
      </c>
      <c r="Z54" s="66">
        <f t="shared" si="12"/>
        <v>0.28571989554495297</v>
      </c>
      <c r="AA54" s="66">
        <f t="shared" si="13"/>
        <v>9.7440121063591872E-2</v>
      </c>
      <c r="AB54" s="67">
        <f t="shared" si="46"/>
        <v>0.33142879582179813</v>
      </c>
      <c r="AC54" s="66">
        <v>0.32600000000000001</v>
      </c>
      <c r="AD54" s="67">
        <f t="shared" si="15"/>
        <v>9.1915925085206532E-2</v>
      </c>
      <c r="AE54" s="70">
        <v>0.28100000000000003</v>
      </c>
      <c r="AF54" s="69">
        <v>50931</v>
      </c>
      <c r="AG54" s="69"/>
      <c r="AH54" s="888">
        <v>33555</v>
      </c>
      <c r="AI54" s="888">
        <v>149343</v>
      </c>
      <c r="AJ54" s="887">
        <v>132140</v>
      </c>
      <c r="AK54" s="888">
        <f t="shared" si="16"/>
        <v>14552</v>
      </c>
      <c r="AL54" s="68">
        <v>13727</v>
      </c>
      <c r="AM54" s="69">
        <v>3695</v>
      </c>
      <c r="AN54" s="69">
        <v>990</v>
      </c>
      <c r="AO54" s="68">
        <v>3429</v>
      </c>
      <c r="AP54" s="69">
        <v>1249</v>
      </c>
      <c r="AQ54" s="68">
        <v>22374</v>
      </c>
      <c r="AR54" s="888">
        <f t="shared" si="36"/>
        <v>1764</v>
      </c>
      <c r="AS54" s="68">
        <v>825</v>
      </c>
      <c r="AT54" s="114">
        <v>286</v>
      </c>
      <c r="AU54" s="69">
        <v>128</v>
      </c>
      <c r="AV54" s="888">
        <f t="shared" si="17"/>
        <v>5091</v>
      </c>
      <c r="AW54" s="68">
        <v>1910</v>
      </c>
      <c r="AX54" s="69">
        <v>387</v>
      </c>
      <c r="AY54" s="69">
        <v>1630</v>
      </c>
      <c r="AZ54" s="68">
        <v>1077</v>
      </c>
      <c r="BA54" s="220">
        <v>3327</v>
      </c>
      <c r="BB54" s="894">
        <f t="shared" si="18"/>
        <v>1363</v>
      </c>
      <c r="BC54" s="349">
        <f t="shared" si="19"/>
        <v>0.34103372772744622</v>
      </c>
      <c r="BD54" s="349">
        <f t="shared" si="47"/>
        <v>0.48535251066337226</v>
      </c>
      <c r="BE54" s="353">
        <f t="shared" si="21"/>
        <v>2.2960567284707016E-2</v>
      </c>
      <c r="BF54" s="365">
        <f t="shared" si="22"/>
        <v>3.408931118298146E-2</v>
      </c>
      <c r="BG54" s="365">
        <f t="shared" si="48"/>
        <v>1.4231803813001904</v>
      </c>
      <c r="BH54" s="365">
        <f t="shared" si="24"/>
        <v>2.1146256700241502E-2</v>
      </c>
      <c r="BI54" s="365">
        <f t="shared" si="25"/>
        <v>7.2115867499648462E-3</v>
      </c>
      <c r="BJ54" s="365">
        <f t="shared" si="26"/>
        <v>9.1266413558050933E-3</v>
      </c>
      <c r="BK54" s="365">
        <f t="shared" si="27"/>
        <v>0.43930022972256583</v>
      </c>
      <c r="BL54" s="380">
        <f t="shared" si="28"/>
        <v>0.26952150949323594</v>
      </c>
      <c r="BM54" s="365">
        <v>0.254</v>
      </c>
      <c r="BN54" s="907">
        <v>15762</v>
      </c>
      <c r="BO54" s="907">
        <v>5235</v>
      </c>
      <c r="BP54" s="910">
        <f t="shared" si="49"/>
        <v>72484</v>
      </c>
      <c r="BQ54" s="909">
        <v>23964</v>
      </c>
      <c r="BR54" s="909">
        <v>3023</v>
      </c>
      <c r="BS54" s="907">
        <v>1464</v>
      </c>
      <c r="BT54" s="907">
        <v>927</v>
      </c>
      <c r="BU54" s="457"/>
    </row>
    <row r="55" spans="1:73" x14ac:dyDescent="0.2">
      <c r="A55" s="421"/>
      <c r="B55" s="476">
        <v>1969</v>
      </c>
      <c r="C55" s="458">
        <v>24</v>
      </c>
      <c r="D55" s="459">
        <v>3892</v>
      </c>
      <c r="E55" s="112">
        <v>15850</v>
      </c>
      <c r="F55" s="468">
        <f t="shared" si="39"/>
        <v>15788.47074481088</v>
      </c>
      <c r="G55" s="471">
        <f t="shared" si="30"/>
        <v>0.99611802806377792</v>
      </c>
      <c r="H55" s="468">
        <f t="shared" si="50"/>
        <v>61.529255189119795</v>
      </c>
      <c r="I55" s="497">
        <f t="shared" si="40"/>
        <v>15636.989923444349</v>
      </c>
      <c r="J55" s="520">
        <f t="shared" si="31"/>
        <v>0.98656087845074758</v>
      </c>
      <c r="K55" s="632">
        <f t="shared" si="41"/>
        <v>15656.826400000002</v>
      </c>
      <c r="L55" s="636">
        <f t="shared" si="32"/>
        <v>0.98781239116719255</v>
      </c>
      <c r="M55" s="512">
        <f t="shared" si="42"/>
        <v>15835.675343964174</v>
      </c>
      <c r="N55" s="507">
        <f t="shared" si="33"/>
        <v>0.99909623621225074</v>
      </c>
      <c r="O55" s="515">
        <f t="shared" si="43"/>
        <v>15660.238376445024</v>
      </c>
      <c r="P55" s="785">
        <f t="shared" si="34"/>
        <v>0.98802765781987534</v>
      </c>
      <c r="Q55" s="517">
        <f t="shared" si="44"/>
        <v>15725.016000000001</v>
      </c>
      <c r="R55" s="790">
        <f t="shared" si="35"/>
        <v>0.99211457413249216</v>
      </c>
      <c r="S55" s="412">
        <v>0.36899999999999999</v>
      </c>
      <c r="T55" s="66">
        <v>0.68899999999999995</v>
      </c>
      <c r="U55" s="66">
        <f t="shared" si="7"/>
        <v>0.10951811205545012</v>
      </c>
      <c r="V55" s="66">
        <f t="shared" si="8"/>
        <v>6.4341117253898836E-2</v>
      </c>
      <c r="W55" s="113">
        <f t="shared" si="9"/>
        <v>0.15162637555410119</v>
      </c>
      <c r="X55" s="66">
        <f t="shared" si="10"/>
        <v>2.9581648650878787E-2</v>
      </c>
      <c r="Y55" s="67">
        <f t="shared" si="45"/>
        <v>0.10694068671439078</v>
      </c>
      <c r="Z55" s="66">
        <f t="shared" si="12"/>
        <v>0.29521825233105042</v>
      </c>
      <c r="AA55" s="66">
        <f t="shared" si="13"/>
        <v>9.6556982181050244E-2</v>
      </c>
      <c r="AB55" s="67">
        <f t="shared" si="46"/>
        <v>0.32696592128063373</v>
      </c>
      <c r="AC55" s="66">
        <v>0.32</v>
      </c>
      <c r="AD55" s="67">
        <f t="shared" si="15"/>
        <v>9.0606087185334624E-2</v>
      </c>
      <c r="AE55" s="70">
        <v>0.27600000000000002</v>
      </c>
      <c r="AF55" s="69">
        <v>48476</v>
      </c>
      <c r="AG55" s="69"/>
      <c r="AH55" s="888">
        <v>32581</v>
      </c>
      <c r="AI55" s="888">
        <v>148213</v>
      </c>
      <c r="AJ55" s="887">
        <v>131287</v>
      </c>
      <c r="AK55" s="888">
        <f t="shared" si="16"/>
        <v>14311</v>
      </c>
      <c r="AL55" s="68">
        <v>13429</v>
      </c>
      <c r="AM55" s="69">
        <v>3629</v>
      </c>
      <c r="AN55" s="69">
        <v>914</v>
      </c>
      <c r="AO55" s="68">
        <v>3119</v>
      </c>
      <c r="AP55" s="69">
        <v>1284</v>
      </c>
      <c r="AQ55" s="68">
        <v>22473</v>
      </c>
      <c r="AR55" s="888">
        <f t="shared" si="36"/>
        <v>1879</v>
      </c>
      <c r="AS55" s="68">
        <v>882</v>
      </c>
      <c r="AT55" s="114">
        <v>313</v>
      </c>
      <c r="AU55" s="69">
        <v>131</v>
      </c>
      <c r="AV55" s="888">
        <f t="shared" si="17"/>
        <v>5309</v>
      </c>
      <c r="AW55" s="68">
        <v>1850</v>
      </c>
      <c r="AX55" s="69">
        <v>464</v>
      </c>
      <c r="AY55" s="69">
        <v>1669</v>
      </c>
      <c r="AZ55" s="68">
        <v>1121</v>
      </c>
      <c r="BA55" s="220">
        <v>3430</v>
      </c>
      <c r="BB55" s="894">
        <f t="shared" si="18"/>
        <v>1434</v>
      </c>
      <c r="BC55" s="349">
        <f t="shared" si="19"/>
        <v>0.32706982518402572</v>
      </c>
      <c r="BD55" s="349">
        <f t="shared" si="47"/>
        <v>0.47192891311828244</v>
      </c>
      <c r="BE55" s="353">
        <f t="shared" si="21"/>
        <v>2.1044037972377593E-2</v>
      </c>
      <c r="BF55" s="365">
        <f t="shared" si="22"/>
        <v>3.5820069764460609E-2</v>
      </c>
      <c r="BG55" s="365">
        <f t="shared" si="48"/>
        <v>1.4428995791731991</v>
      </c>
      <c r="BH55" s="365">
        <f t="shared" si="24"/>
        <v>2.3124845284264377E-2</v>
      </c>
      <c r="BI55" s="365">
        <f t="shared" si="25"/>
        <v>7.5634391045319915E-3</v>
      </c>
      <c r="BJ55" s="365">
        <f t="shared" si="26"/>
        <v>9.6752646528981932E-3</v>
      </c>
      <c r="BK55" s="365">
        <f t="shared" si="27"/>
        <v>0.46359023021701462</v>
      </c>
      <c r="BL55" s="380">
        <f t="shared" si="28"/>
        <v>0.27702368182193249</v>
      </c>
      <c r="BM55" s="365">
        <v>0.248</v>
      </c>
      <c r="BN55" s="907">
        <v>14662</v>
      </c>
      <c r="BO55" s="907">
        <v>4840</v>
      </c>
      <c r="BP55" s="910">
        <f t="shared" si="49"/>
        <v>69946</v>
      </c>
      <c r="BQ55" s="909">
        <v>23773</v>
      </c>
      <c r="BR55" s="909">
        <v>2900</v>
      </c>
      <c r="BS55" s="907">
        <v>1436</v>
      </c>
      <c r="BT55" s="907">
        <v>849</v>
      </c>
      <c r="BU55" s="457"/>
    </row>
    <row r="56" spans="1:73" x14ac:dyDescent="0.2">
      <c r="A56" s="421"/>
      <c r="B56" s="476">
        <v>1968</v>
      </c>
      <c r="C56" s="458">
        <v>20</v>
      </c>
      <c r="D56" s="459">
        <v>3250</v>
      </c>
      <c r="E56" s="112">
        <v>11109</v>
      </c>
      <c r="F56" s="468">
        <f t="shared" si="39"/>
        <v>11147.960540766133</v>
      </c>
      <c r="G56" s="471">
        <f t="shared" si="30"/>
        <v>1.0035071150208059</v>
      </c>
      <c r="H56" s="468">
        <f t="shared" ref="H56" si="51">F56-E56</f>
        <v>38.960540766132908</v>
      </c>
      <c r="I56" s="497">
        <f t="shared" si="40"/>
        <v>11091.329263007185</v>
      </c>
      <c r="J56" s="520">
        <f>I56/E56</f>
        <v>0.99840933144362087</v>
      </c>
      <c r="K56" s="632">
        <f t="shared" si="41"/>
        <v>11030.545600000001</v>
      </c>
      <c r="L56" s="636">
        <f t="shared" si="32"/>
        <v>0.99293776217481333</v>
      </c>
      <c r="M56" s="512">
        <f t="shared" si="42"/>
        <v>11231.948818435731</v>
      </c>
      <c r="N56" s="507">
        <f t="shared" si="33"/>
        <v>1.0110674964835475</v>
      </c>
      <c r="O56" s="515">
        <f t="shared" si="43"/>
        <v>11078.064009733811</v>
      </c>
      <c r="P56" s="785">
        <f t="shared" si="34"/>
        <v>0.99721523177007931</v>
      </c>
      <c r="Q56" s="517">
        <f t="shared" si="44"/>
        <v>11103.606000000002</v>
      </c>
      <c r="R56" s="790">
        <f t="shared" si="35"/>
        <v>0.9995144477450717</v>
      </c>
      <c r="S56" s="412">
        <v>0.34</v>
      </c>
      <c r="T56" s="66">
        <v>0.63900000000000001</v>
      </c>
      <c r="U56" s="66">
        <f t="shared" si="7"/>
        <v>0.11277666540397208</v>
      </c>
      <c r="V56" s="66">
        <f t="shared" si="8"/>
        <v>5.3980193733427134E-2</v>
      </c>
      <c r="W56" s="113">
        <f t="shared" si="9"/>
        <v>0.15842526462141965</v>
      </c>
      <c r="X56" s="66">
        <f t="shared" si="10"/>
        <v>3.1251691108826238E-2</v>
      </c>
      <c r="Y56" s="67">
        <f t="shared" si="45"/>
        <v>9.1936805342911293E-2</v>
      </c>
      <c r="Z56" s="66">
        <f t="shared" si="12"/>
        <v>0.26879160127712537</v>
      </c>
      <c r="AA56" s="66">
        <f t="shared" si="13"/>
        <v>8.2212640586594721E-2</v>
      </c>
      <c r="AB56" s="67">
        <f t="shared" si="46"/>
        <v>0.30058444721034688</v>
      </c>
      <c r="AC56" s="66">
        <v>0.29899999999999999</v>
      </c>
      <c r="AD56" s="67">
        <f t="shared" si="15"/>
        <v>7.5774002135178306E-2</v>
      </c>
      <c r="AE56" s="70">
        <v>0.26900000000000002</v>
      </c>
      <c r="AF56" s="69">
        <v>36958</v>
      </c>
      <c r="AG56" s="69"/>
      <c r="AH56" s="888">
        <v>25710</v>
      </c>
      <c r="AI56" s="888">
        <v>120833</v>
      </c>
      <c r="AJ56" s="887">
        <v>108622</v>
      </c>
      <c r="AK56" s="888">
        <f t="shared" si="16"/>
        <v>9934</v>
      </c>
      <c r="AL56" s="68">
        <v>9156</v>
      </c>
      <c r="AM56" s="69">
        <v>2820</v>
      </c>
      <c r="AN56" s="69">
        <v>753</v>
      </c>
      <c r="AO56" s="68">
        <v>1995</v>
      </c>
      <c r="AP56" s="69">
        <v>1007</v>
      </c>
      <c r="AQ56" s="68">
        <v>19143</v>
      </c>
      <c r="AR56" s="888">
        <f t="shared" si="36"/>
        <v>1406</v>
      </c>
      <c r="AS56" s="68">
        <v>778</v>
      </c>
      <c r="AT56" s="114">
        <v>226</v>
      </c>
      <c r="AU56" s="69">
        <v>83</v>
      </c>
      <c r="AV56" s="888">
        <f t="shared" si="17"/>
        <v>4168</v>
      </c>
      <c r="AW56" s="68">
        <v>1512</v>
      </c>
      <c r="AX56" s="69">
        <v>316</v>
      </c>
      <c r="AY56" s="69">
        <v>1507</v>
      </c>
      <c r="AZ56" s="68">
        <v>929</v>
      </c>
      <c r="BA56" s="220">
        <v>2762</v>
      </c>
      <c r="BB56" s="894">
        <f t="shared" si="18"/>
        <v>1155</v>
      </c>
      <c r="BC56" s="349">
        <f t="shared" si="19"/>
        <v>0.30586015409697681</v>
      </c>
      <c r="BD56" s="349">
        <f t="shared" si="47"/>
        <v>0.43507982090985081</v>
      </c>
      <c r="BE56" s="353">
        <f t="shared" si="21"/>
        <v>1.6510390373490686E-2</v>
      </c>
      <c r="BF56" s="365">
        <f t="shared" si="22"/>
        <v>3.4493888259002091E-2</v>
      </c>
      <c r="BG56" s="365">
        <f t="shared" si="48"/>
        <v>1.4224795714053791</v>
      </c>
      <c r="BH56" s="365">
        <f t="shared" si="24"/>
        <v>2.5136641593159804E-2</v>
      </c>
      <c r="BI56" s="365">
        <f t="shared" si="25"/>
        <v>7.6882970711643342E-3</v>
      </c>
      <c r="BJ56" s="365">
        <f t="shared" si="26"/>
        <v>9.5586470583367122E-3</v>
      </c>
      <c r="BK56" s="365">
        <f t="shared" si="27"/>
        <v>0.5179663401699226</v>
      </c>
      <c r="BL56" s="380">
        <f t="shared" si="28"/>
        <v>0.2477406786081498</v>
      </c>
      <c r="BM56" s="365">
        <v>0.23699999999999999</v>
      </c>
      <c r="BN56" s="907">
        <v>10308</v>
      </c>
      <c r="BO56" s="907">
        <v>3869</v>
      </c>
      <c r="BP56" s="910">
        <f t="shared" si="49"/>
        <v>52572</v>
      </c>
      <c r="BQ56" s="909">
        <v>19149</v>
      </c>
      <c r="BR56" s="909">
        <v>2217</v>
      </c>
      <c r="BS56" s="907">
        <v>1223</v>
      </c>
      <c r="BT56" s="907">
        <v>697</v>
      </c>
      <c r="BU56" s="457"/>
    </row>
    <row r="57" spans="1:73" x14ac:dyDescent="0.2">
      <c r="A57" s="421"/>
      <c r="B57" s="476">
        <v>1967</v>
      </c>
      <c r="C57" s="458">
        <v>20</v>
      </c>
      <c r="D57" s="459">
        <v>3240</v>
      </c>
      <c r="E57" s="112">
        <v>12210</v>
      </c>
      <c r="F57" s="468">
        <f t="shared" si="39"/>
        <v>11965.151106169924</v>
      </c>
      <c r="G57" s="470">
        <f t="shared" si="30"/>
        <v>0.97994685554217231</v>
      </c>
      <c r="H57" s="468">
        <f t="shared" si="50"/>
        <v>244.84889383007612</v>
      </c>
      <c r="I57" s="497">
        <f t="shared" si="40"/>
        <v>11969.342164155199</v>
      </c>
      <c r="J57" s="519">
        <f t="shared" si="31"/>
        <v>0.98029010353441437</v>
      </c>
      <c r="K57" s="632">
        <f t="shared" si="41"/>
        <v>11957.6896</v>
      </c>
      <c r="L57" s="635">
        <f t="shared" si="32"/>
        <v>0.97933575757575753</v>
      </c>
      <c r="M57" s="512">
        <f t="shared" si="42"/>
        <v>12042.278963193956</v>
      </c>
      <c r="N57" s="507">
        <f t="shared" si="33"/>
        <v>0.98626363334921829</v>
      </c>
      <c r="O57" s="515">
        <f t="shared" si="43"/>
        <v>11964.448207716741</v>
      </c>
      <c r="P57" s="832">
        <f t="shared" si="34"/>
        <v>0.97988928810128917</v>
      </c>
      <c r="Q57" s="517">
        <f t="shared" si="44"/>
        <v>11988.806000000002</v>
      </c>
      <c r="R57" s="790">
        <f t="shared" si="35"/>
        <v>0.98188419328419352</v>
      </c>
      <c r="S57" s="412">
        <v>0.35699999999999998</v>
      </c>
      <c r="T57" s="66">
        <v>0.66400000000000003</v>
      </c>
      <c r="U57" s="66">
        <f t="shared" si="7"/>
        <v>0.10672098803392523</v>
      </c>
      <c r="V57" s="66">
        <f t="shared" si="8"/>
        <v>5.8907935531811312E-2</v>
      </c>
      <c r="W57" s="113">
        <f t="shared" si="9"/>
        <v>0.15930837532209621</v>
      </c>
      <c r="X57" s="66">
        <f t="shared" si="10"/>
        <v>2.9697388987111488E-2</v>
      </c>
      <c r="Y57" s="67">
        <f t="shared" si="45"/>
        <v>0.10019859180357465</v>
      </c>
      <c r="Z57" s="66">
        <f t="shared" si="12"/>
        <v>0.26689215158736257</v>
      </c>
      <c r="AA57" s="66">
        <f t="shared" si="13"/>
        <v>8.5476538265850416E-2</v>
      </c>
      <c r="AB57" s="67">
        <f t="shared" si="46"/>
        <v>0.31286032746560072</v>
      </c>
      <c r="AC57" s="66">
        <v>0.30599999999999999</v>
      </c>
      <c r="AD57" s="67">
        <f t="shared" si="15"/>
        <v>7.9313627336736206E-2</v>
      </c>
      <c r="AE57" s="70">
        <v>0.27400000000000002</v>
      </c>
      <c r="AF57" s="69">
        <v>39027</v>
      </c>
      <c r="AG57" s="69"/>
      <c r="AH57" s="888">
        <v>26464</v>
      </c>
      <c r="AI57" s="888">
        <v>121858</v>
      </c>
      <c r="AJ57" s="887">
        <v>109205</v>
      </c>
      <c r="AK57" s="888">
        <f t="shared" si="16"/>
        <v>10416</v>
      </c>
      <c r="AL57" s="68">
        <v>9665</v>
      </c>
      <c r="AM57" s="69">
        <v>2850</v>
      </c>
      <c r="AN57" s="69">
        <v>738</v>
      </c>
      <c r="AO57" s="68">
        <v>2299</v>
      </c>
      <c r="AP57" s="69">
        <v>985</v>
      </c>
      <c r="AQ57" s="68">
        <v>19413</v>
      </c>
      <c r="AR57" s="888">
        <f t="shared" si="36"/>
        <v>1432</v>
      </c>
      <c r="AS57" s="68">
        <v>751</v>
      </c>
      <c r="AT57" s="114">
        <v>217</v>
      </c>
      <c r="AU57" s="69">
        <v>101</v>
      </c>
      <c r="AV57" s="888">
        <f t="shared" si="17"/>
        <v>4165</v>
      </c>
      <c r="AW57" s="68">
        <v>1372</v>
      </c>
      <c r="AX57" s="69">
        <v>346</v>
      </c>
      <c r="AY57" s="69">
        <v>1480</v>
      </c>
      <c r="AZ57" s="68">
        <v>942</v>
      </c>
      <c r="BA57" s="220">
        <v>2733</v>
      </c>
      <c r="BB57" s="894">
        <f t="shared" si="18"/>
        <v>1159</v>
      </c>
      <c r="BC57" s="349">
        <f t="shared" si="19"/>
        <v>0.32026621149206452</v>
      </c>
      <c r="BD57" s="349">
        <f t="shared" si="47"/>
        <v>0.45118088266671041</v>
      </c>
      <c r="BE57" s="353">
        <f t="shared" si="21"/>
        <v>1.8866221339591985E-2</v>
      </c>
      <c r="BF57" s="365">
        <f t="shared" si="22"/>
        <v>3.4179126524315186E-2</v>
      </c>
      <c r="BG57" s="365">
        <f t="shared" si="48"/>
        <v>1.4087682886206985</v>
      </c>
      <c r="BH57" s="365">
        <f t="shared" si="24"/>
        <v>2.4137135829041433E-2</v>
      </c>
      <c r="BI57" s="365">
        <f t="shared" si="25"/>
        <v>7.7303090482364716E-3</v>
      </c>
      <c r="BJ57" s="365">
        <f t="shared" si="26"/>
        <v>9.5110702621083558E-3</v>
      </c>
      <c r="BK57" s="365">
        <f t="shared" si="27"/>
        <v>0.49742485971250672</v>
      </c>
      <c r="BL57" s="380">
        <f t="shared" si="28"/>
        <v>0.24764906346888052</v>
      </c>
      <c r="BM57" s="365">
        <v>0.24199999999999999</v>
      </c>
      <c r="BN57" s="907">
        <v>11264</v>
      </c>
      <c r="BO57" s="907">
        <v>4082</v>
      </c>
      <c r="BP57" s="910">
        <f t="shared" si="49"/>
        <v>54980</v>
      </c>
      <c r="BQ57" s="909">
        <v>19291</v>
      </c>
      <c r="BR57" s="909">
        <v>2245</v>
      </c>
      <c r="BS57" s="907">
        <v>1295</v>
      </c>
      <c r="BT57" s="907">
        <v>792</v>
      </c>
      <c r="BU57" s="457"/>
    </row>
    <row r="58" spans="1:73" x14ac:dyDescent="0.2">
      <c r="A58" s="421"/>
      <c r="B58" s="476">
        <v>1966</v>
      </c>
      <c r="C58" s="458">
        <v>20</v>
      </c>
      <c r="D58" s="459">
        <v>3230</v>
      </c>
      <c r="E58" s="112">
        <v>12900</v>
      </c>
      <c r="F58" s="468">
        <f t="shared" si="39"/>
        <v>12725.931759898198</v>
      </c>
      <c r="G58" s="471">
        <f t="shared" si="30"/>
        <v>0.98650633797660447</v>
      </c>
      <c r="H58" s="468">
        <f t="shared" si="50"/>
        <v>174.06824010180208</v>
      </c>
      <c r="I58" s="497">
        <f t="shared" si="40"/>
        <v>12713.335268758052</v>
      </c>
      <c r="J58" s="520">
        <f t="shared" si="31"/>
        <v>0.98552986579519786</v>
      </c>
      <c r="K58" s="632">
        <f t="shared" si="41"/>
        <v>12691.917600000001</v>
      </c>
      <c r="L58" s="636">
        <f t="shared" si="32"/>
        <v>0.98386958139534886</v>
      </c>
      <c r="M58" s="512">
        <f t="shared" si="42"/>
        <v>12815.592946937106</v>
      </c>
      <c r="N58" s="507">
        <f t="shared" si="33"/>
        <v>0.99345681759202376</v>
      </c>
      <c r="O58" s="515">
        <f t="shared" si="43"/>
        <v>12666.583549068435</v>
      </c>
      <c r="P58" s="785">
        <f t="shared" si="34"/>
        <v>0.98190570147817324</v>
      </c>
      <c r="Q58" s="517">
        <f t="shared" si="44"/>
        <v>12709.750000000002</v>
      </c>
      <c r="R58" s="790">
        <f t="shared" si="35"/>
        <v>0.98525193798449628</v>
      </c>
      <c r="S58" s="412">
        <v>0.376</v>
      </c>
      <c r="T58" s="66">
        <v>0.68600000000000005</v>
      </c>
      <c r="U58" s="66">
        <f t="shared" si="7"/>
        <v>0.10479172735217011</v>
      </c>
      <c r="V58" s="66">
        <f t="shared" si="8"/>
        <v>6.6584134381978827E-2</v>
      </c>
      <c r="W58" s="113">
        <f t="shared" si="9"/>
        <v>0.15451550085043098</v>
      </c>
      <c r="X58" s="66">
        <f t="shared" si="10"/>
        <v>2.8862025439363045E-2</v>
      </c>
      <c r="Y58" s="67">
        <f t="shared" si="45"/>
        <v>0.10599574373680189</v>
      </c>
      <c r="Z58" s="66">
        <f t="shared" si="12"/>
        <v>0.24305757840567047</v>
      </c>
      <c r="AA58" s="66">
        <f t="shared" si="13"/>
        <v>8.2274060622992043E-2</v>
      </c>
      <c r="AB58" s="67">
        <f t="shared" si="46"/>
        <v>0.31313719778619281</v>
      </c>
      <c r="AC58" s="66">
        <v>0.31</v>
      </c>
      <c r="AD58" s="67">
        <f t="shared" si="15"/>
        <v>7.6670254636286697E-2</v>
      </c>
      <c r="AE58" s="70">
        <v>0.27600000000000002</v>
      </c>
      <c r="AF58" s="69">
        <v>41196</v>
      </c>
      <c r="AG58" s="69"/>
      <c r="AH58" s="888">
        <v>27207</v>
      </c>
      <c r="AI58" s="888">
        <v>121703</v>
      </c>
      <c r="AJ58" s="887">
        <v>109467</v>
      </c>
      <c r="AK58" s="888">
        <f t="shared" si="16"/>
        <v>10013</v>
      </c>
      <c r="AL58" s="68">
        <v>9331</v>
      </c>
      <c r="AM58" s="69">
        <v>2945</v>
      </c>
      <c r="AN58" s="69">
        <v>742</v>
      </c>
      <c r="AO58" s="68">
        <v>2743</v>
      </c>
      <c r="AP58" s="69">
        <v>1039</v>
      </c>
      <c r="AQ58" s="68">
        <v>18805</v>
      </c>
      <c r="AR58" s="888">
        <f t="shared" si="36"/>
        <v>1457</v>
      </c>
      <c r="AS58" s="68">
        <v>682</v>
      </c>
      <c r="AT58" s="114">
        <v>261</v>
      </c>
      <c r="AU58" s="69">
        <v>96</v>
      </c>
      <c r="AV58" s="888">
        <f t="shared" si="17"/>
        <v>4317</v>
      </c>
      <c r="AW58" s="68">
        <v>1453</v>
      </c>
      <c r="AX58" s="69">
        <v>322</v>
      </c>
      <c r="AY58" s="69">
        <v>1455</v>
      </c>
      <c r="AZ58" s="68">
        <v>928</v>
      </c>
      <c r="BA58" s="220">
        <v>2860</v>
      </c>
      <c r="BB58" s="894">
        <f t="shared" si="18"/>
        <v>1189</v>
      </c>
      <c r="BC58" s="349">
        <f t="shared" si="19"/>
        <v>0.33849617511482871</v>
      </c>
      <c r="BD58" s="349">
        <f t="shared" si="47"/>
        <v>0.46818073506815772</v>
      </c>
      <c r="BE58" s="353">
        <f t="shared" si="21"/>
        <v>2.2538474811631595E-2</v>
      </c>
      <c r="BF58" s="365">
        <f t="shared" si="22"/>
        <v>3.5471598892385561E-2</v>
      </c>
      <c r="BG58" s="365">
        <f t="shared" si="48"/>
        <v>1.3831197203612</v>
      </c>
      <c r="BH58" s="365">
        <f t="shared" si="24"/>
        <v>2.2526458879502866E-2</v>
      </c>
      <c r="BI58" s="365">
        <f t="shared" si="25"/>
        <v>7.6251201695931902E-3</v>
      </c>
      <c r="BJ58" s="365">
        <f t="shared" si="26"/>
        <v>9.7696852172912754E-3</v>
      </c>
      <c r="BK58" s="365">
        <f t="shared" si="27"/>
        <v>0.4564763569278571</v>
      </c>
      <c r="BL58" s="380">
        <f t="shared" si="28"/>
        <v>0.22650257306534616</v>
      </c>
      <c r="BM58" s="365">
        <v>0.249</v>
      </c>
      <c r="BN58" s="907">
        <v>11998</v>
      </c>
      <c r="BO58" s="907">
        <v>4120</v>
      </c>
      <c r="BP58" s="910">
        <f t="shared" si="49"/>
        <v>56979</v>
      </c>
      <c r="BQ58" s="909">
        <v>19524</v>
      </c>
      <c r="BR58" s="909">
        <v>2355</v>
      </c>
      <c r="BS58" s="907">
        <v>1088</v>
      </c>
      <c r="BT58" s="907">
        <v>820</v>
      </c>
      <c r="BU58" s="457"/>
    </row>
    <row r="59" spans="1:73" x14ac:dyDescent="0.2">
      <c r="A59" s="421"/>
      <c r="B59" s="476">
        <v>1965</v>
      </c>
      <c r="C59" s="458">
        <v>20</v>
      </c>
      <c r="D59" s="459">
        <v>3246</v>
      </c>
      <c r="E59" s="112">
        <v>12946</v>
      </c>
      <c r="F59" s="468">
        <f t="shared" si="39"/>
        <v>12819.265195096476</v>
      </c>
      <c r="G59" s="471">
        <f t="shared" si="30"/>
        <v>0.99021050479657624</v>
      </c>
      <c r="H59" s="468">
        <f t="shared" si="50"/>
        <v>126.73480490352449</v>
      </c>
      <c r="I59" s="497">
        <f t="shared" si="40"/>
        <v>12764.198058477625</v>
      </c>
      <c r="J59" s="520">
        <f t="shared" si="31"/>
        <v>0.98595690240055811</v>
      </c>
      <c r="K59" s="632">
        <f t="shared" si="41"/>
        <v>12719.572000000002</v>
      </c>
      <c r="L59" s="636">
        <f t="shared" si="32"/>
        <v>0.98250980997991677</v>
      </c>
      <c r="M59" s="512">
        <f t="shared" si="42"/>
        <v>12872.899744423588</v>
      </c>
      <c r="N59" s="507">
        <f t="shared" si="33"/>
        <v>0.99435344851101404</v>
      </c>
      <c r="O59" s="515">
        <f t="shared" si="43"/>
        <v>12730.239595268356</v>
      </c>
      <c r="P59" s="785">
        <f t="shared" si="34"/>
        <v>0.98333381702984368</v>
      </c>
      <c r="Q59" s="517">
        <f t="shared" si="44"/>
        <v>12779.105999999998</v>
      </c>
      <c r="R59" s="790">
        <f t="shared" si="35"/>
        <v>0.98710845048663665</v>
      </c>
      <c r="S59" s="412">
        <v>0.372</v>
      </c>
      <c r="T59" s="66">
        <v>0.68300000000000005</v>
      </c>
      <c r="U59" s="66">
        <f t="shared" si="7"/>
        <v>0.1070386623844664</v>
      </c>
      <c r="V59" s="66">
        <f t="shared" si="8"/>
        <v>6.5900120130427314E-2</v>
      </c>
      <c r="W59" s="113">
        <f t="shared" si="9"/>
        <v>0.15706094124163097</v>
      </c>
      <c r="X59" s="66">
        <f t="shared" si="10"/>
        <v>2.5325455392385201E-2</v>
      </c>
      <c r="Y59" s="67">
        <f t="shared" si="45"/>
        <v>0.10544577842214149</v>
      </c>
      <c r="Z59" s="66">
        <f t="shared" si="12"/>
        <v>0.26369854617666527</v>
      </c>
      <c r="AA59" s="66">
        <f t="shared" si="13"/>
        <v>8.7608125498884123E-2</v>
      </c>
      <c r="AB59" s="67">
        <f t="shared" si="46"/>
        <v>0.31738949226507146</v>
      </c>
      <c r="AC59" s="66">
        <v>0.311</v>
      </c>
      <c r="AD59" s="67">
        <f t="shared" si="15"/>
        <v>8.174369166110089E-2</v>
      </c>
      <c r="AE59" s="70">
        <v>0.27400000000000002</v>
      </c>
      <c r="AF59" s="69">
        <v>40789</v>
      </c>
      <c r="AG59" s="69"/>
      <c r="AH59" s="888">
        <v>26952</v>
      </c>
      <c r="AI59" s="888">
        <v>122774</v>
      </c>
      <c r="AJ59" s="887">
        <v>109738</v>
      </c>
      <c r="AK59" s="888">
        <f t="shared" si="16"/>
        <v>10756</v>
      </c>
      <c r="AL59" s="68">
        <v>10036</v>
      </c>
      <c r="AM59" s="69">
        <v>2942</v>
      </c>
      <c r="AN59" s="69">
        <v>766</v>
      </c>
      <c r="AO59" s="68">
        <v>2688</v>
      </c>
      <c r="AP59" s="69">
        <v>1046</v>
      </c>
      <c r="AQ59" s="68">
        <v>19283</v>
      </c>
      <c r="AR59" s="888">
        <f t="shared" si="36"/>
        <v>1521</v>
      </c>
      <c r="AS59" s="68">
        <v>720</v>
      </c>
      <c r="AT59" s="114">
        <v>249</v>
      </c>
      <c r="AU59" s="69">
        <v>72</v>
      </c>
      <c r="AV59" s="888">
        <f t="shared" si="17"/>
        <v>4366</v>
      </c>
      <c r="AW59" s="68">
        <v>1446</v>
      </c>
      <c r="AX59" s="69">
        <v>403</v>
      </c>
      <c r="AY59" s="69">
        <v>1488</v>
      </c>
      <c r="AZ59" s="68">
        <v>784</v>
      </c>
      <c r="BA59" s="220">
        <v>2845</v>
      </c>
      <c r="BB59" s="894">
        <f t="shared" si="18"/>
        <v>1033</v>
      </c>
      <c r="BC59" s="349">
        <f t="shared" si="19"/>
        <v>0.33222832195741769</v>
      </c>
      <c r="BD59" s="349">
        <f t="shared" si="47"/>
        <v>0.46717546060240767</v>
      </c>
      <c r="BE59" s="353">
        <f t="shared" si="21"/>
        <v>2.189388632772411E-2</v>
      </c>
      <c r="BF59" s="365">
        <f t="shared" si="22"/>
        <v>3.5561275188557839E-2</v>
      </c>
      <c r="BG59" s="365">
        <f t="shared" si="48"/>
        <v>1.4061879428277231</v>
      </c>
      <c r="BH59" s="365">
        <f t="shared" si="24"/>
        <v>1.9220868371374634E-2</v>
      </c>
      <c r="BI59" s="365">
        <f t="shared" si="25"/>
        <v>6.3857168455861988E-3</v>
      </c>
      <c r="BJ59" s="365">
        <f t="shared" si="26"/>
        <v>8.4138335478195717E-3</v>
      </c>
      <c r="BK59" s="365">
        <f t="shared" si="27"/>
        <v>0.47275000612910345</v>
      </c>
      <c r="BL59" s="380">
        <f t="shared" si="28"/>
        <v>0.24604672828458654</v>
      </c>
      <c r="BM59" s="365">
        <v>0.246</v>
      </c>
      <c r="BN59" s="907">
        <v>12011</v>
      </c>
      <c r="BO59" s="907">
        <v>4199</v>
      </c>
      <c r="BP59" s="910">
        <f t="shared" si="49"/>
        <v>57357</v>
      </c>
      <c r="BQ59" s="909">
        <v>19278</v>
      </c>
      <c r="BR59" s="909">
        <v>2365</v>
      </c>
      <c r="BS59" s="907">
        <v>1130</v>
      </c>
      <c r="BT59" s="907">
        <v>787</v>
      </c>
      <c r="BU59" s="457"/>
    </row>
    <row r="60" spans="1:73" x14ac:dyDescent="0.2">
      <c r="A60" s="421"/>
      <c r="B60" s="476">
        <v>1964</v>
      </c>
      <c r="C60" s="458">
        <v>20</v>
      </c>
      <c r="D60" s="459">
        <v>3252</v>
      </c>
      <c r="E60" s="112">
        <v>13124</v>
      </c>
      <c r="F60" s="468">
        <f t="shared" si="39"/>
        <v>12956.787511774617</v>
      </c>
      <c r="G60" s="471">
        <f t="shared" si="30"/>
        <v>0.98725903015655414</v>
      </c>
      <c r="H60" s="468">
        <f t="shared" si="50"/>
        <v>167.21248822538291</v>
      </c>
      <c r="I60" s="497">
        <f t="shared" si="40"/>
        <v>13009.823802548595</v>
      </c>
      <c r="J60" s="520">
        <f t="shared" si="31"/>
        <v>0.99130019830452565</v>
      </c>
      <c r="K60" s="632">
        <f t="shared" si="41"/>
        <v>12957.116800000002</v>
      </c>
      <c r="L60" s="636">
        <f t="shared" si="32"/>
        <v>0.98728412069491023</v>
      </c>
      <c r="M60" s="512">
        <f t="shared" si="42"/>
        <v>12984.590649174863</v>
      </c>
      <c r="N60" s="507">
        <f t="shared" si="33"/>
        <v>0.9893775258438634</v>
      </c>
      <c r="O60" s="515">
        <f t="shared" si="43"/>
        <v>13014.524831679948</v>
      </c>
      <c r="P60" s="785">
        <f t="shared" si="34"/>
        <v>0.99165839924412891</v>
      </c>
      <c r="Q60" s="517">
        <f t="shared" si="44"/>
        <v>13013.873999999998</v>
      </c>
      <c r="R60" s="790">
        <f t="shared" si="35"/>
        <v>0.9916088082901553</v>
      </c>
      <c r="S60" s="412">
        <v>0.378</v>
      </c>
      <c r="T60" s="66">
        <v>0.69</v>
      </c>
      <c r="U60" s="66">
        <f t="shared" si="7"/>
        <v>0.10192837465564739</v>
      </c>
      <c r="V60" s="66">
        <f t="shared" si="8"/>
        <v>6.616361240867169E-2</v>
      </c>
      <c r="W60" s="113">
        <f t="shared" si="9"/>
        <v>0.15618242419315503</v>
      </c>
      <c r="X60" s="66">
        <f t="shared" si="10"/>
        <v>2.2709306503772907E-2</v>
      </c>
      <c r="Y60" s="67">
        <f t="shared" si="45"/>
        <v>0.1066905129664255</v>
      </c>
      <c r="Z60" s="66">
        <f t="shared" si="12"/>
        <v>0.2470954605341957</v>
      </c>
      <c r="AA60" s="66">
        <f t="shared" si="13"/>
        <v>8.3854971140557677E-2</v>
      </c>
      <c r="AB60" s="67">
        <f t="shared" si="46"/>
        <v>0.31438495628218949</v>
      </c>
      <c r="AC60" s="66">
        <v>0.313</v>
      </c>
      <c r="AD60" s="67">
        <f t="shared" si="15"/>
        <v>7.8213153402162422E-2</v>
      </c>
      <c r="AE60" s="70">
        <v>0.27900000000000003</v>
      </c>
      <c r="AF60" s="69">
        <v>41745</v>
      </c>
      <c r="AG60" s="69"/>
      <c r="AH60" s="888">
        <v>27669</v>
      </c>
      <c r="AI60" s="888">
        <v>123010</v>
      </c>
      <c r="AJ60" s="887">
        <v>110464</v>
      </c>
      <c r="AK60" s="888">
        <f t="shared" si="16"/>
        <v>10315</v>
      </c>
      <c r="AL60" s="68">
        <v>9621</v>
      </c>
      <c r="AM60" s="69">
        <v>2925</v>
      </c>
      <c r="AN60" s="69">
        <v>739</v>
      </c>
      <c r="AO60" s="68">
        <v>2762</v>
      </c>
      <c r="AP60" s="69">
        <v>979</v>
      </c>
      <c r="AQ60" s="68">
        <v>19212</v>
      </c>
      <c r="AR60" s="888">
        <f t="shared" si="36"/>
        <v>1408</v>
      </c>
      <c r="AS60" s="68">
        <v>694</v>
      </c>
      <c r="AT60" s="114">
        <v>213</v>
      </c>
      <c r="AU60" s="69">
        <v>65</v>
      </c>
      <c r="AV60" s="888">
        <f t="shared" si="17"/>
        <v>4255</v>
      </c>
      <c r="AW60" s="68">
        <v>1177</v>
      </c>
      <c r="AX60" s="69">
        <v>364</v>
      </c>
      <c r="AY60" s="69">
        <v>1462</v>
      </c>
      <c r="AZ60" s="68">
        <v>735</v>
      </c>
      <c r="BA60" s="220">
        <v>2847</v>
      </c>
      <c r="BB60" s="894">
        <f t="shared" si="18"/>
        <v>948</v>
      </c>
      <c r="BC60" s="349">
        <f t="shared" si="19"/>
        <v>0.33936265344280953</v>
      </c>
      <c r="BD60" s="349">
        <f t="shared" si="47"/>
        <v>0.46737663604584995</v>
      </c>
      <c r="BE60" s="353">
        <f t="shared" si="21"/>
        <v>2.2453459068368424E-2</v>
      </c>
      <c r="BF60" s="365">
        <f t="shared" si="22"/>
        <v>3.4590683684253311E-2</v>
      </c>
      <c r="BG60" s="365">
        <f t="shared" si="48"/>
        <v>1.3772188286022278</v>
      </c>
      <c r="BH60" s="365">
        <f t="shared" si="24"/>
        <v>1.760689902982393E-2</v>
      </c>
      <c r="BI60" s="365">
        <f t="shared" si="25"/>
        <v>5.9751239736606778E-3</v>
      </c>
      <c r="BJ60" s="365">
        <f t="shared" si="26"/>
        <v>7.7066905129664258E-3</v>
      </c>
      <c r="BK60" s="365">
        <f t="shared" si="27"/>
        <v>0.46022278117139775</v>
      </c>
      <c r="BL60" s="380">
        <f t="shared" si="28"/>
        <v>0.2304707150556953</v>
      </c>
      <c r="BM60" s="365">
        <v>0.25</v>
      </c>
      <c r="BN60" s="907">
        <v>12233</v>
      </c>
      <c r="BO60" s="907">
        <v>4270</v>
      </c>
      <c r="BP60" s="910">
        <f t="shared" si="49"/>
        <v>57492</v>
      </c>
      <c r="BQ60" s="909">
        <v>19877</v>
      </c>
      <c r="BR60" s="909">
        <v>2394</v>
      </c>
      <c r="BS60" s="907">
        <v>1015</v>
      </c>
      <c r="BT60" s="907">
        <v>760</v>
      </c>
      <c r="BU60" s="457"/>
    </row>
    <row r="61" spans="1:73" x14ac:dyDescent="0.2">
      <c r="A61" s="421"/>
      <c r="B61" s="476">
        <v>1963</v>
      </c>
      <c r="C61" s="458">
        <v>20</v>
      </c>
      <c r="D61" s="459">
        <v>3238</v>
      </c>
      <c r="E61" s="112">
        <v>12780</v>
      </c>
      <c r="F61" s="468">
        <f t="shared" si="39"/>
        <v>12758.474008412059</v>
      </c>
      <c r="G61" s="471">
        <f t="shared" si="30"/>
        <v>0.99831565011048973</v>
      </c>
      <c r="H61" s="468">
        <f t="shared" si="50"/>
        <v>21.525991587941462</v>
      </c>
      <c r="I61" s="497">
        <f t="shared" si="40"/>
        <v>12681.125723005573</v>
      </c>
      <c r="J61" s="520">
        <f t="shared" si="31"/>
        <v>0.99226335860763482</v>
      </c>
      <c r="K61" s="632">
        <f t="shared" si="41"/>
        <v>12585.3552</v>
      </c>
      <c r="L61" s="636">
        <f t="shared" si="32"/>
        <v>0.98476957746478877</v>
      </c>
      <c r="M61" s="512">
        <f t="shared" si="42"/>
        <v>12895.94854855962</v>
      </c>
      <c r="N61" s="507">
        <f t="shared" si="33"/>
        <v>1.0090726563818169</v>
      </c>
      <c r="O61" s="515">
        <f t="shared" si="43"/>
        <v>12647.91168781062</v>
      </c>
      <c r="P61" s="785">
        <f t="shared" si="34"/>
        <v>0.98966445131538494</v>
      </c>
      <c r="Q61" s="517">
        <f t="shared" si="44"/>
        <v>12699.445999999998</v>
      </c>
      <c r="R61" s="790">
        <f t="shared" si="35"/>
        <v>0.99369687010954599</v>
      </c>
      <c r="S61" s="412">
        <v>0.372</v>
      </c>
      <c r="T61" s="66">
        <v>0.68100000000000005</v>
      </c>
      <c r="U61" s="66">
        <f t="shared" si="7"/>
        <v>0.1065752418268642</v>
      </c>
      <c r="V61" s="66">
        <f t="shared" si="8"/>
        <v>6.62177053997796E-2</v>
      </c>
      <c r="W61" s="113">
        <f t="shared" si="9"/>
        <v>0.15340300873530158</v>
      </c>
      <c r="X61" s="66">
        <f t="shared" si="10"/>
        <v>2.3558222113383126E-2</v>
      </c>
      <c r="Y61" s="67">
        <f t="shared" si="45"/>
        <v>0.10443138825106024</v>
      </c>
      <c r="Z61" s="66">
        <f t="shared" si="12"/>
        <v>0.2523570466511571</v>
      </c>
      <c r="AA61" s="66">
        <f t="shared" si="13"/>
        <v>8.4206999681312664E-2</v>
      </c>
      <c r="AB61" s="67">
        <f t="shared" si="46"/>
        <v>0.312966817680911</v>
      </c>
      <c r="AC61" s="66">
        <v>0.309</v>
      </c>
      <c r="AD61" s="67">
        <f t="shared" si="15"/>
        <v>7.837257000907033E-2</v>
      </c>
      <c r="AE61" s="70">
        <v>0.27300000000000002</v>
      </c>
      <c r="AF61" s="69">
        <v>40835</v>
      </c>
      <c r="AG61" s="69"/>
      <c r="AH61" s="888">
        <v>27043</v>
      </c>
      <c r="AI61" s="888">
        <v>122377</v>
      </c>
      <c r="AJ61" s="887">
        <v>109814</v>
      </c>
      <c r="AK61" s="888">
        <f t="shared" si="16"/>
        <v>10305</v>
      </c>
      <c r="AL61" s="68">
        <v>9591</v>
      </c>
      <c r="AM61" s="69">
        <v>2876</v>
      </c>
      <c r="AN61" s="69">
        <v>769</v>
      </c>
      <c r="AO61" s="68">
        <v>2704</v>
      </c>
      <c r="AP61" s="69">
        <v>914</v>
      </c>
      <c r="AQ61" s="68">
        <v>18773</v>
      </c>
      <c r="AR61" s="888">
        <f t="shared" si="36"/>
        <v>1428</v>
      </c>
      <c r="AS61" s="68">
        <v>714</v>
      </c>
      <c r="AT61" s="114">
        <v>203</v>
      </c>
      <c r="AU61" s="69">
        <v>194</v>
      </c>
      <c r="AV61" s="888">
        <f t="shared" si="17"/>
        <v>4352</v>
      </c>
      <c r="AW61" s="68">
        <v>1236</v>
      </c>
      <c r="AX61" s="69">
        <v>320</v>
      </c>
      <c r="AY61" s="69">
        <v>1448</v>
      </c>
      <c r="AZ61" s="68">
        <v>759</v>
      </c>
      <c r="BA61" s="220">
        <v>2924</v>
      </c>
      <c r="BB61" s="894">
        <f t="shared" si="18"/>
        <v>962</v>
      </c>
      <c r="BC61" s="349">
        <f t="shared" si="19"/>
        <v>0.33368198272551214</v>
      </c>
      <c r="BD61" s="349">
        <f t="shared" si="47"/>
        <v>0.46355115748874381</v>
      </c>
      <c r="BE61" s="353">
        <f t="shared" si="21"/>
        <v>2.2095655229332309E-2</v>
      </c>
      <c r="BF61" s="365">
        <f t="shared" si="22"/>
        <v>3.5562238002238983E-2</v>
      </c>
      <c r="BG61" s="365">
        <f t="shared" si="48"/>
        <v>1.3892004407983347</v>
      </c>
      <c r="BH61" s="365">
        <f t="shared" si="24"/>
        <v>1.8586996449124527E-2</v>
      </c>
      <c r="BI61" s="365">
        <f t="shared" si="25"/>
        <v>6.202145828055926E-3</v>
      </c>
      <c r="BJ61" s="365">
        <f t="shared" si="26"/>
        <v>7.8609542642816867E-3</v>
      </c>
      <c r="BK61" s="365">
        <f t="shared" si="27"/>
        <v>0.45972817436023017</v>
      </c>
      <c r="BL61" s="380">
        <f t="shared" si="28"/>
        <v>0.23487204603893719</v>
      </c>
      <c r="BM61" s="365">
        <v>0.246</v>
      </c>
      <c r="BN61" s="907">
        <v>11903</v>
      </c>
      <c r="BO61" s="907">
        <v>4098</v>
      </c>
      <c r="BP61" s="910">
        <f t="shared" si="49"/>
        <v>56728</v>
      </c>
      <c r="BQ61" s="909">
        <v>19450</v>
      </c>
      <c r="BR61" s="909">
        <v>2256</v>
      </c>
      <c r="BS61" s="907">
        <v>933</v>
      </c>
      <c r="BT61" s="907">
        <v>791</v>
      </c>
      <c r="BU61" s="457"/>
    </row>
    <row r="62" spans="1:73" x14ac:dyDescent="0.2">
      <c r="A62" s="421"/>
      <c r="B62" s="476">
        <v>1962</v>
      </c>
      <c r="C62" s="458">
        <v>20</v>
      </c>
      <c r="D62" s="459">
        <v>3242</v>
      </c>
      <c r="E62" s="112">
        <v>14461</v>
      </c>
      <c r="F62" s="468">
        <f t="shared" si="39"/>
        <v>14376.373772865882</v>
      </c>
      <c r="G62" s="471">
        <f t="shared" si="30"/>
        <v>0.994147968526788</v>
      </c>
      <c r="H62" s="468">
        <f t="shared" si="50"/>
        <v>84.62622713411838</v>
      </c>
      <c r="I62" s="497">
        <f t="shared" si="40"/>
        <v>14250.111469834845</v>
      </c>
      <c r="J62" s="520">
        <f t="shared" si="31"/>
        <v>0.98541673949483743</v>
      </c>
      <c r="K62" s="632">
        <f t="shared" si="41"/>
        <v>14174.3488</v>
      </c>
      <c r="L62" s="635">
        <f t="shared" si="32"/>
        <v>0.98017763640135536</v>
      </c>
      <c r="M62" s="512">
        <f t="shared" si="42"/>
        <v>14443.408717521655</v>
      </c>
      <c r="N62" s="507">
        <f t="shared" si="33"/>
        <v>0.9987835362368892</v>
      </c>
      <c r="O62" s="515">
        <f t="shared" si="43"/>
        <v>14302.431582945237</v>
      </c>
      <c r="P62" s="785">
        <f t="shared" si="34"/>
        <v>0.98903475437004618</v>
      </c>
      <c r="Q62" s="517">
        <f t="shared" si="44"/>
        <v>14297.704000000003</v>
      </c>
      <c r="R62" s="790">
        <f t="shared" si="35"/>
        <v>0.98870783486619207</v>
      </c>
      <c r="S62" s="412">
        <v>0.39300000000000002</v>
      </c>
      <c r="T62" s="66">
        <v>0.71899999999999997</v>
      </c>
      <c r="U62" s="66">
        <f t="shared" si="7"/>
        <v>9.955675998438325E-2</v>
      </c>
      <c r="V62" s="66">
        <f t="shared" si="8"/>
        <v>6.8920377557816409E-2</v>
      </c>
      <c r="W62" s="113">
        <f t="shared" si="9"/>
        <v>0.14101545253863135</v>
      </c>
      <c r="X62" s="66">
        <f t="shared" si="10"/>
        <v>2.252945364352479E-2</v>
      </c>
      <c r="Y62" s="67">
        <f t="shared" si="45"/>
        <v>0.1160826811157937</v>
      </c>
      <c r="Z62" s="66">
        <f t="shared" si="12"/>
        <v>0.26743678662471582</v>
      </c>
      <c r="AA62" s="66">
        <f t="shared" si="13"/>
        <v>9.3477824603652421E-2</v>
      </c>
      <c r="AB62" s="67">
        <f t="shared" si="46"/>
        <v>0.33210849045770846</v>
      </c>
      <c r="AC62" s="66">
        <v>0.32600000000000001</v>
      </c>
      <c r="AD62" s="67">
        <f t="shared" si="15"/>
        <v>8.7786474011639581E-2</v>
      </c>
      <c r="AE62" s="70">
        <v>0.28100000000000003</v>
      </c>
      <c r="AF62" s="69">
        <v>43543</v>
      </c>
      <c r="AG62" s="69"/>
      <c r="AH62" s="888">
        <v>28521</v>
      </c>
      <c r="AI62" s="888">
        <v>124575</v>
      </c>
      <c r="AJ62" s="887">
        <v>110688</v>
      </c>
      <c r="AK62" s="888">
        <f t="shared" si="16"/>
        <v>11645</v>
      </c>
      <c r="AL62" s="68">
        <v>10936</v>
      </c>
      <c r="AM62" s="69">
        <v>3103</v>
      </c>
      <c r="AN62" s="69">
        <v>846</v>
      </c>
      <c r="AO62" s="68">
        <v>3001</v>
      </c>
      <c r="AP62" s="69">
        <v>949</v>
      </c>
      <c r="AQ62" s="68">
        <v>17567</v>
      </c>
      <c r="AR62" s="888">
        <f t="shared" si="36"/>
        <v>1416</v>
      </c>
      <c r="AS62" s="68">
        <v>709</v>
      </c>
      <c r="AT62" s="114">
        <v>251</v>
      </c>
      <c r="AU62" s="69">
        <v>92</v>
      </c>
      <c r="AV62" s="888">
        <f t="shared" si="17"/>
        <v>4335</v>
      </c>
      <c r="AW62" s="68">
        <v>1350</v>
      </c>
      <c r="AX62" s="69">
        <v>375</v>
      </c>
      <c r="AY62" s="69">
        <v>1361</v>
      </c>
      <c r="AZ62" s="68">
        <v>730</v>
      </c>
      <c r="BA62" s="220">
        <v>2919</v>
      </c>
      <c r="BB62" s="894">
        <f t="shared" si="18"/>
        <v>981</v>
      </c>
      <c r="BC62" s="349">
        <f t="shared" si="19"/>
        <v>0.34953241019466186</v>
      </c>
      <c r="BD62" s="349">
        <f t="shared" si="47"/>
        <v>0.4886453943407586</v>
      </c>
      <c r="BE62" s="353">
        <f t="shared" si="21"/>
        <v>2.4089905679309652E-2</v>
      </c>
      <c r="BF62" s="365">
        <f t="shared" si="22"/>
        <v>3.4798314268512945E-2</v>
      </c>
      <c r="BG62" s="365">
        <f t="shared" si="48"/>
        <v>1.3979973818983533</v>
      </c>
      <c r="BH62" s="365">
        <f t="shared" si="24"/>
        <v>1.6765036860115289E-2</v>
      </c>
      <c r="BI62" s="365">
        <f t="shared" si="25"/>
        <v>5.8599237407184427E-3</v>
      </c>
      <c r="BJ62" s="365">
        <f t="shared" si="26"/>
        <v>7.8747742323901273E-3</v>
      </c>
      <c r="BK62" s="365">
        <f t="shared" si="27"/>
        <v>0.40344027742691135</v>
      </c>
      <c r="BL62" s="380">
        <f t="shared" si="28"/>
        <v>0.25115403164687777</v>
      </c>
      <c r="BM62" s="365">
        <v>0.25800000000000001</v>
      </c>
      <c r="BN62" s="907">
        <v>13546</v>
      </c>
      <c r="BO62" s="907">
        <v>4313</v>
      </c>
      <c r="BP62" s="910">
        <f t="shared" si="49"/>
        <v>60873</v>
      </c>
      <c r="BQ62" s="909">
        <v>20354</v>
      </c>
      <c r="BR62" s="909">
        <v>2487</v>
      </c>
      <c r="BS62" s="907">
        <v>818</v>
      </c>
      <c r="BT62" s="907">
        <v>853</v>
      </c>
      <c r="BU62" s="457"/>
    </row>
    <row r="63" spans="1:73" x14ac:dyDescent="0.2">
      <c r="A63" s="421"/>
      <c r="B63" s="476">
        <v>1961</v>
      </c>
      <c r="C63" s="458">
        <v>18</v>
      </c>
      <c r="D63" s="459">
        <v>2860</v>
      </c>
      <c r="E63" s="112">
        <v>12942</v>
      </c>
      <c r="F63" s="468">
        <f t="shared" si="39"/>
        <v>12777.573863705591</v>
      </c>
      <c r="G63" s="471">
        <f t="shared" si="30"/>
        <v>0.98729515250390909</v>
      </c>
      <c r="H63" s="468">
        <f t="shared" si="50"/>
        <v>164.42613629440893</v>
      </c>
      <c r="I63" s="497">
        <f t="shared" si="40"/>
        <v>12739.413288859188</v>
      </c>
      <c r="J63" s="520">
        <f t="shared" si="31"/>
        <v>0.98434656844839963</v>
      </c>
      <c r="K63" s="632">
        <f t="shared" si="41"/>
        <v>12683.221600000003</v>
      </c>
      <c r="L63" s="635">
        <f t="shared" si="32"/>
        <v>0.98000475969711043</v>
      </c>
      <c r="M63" s="512">
        <f t="shared" si="42"/>
        <v>12880.685072291739</v>
      </c>
      <c r="N63" s="507">
        <f t="shared" si="33"/>
        <v>0.99526232980155604</v>
      </c>
      <c r="O63" s="515">
        <f t="shared" si="43"/>
        <v>12796.039356746493</v>
      </c>
      <c r="P63" s="785">
        <f t="shared" si="34"/>
        <v>0.98872194071600161</v>
      </c>
      <c r="Q63" s="517">
        <f t="shared" si="44"/>
        <v>12778.034</v>
      </c>
      <c r="R63" s="790">
        <f t="shared" si="35"/>
        <v>0.98733070622778552</v>
      </c>
      <c r="S63" s="412">
        <v>0.39900000000000002</v>
      </c>
      <c r="T63" s="66">
        <v>0.72699999999999998</v>
      </c>
      <c r="U63" s="66">
        <f t="shared" si="7"/>
        <v>9.9279795554867184E-2</v>
      </c>
      <c r="V63" s="66">
        <f t="shared" si="8"/>
        <v>7.047161774955471E-2</v>
      </c>
      <c r="W63" s="113">
        <f t="shared" si="9"/>
        <v>0.13638644803956457</v>
      </c>
      <c r="X63" s="66">
        <f t="shared" si="10"/>
        <v>2.1218926663052737E-2</v>
      </c>
      <c r="Y63" s="67">
        <f t="shared" si="45"/>
        <v>0.11809148394514248</v>
      </c>
      <c r="Z63" s="66">
        <f t="shared" si="12"/>
        <v>0.27027027027027029</v>
      </c>
      <c r="AA63" s="66">
        <f t="shared" si="13"/>
        <v>9.5535298787331302E-2</v>
      </c>
      <c r="AB63" s="67">
        <f t="shared" si="46"/>
        <v>0.33408193293580113</v>
      </c>
      <c r="AC63" s="66">
        <v>0.32800000000000001</v>
      </c>
      <c r="AD63" s="67">
        <f t="shared" si="15"/>
        <v>9.0306862664586235E-2</v>
      </c>
      <c r="AE63" s="70">
        <v>0.27900000000000003</v>
      </c>
      <c r="AF63" s="69">
        <v>38739</v>
      </c>
      <c r="AG63" s="69"/>
      <c r="AH63" s="888">
        <v>25066</v>
      </c>
      <c r="AI63" s="888">
        <v>109593</v>
      </c>
      <c r="AJ63" s="887">
        <v>97032</v>
      </c>
      <c r="AK63" s="888">
        <f t="shared" si="16"/>
        <v>10470</v>
      </c>
      <c r="AL63" s="68">
        <v>9897</v>
      </c>
      <c r="AM63" s="69">
        <v>2855</v>
      </c>
      <c r="AN63" s="69">
        <v>761</v>
      </c>
      <c r="AO63" s="68">
        <v>2730</v>
      </c>
      <c r="AP63" s="69">
        <v>780</v>
      </c>
      <c r="AQ63" s="68">
        <v>14947</v>
      </c>
      <c r="AR63" s="888">
        <f t="shared" si="36"/>
        <v>1173</v>
      </c>
      <c r="AS63" s="68">
        <v>573</v>
      </c>
      <c r="AT63" s="114">
        <v>207</v>
      </c>
      <c r="AU63" s="69">
        <v>63</v>
      </c>
      <c r="AV63" s="888">
        <f t="shared" si="17"/>
        <v>3846</v>
      </c>
      <c r="AW63" s="68">
        <v>1048</v>
      </c>
      <c r="AX63" s="69">
        <v>330</v>
      </c>
      <c r="AY63" s="69">
        <v>1305</v>
      </c>
      <c r="AZ63" s="68">
        <v>615</v>
      </c>
      <c r="BA63" s="220">
        <v>2673</v>
      </c>
      <c r="BB63" s="894">
        <f t="shared" si="18"/>
        <v>822</v>
      </c>
      <c r="BC63" s="349">
        <f t="shared" si="19"/>
        <v>0.35348060551312582</v>
      </c>
      <c r="BD63" s="349">
        <f t="shared" si="47"/>
        <v>0.49367204109751534</v>
      </c>
      <c r="BE63" s="353">
        <f t="shared" si="21"/>
        <v>2.4910350113602146E-2</v>
      </c>
      <c r="BF63" s="365">
        <f t="shared" si="22"/>
        <v>3.5093482247953792E-2</v>
      </c>
      <c r="BG63" s="365">
        <f t="shared" si="48"/>
        <v>1.3966029066315599</v>
      </c>
      <c r="BH63" s="365">
        <f t="shared" si="24"/>
        <v>1.5875474328196391E-2</v>
      </c>
      <c r="BI63" s="365">
        <f t="shared" si="25"/>
        <v>5.6116722783389446E-3</v>
      </c>
      <c r="BJ63" s="365">
        <f t="shared" si="26"/>
        <v>7.5004790451944922E-3</v>
      </c>
      <c r="BK63" s="365">
        <f t="shared" si="27"/>
        <v>0.3858385606236609</v>
      </c>
      <c r="BL63" s="380">
        <f t="shared" si="28"/>
        <v>0.2554789746766824</v>
      </c>
      <c r="BM63" s="365">
        <v>0.25800000000000001</v>
      </c>
      <c r="BN63" s="907">
        <v>12061</v>
      </c>
      <c r="BO63" s="907">
        <v>3975</v>
      </c>
      <c r="BP63" s="910">
        <f t="shared" si="49"/>
        <v>54103</v>
      </c>
      <c r="BQ63" s="909">
        <v>17607</v>
      </c>
      <c r="BR63" s="909">
        <v>2232</v>
      </c>
      <c r="BS63" s="907">
        <v>732</v>
      </c>
      <c r="BT63" s="907">
        <v>754</v>
      </c>
      <c r="BU63" s="457"/>
    </row>
    <row r="64" spans="1:73" x14ac:dyDescent="0.2">
      <c r="A64" s="421"/>
      <c r="B64" s="476">
        <v>1960</v>
      </c>
      <c r="C64" s="458">
        <v>16</v>
      </c>
      <c r="D64" s="459">
        <v>2472</v>
      </c>
      <c r="E64" s="112">
        <v>10664</v>
      </c>
      <c r="F64" s="468">
        <f t="shared" si="39"/>
        <v>10551.884747675727</v>
      </c>
      <c r="G64" s="471">
        <f t="shared" si="30"/>
        <v>0.98948656673628355</v>
      </c>
      <c r="H64" s="468">
        <f t="shared" si="50"/>
        <v>112.11525232427266</v>
      </c>
      <c r="I64" s="497">
        <f t="shared" si="40"/>
        <v>10549.771082830244</v>
      </c>
      <c r="J64" s="520">
        <f t="shared" si="31"/>
        <v>0.9892883611056118</v>
      </c>
      <c r="K64" s="632">
        <f t="shared" si="41"/>
        <v>10537.061600000001</v>
      </c>
      <c r="L64" s="636">
        <f t="shared" si="32"/>
        <v>0.9880965491372844</v>
      </c>
      <c r="M64" s="512">
        <f t="shared" si="42"/>
        <v>10589.777071905548</v>
      </c>
      <c r="N64" s="507">
        <f t="shared" si="33"/>
        <v>0.99303986045625914</v>
      </c>
      <c r="O64" s="515">
        <f t="shared" si="43"/>
        <v>10594.415864979792</v>
      </c>
      <c r="P64" s="785">
        <f t="shared" si="34"/>
        <v>0.99347485605586949</v>
      </c>
      <c r="Q64" s="517">
        <f t="shared" si="44"/>
        <v>10609.129999999997</v>
      </c>
      <c r="R64" s="790">
        <f t="shared" si="35"/>
        <v>0.99485465116279048</v>
      </c>
      <c r="S64" s="412">
        <v>0.38800000000000001</v>
      </c>
      <c r="T64" s="66">
        <v>0.71199999999999997</v>
      </c>
      <c r="U64" s="66">
        <f t="shared" si="7"/>
        <v>9.3504420432220042E-2</v>
      </c>
      <c r="V64" s="66">
        <f t="shared" si="8"/>
        <v>6.5324165029469541E-2</v>
      </c>
      <c r="W64" s="113">
        <f t="shared" si="9"/>
        <v>0.13515936465078998</v>
      </c>
      <c r="X64" s="66">
        <f t="shared" si="10"/>
        <v>2.412819253438114E-2</v>
      </c>
      <c r="Y64" s="67">
        <f t="shared" si="45"/>
        <v>0.11247284156348218</v>
      </c>
      <c r="Z64" s="66">
        <f t="shared" si="12"/>
        <v>0.2723477406679764</v>
      </c>
      <c r="AA64" s="66">
        <f t="shared" si="13"/>
        <v>9.3572679140211362E-2</v>
      </c>
      <c r="AB64" s="67">
        <f t="shared" si="46"/>
        <v>0.32735756385068765</v>
      </c>
      <c r="AC64" s="66">
        <v>0.32400000000000001</v>
      </c>
      <c r="AD64" s="67">
        <f t="shared" si="15"/>
        <v>8.8425759908874219E-2</v>
      </c>
      <c r="AE64" s="70">
        <v>0.27700000000000002</v>
      </c>
      <c r="AF64" s="69">
        <v>32576</v>
      </c>
      <c r="AG64" s="69"/>
      <c r="AH64" s="888">
        <v>21434</v>
      </c>
      <c r="AI64" s="888">
        <v>94814</v>
      </c>
      <c r="AJ64" s="887">
        <v>84014</v>
      </c>
      <c r="AK64" s="888">
        <f t="shared" si="16"/>
        <v>8872</v>
      </c>
      <c r="AL64" s="68">
        <v>8384</v>
      </c>
      <c r="AM64" s="69">
        <v>2404</v>
      </c>
      <c r="AN64" s="69">
        <v>692</v>
      </c>
      <c r="AO64" s="68">
        <v>2128</v>
      </c>
      <c r="AP64" s="69">
        <v>604</v>
      </c>
      <c r="AQ64" s="68">
        <v>12815</v>
      </c>
      <c r="AR64" s="888">
        <f t="shared" si="36"/>
        <v>877</v>
      </c>
      <c r="AS64" s="68">
        <v>488</v>
      </c>
      <c r="AT64" s="114">
        <v>167</v>
      </c>
      <c r="AU64" s="69">
        <v>55</v>
      </c>
      <c r="AV64" s="888">
        <f t="shared" si="17"/>
        <v>3046</v>
      </c>
      <c r="AW64" s="68">
        <v>920</v>
      </c>
      <c r="AX64" s="69">
        <v>218</v>
      </c>
      <c r="AY64" s="69">
        <v>1193</v>
      </c>
      <c r="AZ64" s="68">
        <v>619</v>
      </c>
      <c r="BA64" s="220">
        <v>2169</v>
      </c>
      <c r="BB64" s="894">
        <f t="shared" si="18"/>
        <v>786</v>
      </c>
      <c r="BC64" s="349">
        <f t="shared" si="19"/>
        <v>0.34357795262303037</v>
      </c>
      <c r="BD64" s="349">
        <f t="shared" si="47"/>
        <v>0.47897989748349401</v>
      </c>
      <c r="BE64" s="353">
        <f t="shared" si="21"/>
        <v>2.2443942877634106E-2</v>
      </c>
      <c r="BF64" s="365">
        <f t="shared" si="22"/>
        <v>3.2126057333305209E-2</v>
      </c>
      <c r="BG64" s="365">
        <f t="shared" si="48"/>
        <v>1.394093811394892</v>
      </c>
      <c r="BH64" s="365">
        <f t="shared" si="24"/>
        <v>1.900171905697446E-2</v>
      </c>
      <c r="BI64" s="365">
        <f t="shared" si="25"/>
        <v>6.5285717299133038E-3</v>
      </c>
      <c r="BJ64" s="365">
        <f t="shared" si="26"/>
        <v>8.2899149914569571E-3</v>
      </c>
      <c r="BK64" s="365">
        <f t="shared" si="27"/>
        <v>0.39338777013752457</v>
      </c>
      <c r="BL64" s="380">
        <f t="shared" si="28"/>
        <v>0.25736738703339884</v>
      </c>
      <c r="BM64" s="365">
        <v>0.255</v>
      </c>
      <c r="BN64" s="907">
        <v>9968</v>
      </c>
      <c r="BO64" s="907">
        <v>3442</v>
      </c>
      <c r="BP64" s="910">
        <f t="shared" si="49"/>
        <v>45414</v>
      </c>
      <c r="BQ64" s="909">
        <v>15206</v>
      </c>
      <c r="BR64" s="909">
        <v>1914</v>
      </c>
      <c r="BS64" s="907">
        <v>729</v>
      </c>
      <c r="BT64" s="907">
        <v>658</v>
      </c>
      <c r="BU64" s="457"/>
    </row>
    <row r="65" spans="1:73" x14ac:dyDescent="0.2">
      <c r="A65" s="421"/>
      <c r="B65" s="476">
        <v>1959</v>
      </c>
      <c r="C65" s="458">
        <v>16</v>
      </c>
      <c r="D65" s="459">
        <v>2476</v>
      </c>
      <c r="E65" s="112">
        <v>10853</v>
      </c>
      <c r="F65" s="468">
        <f t="shared" si="39"/>
        <v>10829.645534406749</v>
      </c>
      <c r="G65" s="471">
        <f t="shared" si="30"/>
        <v>0.99784810968458015</v>
      </c>
      <c r="H65" s="468">
        <f t="shared" si="50"/>
        <v>23.354465593251007</v>
      </c>
      <c r="I65" s="497">
        <f t="shared" si="40"/>
        <v>10699.688644159518</v>
      </c>
      <c r="J65" s="520">
        <f t="shared" si="31"/>
        <v>0.98587382697498549</v>
      </c>
      <c r="K65" s="632">
        <f t="shared" si="41"/>
        <v>10654.654399999999</v>
      </c>
      <c r="L65" s="636">
        <f t="shared" si="32"/>
        <v>0.98172435271353542</v>
      </c>
      <c r="M65" s="512">
        <f t="shared" si="42"/>
        <v>10943.957412476691</v>
      </c>
      <c r="N65" s="507">
        <f t="shared" si="33"/>
        <v>1.0083808543699153</v>
      </c>
      <c r="O65" s="515">
        <f t="shared" si="43"/>
        <v>10754.815285957116</v>
      </c>
      <c r="P65" s="785">
        <f t="shared" si="34"/>
        <v>0.99095321901383182</v>
      </c>
      <c r="Q65" s="517">
        <f t="shared" si="44"/>
        <v>10736.807999999999</v>
      </c>
      <c r="R65" s="790">
        <f t="shared" si="35"/>
        <v>0.98929402008661194</v>
      </c>
      <c r="S65" s="412">
        <v>0.39200000000000002</v>
      </c>
      <c r="T65" s="66">
        <v>0.71599999999999997</v>
      </c>
      <c r="U65" s="66">
        <f t="shared" si="7"/>
        <v>9.2779761544513714E-2</v>
      </c>
      <c r="V65" s="66">
        <f t="shared" si="8"/>
        <v>6.8086909156932759E-2</v>
      </c>
      <c r="W65" s="113">
        <f t="shared" si="9"/>
        <v>0.13301391981595026</v>
      </c>
      <c r="X65" s="66">
        <f t="shared" si="10"/>
        <v>2.1999636869817828E-2</v>
      </c>
      <c r="Y65" s="67">
        <f t="shared" si="45"/>
        <v>0.11453507392593687</v>
      </c>
      <c r="Z65" s="66">
        <f t="shared" si="12"/>
        <v>0.26266416510318952</v>
      </c>
      <c r="AA65" s="66">
        <f t="shared" si="13"/>
        <v>9.1602731196639822E-2</v>
      </c>
      <c r="AB65" s="67">
        <f t="shared" si="46"/>
        <v>0.32842098892452942</v>
      </c>
      <c r="AC65" s="66">
        <v>0.32400000000000001</v>
      </c>
      <c r="AD65" s="67">
        <f t="shared" si="15"/>
        <v>8.6368289413974689E-2</v>
      </c>
      <c r="AE65" s="70">
        <v>0.27500000000000002</v>
      </c>
      <c r="AF65" s="69">
        <v>33046</v>
      </c>
      <c r="AG65" s="69"/>
      <c r="AH65" s="888">
        <v>21636</v>
      </c>
      <c r="AI65" s="888">
        <v>94757</v>
      </c>
      <c r="AJ65" s="887">
        <v>84294</v>
      </c>
      <c r="AK65" s="888">
        <f t="shared" si="16"/>
        <v>8680</v>
      </c>
      <c r="AL65" s="68">
        <v>8184</v>
      </c>
      <c r="AM65" s="69">
        <v>2360</v>
      </c>
      <c r="AN65" s="69">
        <v>616</v>
      </c>
      <c r="AO65" s="68">
        <v>2250</v>
      </c>
      <c r="AP65" s="69">
        <v>557</v>
      </c>
      <c r="AQ65" s="68">
        <v>12604</v>
      </c>
      <c r="AR65" s="888">
        <f t="shared" si="36"/>
        <v>842</v>
      </c>
      <c r="AS65" s="68">
        <v>496</v>
      </c>
      <c r="AT65" s="114">
        <v>180</v>
      </c>
      <c r="AU65" s="69">
        <v>60</v>
      </c>
      <c r="AV65" s="888">
        <f t="shared" si="17"/>
        <v>3066</v>
      </c>
      <c r="AW65" s="68">
        <v>854</v>
      </c>
      <c r="AX65" s="69">
        <v>225</v>
      </c>
      <c r="AY65" s="69">
        <v>1127</v>
      </c>
      <c r="AZ65" s="68">
        <v>547</v>
      </c>
      <c r="BA65" s="220">
        <v>2224</v>
      </c>
      <c r="BB65" s="894">
        <f t="shared" si="18"/>
        <v>727</v>
      </c>
      <c r="BC65" s="349">
        <f t="shared" si="19"/>
        <v>0.34874468377006446</v>
      </c>
      <c r="BD65" s="349">
        <f t="shared" si="47"/>
        <v>0.48171639034583197</v>
      </c>
      <c r="BE65" s="353">
        <f t="shared" si="21"/>
        <v>2.3744947602815623E-2</v>
      </c>
      <c r="BF65" s="365">
        <f t="shared" si="22"/>
        <v>3.2356448600103421E-2</v>
      </c>
      <c r="BG65" s="365">
        <f t="shared" si="48"/>
        <v>1.3812866912788235</v>
      </c>
      <c r="BH65" s="365">
        <f t="shared" si="24"/>
        <v>1.6552684137263209E-2</v>
      </c>
      <c r="BI65" s="365">
        <f t="shared" si="25"/>
        <v>5.7726605949956203E-3</v>
      </c>
      <c r="BJ65" s="365">
        <f t="shared" si="26"/>
        <v>7.6722564032208704E-3</v>
      </c>
      <c r="BK65" s="365">
        <f t="shared" si="27"/>
        <v>0.38140773467288025</v>
      </c>
      <c r="BL65" s="380">
        <f t="shared" si="28"/>
        <v>0.24765478424015008</v>
      </c>
      <c r="BM65" s="365">
        <v>0.25700000000000001</v>
      </c>
      <c r="BN65" s="907">
        <v>10175</v>
      </c>
      <c r="BO65" s="907">
        <v>3478</v>
      </c>
      <c r="BP65" s="910">
        <f t="shared" si="49"/>
        <v>45646</v>
      </c>
      <c r="BQ65" s="909">
        <v>15317</v>
      </c>
      <c r="BR65" s="909">
        <v>1837</v>
      </c>
      <c r="BS65" s="907">
        <v>707</v>
      </c>
      <c r="BT65" s="907">
        <v>591</v>
      </c>
      <c r="BU65" s="457"/>
    </row>
    <row r="66" spans="1:73" x14ac:dyDescent="0.2">
      <c r="A66" s="421"/>
      <c r="B66" s="476">
        <v>1958</v>
      </c>
      <c r="C66" s="458">
        <v>16</v>
      </c>
      <c r="D66" s="459">
        <v>2470</v>
      </c>
      <c r="E66" s="112">
        <v>10578</v>
      </c>
      <c r="F66" s="468">
        <f t="shared" si="39"/>
        <v>10596.741910384839</v>
      </c>
      <c r="G66" s="471">
        <f t="shared" si="30"/>
        <v>1.0017717820367591</v>
      </c>
      <c r="H66" s="468">
        <f t="shared" ref="H66:H70" si="52">F66-E66</f>
        <v>18.741910384838775</v>
      </c>
      <c r="I66" s="497">
        <f t="shared" si="40"/>
        <v>10634.315185036901</v>
      </c>
      <c r="J66" s="520">
        <f t="shared" si="31"/>
        <v>1.0053238027072131</v>
      </c>
      <c r="K66" s="632">
        <f t="shared" si="41"/>
        <v>10637.200800000001</v>
      </c>
      <c r="L66" s="636">
        <f t="shared" si="32"/>
        <v>1.0055965967101532</v>
      </c>
      <c r="M66" s="512">
        <f t="shared" si="42"/>
        <v>10696.207902506545</v>
      </c>
      <c r="N66" s="507">
        <f t="shared" si="33"/>
        <v>1.011174882067172</v>
      </c>
      <c r="O66" s="515">
        <f t="shared" si="43"/>
        <v>10676.440502214717</v>
      </c>
      <c r="P66" s="785">
        <f t="shared" si="34"/>
        <v>1.0093061544918431</v>
      </c>
      <c r="Q66" s="517">
        <f t="shared" si="44"/>
        <v>10665.310000000001</v>
      </c>
      <c r="R66" s="790">
        <f t="shared" si="35"/>
        <v>1.008253923236907</v>
      </c>
      <c r="S66" s="412">
        <v>0.39400000000000002</v>
      </c>
      <c r="T66" s="66">
        <v>0.71899999999999997</v>
      </c>
      <c r="U66" s="66">
        <f t="shared" si="7"/>
        <v>8.8127591320400683E-2</v>
      </c>
      <c r="V66" s="66">
        <f t="shared" si="8"/>
        <v>6.7790454861846691E-2</v>
      </c>
      <c r="W66" s="113">
        <f t="shared" si="9"/>
        <v>0.12981841350748646</v>
      </c>
      <c r="X66" s="66">
        <f t="shared" si="10"/>
        <v>2.151741669945223E-2</v>
      </c>
      <c r="Y66" s="67">
        <f t="shared" si="45"/>
        <v>0.11232876712328767</v>
      </c>
      <c r="Z66" s="66">
        <f t="shared" si="12"/>
        <v>0.26105377840995064</v>
      </c>
      <c r="AA66" s="66">
        <f t="shared" si="13"/>
        <v>9.160029733460763E-2</v>
      </c>
      <c r="AB66" s="67">
        <f t="shared" si="46"/>
        <v>0.3201283176467028</v>
      </c>
      <c r="AC66" s="66">
        <v>0.32500000000000001</v>
      </c>
      <c r="AD66" s="67">
        <f t="shared" si="15"/>
        <v>8.6301369863013705E-2</v>
      </c>
      <c r="AE66" s="70">
        <v>0.27700000000000002</v>
      </c>
      <c r="AF66" s="69">
        <v>33043</v>
      </c>
      <c r="AG66" s="69"/>
      <c r="AH66" s="888">
        <v>21621</v>
      </c>
      <c r="AI66" s="888">
        <v>94170</v>
      </c>
      <c r="AJ66" s="887">
        <v>83827</v>
      </c>
      <c r="AK66" s="888">
        <f t="shared" si="16"/>
        <v>8626</v>
      </c>
      <c r="AL66" s="68">
        <v>8127</v>
      </c>
      <c r="AM66" s="69">
        <v>2600</v>
      </c>
      <c r="AN66" s="69">
        <v>644</v>
      </c>
      <c r="AO66" s="68">
        <v>2240</v>
      </c>
      <c r="AP66" s="69">
        <v>526</v>
      </c>
      <c r="AQ66" s="68">
        <v>12225</v>
      </c>
      <c r="AR66" s="888">
        <f t="shared" si="36"/>
        <v>827</v>
      </c>
      <c r="AS66" s="68">
        <v>499</v>
      </c>
      <c r="AT66" s="114">
        <v>160</v>
      </c>
      <c r="AU66" s="69">
        <v>70</v>
      </c>
      <c r="AV66" s="888">
        <f t="shared" si="17"/>
        <v>2912</v>
      </c>
      <c r="AW66" s="68">
        <v>739</v>
      </c>
      <c r="AX66" s="69">
        <v>231</v>
      </c>
      <c r="AY66" s="69">
        <v>1046</v>
      </c>
      <c r="AZ66" s="68">
        <v>551</v>
      </c>
      <c r="BA66" s="220">
        <v>2085</v>
      </c>
      <c r="BB66" s="894">
        <f t="shared" si="18"/>
        <v>711</v>
      </c>
      <c r="BC66" s="349">
        <f t="shared" si="19"/>
        <v>0.35088669427630881</v>
      </c>
      <c r="BD66" s="349">
        <f t="shared" si="47"/>
        <v>0.4812573006265265</v>
      </c>
      <c r="BE66" s="353">
        <f t="shared" si="21"/>
        <v>2.378676860996071E-2</v>
      </c>
      <c r="BF66" s="365">
        <f t="shared" si="22"/>
        <v>3.0922799192948922E-2</v>
      </c>
      <c r="BG66" s="365">
        <f t="shared" si="48"/>
        <v>1.3715461671155766</v>
      </c>
      <c r="BH66" s="365">
        <f t="shared" si="24"/>
        <v>1.6675241352177465E-2</v>
      </c>
      <c r="BI66" s="365">
        <f t="shared" si="25"/>
        <v>5.8511203143251566E-3</v>
      </c>
      <c r="BJ66" s="365">
        <f t="shared" si="26"/>
        <v>7.5501752150366362E-3</v>
      </c>
      <c r="BK66" s="365">
        <f t="shared" si="27"/>
        <v>0.3699724601277124</v>
      </c>
      <c r="BL66" s="380">
        <f t="shared" si="28"/>
        <v>0.24595224404563751</v>
      </c>
      <c r="BM66" s="365">
        <v>0.25800000000000001</v>
      </c>
      <c r="BN66" s="907">
        <v>9955</v>
      </c>
      <c r="BO66" s="907">
        <v>3392</v>
      </c>
      <c r="BP66" s="910">
        <f t="shared" si="49"/>
        <v>45320</v>
      </c>
      <c r="BQ66" s="909">
        <v>15334</v>
      </c>
      <c r="BR66" s="909">
        <v>2062</v>
      </c>
      <c r="BS66" s="907">
        <v>679</v>
      </c>
      <c r="BT66" s="907">
        <v>655</v>
      </c>
      <c r="BU66" s="457"/>
    </row>
    <row r="67" spans="1:73" x14ac:dyDescent="0.2">
      <c r="A67" s="421"/>
      <c r="B67" s="476">
        <v>1957</v>
      </c>
      <c r="C67" s="458">
        <v>16</v>
      </c>
      <c r="D67" s="459">
        <v>2470</v>
      </c>
      <c r="E67" s="112">
        <v>10636</v>
      </c>
      <c r="F67" s="468">
        <f t="shared" ref="F67:F98" si="53">((((4/6)+((S67+T67+Y67+AA67+AC67+AD67+AE67-(1-V67)-W67-X67)/20))*(AF67+(AL67+BA67)*5/6+(AP67+AU67+AX67)*1/6+AS67*18/6+AW67*8/6-AM67*9/6-AN67*7/6-AO67*3/6-AQ67*2/6-AY67*4/6-AZ67)-(((2/6)-((S67+T67+U67+V67+Z67+AB67+AC67+AD67+AE67)/20))*(AM67*17/6+AN67*12/6+AQ67*3/6+AT67*2/6+AY67*5/6+AZ67*8/6-AL67*1/6-AO67*9/6-AS67*2/6))))/2</f>
        <v>10742.194518239907</v>
      </c>
      <c r="G67" s="471">
        <f t="shared" si="30"/>
        <v>1.0099844413538837</v>
      </c>
      <c r="H67" s="468">
        <f t="shared" si="52"/>
        <v>106.19451823990676</v>
      </c>
      <c r="I67" s="497">
        <f t="shared" ref="I67:I98" si="54">(((AH67+AL67+AS67-BS67*0.5-AO67)*(1.1*(AF67*1.4-AH67*0.6-AO67*3+(AL67+AS67-BS67)*0.1+(AW67-AZ67-BR67)*0.9)))/((1.1*(AF67*1.4-AH67*0.6-AO67*3+(AL67+AS67-BS67)*0.1+(AW67-AZ67-BR67)*0.9))+(AI67-AL67-AN67-AY67-AS67-AH67+AZ67+BR67)))+AO67</f>
        <v>10679.569374375886</v>
      </c>
      <c r="J67" s="520">
        <f t="shared" si="31"/>
        <v>1.0040964060150326</v>
      </c>
      <c r="K67" s="632">
        <f t="shared" ref="K67:K98" si="55">((AF67+AL67+AS67)*2+AH67+AW67-(AJ67+AZ67+BR67-AH67)*0.605)*0.16</f>
        <v>10675.486400000002</v>
      </c>
      <c r="L67" s="636">
        <f t="shared" si="32"/>
        <v>1.0037125235050772</v>
      </c>
      <c r="M67" s="512">
        <f t="shared" ref="M67:M98" si="56">((((2/3)+((BC67+AD67+AC67+AE67-W67)/20))*(AF67+((AL67+BA67)*(5/6))+((AP67+AU67+AX67)*(1/6))+(AS67*(19/6))+(AW67*(4/3))-(AN67*(7/6))-(BR67*(11/6))-AO67-(AQ67*(1/3))-(AY67*(2/3))-AZ67))-(((1/3)-(((BC67+AD67)*2+AC67+AE67-W67)/20))*((AN67*(13/6))+(BR67*(8/3))+(AQ67*(1/2))+(AT67*(1/3))+((AY67+AZ67)*(3/2))-(AL67*(1/6))-(AO67*(11/3))-(AS67*(5/12)))))/2</f>
        <v>10855.09505616686</v>
      </c>
      <c r="N67" s="651">
        <f t="shared" si="33"/>
        <v>1.02059938474679</v>
      </c>
      <c r="O67" s="515">
        <f t="shared" ref="O67:O98" si="57">((AH67+AL67-AZ67+AS67-BR67)*(AF67+(AL67-BS67+AS67)*0.26+(AY67+AN67+AW67)*0.52))/(AJ67+AL67+AS67+AN67+AY67)</f>
        <v>10740.117385779882</v>
      </c>
      <c r="P67" s="785">
        <f t="shared" si="34"/>
        <v>1.0097891487194324</v>
      </c>
      <c r="Q67" s="517">
        <f t="shared" ref="Q67:Q98" si="58">BQ67*0.5+BO67*0.72+BT67*1.04+AO67*1.44+(AS67+AL67-BS67)*0.34+BS67*0.25+AW67*0.18-AZ67*0.32-(AJ67-AH67-AQ67)*0.09-AQ67*0.098-BR67*0.37+AN67*0.37+AY67*0.04</f>
        <v>10745.928</v>
      </c>
      <c r="R67" s="790">
        <f t="shared" si="35"/>
        <v>1.0103354644603235</v>
      </c>
      <c r="S67" s="412">
        <v>0.39100000000000001</v>
      </c>
      <c r="T67" s="66">
        <v>0.71499999999999997</v>
      </c>
      <c r="U67" s="66">
        <f t="shared" ref="U67:U130" si="59">AV67/AF67</f>
        <v>8.6176266899521237E-2</v>
      </c>
      <c r="V67" s="66">
        <f t="shared" ref="V67:V130" si="60">AO67/AF67</f>
        <v>6.6303333232964987E-2</v>
      </c>
      <c r="W67" s="113">
        <f t="shared" ref="W67:W130" si="61">AQ67/AI67</f>
        <v>0.12522269497600133</v>
      </c>
      <c r="X67" s="66">
        <f t="shared" ref="X67:X130" si="62">BB67/AF67</f>
        <v>2.2311884616542713E-2</v>
      </c>
      <c r="Y67" s="67">
        <f t="shared" ref="Y67:Y98" si="63">E67/AI67</f>
        <v>0.11146276540001257</v>
      </c>
      <c r="Z67" s="66">
        <f t="shared" ref="Z67:Z130" si="64">AK67/AF67</f>
        <v>0.26129896720965945</v>
      </c>
      <c r="AA67" s="66">
        <f t="shared" ref="AA67:AA130" si="65">AK67/AI67</f>
        <v>9.0943388317159563E-2</v>
      </c>
      <c r="AB67" s="67">
        <f t="shared" ref="AB67:AB98" si="66">E67/AF67</f>
        <v>0.32025533708710968</v>
      </c>
      <c r="AC67" s="66">
        <v>0.32400000000000001</v>
      </c>
      <c r="AD67" s="67">
        <f t="shared" ref="AD67:AD130" si="67">AL67/AI67</f>
        <v>8.5588229129550844E-2</v>
      </c>
      <c r="AE67" s="70">
        <v>0.27500000000000002</v>
      </c>
      <c r="AF67" s="69">
        <v>33211</v>
      </c>
      <c r="AG67" s="69"/>
      <c r="AH67" s="888">
        <v>21865</v>
      </c>
      <c r="AI67" s="888">
        <v>95422</v>
      </c>
      <c r="AJ67" s="887">
        <v>84906</v>
      </c>
      <c r="AK67" s="888">
        <f t="shared" ref="AK67:AK130" si="68">AL67+AS67</f>
        <v>8678</v>
      </c>
      <c r="AL67" s="68">
        <v>8167</v>
      </c>
      <c r="AM67" s="69">
        <v>2512</v>
      </c>
      <c r="AN67" s="69">
        <v>687</v>
      </c>
      <c r="AO67" s="68">
        <v>2202</v>
      </c>
      <c r="AP67" s="69">
        <v>480</v>
      </c>
      <c r="AQ67" s="68">
        <v>11949</v>
      </c>
      <c r="AR67" s="888">
        <f t="shared" si="36"/>
        <v>743</v>
      </c>
      <c r="AS67" s="68">
        <v>511</v>
      </c>
      <c r="AT67" s="114">
        <v>152</v>
      </c>
      <c r="AU67" s="69">
        <v>46</v>
      </c>
      <c r="AV67" s="888">
        <f t="shared" ref="AV67:AV130" si="69">AP67+AU67+AX67+BA67</f>
        <v>2862</v>
      </c>
      <c r="AW67" s="68">
        <v>768</v>
      </c>
      <c r="AX67" s="69">
        <v>217</v>
      </c>
      <c r="AY67" s="69">
        <v>1115</v>
      </c>
      <c r="AZ67" s="68">
        <v>589</v>
      </c>
      <c r="BA67" s="220">
        <v>2119</v>
      </c>
      <c r="BB67" s="894">
        <f t="shared" ref="BB67:BB130" si="70">AT67+AZ67</f>
        <v>741</v>
      </c>
      <c r="BC67" s="349">
        <f t="shared" ref="BC67:BC130" si="71">AF67/AI67</f>
        <v>0.34804342814026118</v>
      </c>
      <c r="BD67" s="349">
        <f t="shared" ref="BD67:BD98" si="72">BP67/AI67</f>
        <v>0.47702835824023809</v>
      </c>
      <c r="BE67" s="353">
        <f t="shared" ref="BE67:BE130" si="73">AO67/AI67</f>
        <v>2.3076439395527237E-2</v>
      </c>
      <c r="BF67" s="365">
        <f t="shared" ref="BF67:BF130" si="74">AV67/AI67</f>
        <v>2.9993083356039486E-2</v>
      </c>
      <c r="BG67" s="365">
        <f t="shared" ref="BG67:BG98" si="75">BP67/AF67</f>
        <v>1.3706001023757188</v>
      </c>
      <c r="BH67" s="365">
        <f t="shared" ref="BH67:BH130" si="76">AZ67/AF67</f>
        <v>1.7735087772123695E-2</v>
      </c>
      <c r="BI67" s="365">
        <f t="shared" ref="BI67:BI130" si="77">AZ67/AI67</f>
        <v>6.1725807465783569E-3</v>
      </c>
      <c r="BJ67" s="365">
        <f t="shared" ref="BJ67:BJ130" si="78">BB67/AI67</f>
        <v>7.7655048102114816E-3</v>
      </c>
      <c r="BK67" s="365">
        <f t="shared" ref="BK67:BK130" si="79">AQ67/AF67</f>
        <v>0.3597904308813345</v>
      </c>
      <c r="BL67" s="380">
        <f t="shared" ref="BL67:BL130" si="80">AL67/AF67</f>
        <v>0.24591249887085603</v>
      </c>
      <c r="BM67" s="365">
        <v>0.25800000000000001</v>
      </c>
      <c r="BN67" s="907">
        <v>10023</v>
      </c>
      <c r="BO67" s="907">
        <v>3396</v>
      </c>
      <c r="BP67" s="910">
        <f t="shared" ref="BP67:BP98" si="81">AF67+AK67+AV67+AW67</f>
        <v>45519</v>
      </c>
      <c r="BQ67" s="909">
        <v>15595</v>
      </c>
      <c r="BR67" s="909">
        <v>1972</v>
      </c>
      <c r="BS67" s="907">
        <v>740</v>
      </c>
      <c r="BT67" s="907">
        <v>672</v>
      </c>
      <c r="BU67" s="457"/>
    </row>
    <row r="68" spans="1:73" x14ac:dyDescent="0.2">
      <c r="A68" s="421"/>
      <c r="B68" s="476">
        <v>1956</v>
      </c>
      <c r="C68" s="458">
        <v>16</v>
      </c>
      <c r="D68" s="459">
        <v>2478</v>
      </c>
      <c r="E68" s="112">
        <v>11031</v>
      </c>
      <c r="F68" s="468">
        <f t="shared" si="53"/>
        <v>11174.213005751735</v>
      </c>
      <c r="G68" s="471">
        <f t="shared" ref="G68:G131" si="82">F68/E68</f>
        <v>1.0129827763350316</v>
      </c>
      <c r="H68" s="468">
        <f t="shared" si="52"/>
        <v>143.21300575173518</v>
      </c>
      <c r="I68" s="497">
        <f t="shared" si="54"/>
        <v>11017.324517583385</v>
      </c>
      <c r="J68" s="520">
        <f t="shared" ref="J68:J131" si="83">I68/E68</f>
        <v>0.99876026811561824</v>
      </c>
      <c r="K68" s="632">
        <f t="shared" si="55"/>
        <v>11011.621600000002</v>
      </c>
      <c r="L68" s="636">
        <f t="shared" ref="L68:L131" si="84">K68/E68</f>
        <v>0.99824327803462987</v>
      </c>
      <c r="M68" s="512">
        <f t="shared" si="56"/>
        <v>11245.645034464867</v>
      </c>
      <c r="N68" s="651">
        <f t="shared" ref="N68:N131" si="85">M68/E68</f>
        <v>1.0194583477893997</v>
      </c>
      <c r="O68" s="515">
        <f t="shared" si="57"/>
        <v>11103.250533754765</v>
      </c>
      <c r="P68" s="785">
        <f t="shared" ref="P68:P131" si="86">O68/E68</f>
        <v>1.0065497718932794</v>
      </c>
      <c r="Q68" s="517">
        <f t="shared" si="58"/>
        <v>11085.740000000002</v>
      </c>
      <c r="R68" s="790">
        <f t="shared" ref="R68:R131" si="87">Q68/E68</f>
        <v>1.0049623787507933</v>
      </c>
      <c r="S68" s="412">
        <v>0.39700000000000002</v>
      </c>
      <c r="T68" s="66">
        <v>0.72899999999999998</v>
      </c>
      <c r="U68" s="66">
        <f t="shared" si="59"/>
        <v>8.8884887768575199E-2</v>
      </c>
      <c r="V68" s="66">
        <f t="shared" si="60"/>
        <v>6.8839274996999156E-2</v>
      </c>
      <c r="W68" s="113">
        <f t="shared" si="61"/>
        <v>0.12076584756526394</v>
      </c>
      <c r="X68" s="66">
        <f t="shared" si="62"/>
        <v>2.103589004921378E-2</v>
      </c>
      <c r="Y68" s="67">
        <f t="shared" si="63"/>
        <v>0.11579035762646037</v>
      </c>
      <c r="Z68" s="66">
        <f t="shared" si="64"/>
        <v>0.28441963749849958</v>
      </c>
      <c r="AA68" s="66">
        <f t="shared" si="65"/>
        <v>9.9488805147637693E-2</v>
      </c>
      <c r="AB68" s="67">
        <f t="shared" si="66"/>
        <v>0.33102268635217863</v>
      </c>
      <c r="AC68" s="66">
        <v>0.33100000000000002</v>
      </c>
      <c r="AD68" s="67">
        <f t="shared" si="67"/>
        <v>9.4439837509315921E-2</v>
      </c>
      <c r="AE68" s="70">
        <v>0.27400000000000002</v>
      </c>
      <c r="AF68" s="69">
        <v>33324</v>
      </c>
      <c r="AG68" s="69"/>
      <c r="AH68" s="888">
        <v>21653</v>
      </c>
      <c r="AI68" s="888">
        <v>95267</v>
      </c>
      <c r="AJ68" s="887">
        <v>83856</v>
      </c>
      <c r="AK68" s="888">
        <f t="shared" si="68"/>
        <v>9478</v>
      </c>
      <c r="AL68" s="68">
        <v>8997</v>
      </c>
      <c r="AM68" s="69">
        <v>2516</v>
      </c>
      <c r="AN68" s="69">
        <v>644</v>
      </c>
      <c r="AO68" s="68">
        <v>2294</v>
      </c>
      <c r="AP68" s="69">
        <v>492</v>
      </c>
      <c r="AQ68" s="68">
        <v>11505</v>
      </c>
      <c r="AR68" s="888">
        <f t="shared" ref="AR68:AR131" si="88">AP68+AU68+AX68</f>
        <v>710</v>
      </c>
      <c r="AS68" s="68">
        <v>481</v>
      </c>
      <c r="AT68" s="114">
        <v>175</v>
      </c>
      <c r="AU68" s="69">
        <v>43</v>
      </c>
      <c r="AV68" s="888">
        <f t="shared" si="69"/>
        <v>2962</v>
      </c>
      <c r="AW68" s="68">
        <v>717</v>
      </c>
      <c r="AX68" s="69">
        <v>175</v>
      </c>
      <c r="AY68" s="69">
        <v>1253</v>
      </c>
      <c r="AZ68" s="68">
        <v>526</v>
      </c>
      <c r="BA68" s="220">
        <v>2252</v>
      </c>
      <c r="BB68" s="894">
        <f t="shared" si="70"/>
        <v>701</v>
      </c>
      <c r="BC68" s="349">
        <f t="shared" si="71"/>
        <v>0.3497958369634816</v>
      </c>
      <c r="BD68" s="349">
        <f t="shared" si="72"/>
        <v>0.48790242161503983</v>
      </c>
      <c r="BE68" s="353">
        <f t="shared" si="73"/>
        <v>2.4079691813534591E-2</v>
      </c>
      <c r="BF68" s="365">
        <f t="shared" si="74"/>
        <v>3.109156371041389E-2</v>
      </c>
      <c r="BG68" s="365">
        <f t="shared" si="75"/>
        <v>1.394820549753931</v>
      </c>
      <c r="BH68" s="365">
        <f t="shared" si="76"/>
        <v>1.5784419637498499E-2</v>
      </c>
      <c r="BI68" s="365">
        <f t="shared" si="77"/>
        <v>5.5213242780816022E-3</v>
      </c>
      <c r="BJ68" s="365">
        <f t="shared" si="78"/>
        <v>7.3582667660365081E-3</v>
      </c>
      <c r="BK68" s="365">
        <f t="shared" si="79"/>
        <v>0.34524666906733886</v>
      </c>
      <c r="BL68" s="380">
        <f t="shared" si="80"/>
        <v>0.26998559596687072</v>
      </c>
      <c r="BM68" s="365">
        <v>0.25800000000000001</v>
      </c>
      <c r="BN68" s="907">
        <v>10330</v>
      </c>
      <c r="BO68" s="907">
        <v>3339</v>
      </c>
      <c r="BP68" s="910">
        <f t="shared" si="81"/>
        <v>46481</v>
      </c>
      <c r="BQ68" s="909">
        <v>15295</v>
      </c>
      <c r="BR68" s="909">
        <v>1984</v>
      </c>
      <c r="BS68" s="907">
        <v>783</v>
      </c>
      <c r="BT68" s="907">
        <v>725</v>
      </c>
      <c r="BU68" s="457"/>
    </row>
    <row r="69" spans="1:73" x14ac:dyDescent="0.2">
      <c r="A69" s="421"/>
      <c r="B69" s="476">
        <v>1955</v>
      </c>
      <c r="C69" s="458">
        <v>16</v>
      </c>
      <c r="D69" s="459">
        <v>2468</v>
      </c>
      <c r="E69" s="112">
        <v>11068</v>
      </c>
      <c r="F69" s="468">
        <f t="shared" si="53"/>
        <v>11129.239263231022</v>
      </c>
      <c r="G69" s="471">
        <f t="shared" si="82"/>
        <v>1.0055330017375337</v>
      </c>
      <c r="H69" s="468">
        <f t="shared" si="52"/>
        <v>61.239263231022051</v>
      </c>
      <c r="I69" s="497">
        <f t="shared" si="54"/>
        <v>10926.406998167113</v>
      </c>
      <c r="J69" s="520">
        <f t="shared" si="83"/>
        <v>0.98720699296775505</v>
      </c>
      <c r="K69" s="632">
        <f t="shared" si="55"/>
        <v>10915.953599999999</v>
      </c>
      <c r="L69" s="636">
        <f t="shared" si="84"/>
        <v>0.98626252258763991</v>
      </c>
      <c r="M69" s="512">
        <f t="shared" si="56"/>
        <v>11250.616278039093</v>
      </c>
      <c r="N69" s="507">
        <f t="shared" si="85"/>
        <v>1.0164994830176268</v>
      </c>
      <c r="O69" s="515">
        <f t="shared" si="57"/>
        <v>11018.807229255459</v>
      </c>
      <c r="P69" s="785">
        <f t="shared" si="86"/>
        <v>0.99555540560674549</v>
      </c>
      <c r="Q69" s="517">
        <f t="shared" si="58"/>
        <v>11029.748</v>
      </c>
      <c r="R69" s="790">
        <f t="shared" si="87"/>
        <v>0.99654391037224432</v>
      </c>
      <c r="S69" s="412">
        <v>0.39400000000000002</v>
      </c>
      <c r="T69" s="66">
        <v>0.72599999999999998</v>
      </c>
      <c r="U69" s="66">
        <f t="shared" si="59"/>
        <v>8.9484711383718454E-2</v>
      </c>
      <c r="V69" s="66">
        <f t="shared" si="60"/>
        <v>6.7531047885100046E-2</v>
      </c>
      <c r="W69" s="113">
        <f t="shared" si="61"/>
        <v>0.11366290385363954</v>
      </c>
      <c r="X69" s="66">
        <f t="shared" si="62"/>
        <v>2.3077156651383112E-2</v>
      </c>
      <c r="Y69" s="67">
        <f t="shared" si="63"/>
        <v>0.11644030172640527</v>
      </c>
      <c r="Z69" s="66">
        <f t="shared" si="64"/>
        <v>0.28998269213251149</v>
      </c>
      <c r="AA69" s="66">
        <f t="shared" si="65"/>
        <v>0.10047026395800238</v>
      </c>
      <c r="AB69" s="67">
        <f t="shared" si="66"/>
        <v>0.33607627607566876</v>
      </c>
      <c r="AC69" s="66">
        <v>0.33200000000000002</v>
      </c>
      <c r="AD69" s="67">
        <f t="shared" si="67"/>
        <v>9.5146918035201408E-2</v>
      </c>
      <c r="AE69" s="70">
        <v>0.27200000000000002</v>
      </c>
      <c r="AF69" s="69">
        <v>32933</v>
      </c>
      <c r="AG69" s="69"/>
      <c r="AH69" s="888">
        <v>21610</v>
      </c>
      <c r="AI69" s="888">
        <v>95053</v>
      </c>
      <c r="AJ69" s="887">
        <v>83590</v>
      </c>
      <c r="AK69" s="888">
        <f t="shared" si="68"/>
        <v>9550</v>
      </c>
      <c r="AL69" s="68">
        <v>9044</v>
      </c>
      <c r="AM69" s="69">
        <v>2517</v>
      </c>
      <c r="AN69" s="69">
        <v>698</v>
      </c>
      <c r="AO69" s="68">
        <v>2224</v>
      </c>
      <c r="AP69" s="69">
        <v>477</v>
      </c>
      <c r="AQ69" s="68">
        <v>10804</v>
      </c>
      <c r="AR69" s="888">
        <f t="shared" si="88"/>
        <v>723</v>
      </c>
      <c r="AS69" s="68">
        <v>506</v>
      </c>
      <c r="AT69" s="114">
        <v>182</v>
      </c>
      <c r="AU69" s="69">
        <v>36</v>
      </c>
      <c r="AV69" s="888">
        <f t="shared" si="69"/>
        <v>2947</v>
      </c>
      <c r="AW69" s="68">
        <v>670</v>
      </c>
      <c r="AX69" s="69">
        <v>210</v>
      </c>
      <c r="AY69" s="69">
        <v>1187</v>
      </c>
      <c r="AZ69" s="68">
        <v>578</v>
      </c>
      <c r="BA69" s="220">
        <v>2224</v>
      </c>
      <c r="BB69" s="894">
        <f t="shared" si="70"/>
        <v>760</v>
      </c>
      <c r="BC69" s="349">
        <f t="shared" si="71"/>
        <v>0.34646986418103587</v>
      </c>
      <c r="BD69" s="349">
        <f t="shared" si="72"/>
        <v>0.48499258308522614</v>
      </c>
      <c r="BE69" s="353">
        <f t="shared" si="73"/>
        <v>2.3397472988753644E-2</v>
      </c>
      <c r="BF69" s="365">
        <f t="shared" si="74"/>
        <v>3.1003755799396127E-2</v>
      </c>
      <c r="BG69" s="365">
        <f t="shared" si="75"/>
        <v>1.3998117389852125</v>
      </c>
      <c r="BH69" s="365">
        <f t="shared" si="76"/>
        <v>1.7550784926972946E-2</v>
      </c>
      <c r="BI69" s="365">
        <f t="shared" si="77"/>
        <v>6.0808180699188875E-3</v>
      </c>
      <c r="BJ69" s="365">
        <f t="shared" si="78"/>
        <v>7.9955393306891942E-3</v>
      </c>
      <c r="BK69" s="365">
        <f t="shared" si="79"/>
        <v>0.32806000060729362</v>
      </c>
      <c r="BL69" s="380">
        <f t="shared" si="80"/>
        <v>0.27461816415145901</v>
      </c>
      <c r="BM69" s="365">
        <v>0.25900000000000001</v>
      </c>
      <c r="BN69" s="907">
        <v>10381</v>
      </c>
      <c r="BO69" s="907">
        <v>3251</v>
      </c>
      <c r="BP69" s="910">
        <f t="shared" si="81"/>
        <v>46100</v>
      </c>
      <c r="BQ69" s="909">
        <v>15435</v>
      </c>
      <c r="BR69" s="909">
        <v>1940</v>
      </c>
      <c r="BS69" s="907">
        <v>722</v>
      </c>
      <c r="BT69" s="907">
        <v>700</v>
      </c>
      <c r="BU69" s="457"/>
    </row>
    <row r="70" spans="1:73" x14ac:dyDescent="0.2">
      <c r="A70" s="421"/>
      <c r="B70" s="476">
        <v>1954</v>
      </c>
      <c r="C70" s="458">
        <v>16</v>
      </c>
      <c r="D70" s="459">
        <v>2472</v>
      </c>
      <c r="E70" s="112">
        <v>10827</v>
      </c>
      <c r="F70" s="468">
        <f t="shared" si="53"/>
        <v>10951.201315110638</v>
      </c>
      <c r="G70" s="471">
        <f t="shared" si="82"/>
        <v>1.0114714431615996</v>
      </c>
      <c r="H70" s="468">
        <f t="shared" si="52"/>
        <v>124.20131511063846</v>
      </c>
      <c r="I70" s="497">
        <f t="shared" si="54"/>
        <v>10876.622232007783</v>
      </c>
      <c r="J70" s="520">
        <f t="shared" si="83"/>
        <v>1.0045831931290092</v>
      </c>
      <c r="K70" s="632">
        <f t="shared" si="55"/>
        <v>10877.169599999999</v>
      </c>
      <c r="L70" s="636">
        <f t="shared" si="84"/>
        <v>1.0046337489609309</v>
      </c>
      <c r="M70" s="512">
        <f t="shared" si="56"/>
        <v>11044.45687887715</v>
      </c>
      <c r="N70" s="651">
        <f t="shared" si="85"/>
        <v>1.020084684481126</v>
      </c>
      <c r="O70" s="515">
        <f t="shared" si="57"/>
        <v>11010.366242672919</v>
      </c>
      <c r="P70" s="785">
        <f t="shared" si="86"/>
        <v>1.0169360157636389</v>
      </c>
      <c r="Q70" s="517">
        <f t="shared" si="58"/>
        <v>11007.609999999997</v>
      </c>
      <c r="R70" s="790">
        <f t="shared" si="87"/>
        <v>1.0166814445368058</v>
      </c>
      <c r="S70" s="412">
        <v>0.39</v>
      </c>
      <c r="T70" s="66">
        <v>0.72299999999999998</v>
      </c>
      <c r="U70" s="66">
        <f t="shared" si="59"/>
        <v>8.7567171470444558E-2</v>
      </c>
      <c r="V70" s="66">
        <f t="shared" si="60"/>
        <v>5.9141426477772346E-2</v>
      </c>
      <c r="W70" s="113">
        <f t="shared" si="61"/>
        <v>0.1068682324632526</v>
      </c>
      <c r="X70" s="66">
        <f t="shared" si="62"/>
        <v>2.3082559843673668E-2</v>
      </c>
      <c r="Y70" s="67">
        <f t="shared" si="63"/>
        <v>0.11327091070774703</v>
      </c>
      <c r="Z70" s="66">
        <f t="shared" si="64"/>
        <v>0.28923424523693209</v>
      </c>
      <c r="AA70" s="66">
        <f t="shared" si="65"/>
        <v>9.9105508186430921E-2</v>
      </c>
      <c r="AB70" s="67">
        <f t="shared" si="66"/>
        <v>0.33057523204689793</v>
      </c>
      <c r="AC70" s="66">
        <v>0.33300000000000002</v>
      </c>
      <c r="AD70" s="67">
        <f t="shared" si="67"/>
        <v>9.4491813569074642E-2</v>
      </c>
      <c r="AE70" s="70">
        <v>0.27500000000000002</v>
      </c>
      <c r="AF70" s="69">
        <v>32752</v>
      </c>
      <c r="AG70" s="69"/>
      <c r="AH70" s="888">
        <v>21908</v>
      </c>
      <c r="AI70" s="888">
        <v>95585</v>
      </c>
      <c r="AJ70" s="887">
        <v>83936</v>
      </c>
      <c r="AK70" s="888">
        <f t="shared" si="68"/>
        <v>9473</v>
      </c>
      <c r="AL70" s="68">
        <v>9032</v>
      </c>
      <c r="AM70" s="69">
        <v>2562</v>
      </c>
      <c r="AN70" s="69">
        <v>795</v>
      </c>
      <c r="AO70" s="68">
        <v>1937</v>
      </c>
      <c r="AP70" s="69">
        <v>402</v>
      </c>
      <c r="AQ70" s="68">
        <v>10215</v>
      </c>
      <c r="AR70" s="888">
        <f t="shared" si="88"/>
        <v>594</v>
      </c>
      <c r="AS70" s="68">
        <v>441</v>
      </c>
      <c r="AT70" s="114">
        <v>165</v>
      </c>
      <c r="AU70" s="69">
        <v>45</v>
      </c>
      <c r="AV70" s="888">
        <f t="shared" si="69"/>
        <v>2868</v>
      </c>
      <c r="AW70" s="68">
        <v>694</v>
      </c>
      <c r="AX70" s="69">
        <v>147</v>
      </c>
      <c r="AY70" s="69">
        <v>1332</v>
      </c>
      <c r="AZ70" s="68">
        <v>591</v>
      </c>
      <c r="BA70" s="220">
        <v>2274</v>
      </c>
      <c r="BB70" s="894">
        <f t="shared" si="70"/>
        <v>756</v>
      </c>
      <c r="BC70" s="349">
        <f t="shared" si="71"/>
        <v>0.34264790500601561</v>
      </c>
      <c r="BD70" s="349">
        <f t="shared" si="72"/>
        <v>0.47901867447821311</v>
      </c>
      <c r="BE70" s="353">
        <f t="shared" si="73"/>
        <v>2.0264685881675994E-2</v>
      </c>
      <c r="BF70" s="365">
        <f t="shared" si="74"/>
        <v>3.0004707851650363E-2</v>
      </c>
      <c r="BG70" s="365">
        <f t="shared" si="75"/>
        <v>1.3979909623839766</v>
      </c>
      <c r="BH70" s="365">
        <f t="shared" si="76"/>
        <v>1.8044699560332195E-2</v>
      </c>
      <c r="BI70" s="365">
        <f t="shared" si="77"/>
        <v>6.1829785008107969E-3</v>
      </c>
      <c r="BJ70" s="365">
        <f t="shared" si="78"/>
        <v>7.9091907726107653E-3</v>
      </c>
      <c r="BK70" s="365">
        <f t="shared" si="79"/>
        <v>0.31188935026868586</v>
      </c>
      <c r="BL70" s="380">
        <f t="shared" si="80"/>
        <v>0.27576941866145577</v>
      </c>
      <c r="BM70" s="365">
        <v>0.26100000000000001</v>
      </c>
      <c r="BN70" s="907">
        <v>10168</v>
      </c>
      <c r="BO70" s="907">
        <v>3455</v>
      </c>
      <c r="BP70" s="910">
        <f t="shared" si="81"/>
        <v>45787</v>
      </c>
      <c r="BQ70" s="909">
        <v>15727</v>
      </c>
      <c r="BR70" s="909">
        <v>1959</v>
      </c>
      <c r="BS70" s="907">
        <v>759</v>
      </c>
      <c r="BT70" s="907">
        <v>789</v>
      </c>
      <c r="BU70" s="457"/>
    </row>
    <row r="71" spans="1:73" x14ac:dyDescent="0.2">
      <c r="A71" s="421"/>
      <c r="B71" s="476">
        <v>1953</v>
      </c>
      <c r="C71" s="458">
        <v>16</v>
      </c>
      <c r="D71" s="459">
        <v>2480</v>
      </c>
      <c r="E71" s="112">
        <v>11426</v>
      </c>
      <c r="F71" s="468">
        <f t="shared" si="53"/>
        <v>11299.083076668778</v>
      </c>
      <c r="G71" s="471">
        <f t="shared" si="82"/>
        <v>0.98889226996926116</v>
      </c>
      <c r="H71" s="468">
        <f t="shared" ref="H71:H75" si="89">E71-F71</f>
        <v>126.91692333122228</v>
      </c>
      <c r="I71" s="497">
        <f t="shared" si="54"/>
        <v>11238.778646486317</v>
      </c>
      <c r="J71" s="520">
        <f t="shared" si="83"/>
        <v>0.98361444481763671</v>
      </c>
      <c r="K71" s="632">
        <f t="shared" si="55"/>
        <v>11136.052000000001</v>
      </c>
      <c r="L71" s="635">
        <f t="shared" si="84"/>
        <v>0.97462384036408201</v>
      </c>
      <c r="M71" s="512">
        <f t="shared" si="56"/>
        <v>11380.91375947364</v>
      </c>
      <c r="N71" s="507">
        <f t="shared" si="85"/>
        <v>0.9960540661188203</v>
      </c>
      <c r="O71" s="515">
        <f t="shared" si="57"/>
        <v>11287.899326797549</v>
      </c>
      <c r="P71" s="785">
        <f t="shared" si="86"/>
        <v>0.98791347162590137</v>
      </c>
      <c r="Q71" s="517">
        <f t="shared" si="58"/>
        <v>11246.576997084328</v>
      </c>
      <c r="R71" s="790">
        <f t="shared" si="87"/>
        <v>0.9842969540595421</v>
      </c>
      <c r="S71" s="412">
        <v>0.39700000000000002</v>
      </c>
      <c r="T71" s="66">
        <v>0.73299999999999998</v>
      </c>
      <c r="U71" s="66">
        <f t="shared" si="59"/>
        <v>8.7562925673674866E-2</v>
      </c>
      <c r="V71" s="66">
        <f t="shared" si="60"/>
        <v>6.1474681670121413E-2</v>
      </c>
      <c r="W71" s="113">
        <f t="shared" si="61"/>
        <v>0.1069939447273032</v>
      </c>
      <c r="X71" s="66">
        <f t="shared" si="62"/>
        <v>2.1705655907610304E-2</v>
      </c>
      <c r="Y71" s="71">
        <f t="shared" si="63"/>
        <v>0.11970163639030318</v>
      </c>
      <c r="Z71" s="66">
        <f t="shared" si="64"/>
        <v>0.27151317737636954</v>
      </c>
      <c r="AA71" s="66">
        <f t="shared" si="65"/>
        <v>9.605673937184403E-2</v>
      </c>
      <c r="AB71" s="67">
        <f t="shared" si="66"/>
        <v>0.3383476458395025</v>
      </c>
      <c r="AC71" s="66">
        <v>0.33600000000000002</v>
      </c>
      <c r="AD71" s="67">
        <f t="shared" si="67"/>
        <v>9.0954805456031171E-2</v>
      </c>
      <c r="AE71" s="70">
        <v>0.28000000000000003</v>
      </c>
      <c r="AF71" s="69">
        <v>33770</v>
      </c>
      <c r="AG71" s="69"/>
      <c r="AH71" s="888">
        <v>22459</v>
      </c>
      <c r="AI71" s="888">
        <v>95454</v>
      </c>
      <c r="AJ71" s="887">
        <v>84997</v>
      </c>
      <c r="AK71" s="888">
        <f t="shared" si="68"/>
        <v>9169</v>
      </c>
      <c r="AL71" s="68">
        <v>8682</v>
      </c>
      <c r="AM71" s="69">
        <v>2603</v>
      </c>
      <c r="AN71" s="72">
        <v>756.5432353630539</v>
      </c>
      <c r="AO71" s="68">
        <v>2076</v>
      </c>
      <c r="AP71" s="69">
        <v>464</v>
      </c>
      <c r="AQ71" s="68">
        <v>10213</v>
      </c>
      <c r="AR71" s="888">
        <f t="shared" si="88"/>
        <v>705</v>
      </c>
      <c r="AS71" s="68">
        <v>487</v>
      </c>
      <c r="AT71" s="114">
        <v>165</v>
      </c>
      <c r="AU71" s="69">
        <v>50</v>
      </c>
      <c r="AV71" s="888">
        <f t="shared" si="69"/>
        <v>2957</v>
      </c>
      <c r="AW71" s="68">
        <v>670</v>
      </c>
      <c r="AX71" s="69">
        <v>191</v>
      </c>
      <c r="AY71" s="69">
        <v>1245</v>
      </c>
      <c r="AZ71" s="68">
        <v>568</v>
      </c>
      <c r="BA71" s="220">
        <v>2252</v>
      </c>
      <c r="BB71" s="894">
        <f t="shared" si="70"/>
        <v>733</v>
      </c>
      <c r="BC71" s="349">
        <f t="shared" si="71"/>
        <v>0.35378297399794667</v>
      </c>
      <c r="BD71" s="349">
        <f t="shared" si="72"/>
        <v>0.48783707335470489</v>
      </c>
      <c r="BE71" s="353">
        <f t="shared" si="73"/>
        <v>2.1748695706832612E-2</v>
      </c>
      <c r="BF71" s="365">
        <f t="shared" si="74"/>
        <v>3.0978272256793848E-2</v>
      </c>
      <c r="BG71" s="365">
        <f t="shared" si="75"/>
        <v>1.3789161978087059</v>
      </c>
      <c r="BH71" s="365">
        <f t="shared" si="76"/>
        <v>1.6819662422268285E-2</v>
      </c>
      <c r="BI71" s="365">
        <f t="shared" si="77"/>
        <v>5.9505101933915814E-3</v>
      </c>
      <c r="BJ71" s="365">
        <f t="shared" si="78"/>
        <v>7.6790914995704734E-3</v>
      </c>
      <c r="BK71" s="365">
        <f t="shared" si="79"/>
        <v>0.30242819070180632</v>
      </c>
      <c r="BL71" s="380">
        <f t="shared" si="80"/>
        <v>0.25709209357417828</v>
      </c>
      <c r="BM71" s="365">
        <v>0.26400000000000001</v>
      </c>
      <c r="BN71" s="907">
        <v>10713</v>
      </c>
      <c r="BO71" s="907">
        <v>3593</v>
      </c>
      <c r="BP71" s="910">
        <f t="shared" si="81"/>
        <v>46566</v>
      </c>
      <c r="BQ71" s="909">
        <v>16045</v>
      </c>
      <c r="BR71" s="909">
        <v>2029</v>
      </c>
      <c r="BS71" s="907">
        <v>581</v>
      </c>
      <c r="BT71" s="907">
        <v>745</v>
      </c>
      <c r="BU71" s="457"/>
    </row>
    <row r="72" spans="1:73" x14ac:dyDescent="0.2">
      <c r="A72" s="421"/>
      <c r="B72" s="476">
        <v>1952</v>
      </c>
      <c r="C72" s="458">
        <v>16</v>
      </c>
      <c r="D72" s="459">
        <v>2478</v>
      </c>
      <c r="E72" s="112">
        <v>10349</v>
      </c>
      <c r="F72" s="468">
        <f t="shared" si="53"/>
        <v>10277.926484870241</v>
      </c>
      <c r="G72" s="471">
        <f t="shared" si="82"/>
        <v>0.99313233016429037</v>
      </c>
      <c r="H72" s="468">
        <f t="shared" si="89"/>
        <v>71.073515129759471</v>
      </c>
      <c r="I72" s="497">
        <f t="shared" si="54"/>
        <v>10164.022491045595</v>
      </c>
      <c r="J72" s="520">
        <f t="shared" si="83"/>
        <v>0.98212604996092323</v>
      </c>
      <c r="K72" s="632">
        <f t="shared" si="55"/>
        <v>10103.9</v>
      </c>
      <c r="L72" s="635">
        <f t="shared" si="84"/>
        <v>0.97631655232389603</v>
      </c>
      <c r="M72" s="512">
        <f t="shared" si="56"/>
        <v>10337.420431348864</v>
      </c>
      <c r="N72" s="507">
        <f t="shared" si="85"/>
        <v>0.99888109298955108</v>
      </c>
      <c r="O72" s="515">
        <f t="shared" si="57"/>
        <v>10182.679897491424</v>
      </c>
      <c r="P72" s="785">
        <f t="shared" si="86"/>
        <v>0.98392887211241897</v>
      </c>
      <c r="Q72" s="517">
        <f t="shared" si="58"/>
        <v>10235.643814578922</v>
      </c>
      <c r="R72" s="790">
        <f t="shared" si="87"/>
        <v>0.98904665325914787</v>
      </c>
      <c r="S72" s="412">
        <v>0.37</v>
      </c>
      <c r="T72" s="66">
        <v>0.69599999999999995</v>
      </c>
      <c r="U72" s="66">
        <f t="shared" si="59"/>
        <v>9.2746730083234238E-2</v>
      </c>
      <c r="V72" s="66">
        <f t="shared" si="60"/>
        <v>5.4664652762155735E-2</v>
      </c>
      <c r="W72" s="113">
        <f t="shared" si="61"/>
        <v>0.10943825910931174</v>
      </c>
      <c r="X72" s="66">
        <f t="shared" si="62"/>
        <v>2.6673522511810266E-2</v>
      </c>
      <c r="Y72" s="71">
        <f t="shared" si="63"/>
        <v>0.10911142037786775</v>
      </c>
      <c r="Z72" s="66">
        <f t="shared" si="64"/>
        <v>0.2975543914901822</v>
      </c>
      <c r="AA72" s="66">
        <f t="shared" si="65"/>
        <v>9.761934885290148E-2</v>
      </c>
      <c r="AB72" s="67">
        <f t="shared" si="66"/>
        <v>0.33258347527075233</v>
      </c>
      <c r="AC72" s="66">
        <v>0.32700000000000001</v>
      </c>
      <c r="AD72" s="67">
        <f t="shared" si="67"/>
        <v>9.2537533738191638E-2</v>
      </c>
      <c r="AE72" s="70">
        <v>0.27100000000000002</v>
      </c>
      <c r="AF72" s="69">
        <v>31117</v>
      </c>
      <c r="AG72" s="69"/>
      <c r="AH72" s="888">
        <v>21272</v>
      </c>
      <c r="AI72" s="888">
        <v>94848</v>
      </c>
      <c r="AJ72" s="887">
        <v>84195</v>
      </c>
      <c r="AK72" s="888">
        <f t="shared" si="68"/>
        <v>9259</v>
      </c>
      <c r="AL72" s="68">
        <v>8777</v>
      </c>
      <c r="AM72" s="69">
        <v>2526</v>
      </c>
      <c r="AN72" s="72">
        <v>783.25355291599487</v>
      </c>
      <c r="AO72" s="68">
        <v>1701</v>
      </c>
      <c r="AP72" s="69">
        <v>405</v>
      </c>
      <c r="AQ72" s="68">
        <v>10380</v>
      </c>
      <c r="AR72" s="888">
        <f t="shared" si="88"/>
        <v>613</v>
      </c>
      <c r="AS72" s="68">
        <v>482</v>
      </c>
      <c r="AT72" s="114">
        <v>194</v>
      </c>
      <c r="AU72" s="69">
        <v>40</v>
      </c>
      <c r="AV72" s="888">
        <f t="shared" si="69"/>
        <v>2886</v>
      </c>
      <c r="AW72" s="68">
        <v>768</v>
      </c>
      <c r="AX72" s="69">
        <v>168</v>
      </c>
      <c r="AY72" s="69">
        <v>1354</v>
      </c>
      <c r="AZ72" s="68">
        <v>636</v>
      </c>
      <c r="BA72" s="220">
        <v>2273</v>
      </c>
      <c r="BB72" s="894">
        <f t="shared" si="70"/>
        <v>830</v>
      </c>
      <c r="BC72" s="349">
        <f t="shared" si="71"/>
        <v>0.32807228407557354</v>
      </c>
      <c r="BD72" s="349">
        <f t="shared" si="72"/>
        <v>0.46421643049932526</v>
      </c>
      <c r="BE72" s="353">
        <f t="shared" si="73"/>
        <v>1.7933957489878541E-2</v>
      </c>
      <c r="BF72" s="365">
        <f t="shared" si="74"/>
        <v>3.0427631578947369E-2</v>
      </c>
      <c r="BG72" s="365">
        <f t="shared" si="75"/>
        <v>1.4149821640903686</v>
      </c>
      <c r="BH72" s="365">
        <f t="shared" si="76"/>
        <v>2.0438988334350996E-2</v>
      </c>
      <c r="BI72" s="365">
        <f t="shared" si="77"/>
        <v>6.7054655870445344E-3</v>
      </c>
      <c r="BJ72" s="365">
        <f t="shared" si="78"/>
        <v>8.7508434547908225E-3</v>
      </c>
      <c r="BK72" s="365">
        <f t="shared" si="79"/>
        <v>0.33357971526818136</v>
      </c>
      <c r="BL72" s="380">
        <f t="shared" si="80"/>
        <v>0.2820644663688659</v>
      </c>
      <c r="BM72" s="365">
        <v>0.253</v>
      </c>
      <c r="BN72" s="907">
        <v>9671</v>
      </c>
      <c r="BO72" s="907">
        <v>3388</v>
      </c>
      <c r="BP72" s="910">
        <f t="shared" si="81"/>
        <v>44030</v>
      </c>
      <c r="BQ72" s="909">
        <v>15506</v>
      </c>
      <c r="BR72" s="909">
        <v>1966</v>
      </c>
      <c r="BS72" s="907">
        <v>705</v>
      </c>
      <c r="BT72" s="907">
        <v>677</v>
      </c>
      <c r="BU72" s="457"/>
    </row>
    <row r="73" spans="1:73" x14ac:dyDescent="0.2">
      <c r="A73" s="421"/>
      <c r="B73" s="476">
        <v>1951</v>
      </c>
      <c r="C73" s="458">
        <v>16</v>
      </c>
      <c r="D73" s="459">
        <v>2478</v>
      </c>
      <c r="E73" s="112">
        <v>11268</v>
      </c>
      <c r="F73" s="468">
        <f t="shared" si="53"/>
        <v>11245.893096459025</v>
      </c>
      <c r="G73" s="471">
        <f t="shared" si="82"/>
        <v>0.99803808097790425</v>
      </c>
      <c r="H73" s="468">
        <f t="shared" si="89"/>
        <v>22.106903540974599</v>
      </c>
      <c r="I73" s="497">
        <f t="shared" si="54"/>
        <v>10992.565151805062</v>
      </c>
      <c r="J73" s="519">
        <f t="shared" si="83"/>
        <v>0.97555601276225257</v>
      </c>
      <c r="K73" s="632">
        <f t="shared" si="55"/>
        <v>10926.551200000002</v>
      </c>
      <c r="L73" s="635">
        <f t="shared" si="84"/>
        <v>0.96969747958821462</v>
      </c>
      <c r="M73" s="512">
        <f t="shared" si="56"/>
        <v>11309.282334719204</v>
      </c>
      <c r="N73" s="507">
        <f t="shared" si="85"/>
        <v>1.0036636789775653</v>
      </c>
      <c r="O73" s="515">
        <f t="shared" si="57"/>
        <v>11012.636335554618</v>
      </c>
      <c r="P73" s="832">
        <f t="shared" si="86"/>
        <v>0.97733726797609322</v>
      </c>
      <c r="Q73" s="517">
        <f t="shared" si="58"/>
        <v>10988.414624706533</v>
      </c>
      <c r="R73" s="833">
        <f t="shared" si="87"/>
        <v>0.9751876663743817</v>
      </c>
      <c r="S73" s="412">
        <v>0.38600000000000001</v>
      </c>
      <c r="T73" s="66">
        <v>0.72199999999999998</v>
      </c>
      <c r="U73" s="66">
        <f t="shared" si="59"/>
        <v>9.3828139293773247E-2</v>
      </c>
      <c r="V73" s="66">
        <f t="shared" si="60"/>
        <v>5.6809172409587119E-2</v>
      </c>
      <c r="W73" s="113">
        <f t="shared" si="61"/>
        <v>9.7198071656896534E-2</v>
      </c>
      <c r="X73" s="66">
        <f t="shared" si="62"/>
        <v>2.6620723303043239E-2</v>
      </c>
      <c r="Y73" s="71">
        <f t="shared" si="63"/>
        <v>0.11732489249383075</v>
      </c>
      <c r="Z73" s="66">
        <f t="shared" si="64"/>
        <v>0.29557236079770688</v>
      </c>
      <c r="AA73" s="66">
        <f t="shared" si="65"/>
        <v>0.10092564633854291</v>
      </c>
      <c r="AB73" s="67">
        <f t="shared" si="66"/>
        <v>0.34359943892175399</v>
      </c>
      <c r="AC73" s="66">
        <v>0.33600000000000002</v>
      </c>
      <c r="AD73" s="67">
        <f t="shared" si="67"/>
        <v>9.6250559656813242E-2</v>
      </c>
      <c r="AE73" s="70">
        <v>0.27500000000000002</v>
      </c>
      <c r="AF73" s="69">
        <v>32794</v>
      </c>
      <c r="AG73" s="69"/>
      <c r="AH73" s="888">
        <v>22191</v>
      </c>
      <c r="AI73" s="888">
        <v>96041</v>
      </c>
      <c r="AJ73" s="887">
        <v>85065</v>
      </c>
      <c r="AK73" s="888">
        <f t="shared" si="68"/>
        <v>9693</v>
      </c>
      <c r="AL73" s="68">
        <v>9244</v>
      </c>
      <c r="AM73" s="69">
        <v>2735</v>
      </c>
      <c r="AN73" s="72">
        <v>689.12060731496194</v>
      </c>
      <c r="AO73" s="68">
        <v>1863</v>
      </c>
      <c r="AP73" s="69">
        <v>442</v>
      </c>
      <c r="AQ73" s="68">
        <v>9335</v>
      </c>
      <c r="AR73" s="888">
        <f t="shared" si="88"/>
        <v>677</v>
      </c>
      <c r="AS73" s="68">
        <v>449</v>
      </c>
      <c r="AT73" s="114">
        <v>202</v>
      </c>
      <c r="AU73" s="69">
        <v>65</v>
      </c>
      <c r="AV73" s="888">
        <f t="shared" si="69"/>
        <v>3077</v>
      </c>
      <c r="AW73" s="68">
        <v>869</v>
      </c>
      <c r="AX73" s="69">
        <v>170</v>
      </c>
      <c r="AY73" s="69">
        <v>1240</v>
      </c>
      <c r="AZ73" s="68">
        <v>671</v>
      </c>
      <c r="BA73" s="220">
        <v>2400</v>
      </c>
      <c r="BB73" s="894">
        <f t="shared" si="70"/>
        <v>873</v>
      </c>
      <c r="BC73" s="349">
        <f t="shared" si="71"/>
        <v>0.34145833550254578</v>
      </c>
      <c r="BD73" s="349">
        <f t="shared" si="72"/>
        <v>0.48347060109744794</v>
      </c>
      <c r="BE73" s="353">
        <f t="shared" si="73"/>
        <v>1.9397965452254765E-2</v>
      </c>
      <c r="BF73" s="365">
        <f t="shared" si="74"/>
        <v>3.2038400266552823E-2</v>
      </c>
      <c r="BG73" s="365">
        <f t="shared" si="75"/>
        <v>1.4158992498627798</v>
      </c>
      <c r="BH73" s="365">
        <f t="shared" si="76"/>
        <v>2.0461059949990854E-2</v>
      </c>
      <c r="BI73" s="365">
        <f t="shared" si="77"/>
        <v>6.9865994731416791E-3</v>
      </c>
      <c r="BJ73" s="365">
        <f t="shared" si="78"/>
        <v>9.0898678689309773E-3</v>
      </c>
      <c r="BK73" s="365">
        <f t="shared" si="79"/>
        <v>0.28465572970665365</v>
      </c>
      <c r="BL73" s="380">
        <f t="shared" si="80"/>
        <v>0.28188083185948648</v>
      </c>
      <c r="BM73" s="365">
        <v>0.26100000000000001</v>
      </c>
      <c r="BN73" s="907">
        <v>10524</v>
      </c>
      <c r="BO73" s="907">
        <v>3582</v>
      </c>
      <c r="BP73" s="910">
        <f t="shared" si="81"/>
        <v>46433</v>
      </c>
      <c r="BQ73" s="909">
        <v>16030</v>
      </c>
      <c r="BR73" s="909">
        <v>2146</v>
      </c>
      <c r="BS73" s="907">
        <v>528</v>
      </c>
      <c r="BT73" s="907">
        <v>716</v>
      </c>
      <c r="BU73" s="457"/>
    </row>
    <row r="74" spans="1:73" x14ac:dyDescent="0.2">
      <c r="A74" s="421"/>
      <c r="B74" s="476">
        <v>1950</v>
      </c>
      <c r="C74" s="458">
        <v>16</v>
      </c>
      <c r="D74" s="459">
        <v>2476</v>
      </c>
      <c r="E74" s="112">
        <v>12013</v>
      </c>
      <c r="F74" s="468">
        <f t="shared" si="53"/>
        <v>11943.933009766262</v>
      </c>
      <c r="G74" s="471">
        <f t="shared" si="82"/>
        <v>0.99425064594741219</v>
      </c>
      <c r="H74" s="468">
        <f t="shared" si="89"/>
        <v>69.06699023373767</v>
      </c>
      <c r="I74" s="497">
        <f t="shared" si="54"/>
        <v>11755.818066996426</v>
      </c>
      <c r="J74" s="519">
        <f t="shared" si="83"/>
        <v>0.97859136493768628</v>
      </c>
      <c r="K74" s="632">
        <f t="shared" si="55"/>
        <v>11653.169599999999</v>
      </c>
      <c r="L74" s="635">
        <f t="shared" si="84"/>
        <v>0.97004658286855905</v>
      </c>
      <c r="M74" s="512">
        <f t="shared" si="56"/>
        <v>11917.158034676973</v>
      </c>
      <c r="N74" s="507">
        <f t="shared" si="85"/>
        <v>0.99202181259277222</v>
      </c>
      <c r="O74" s="515">
        <f t="shared" si="57"/>
        <v>11819.408701622724</v>
      </c>
      <c r="P74" s="785">
        <f t="shared" si="86"/>
        <v>0.98388484988118907</v>
      </c>
      <c r="Q74" s="517">
        <f t="shared" si="58"/>
        <v>11708.457728717536</v>
      </c>
      <c r="R74" s="833">
        <f t="shared" si="87"/>
        <v>0.97464894104033428</v>
      </c>
      <c r="S74" s="412">
        <v>0.40200000000000002</v>
      </c>
      <c r="T74" s="66">
        <v>0.748</v>
      </c>
      <c r="U74" s="66">
        <f t="shared" si="59"/>
        <v>8.9588590879746466E-2</v>
      </c>
      <c r="V74" s="66">
        <f t="shared" si="60"/>
        <v>6.0831034685134101E-2</v>
      </c>
      <c r="W74" s="113">
        <f t="shared" si="61"/>
        <v>9.9007233310534931E-2</v>
      </c>
      <c r="X74" s="66">
        <f t="shared" si="62"/>
        <v>1.8751100416691119E-2</v>
      </c>
      <c r="Y74" s="71">
        <f t="shared" si="63"/>
        <v>0.12448962672801508</v>
      </c>
      <c r="Z74" s="66">
        <f t="shared" si="64"/>
        <v>0.30491812899818066</v>
      </c>
      <c r="AA74" s="66">
        <f t="shared" si="65"/>
        <v>0.10768098820700947</v>
      </c>
      <c r="AB74" s="67">
        <f t="shared" si="66"/>
        <v>0.35251481894477377</v>
      </c>
      <c r="AC74" s="66">
        <v>0.34599999999999997</v>
      </c>
      <c r="AD74" s="67">
        <f t="shared" si="67"/>
        <v>0.10316275984994508</v>
      </c>
      <c r="AE74" s="70">
        <v>0.28000000000000003</v>
      </c>
      <c r="AF74" s="69">
        <v>34078</v>
      </c>
      <c r="AG74" s="69"/>
      <c r="AH74" s="888">
        <v>22559</v>
      </c>
      <c r="AI74" s="888">
        <v>96498</v>
      </c>
      <c r="AJ74" s="887">
        <v>84823</v>
      </c>
      <c r="AK74" s="888">
        <f t="shared" si="68"/>
        <v>10391</v>
      </c>
      <c r="AL74" s="68">
        <v>9955</v>
      </c>
      <c r="AM74" s="69">
        <v>2751</v>
      </c>
      <c r="AN74" s="72">
        <v>662.81007761497347</v>
      </c>
      <c r="AO74" s="68">
        <v>2073</v>
      </c>
      <c r="AP74" s="69">
        <v>433</v>
      </c>
      <c r="AQ74" s="68">
        <v>9554</v>
      </c>
      <c r="AR74" s="888">
        <f t="shared" si="88"/>
        <v>712</v>
      </c>
      <c r="AS74" s="68">
        <v>436</v>
      </c>
      <c r="AT74" s="114">
        <v>151</v>
      </c>
      <c r="AU74" s="69">
        <v>123</v>
      </c>
      <c r="AV74" s="888">
        <f t="shared" si="69"/>
        <v>3053</v>
      </c>
      <c r="AW74" s="68">
        <v>647</v>
      </c>
      <c r="AX74" s="69">
        <v>156</v>
      </c>
      <c r="AY74" s="69">
        <v>1249</v>
      </c>
      <c r="AZ74" s="68">
        <v>488</v>
      </c>
      <c r="BA74" s="220">
        <v>2341</v>
      </c>
      <c r="BB74" s="894">
        <f t="shared" si="70"/>
        <v>639</v>
      </c>
      <c r="BC74" s="349">
        <f t="shared" si="71"/>
        <v>0.35314721548633132</v>
      </c>
      <c r="BD74" s="349">
        <f t="shared" si="72"/>
        <v>0.49917096727393312</v>
      </c>
      <c r="BE74" s="353">
        <f t="shared" si="73"/>
        <v>2.1482310514207549E-2</v>
      </c>
      <c r="BF74" s="365">
        <f t="shared" si="74"/>
        <v>3.1637961408526601E-2</v>
      </c>
      <c r="BG74" s="365">
        <f t="shared" si="75"/>
        <v>1.4134925758553907</v>
      </c>
      <c r="BH74" s="365">
        <f t="shared" si="76"/>
        <v>1.4320089207113093E-2</v>
      </c>
      <c r="BI74" s="365">
        <f t="shared" si="77"/>
        <v>5.0570996290078551E-3</v>
      </c>
      <c r="BJ74" s="365">
        <f t="shared" si="78"/>
        <v>6.621898899459056E-3</v>
      </c>
      <c r="BK74" s="365">
        <f t="shared" si="79"/>
        <v>0.28035682845237397</v>
      </c>
      <c r="BL74" s="380">
        <f t="shared" si="80"/>
        <v>0.29212395093608778</v>
      </c>
      <c r="BM74" s="365">
        <v>0.26600000000000001</v>
      </c>
      <c r="BN74" s="907">
        <v>11269</v>
      </c>
      <c r="BO74" s="907">
        <v>3714</v>
      </c>
      <c r="BP74" s="910">
        <f t="shared" si="81"/>
        <v>48169</v>
      </c>
      <c r="BQ74" s="909">
        <v>15979</v>
      </c>
      <c r="BR74" s="909">
        <v>2226</v>
      </c>
      <c r="BS74" s="907">
        <v>551</v>
      </c>
      <c r="BT74" s="907">
        <v>793</v>
      </c>
      <c r="BU74" s="457"/>
    </row>
    <row r="75" spans="1:73" x14ac:dyDescent="0.2">
      <c r="A75" s="421"/>
      <c r="B75" s="476">
        <v>1949</v>
      </c>
      <c r="C75" s="458">
        <v>16</v>
      </c>
      <c r="D75" s="459">
        <v>2480</v>
      </c>
      <c r="E75" s="112">
        <v>11426</v>
      </c>
      <c r="F75" s="468">
        <f t="shared" si="53"/>
        <v>11228.504974458841</v>
      </c>
      <c r="G75" s="471">
        <f t="shared" si="82"/>
        <v>0.9827152962067951</v>
      </c>
      <c r="H75" s="468">
        <f t="shared" si="89"/>
        <v>197.49502554115861</v>
      </c>
      <c r="I75" s="497">
        <f t="shared" si="54"/>
        <v>11182.881234244564</v>
      </c>
      <c r="J75" s="519">
        <f t="shared" si="83"/>
        <v>0.97872232051851593</v>
      </c>
      <c r="K75" s="632">
        <f t="shared" si="55"/>
        <v>11077.7232</v>
      </c>
      <c r="L75" s="635">
        <f t="shared" si="84"/>
        <v>0.9695189217573954</v>
      </c>
      <c r="M75" s="512">
        <f t="shared" si="56"/>
        <v>11208.100435630928</v>
      </c>
      <c r="N75" s="507">
        <f t="shared" si="85"/>
        <v>0.98092949725458845</v>
      </c>
      <c r="O75" s="515">
        <f t="shared" si="57"/>
        <v>11238.374229154108</v>
      </c>
      <c r="P75" s="785">
        <f t="shared" si="86"/>
        <v>0.9835790503373103</v>
      </c>
      <c r="Q75" s="517">
        <f t="shared" si="58"/>
        <v>11224.380687619256</v>
      </c>
      <c r="R75" s="790">
        <f t="shared" si="87"/>
        <v>0.98235433989316079</v>
      </c>
      <c r="S75" s="412">
        <v>0.38400000000000001</v>
      </c>
      <c r="T75" s="66">
        <v>0.72799999999999998</v>
      </c>
      <c r="U75" s="66">
        <f t="shared" si="59"/>
        <v>9.1192445377113934E-2</v>
      </c>
      <c r="V75" s="66">
        <f t="shared" si="60"/>
        <v>5.2586100481422045E-2</v>
      </c>
      <c r="W75" s="113">
        <f t="shared" si="61"/>
        <v>9.3010931460160443E-2</v>
      </c>
      <c r="X75" s="66">
        <f t="shared" si="62"/>
        <v>2.3207011480064189E-2</v>
      </c>
      <c r="Y75" s="71">
        <f t="shared" si="63"/>
        <v>0.11872895797830334</v>
      </c>
      <c r="Z75" s="66">
        <f t="shared" si="64"/>
        <v>0.32100975188248365</v>
      </c>
      <c r="AA75" s="66">
        <f t="shared" si="65"/>
        <v>0.10808844922897876</v>
      </c>
      <c r="AB75" s="67">
        <f t="shared" si="66"/>
        <v>0.3526107887915072</v>
      </c>
      <c r="AC75" s="66">
        <v>0.34399999999999997</v>
      </c>
      <c r="AD75" s="67">
        <f t="shared" si="67"/>
        <v>0.10419177854441165</v>
      </c>
      <c r="AE75" s="70">
        <v>0.27700000000000002</v>
      </c>
      <c r="AF75" s="69">
        <v>32404</v>
      </c>
      <c r="AG75" s="69"/>
      <c r="AH75" s="888">
        <v>22168</v>
      </c>
      <c r="AI75" s="888">
        <v>96236</v>
      </c>
      <c r="AJ75" s="887">
        <v>84380</v>
      </c>
      <c r="AK75" s="888">
        <f t="shared" si="68"/>
        <v>10402</v>
      </c>
      <c r="AL75" s="68">
        <v>10027</v>
      </c>
      <c r="AM75" s="69">
        <v>2700</v>
      </c>
      <c r="AN75" s="72">
        <v>814.67212870069272</v>
      </c>
      <c r="AO75" s="68">
        <v>1704</v>
      </c>
      <c r="AP75" s="69">
        <v>449</v>
      </c>
      <c r="AQ75" s="68">
        <v>8951</v>
      </c>
      <c r="AR75" s="888">
        <f t="shared" si="88"/>
        <v>666</v>
      </c>
      <c r="AS75" s="68">
        <v>375</v>
      </c>
      <c r="AT75" s="114">
        <v>170</v>
      </c>
      <c r="AU75" s="69">
        <v>56</v>
      </c>
      <c r="AV75" s="888">
        <f t="shared" si="69"/>
        <v>2955</v>
      </c>
      <c r="AW75" s="68">
        <v>736</v>
      </c>
      <c r="AX75" s="69">
        <v>161</v>
      </c>
      <c r="AY75" s="69">
        <v>1408</v>
      </c>
      <c r="AZ75" s="68">
        <v>582</v>
      </c>
      <c r="BA75" s="220">
        <v>2289</v>
      </c>
      <c r="BB75" s="894">
        <f t="shared" si="70"/>
        <v>752</v>
      </c>
      <c r="BC75" s="349">
        <f t="shared" si="71"/>
        <v>0.33671391163390002</v>
      </c>
      <c r="BD75" s="349">
        <f t="shared" si="72"/>
        <v>0.4831559915208446</v>
      </c>
      <c r="BE75" s="353">
        <f t="shared" si="73"/>
        <v>1.7706471590672929E-2</v>
      </c>
      <c r="BF75" s="365">
        <f t="shared" si="74"/>
        <v>3.0705764994388794E-2</v>
      </c>
      <c r="BG75" s="365">
        <f t="shared" si="75"/>
        <v>1.4349154425379582</v>
      </c>
      <c r="BH75" s="365">
        <f t="shared" si="76"/>
        <v>1.7960745586964571E-2</v>
      </c>
      <c r="BI75" s="365">
        <f t="shared" si="77"/>
        <v>6.0476329024481482E-3</v>
      </c>
      <c r="BJ75" s="365">
        <f t="shared" si="78"/>
        <v>7.8141236127852367E-3</v>
      </c>
      <c r="BK75" s="365">
        <f t="shared" si="79"/>
        <v>0.27623132946549811</v>
      </c>
      <c r="BL75" s="380">
        <f t="shared" si="80"/>
        <v>0.30943710653005801</v>
      </c>
      <c r="BM75" s="365">
        <v>0.26300000000000001</v>
      </c>
      <c r="BN75" s="907">
        <v>10642</v>
      </c>
      <c r="BO75" s="907">
        <v>3602</v>
      </c>
      <c r="BP75" s="910">
        <f t="shared" si="81"/>
        <v>46497</v>
      </c>
      <c r="BQ75" s="909">
        <v>16101</v>
      </c>
      <c r="BR75" s="909">
        <v>2132</v>
      </c>
      <c r="BS75" s="907">
        <v>510</v>
      </c>
      <c r="BT75" s="907">
        <v>761</v>
      </c>
      <c r="BU75" s="457"/>
    </row>
    <row r="76" spans="1:73" x14ac:dyDescent="0.2">
      <c r="A76" s="421"/>
      <c r="B76" s="476">
        <v>1948</v>
      </c>
      <c r="C76" s="458">
        <v>28</v>
      </c>
      <c r="D76" s="459">
        <v>2884</v>
      </c>
      <c r="E76" s="112">
        <v>13326</v>
      </c>
      <c r="F76" s="468">
        <f t="shared" si="53"/>
        <v>13562.483327688071</v>
      </c>
      <c r="G76" s="471">
        <f t="shared" si="82"/>
        <v>1.0177460098820403</v>
      </c>
      <c r="H76" s="468">
        <f t="shared" ref="H76:H79" si="90">F76-E76</f>
        <v>236.48332768807086</v>
      </c>
      <c r="I76" s="497">
        <f t="shared" si="54"/>
        <v>12818.627691993897</v>
      </c>
      <c r="J76" s="521">
        <f t="shared" si="83"/>
        <v>0.9619261362744933</v>
      </c>
      <c r="K76" s="632">
        <f t="shared" si="55"/>
        <v>12597.361240864673</v>
      </c>
      <c r="L76" s="637">
        <f t="shared" si="84"/>
        <v>0.94532202017594724</v>
      </c>
      <c r="M76" s="512">
        <f t="shared" si="56"/>
        <v>13630.790284222272</v>
      </c>
      <c r="N76" s="651">
        <f t="shared" si="85"/>
        <v>1.0228718508346295</v>
      </c>
      <c r="O76" s="515">
        <f t="shared" si="57"/>
        <v>12915.750437694531</v>
      </c>
      <c r="P76" s="832">
        <f t="shared" si="86"/>
        <v>0.96921435071998585</v>
      </c>
      <c r="Q76" s="517">
        <f t="shared" si="58"/>
        <v>12867.408090655406</v>
      </c>
      <c r="R76" s="833">
        <f t="shared" si="87"/>
        <v>0.96558667947286558</v>
      </c>
      <c r="S76" s="412">
        <v>0.379</v>
      </c>
      <c r="T76" s="66">
        <v>0.71899999999999997</v>
      </c>
      <c r="U76" s="66">
        <f t="shared" si="59"/>
        <v>0.10374973100925328</v>
      </c>
      <c r="V76" s="66">
        <f t="shared" si="60"/>
        <v>4.5055950075317409E-2</v>
      </c>
      <c r="W76" s="113">
        <f t="shared" si="61"/>
        <v>8.1055811277330261E-2</v>
      </c>
      <c r="X76" s="66">
        <f t="shared" si="62"/>
        <v>1.9770819883795997E-2</v>
      </c>
      <c r="Y76" s="71">
        <f t="shared" si="63"/>
        <v>0.11980365362485616</v>
      </c>
      <c r="Z76" s="66">
        <f t="shared" si="64"/>
        <v>0.30646115773617388</v>
      </c>
      <c r="AA76" s="66">
        <f t="shared" si="65"/>
        <v>0.10242556098964327</v>
      </c>
      <c r="AB76" s="67">
        <f t="shared" si="66"/>
        <v>0.35845706907682373</v>
      </c>
      <c r="AC76" s="66">
        <v>0.34</v>
      </c>
      <c r="AD76" s="67">
        <f t="shared" si="67"/>
        <v>9.8370972382048325E-2</v>
      </c>
      <c r="AE76" s="70">
        <v>0.32700000000000001</v>
      </c>
      <c r="AF76" s="69">
        <v>37176</v>
      </c>
      <c r="AG76" s="69"/>
      <c r="AH76" s="888">
        <v>25831</v>
      </c>
      <c r="AI76" s="888">
        <v>111232</v>
      </c>
      <c r="AJ76" s="887">
        <v>98091</v>
      </c>
      <c r="AK76" s="888">
        <f t="shared" si="68"/>
        <v>11393</v>
      </c>
      <c r="AL76" s="68">
        <v>10942</v>
      </c>
      <c r="AM76" s="119">
        <v>2747</v>
      </c>
      <c r="AN76" s="72">
        <v>910.60940516848007</v>
      </c>
      <c r="AO76" s="68">
        <v>1675</v>
      </c>
      <c r="AP76" s="69">
        <v>493</v>
      </c>
      <c r="AQ76" s="68">
        <v>9016</v>
      </c>
      <c r="AR76" s="888">
        <f t="shared" si="88"/>
        <v>773</v>
      </c>
      <c r="AS76" s="68">
        <v>451</v>
      </c>
      <c r="AT76" s="114">
        <v>145</v>
      </c>
      <c r="AU76" s="69">
        <v>49</v>
      </c>
      <c r="AV76" s="888">
        <f t="shared" si="69"/>
        <v>3857</v>
      </c>
      <c r="AW76" s="68">
        <v>1088</v>
      </c>
      <c r="AX76" s="69">
        <v>231</v>
      </c>
      <c r="AY76" s="69">
        <v>1676</v>
      </c>
      <c r="AZ76" s="68">
        <v>590</v>
      </c>
      <c r="BA76" s="220">
        <v>3084</v>
      </c>
      <c r="BB76" s="894">
        <f t="shared" si="70"/>
        <v>735</v>
      </c>
      <c r="BC76" s="349">
        <f t="shared" si="71"/>
        <v>0.33422036823935558</v>
      </c>
      <c r="BD76" s="349">
        <f t="shared" si="72"/>
        <v>0.4811025604142693</v>
      </c>
      <c r="BE76" s="353">
        <f t="shared" si="73"/>
        <v>1.5058616225546606E-2</v>
      </c>
      <c r="BF76" s="365">
        <f t="shared" si="74"/>
        <v>3.467527330264672E-2</v>
      </c>
      <c r="BG76" s="365">
        <f t="shared" si="75"/>
        <v>1.4394770819883795</v>
      </c>
      <c r="BH76" s="365">
        <f t="shared" si="76"/>
        <v>1.5870454056380462E-2</v>
      </c>
      <c r="BI76" s="365">
        <f t="shared" si="77"/>
        <v>5.3042289988492518E-3</v>
      </c>
      <c r="BJ76" s="365">
        <f t="shared" si="78"/>
        <v>6.6078107019562713E-3</v>
      </c>
      <c r="BK76" s="365">
        <f t="shared" si="79"/>
        <v>0.24252205724123091</v>
      </c>
      <c r="BL76" s="380">
        <f t="shared" si="80"/>
        <v>0.29432967505917795</v>
      </c>
      <c r="BM76" s="365">
        <v>0.26300000000000001</v>
      </c>
      <c r="BN76" s="907">
        <v>12258</v>
      </c>
      <c r="BO76" s="907">
        <v>4256</v>
      </c>
      <c r="BP76" s="910">
        <f t="shared" si="81"/>
        <v>53514</v>
      </c>
      <c r="BQ76" s="909">
        <v>18868</v>
      </c>
      <c r="BR76" s="909">
        <v>2064.8632142079318</v>
      </c>
      <c r="BS76" s="907">
        <v>681</v>
      </c>
      <c r="BT76" s="907">
        <v>1032</v>
      </c>
      <c r="BU76" s="457"/>
    </row>
    <row r="77" spans="1:73" x14ac:dyDescent="0.2">
      <c r="A77" s="421"/>
      <c r="B77" s="476">
        <v>1947</v>
      </c>
      <c r="C77" s="458">
        <v>28</v>
      </c>
      <c r="D77" s="459">
        <v>2942</v>
      </c>
      <c r="E77" s="112">
        <v>13173</v>
      </c>
      <c r="F77" s="468">
        <f t="shared" si="53"/>
        <v>13424.476497591393</v>
      </c>
      <c r="G77" s="470">
        <f t="shared" si="82"/>
        <v>1.0190902981546643</v>
      </c>
      <c r="H77" s="468">
        <f t="shared" si="90"/>
        <v>251.47649759139313</v>
      </c>
      <c r="I77" s="497">
        <f t="shared" si="54"/>
        <v>12675.899315942943</v>
      </c>
      <c r="J77" s="521">
        <f t="shared" si="83"/>
        <v>0.96226366931928509</v>
      </c>
      <c r="K77" s="632">
        <f t="shared" si="55"/>
        <v>12520.081169323787</v>
      </c>
      <c r="L77" s="637">
        <f t="shared" si="84"/>
        <v>0.9504350694089263</v>
      </c>
      <c r="M77" s="512">
        <f t="shared" si="56"/>
        <v>13453.12616026744</v>
      </c>
      <c r="N77" s="651">
        <f t="shared" si="85"/>
        <v>1.0212651757585547</v>
      </c>
      <c r="O77" s="515">
        <f t="shared" si="57"/>
        <v>12791.107301419137</v>
      </c>
      <c r="P77" s="832">
        <f t="shared" si="86"/>
        <v>0.97100943607524004</v>
      </c>
      <c r="Q77" s="517">
        <f t="shared" si="58"/>
        <v>12767.927390390376</v>
      </c>
      <c r="R77" s="833">
        <f t="shared" si="87"/>
        <v>0.96924978291887764</v>
      </c>
      <c r="S77" s="412">
        <v>0.376</v>
      </c>
      <c r="T77" s="66">
        <v>0.71199999999999997</v>
      </c>
      <c r="U77" s="66">
        <f t="shared" si="59"/>
        <v>9.9642323297031821E-2</v>
      </c>
      <c r="V77" s="66">
        <f t="shared" si="60"/>
        <v>4.5777279521674138E-2</v>
      </c>
      <c r="W77" s="113">
        <f t="shared" si="61"/>
        <v>8.1259040367737762E-2</v>
      </c>
      <c r="X77" s="66">
        <f t="shared" si="62"/>
        <v>2.0713218022635062E-2</v>
      </c>
      <c r="Y77" s="71">
        <f t="shared" si="63"/>
        <v>0.11689694646327503</v>
      </c>
      <c r="Z77" s="66">
        <f t="shared" si="64"/>
        <v>0.2978058936579116</v>
      </c>
      <c r="AA77" s="66">
        <f t="shared" si="65"/>
        <v>9.9007001570694572E-2</v>
      </c>
      <c r="AB77" s="67">
        <f t="shared" si="66"/>
        <v>0.3516175528507367</v>
      </c>
      <c r="AC77" s="66">
        <v>0.33600000000000002</v>
      </c>
      <c r="AD77" s="67">
        <f t="shared" si="67"/>
        <v>9.5075828164239637E-2</v>
      </c>
      <c r="AE77" s="70">
        <v>0.32900000000000001</v>
      </c>
      <c r="AF77" s="69">
        <v>37464</v>
      </c>
      <c r="AG77" s="69"/>
      <c r="AH77" s="888">
        <v>26122</v>
      </c>
      <c r="AI77" s="888">
        <v>112689</v>
      </c>
      <c r="AJ77" s="887">
        <v>99736</v>
      </c>
      <c r="AK77" s="888">
        <f t="shared" si="68"/>
        <v>11157</v>
      </c>
      <c r="AL77" s="68">
        <v>10714</v>
      </c>
      <c r="AM77" s="119">
        <v>2779</v>
      </c>
      <c r="AN77" s="72">
        <v>929.09268315801762</v>
      </c>
      <c r="AO77" s="68">
        <v>1715</v>
      </c>
      <c r="AP77" s="69">
        <v>460</v>
      </c>
      <c r="AQ77" s="68">
        <v>9157</v>
      </c>
      <c r="AR77" s="888">
        <f t="shared" si="88"/>
        <v>734</v>
      </c>
      <c r="AS77" s="68">
        <v>443</v>
      </c>
      <c r="AT77" s="114">
        <v>154</v>
      </c>
      <c r="AU77" s="69">
        <v>52</v>
      </c>
      <c r="AV77" s="888">
        <f t="shared" si="69"/>
        <v>3733</v>
      </c>
      <c r="AW77" s="68">
        <v>1096</v>
      </c>
      <c r="AX77" s="69">
        <v>222</v>
      </c>
      <c r="AY77" s="69">
        <v>1753</v>
      </c>
      <c r="AZ77" s="68">
        <v>622</v>
      </c>
      <c r="BA77" s="220">
        <v>2999</v>
      </c>
      <c r="BB77" s="894">
        <f t="shared" si="70"/>
        <v>776</v>
      </c>
      <c r="BC77" s="349">
        <f t="shared" si="71"/>
        <v>0.33245480925378695</v>
      </c>
      <c r="BD77" s="349">
        <f t="shared" si="72"/>
        <v>0.47431426314902075</v>
      </c>
      <c r="BE77" s="353">
        <f t="shared" si="73"/>
        <v>1.5218876731535465E-2</v>
      </c>
      <c r="BF77" s="365">
        <f t="shared" si="74"/>
        <v>3.3126569585318885E-2</v>
      </c>
      <c r="BG77" s="365">
        <f t="shared" si="75"/>
        <v>1.4267029681827887</v>
      </c>
      <c r="BH77" s="365">
        <f t="shared" si="76"/>
        <v>1.6602605167627588E-2</v>
      </c>
      <c r="BI77" s="365">
        <f t="shared" si="77"/>
        <v>5.5196159341195684E-3</v>
      </c>
      <c r="BJ77" s="365">
        <f t="shared" si="78"/>
        <v>6.8862089467472427E-3</v>
      </c>
      <c r="BK77" s="365">
        <f t="shared" si="79"/>
        <v>0.24442131112534701</v>
      </c>
      <c r="BL77" s="380">
        <f t="shared" si="80"/>
        <v>0.28598120862694854</v>
      </c>
      <c r="BM77" s="365">
        <v>0.26200000000000001</v>
      </c>
      <c r="BN77" s="907">
        <v>12111</v>
      </c>
      <c r="BO77" s="907">
        <v>4203</v>
      </c>
      <c r="BP77" s="910">
        <f t="shared" si="81"/>
        <v>53450</v>
      </c>
      <c r="BQ77" s="909">
        <v>19207</v>
      </c>
      <c r="BR77" s="909">
        <v>2143.3267631840267</v>
      </c>
      <c r="BS77" s="907">
        <v>913</v>
      </c>
      <c r="BT77" s="907">
        <v>997</v>
      </c>
      <c r="BU77" s="457"/>
    </row>
    <row r="78" spans="1:73" x14ac:dyDescent="0.2">
      <c r="A78" s="421"/>
      <c r="B78" s="476">
        <v>1946</v>
      </c>
      <c r="C78" s="458">
        <v>28</v>
      </c>
      <c r="D78" s="459">
        <v>2919</v>
      </c>
      <c r="E78" s="112">
        <v>12168</v>
      </c>
      <c r="F78" s="468">
        <f t="shared" si="53"/>
        <v>12191.772710201998</v>
      </c>
      <c r="G78" s="471">
        <f t="shared" si="82"/>
        <v>1.0019537072815581</v>
      </c>
      <c r="H78" s="468">
        <f t="shared" si="90"/>
        <v>23.772710201998052</v>
      </c>
      <c r="I78" s="497">
        <f t="shared" si="54"/>
        <v>11759.705901611907</v>
      </c>
      <c r="J78" s="519">
        <f t="shared" si="83"/>
        <v>0.96644525818638294</v>
      </c>
      <c r="K78" s="632">
        <f t="shared" si="55"/>
        <v>11548.450419982746</v>
      </c>
      <c r="L78" s="637">
        <f t="shared" si="84"/>
        <v>0.94908369657977865</v>
      </c>
      <c r="M78" s="512">
        <f t="shared" si="56"/>
        <v>12378.252715630093</v>
      </c>
      <c r="N78" s="507">
        <f t="shared" si="85"/>
        <v>1.0172791515146362</v>
      </c>
      <c r="O78" s="515">
        <f t="shared" si="57"/>
        <v>11904.081416774545</v>
      </c>
      <c r="P78" s="832">
        <f t="shared" si="86"/>
        <v>0.97831043859093891</v>
      </c>
      <c r="Q78" s="517">
        <f t="shared" si="58"/>
        <v>11889.844145329002</v>
      </c>
      <c r="R78" s="833">
        <f t="shared" si="87"/>
        <v>0.97714038012237026</v>
      </c>
      <c r="S78" s="412">
        <v>0.35799999999999998</v>
      </c>
      <c r="T78" s="66">
        <v>0.68600000000000005</v>
      </c>
      <c r="U78" s="66">
        <f t="shared" si="59"/>
        <v>9.0275229357798165E-2</v>
      </c>
      <c r="V78" s="66">
        <f t="shared" si="60"/>
        <v>3.7995765702187718E-2</v>
      </c>
      <c r="W78" s="113">
        <f t="shared" si="61"/>
        <v>8.6993182633656255E-2</v>
      </c>
      <c r="X78" s="66">
        <f t="shared" si="62"/>
        <v>2.467184191954834E-2</v>
      </c>
      <c r="Y78" s="71">
        <f t="shared" si="63"/>
        <v>0.10914962325080732</v>
      </c>
      <c r="Z78" s="66">
        <f t="shared" si="64"/>
        <v>0.29617501764290755</v>
      </c>
      <c r="AA78" s="66">
        <f t="shared" si="65"/>
        <v>9.4115536419088625E-2</v>
      </c>
      <c r="AB78" s="67">
        <f t="shared" si="66"/>
        <v>0.34348623853211008</v>
      </c>
      <c r="AC78" s="66">
        <v>0.32800000000000001</v>
      </c>
      <c r="AD78" s="67">
        <f t="shared" si="67"/>
        <v>9.0984930032292785E-2</v>
      </c>
      <c r="AE78" s="70">
        <v>0.27700000000000002</v>
      </c>
      <c r="AF78" s="69">
        <v>35425</v>
      </c>
      <c r="AG78" s="69"/>
      <c r="AH78" s="888">
        <v>25434</v>
      </c>
      <c r="AI78" s="888">
        <v>111480</v>
      </c>
      <c r="AJ78" s="887">
        <v>99056</v>
      </c>
      <c r="AK78" s="888">
        <f t="shared" si="68"/>
        <v>10492</v>
      </c>
      <c r="AL78" s="68">
        <v>10143</v>
      </c>
      <c r="AM78" s="119">
        <v>2405</v>
      </c>
      <c r="AN78" s="72">
        <v>854.07161811010212</v>
      </c>
      <c r="AO78" s="68">
        <v>1346</v>
      </c>
      <c r="AP78" s="69">
        <v>390</v>
      </c>
      <c r="AQ78" s="68">
        <v>9698</v>
      </c>
      <c r="AR78" s="888">
        <f t="shared" si="88"/>
        <v>636</v>
      </c>
      <c r="AS78" s="68">
        <v>349</v>
      </c>
      <c r="AT78" s="114">
        <v>165</v>
      </c>
      <c r="AU78" s="69">
        <v>36</v>
      </c>
      <c r="AV78" s="888">
        <f t="shared" si="69"/>
        <v>3198</v>
      </c>
      <c r="AW78" s="68">
        <v>887</v>
      </c>
      <c r="AX78" s="69">
        <v>210</v>
      </c>
      <c r="AY78" s="69">
        <v>1873</v>
      </c>
      <c r="AZ78" s="68">
        <v>709</v>
      </c>
      <c r="BA78" s="220">
        <v>2562</v>
      </c>
      <c r="BB78" s="894">
        <f t="shared" si="70"/>
        <v>874</v>
      </c>
      <c r="BC78" s="349">
        <f t="shared" si="71"/>
        <v>0.31777000358808755</v>
      </c>
      <c r="BD78" s="349">
        <f t="shared" si="72"/>
        <v>0.44852888410477215</v>
      </c>
      <c r="BE78" s="353">
        <f t="shared" si="73"/>
        <v>1.2073914603516325E-2</v>
      </c>
      <c r="BF78" s="365">
        <f t="shared" si="74"/>
        <v>2.8686759956942951E-2</v>
      </c>
      <c r="BG78" s="365">
        <f t="shared" si="75"/>
        <v>1.4114890613973183</v>
      </c>
      <c r="BH78" s="365">
        <f t="shared" si="76"/>
        <v>2.001411432604093E-2</v>
      </c>
      <c r="BI78" s="365">
        <f t="shared" si="77"/>
        <v>6.3598851811984209E-3</v>
      </c>
      <c r="BJ78" s="365">
        <f t="shared" si="78"/>
        <v>7.8399712952996053E-3</v>
      </c>
      <c r="BK78" s="365">
        <f t="shared" si="79"/>
        <v>0.27376146788990824</v>
      </c>
      <c r="BL78" s="380">
        <f t="shared" si="80"/>
        <v>0.28632321806633731</v>
      </c>
      <c r="BM78" s="365">
        <v>0.25700000000000001</v>
      </c>
      <c r="BN78" s="907">
        <v>11217</v>
      </c>
      <c r="BO78" s="907">
        <v>4053</v>
      </c>
      <c r="BP78" s="910">
        <f t="shared" si="81"/>
        <v>50002</v>
      </c>
      <c r="BQ78" s="909">
        <v>19085</v>
      </c>
      <c r="BR78" s="909">
        <v>1664.3469010046836</v>
      </c>
      <c r="BS78" s="907">
        <v>763</v>
      </c>
      <c r="BT78" s="907">
        <v>950</v>
      </c>
      <c r="BU78" s="457"/>
    </row>
    <row r="79" spans="1:73" x14ac:dyDescent="0.2">
      <c r="A79" s="421"/>
      <c r="B79" s="476">
        <v>1945</v>
      </c>
      <c r="C79" s="458">
        <v>28</v>
      </c>
      <c r="D79" s="459">
        <v>2858</v>
      </c>
      <c r="E79" s="112">
        <v>12244</v>
      </c>
      <c r="F79" s="468">
        <f t="shared" si="53"/>
        <v>12389.994306852845</v>
      </c>
      <c r="G79" s="471">
        <f t="shared" si="82"/>
        <v>1.0119237428007877</v>
      </c>
      <c r="H79" s="468">
        <f t="shared" si="90"/>
        <v>145.9943068528446</v>
      </c>
      <c r="I79" s="497">
        <f t="shared" si="54"/>
        <v>11421.79633275079</v>
      </c>
      <c r="J79" s="521">
        <f t="shared" si="83"/>
        <v>0.93284844272711442</v>
      </c>
      <c r="K79" s="632">
        <f t="shared" si="55"/>
        <v>11290.149177713147</v>
      </c>
      <c r="L79" s="637">
        <f t="shared" si="84"/>
        <v>0.92209646992103456</v>
      </c>
      <c r="M79" s="512">
        <f t="shared" si="56"/>
        <v>12441.156457494684</v>
      </c>
      <c r="N79" s="507">
        <f t="shared" si="85"/>
        <v>1.0161022915301114</v>
      </c>
      <c r="O79" s="515">
        <f t="shared" si="57"/>
        <v>11588.719294129976</v>
      </c>
      <c r="P79" s="831">
        <f t="shared" si="86"/>
        <v>0.94648148432946555</v>
      </c>
      <c r="Q79" s="517">
        <f t="shared" si="58"/>
        <v>11525.327676225681</v>
      </c>
      <c r="R79" s="834">
        <f t="shared" si="87"/>
        <v>0.94130412252741591</v>
      </c>
      <c r="S79" s="412">
        <v>0.35499999999999998</v>
      </c>
      <c r="T79" s="66">
        <v>0.68400000000000005</v>
      </c>
      <c r="U79" s="66">
        <f t="shared" si="59"/>
        <v>0.11708004833975945</v>
      </c>
      <c r="V79" s="66">
        <f t="shared" si="60"/>
        <v>3.2053864303389537E-2</v>
      </c>
      <c r="W79" s="113">
        <f t="shared" si="61"/>
        <v>7.3254903389120579E-2</v>
      </c>
      <c r="X79" s="66">
        <f t="shared" si="62"/>
        <v>2.4659032053864303E-2</v>
      </c>
      <c r="Y79" s="71">
        <f t="shared" si="63"/>
        <v>0.11148950119283932</v>
      </c>
      <c r="Z79" s="66">
        <f t="shared" si="64"/>
        <v>0.28483052310525409</v>
      </c>
      <c r="AA79" s="66">
        <f t="shared" si="65"/>
        <v>9.0136766768042831E-2</v>
      </c>
      <c r="AB79" s="67">
        <f t="shared" si="66"/>
        <v>0.35230477067387928</v>
      </c>
      <c r="AC79" s="66">
        <v>0.32900000000000001</v>
      </c>
      <c r="AD79" s="67">
        <f t="shared" si="67"/>
        <v>8.6230445630201602E-2</v>
      </c>
      <c r="AE79" s="70">
        <v>0.32400000000000001</v>
      </c>
      <c r="AF79" s="69">
        <v>34754</v>
      </c>
      <c r="AG79" s="69"/>
      <c r="AH79" s="888">
        <v>25545</v>
      </c>
      <c r="AI79" s="888">
        <v>109822</v>
      </c>
      <c r="AJ79" s="887">
        <v>97942</v>
      </c>
      <c r="AK79" s="888">
        <f t="shared" si="68"/>
        <v>9899</v>
      </c>
      <c r="AL79" s="68">
        <v>9470</v>
      </c>
      <c r="AM79" s="119">
        <v>2627</v>
      </c>
      <c r="AN79" s="72">
        <v>772.58351867268766</v>
      </c>
      <c r="AO79" s="68">
        <v>1114</v>
      </c>
      <c r="AP79" s="69">
        <v>397</v>
      </c>
      <c r="AQ79" s="68">
        <v>8045</v>
      </c>
      <c r="AR79" s="888">
        <f t="shared" si="88"/>
        <v>674</v>
      </c>
      <c r="AS79" s="68">
        <v>429</v>
      </c>
      <c r="AT79" s="114">
        <v>134</v>
      </c>
      <c r="AU79" s="69">
        <v>58</v>
      </c>
      <c r="AV79" s="888">
        <f t="shared" si="69"/>
        <v>4069</v>
      </c>
      <c r="AW79" s="68">
        <v>1146</v>
      </c>
      <c r="AX79" s="69">
        <v>219</v>
      </c>
      <c r="AY79" s="69">
        <v>1934</v>
      </c>
      <c r="AZ79" s="68">
        <v>723</v>
      </c>
      <c r="BA79" s="220">
        <v>3395</v>
      </c>
      <c r="BB79" s="894">
        <f t="shared" si="70"/>
        <v>857</v>
      </c>
      <c r="BC79" s="349">
        <f t="shared" si="71"/>
        <v>0.31645754038352969</v>
      </c>
      <c r="BD79" s="349">
        <f t="shared" si="72"/>
        <v>0.4540802389320901</v>
      </c>
      <c r="BE79" s="353">
        <f t="shared" si="73"/>
        <v>1.0143687057238076E-2</v>
      </c>
      <c r="BF79" s="365">
        <f t="shared" si="74"/>
        <v>3.7050864125585038E-2</v>
      </c>
      <c r="BG79" s="365">
        <f t="shared" si="75"/>
        <v>1.4348851930713011</v>
      </c>
      <c r="BH79" s="365">
        <f t="shared" si="76"/>
        <v>2.080336076422858E-2</v>
      </c>
      <c r="BI79" s="365">
        <f t="shared" si="77"/>
        <v>6.5833803791590026E-3</v>
      </c>
      <c r="BJ79" s="365">
        <f t="shared" si="78"/>
        <v>7.8035366320045162E-3</v>
      </c>
      <c r="BK79" s="365">
        <f t="shared" si="79"/>
        <v>0.23148414570984635</v>
      </c>
      <c r="BL79" s="380">
        <f t="shared" si="80"/>
        <v>0.27248662024515163</v>
      </c>
      <c r="BM79" s="365">
        <v>0.26100000000000001</v>
      </c>
      <c r="BN79" s="907">
        <v>11174</v>
      </c>
      <c r="BO79" s="907">
        <v>3985</v>
      </c>
      <c r="BP79" s="910">
        <f t="shared" si="81"/>
        <v>49868</v>
      </c>
      <c r="BQ79" s="909">
        <v>19505</v>
      </c>
      <c r="BR79" s="909">
        <v>1976.8060153600384</v>
      </c>
      <c r="BS79" s="907">
        <v>794</v>
      </c>
      <c r="BT79" s="907">
        <v>941</v>
      </c>
      <c r="BU79" s="457"/>
    </row>
    <row r="80" spans="1:73" x14ac:dyDescent="0.2">
      <c r="A80" s="421"/>
      <c r="B80" s="476">
        <v>1944</v>
      </c>
      <c r="C80" s="458">
        <v>28</v>
      </c>
      <c r="D80" s="459">
        <v>2843</v>
      </c>
      <c r="E80" s="112">
        <v>12046</v>
      </c>
      <c r="F80" s="468">
        <f t="shared" si="53"/>
        <v>11954.349512218958</v>
      </c>
      <c r="G80" s="471">
        <f t="shared" si="82"/>
        <v>0.9923916247898853</v>
      </c>
      <c r="H80" s="468">
        <f>E80-F80</f>
        <v>91.650487781042102</v>
      </c>
      <c r="I80" s="497">
        <f t="shared" si="54"/>
        <v>11390.420304321777</v>
      </c>
      <c r="J80" s="521">
        <f t="shared" si="83"/>
        <v>0.94557698026911641</v>
      </c>
      <c r="K80" s="632">
        <f t="shared" si="55"/>
        <v>11175.593140735667</v>
      </c>
      <c r="L80" s="637">
        <f t="shared" si="84"/>
        <v>0.9277430799216061</v>
      </c>
      <c r="M80" s="512">
        <f t="shared" si="56"/>
        <v>12075.280660373315</v>
      </c>
      <c r="N80" s="507">
        <f t="shared" si="85"/>
        <v>1.0024307372051564</v>
      </c>
      <c r="O80" s="515">
        <f t="shared" si="57"/>
        <v>11568.509369539104</v>
      </c>
      <c r="P80" s="831">
        <f t="shared" si="86"/>
        <v>0.96036106338528182</v>
      </c>
      <c r="Q80" s="517">
        <f t="shared" si="58"/>
        <v>11518.958303176727</v>
      </c>
      <c r="R80" s="834">
        <f t="shared" si="87"/>
        <v>0.95624757622254086</v>
      </c>
      <c r="S80" s="412">
        <v>0.35799999999999998</v>
      </c>
      <c r="T80" s="66">
        <v>0.68400000000000005</v>
      </c>
      <c r="U80" s="66">
        <f t="shared" si="59"/>
        <v>9.8769318832283917E-2</v>
      </c>
      <c r="V80" s="66">
        <f t="shared" si="60"/>
        <v>3.2312535775615339E-2</v>
      </c>
      <c r="W80" s="113">
        <f t="shared" si="61"/>
        <v>7.5186450641096289E-2</v>
      </c>
      <c r="X80" s="66">
        <f t="shared" si="62"/>
        <v>2.1493989696622782E-2</v>
      </c>
      <c r="Y80" s="71">
        <f t="shared" si="63"/>
        <v>0.11063962673132738</v>
      </c>
      <c r="Z80" s="66">
        <f t="shared" si="64"/>
        <v>0.26574127074985687</v>
      </c>
      <c r="AA80" s="66">
        <f t="shared" si="65"/>
        <v>8.5280502590102503E-2</v>
      </c>
      <c r="AB80" s="67">
        <f t="shared" si="66"/>
        <v>0.34476244991413851</v>
      </c>
      <c r="AC80" s="66">
        <v>0.32600000000000001</v>
      </c>
      <c r="AD80" s="67">
        <f t="shared" si="67"/>
        <v>8.2075021124949479E-2</v>
      </c>
      <c r="AE80" s="70">
        <v>0.27800000000000002</v>
      </c>
      <c r="AF80" s="69">
        <v>34940</v>
      </c>
      <c r="AG80" s="69"/>
      <c r="AH80" s="888">
        <v>25501</v>
      </c>
      <c r="AI80" s="888">
        <v>108876</v>
      </c>
      <c r="AJ80" s="887">
        <v>97576</v>
      </c>
      <c r="AK80" s="888">
        <f t="shared" si="68"/>
        <v>9285</v>
      </c>
      <c r="AL80" s="68">
        <v>8936</v>
      </c>
      <c r="AM80" s="119">
        <v>2405</v>
      </c>
      <c r="AN80" s="72">
        <v>901.35637914086931</v>
      </c>
      <c r="AO80" s="68">
        <v>1129</v>
      </c>
      <c r="AP80" s="69">
        <v>422</v>
      </c>
      <c r="AQ80" s="68">
        <v>8186</v>
      </c>
      <c r="AR80" s="888">
        <f t="shared" si="88"/>
        <v>660</v>
      </c>
      <c r="AS80" s="68">
        <v>349</v>
      </c>
      <c r="AT80" s="114">
        <v>128</v>
      </c>
      <c r="AU80" s="69">
        <v>44</v>
      </c>
      <c r="AV80" s="888">
        <f t="shared" si="69"/>
        <v>3451</v>
      </c>
      <c r="AW80" s="68">
        <v>924</v>
      </c>
      <c r="AX80" s="69">
        <v>194</v>
      </c>
      <c r="AY80" s="69">
        <v>1965</v>
      </c>
      <c r="AZ80" s="68">
        <v>623</v>
      </c>
      <c r="BA80" s="220">
        <v>2791</v>
      </c>
      <c r="BB80" s="894">
        <f t="shared" si="70"/>
        <v>751</v>
      </c>
      <c r="BC80" s="349">
        <f t="shared" si="71"/>
        <v>0.3209155369411073</v>
      </c>
      <c r="BD80" s="349">
        <f t="shared" si="72"/>
        <v>0.44637936735368677</v>
      </c>
      <c r="BE80" s="353">
        <f t="shared" si="73"/>
        <v>1.0369594768360337E-2</v>
      </c>
      <c r="BF80" s="365">
        <f t="shared" si="74"/>
        <v>3.1696608986369813E-2</v>
      </c>
      <c r="BG80" s="365">
        <f t="shared" si="75"/>
        <v>1.3909559244419003</v>
      </c>
      <c r="BH80" s="365">
        <f t="shared" si="76"/>
        <v>1.7830566685746996E-2</v>
      </c>
      <c r="BI80" s="365">
        <f t="shared" si="77"/>
        <v>5.7221058819207169E-3</v>
      </c>
      <c r="BJ80" s="365">
        <f t="shared" si="78"/>
        <v>6.897755244498328E-3</v>
      </c>
      <c r="BK80" s="365">
        <f t="shared" si="79"/>
        <v>0.23428734974241558</v>
      </c>
      <c r="BL80" s="380">
        <f t="shared" si="80"/>
        <v>0.25575271894676588</v>
      </c>
      <c r="BM80" s="365">
        <v>0.26100000000000001</v>
      </c>
      <c r="BN80" s="907">
        <v>11157</v>
      </c>
      <c r="BO80" s="907">
        <v>4116</v>
      </c>
      <c r="BP80" s="910">
        <f t="shared" si="81"/>
        <v>48600</v>
      </c>
      <c r="BQ80" s="909">
        <v>19288</v>
      </c>
      <c r="BR80" s="909">
        <v>1727.690694879444</v>
      </c>
      <c r="BS80" s="907">
        <v>728</v>
      </c>
      <c r="BT80" s="907">
        <v>968</v>
      </c>
      <c r="BU80" s="457"/>
    </row>
    <row r="81" spans="1:73" x14ac:dyDescent="0.2">
      <c r="A81" s="421"/>
      <c r="B81" s="476">
        <v>1943</v>
      </c>
      <c r="C81" s="458">
        <v>29</v>
      </c>
      <c r="D81" s="459">
        <v>2992</v>
      </c>
      <c r="E81" s="112">
        <v>12350</v>
      </c>
      <c r="F81" s="468">
        <f t="shared" si="53"/>
        <v>12584.330644892338</v>
      </c>
      <c r="G81" s="470">
        <f t="shared" si="82"/>
        <v>1.0189741412868289</v>
      </c>
      <c r="H81" s="468">
        <f t="shared" ref="H81" si="91">F81-E81</f>
        <v>234.33064489233766</v>
      </c>
      <c r="I81" s="497">
        <f t="shared" si="54"/>
        <v>11598.760518009298</v>
      </c>
      <c r="J81" s="521">
        <f t="shared" si="83"/>
        <v>0.93917089214650185</v>
      </c>
      <c r="K81" s="632">
        <f t="shared" si="55"/>
        <v>11396.054288844774</v>
      </c>
      <c r="L81" s="637">
        <f t="shared" si="84"/>
        <v>0.92275743229512341</v>
      </c>
      <c r="M81" s="512">
        <f t="shared" si="56"/>
        <v>12740.328083555592</v>
      </c>
      <c r="N81" s="651">
        <f t="shared" si="85"/>
        <v>1.0316055128385095</v>
      </c>
      <c r="O81" s="515">
        <f t="shared" si="57"/>
        <v>11725.953610377346</v>
      </c>
      <c r="P81" s="831">
        <f t="shared" si="86"/>
        <v>0.94946992796577701</v>
      </c>
      <c r="Q81" s="517">
        <f t="shared" si="58"/>
        <v>11717.31422841209</v>
      </c>
      <c r="R81" s="834">
        <f t="shared" si="87"/>
        <v>0.94877038286737569</v>
      </c>
      <c r="S81" s="412">
        <v>0.34599999999999997</v>
      </c>
      <c r="T81" s="66">
        <v>0.67100000000000004</v>
      </c>
      <c r="U81" s="66">
        <f t="shared" si="59"/>
        <v>0.12097025275254027</v>
      </c>
      <c r="V81" s="66">
        <f t="shared" si="60"/>
        <v>2.8841527270668819E-2</v>
      </c>
      <c r="W81" s="113">
        <f t="shared" si="61"/>
        <v>7.4665082014489084E-2</v>
      </c>
      <c r="X81" s="66">
        <f t="shared" si="62"/>
        <v>2.5643202853018597E-2</v>
      </c>
      <c r="Y81" s="71">
        <f t="shared" si="63"/>
        <v>0.10792529996242277</v>
      </c>
      <c r="Z81" s="66">
        <f t="shared" si="64"/>
        <v>0.29336842999065976</v>
      </c>
      <c r="AA81" s="66">
        <f t="shared" si="65"/>
        <v>9.0578601952268176E-2</v>
      </c>
      <c r="AB81" s="67">
        <f t="shared" si="66"/>
        <v>0.34955138546885173</v>
      </c>
      <c r="AC81" s="66">
        <v>0.32400000000000001</v>
      </c>
      <c r="AD81" s="67">
        <f t="shared" si="67"/>
        <v>8.6960701208588578E-2</v>
      </c>
      <c r="AE81" s="70">
        <v>0.33100000000000002</v>
      </c>
      <c r="AF81" s="69">
        <v>35331</v>
      </c>
      <c r="AG81" s="69"/>
      <c r="AH81" s="888">
        <v>26114</v>
      </c>
      <c r="AI81" s="888">
        <v>114431</v>
      </c>
      <c r="AJ81" s="887">
        <v>102078</v>
      </c>
      <c r="AK81" s="888">
        <f t="shared" si="68"/>
        <v>10365</v>
      </c>
      <c r="AL81" s="68">
        <v>9951</v>
      </c>
      <c r="AM81" s="119">
        <v>2731</v>
      </c>
      <c r="AN81" s="72">
        <v>892.19756638720037</v>
      </c>
      <c r="AO81" s="68">
        <v>1019</v>
      </c>
      <c r="AP81" s="69">
        <v>409</v>
      </c>
      <c r="AQ81" s="68">
        <v>8544</v>
      </c>
      <c r="AR81" s="888">
        <f t="shared" si="88"/>
        <v>693</v>
      </c>
      <c r="AS81" s="68">
        <v>414</v>
      </c>
      <c r="AT81" s="114">
        <v>155</v>
      </c>
      <c r="AU81" s="69">
        <v>56</v>
      </c>
      <c r="AV81" s="888">
        <f t="shared" si="69"/>
        <v>4274</v>
      </c>
      <c r="AW81" s="68">
        <v>1313</v>
      </c>
      <c r="AX81" s="69">
        <v>228</v>
      </c>
      <c r="AY81" s="69">
        <v>1911</v>
      </c>
      <c r="AZ81" s="68">
        <v>751</v>
      </c>
      <c r="BA81" s="220">
        <v>3581</v>
      </c>
      <c r="BB81" s="894">
        <f t="shared" si="70"/>
        <v>906</v>
      </c>
      <c r="BC81" s="349">
        <f t="shared" si="71"/>
        <v>0.30875374679938128</v>
      </c>
      <c r="BD81" s="349">
        <f t="shared" si="72"/>
        <v>0.44815653100995362</v>
      </c>
      <c r="BE81" s="353">
        <f t="shared" si="73"/>
        <v>8.9049296082355303E-3</v>
      </c>
      <c r="BF81" s="365">
        <f t="shared" si="74"/>
        <v>3.7350018788614971E-2</v>
      </c>
      <c r="BG81" s="365">
        <f t="shared" si="75"/>
        <v>1.4515015142509411</v>
      </c>
      <c r="BH81" s="365">
        <f t="shared" si="76"/>
        <v>2.1256120687215194E-2</v>
      </c>
      <c r="BI81" s="365">
        <f t="shared" si="77"/>
        <v>6.56290690459753E-3</v>
      </c>
      <c r="BJ81" s="365">
        <f t="shared" si="78"/>
        <v>7.9174349608060746E-3</v>
      </c>
      <c r="BK81" s="365">
        <f t="shared" si="79"/>
        <v>0.24182729048144688</v>
      </c>
      <c r="BL81" s="380">
        <f t="shared" si="80"/>
        <v>0.28165067504457841</v>
      </c>
      <c r="BM81" s="365">
        <v>0.25600000000000001</v>
      </c>
      <c r="BN81" s="907">
        <v>11154</v>
      </c>
      <c r="BO81" s="907">
        <v>4118</v>
      </c>
      <c r="BP81" s="910">
        <f t="shared" si="81"/>
        <v>51283</v>
      </c>
      <c r="BQ81" s="909">
        <v>19956</v>
      </c>
      <c r="BR81" s="909">
        <v>1952.2077598680416</v>
      </c>
      <c r="BS81" s="907">
        <v>601</v>
      </c>
      <c r="BT81" s="907">
        <v>1021</v>
      </c>
      <c r="BU81" s="457"/>
    </row>
    <row r="82" spans="1:73" x14ac:dyDescent="0.2">
      <c r="A82" s="421"/>
      <c r="B82" s="476">
        <v>1942</v>
      </c>
      <c r="C82" s="458">
        <v>28</v>
      </c>
      <c r="D82" s="459">
        <v>2883</v>
      </c>
      <c r="E82" s="112">
        <v>12010</v>
      </c>
      <c r="F82" s="468">
        <f t="shared" si="53"/>
        <v>11974.603901015069</v>
      </c>
      <c r="G82" s="471">
        <f t="shared" si="82"/>
        <v>0.99705278110033879</v>
      </c>
      <c r="H82" s="468">
        <f t="shared" ref="H82:H93" si="92">E82-F82</f>
        <v>35.396098984931086</v>
      </c>
      <c r="I82" s="497">
        <f t="shared" si="54"/>
        <v>11131.092299346816</v>
      </c>
      <c r="J82" s="521">
        <f t="shared" si="83"/>
        <v>0.92681867604886059</v>
      </c>
      <c r="K82" s="632">
        <f t="shared" si="55"/>
        <v>10931.008824973889</v>
      </c>
      <c r="L82" s="637">
        <f t="shared" si="84"/>
        <v>0.91015893630090672</v>
      </c>
      <c r="M82" s="512">
        <f t="shared" si="56"/>
        <v>12119.911033584523</v>
      </c>
      <c r="N82" s="507">
        <f t="shared" si="85"/>
        <v>1.0091516264433409</v>
      </c>
      <c r="O82" s="515">
        <f t="shared" si="57"/>
        <v>11248.707396050502</v>
      </c>
      <c r="P82" s="831">
        <f t="shared" si="86"/>
        <v>0.9366117731932142</v>
      </c>
      <c r="Q82" s="517">
        <f t="shared" si="58"/>
        <v>11257.100604644844</v>
      </c>
      <c r="R82" s="834">
        <f t="shared" si="87"/>
        <v>0.93731062486634831</v>
      </c>
      <c r="S82" s="412">
        <v>0.34799999999999998</v>
      </c>
      <c r="T82" s="66">
        <v>0.67</v>
      </c>
      <c r="U82" s="66">
        <f t="shared" si="59"/>
        <v>9.8857310284207439E-2</v>
      </c>
      <c r="V82" s="66">
        <f t="shared" si="60"/>
        <v>3.5335481980662171E-2</v>
      </c>
      <c r="W82" s="113">
        <f t="shared" si="61"/>
        <v>7.5761022887564269E-2</v>
      </c>
      <c r="X82" s="66">
        <f t="shared" si="62"/>
        <v>2.5988866100205097E-2</v>
      </c>
      <c r="Y82" s="71">
        <f t="shared" si="63"/>
        <v>0.10929608226782546</v>
      </c>
      <c r="Z82" s="66">
        <f t="shared" si="64"/>
        <v>0.29425725168473482</v>
      </c>
      <c r="AA82" s="66">
        <f t="shared" si="65"/>
        <v>9.1395549893070027E-2</v>
      </c>
      <c r="AB82" s="67">
        <f t="shared" si="66"/>
        <v>0.35188983299150306</v>
      </c>
      <c r="AC82" s="66">
        <v>0.32200000000000001</v>
      </c>
      <c r="AD82" s="67">
        <f t="shared" si="67"/>
        <v>8.8310506438549388E-2</v>
      </c>
      <c r="AE82" s="70">
        <v>0.27</v>
      </c>
      <c r="AF82" s="69">
        <v>34130</v>
      </c>
      <c r="AG82" s="69"/>
      <c r="AH82" s="888">
        <v>24796</v>
      </c>
      <c r="AI82" s="888">
        <v>109885</v>
      </c>
      <c r="AJ82" s="887">
        <v>98048</v>
      </c>
      <c r="AK82" s="888">
        <f t="shared" si="68"/>
        <v>10043</v>
      </c>
      <c r="AL82" s="68">
        <v>9704</v>
      </c>
      <c r="AM82" s="119">
        <v>2329</v>
      </c>
      <c r="AN82" s="72">
        <v>817.07218252406915</v>
      </c>
      <c r="AO82" s="68">
        <v>1206</v>
      </c>
      <c r="AP82" s="69">
        <v>426</v>
      </c>
      <c r="AQ82" s="68">
        <v>8325</v>
      </c>
      <c r="AR82" s="888">
        <f t="shared" si="88"/>
        <v>656</v>
      </c>
      <c r="AS82" s="68">
        <v>339</v>
      </c>
      <c r="AT82" s="114">
        <v>139</v>
      </c>
      <c r="AU82" s="69">
        <v>44</v>
      </c>
      <c r="AV82" s="888">
        <f t="shared" si="69"/>
        <v>3374</v>
      </c>
      <c r="AW82" s="68">
        <v>964</v>
      </c>
      <c r="AX82" s="69">
        <v>186</v>
      </c>
      <c r="AY82" s="69">
        <v>1732</v>
      </c>
      <c r="AZ82" s="68">
        <v>748</v>
      </c>
      <c r="BA82" s="220">
        <v>2718</v>
      </c>
      <c r="BB82" s="894">
        <f t="shared" si="70"/>
        <v>887</v>
      </c>
      <c r="BC82" s="349">
        <f t="shared" si="71"/>
        <v>0.31059744278108931</v>
      </c>
      <c r="BD82" s="349">
        <f t="shared" si="72"/>
        <v>0.44147062838421985</v>
      </c>
      <c r="BE82" s="353">
        <f t="shared" si="73"/>
        <v>1.0975110342630932E-2</v>
      </c>
      <c r="BF82" s="365">
        <f t="shared" si="74"/>
        <v>3.0704827774491513E-2</v>
      </c>
      <c r="BG82" s="365">
        <f t="shared" si="75"/>
        <v>1.4213595077644301</v>
      </c>
      <c r="BH82" s="365">
        <f t="shared" si="76"/>
        <v>2.1916202754175211E-2</v>
      </c>
      <c r="BI82" s="365">
        <f t="shared" si="77"/>
        <v>6.8071165309186877E-3</v>
      </c>
      <c r="BJ82" s="365">
        <f t="shared" si="78"/>
        <v>8.0720753515038449E-3</v>
      </c>
      <c r="BK82" s="365">
        <f t="shared" si="79"/>
        <v>0.24392030471725754</v>
      </c>
      <c r="BL82" s="380">
        <f t="shared" si="80"/>
        <v>0.2843246410782303</v>
      </c>
      <c r="BM82" s="365">
        <v>0.253</v>
      </c>
      <c r="BN82" s="907">
        <v>11026</v>
      </c>
      <c r="BO82" s="907">
        <v>3980</v>
      </c>
      <c r="BP82" s="910">
        <f t="shared" si="81"/>
        <v>48511</v>
      </c>
      <c r="BQ82" s="909">
        <v>18742</v>
      </c>
      <c r="BR82" s="909">
        <v>1681.3137915920593</v>
      </c>
      <c r="BS82" s="907">
        <v>643</v>
      </c>
      <c r="BT82" s="907">
        <v>868</v>
      </c>
      <c r="BU82" s="457"/>
    </row>
    <row r="83" spans="1:73" x14ac:dyDescent="0.2">
      <c r="A83" s="421"/>
      <c r="B83" s="476">
        <v>1941</v>
      </c>
      <c r="C83" s="458">
        <v>28</v>
      </c>
      <c r="D83" s="459">
        <v>2868</v>
      </c>
      <c r="E83" s="112">
        <v>12955</v>
      </c>
      <c r="F83" s="468">
        <f t="shared" si="53"/>
        <v>12798.145127067964</v>
      </c>
      <c r="G83" s="471">
        <f t="shared" si="82"/>
        <v>0.98789232937614546</v>
      </c>
      <c r="H83" s="468">
        <f t="shared" si="92"/>
        <v>156.85487293203551</v>
      </c>
      <c r="I83" s="497">
        <f t="shared" si="54"/>
        <v>12188.800094986227</v>
      </c>
      <c r="J83" s="521">
        <f t="shared" si="83"/>
        <v>0.9408568193736957</v>
      </c>
      <c r="K83" s="632">
        <f t="shared" si="55"/>
        <v>11959.099686399468</v>
      </c>
      <c r="L83" s="637">
        <f t="shared" si="84"/>
        <v>0.92312618189112061</v>
      </c>
      <c r="M83" s="512">
        <f t="shared" si="56"/>
        <v>12895.746785112942</v>
      </c>
      <c r="N83" s="507">
        <f t="shared" si="85"/>
        <v>0.99542622810597781</v>
      </c>
      <c r="O83" s="515">
        <f t="shared" si="57"/>
        <v>12310.531789084762</v>
      </c>
      <c r="P83" s="831">
        <f t="shared" si="86"/>
        <v>0.95025332219874659</v>
      </c>
      <c r="Q83" s="517">
        <f t="shared" si="58"/>
        <v>12259.132702660232</v>
      </c>
      <c r="R83" s="834">
        <f t="shared" si="87"/>
        <v>0.94628581263297817</v>
      </c>
      <c r="S83" s="412">
        <v>0.372</v>
      </c>
      <c r="T83" s="66">
        <v>0.70299999999999996</v>
      </c>
      <c r="U83" s="66">
        <f t="shared" si="59"/>
        <v>9.6122247781794276E-2</v>
      </c>
      <c r="V83" s="66">
        <f t="shared" si="60"/>
        <v>3.9982473436301895E-2</v>
      </c>
      <c r="W83" s="113">
        <f t="shared" si="61"/>
        <v>8.0036264732547602E-2</v>
      </c>
      <c r="X83" s="66">
        <f t="shared" si="62"/>
        <v>2.2017745645744331E-2</v>
      </c>
      <c r="Y83" s="71">
        <f t="shared" si="63"/>
        <v>0.11745240253853127</v>
      </c>
      <c r="Z83" s="66">
        <f t="shared" si="64"/>
        <v>0.28113703581991456</v>
      </c>
      <c r="AA83" s="66">
        <f t="shared" si="65"/>
        <v>9.3073436083408886E-2</v>
      </c>
      <c r="AB83" s="67">
        <f t="shared" si="66"/>
        <v>0.35477598860773357</v>
      </c>
      <c r="AC83" s="66">
        <v>0.33100000000000002</v>
      </c>
      <c r="AD83" s="67">
        <f t="shared" si="67"/>
        <v>9.0244786944696287E-2</v>
      </c>
      <c r="AE83" s="70">
        <v>0.28000000000000003</v>
      </c>
      <c r="AF83" s="69">
        <v>36516</v>
      </c>
      <c r="AG83" s="69"/>
      <c r="AH83" s="888">
        <v>25681</v>
      </c>
      <c r="AI83" s="888">
        <v>110300</v>
      </c>
      <c r="AJ83" s="887">
        <v>98268</v>
      </c>
      <c r="AK83" s="888">
        <f t="shared" si="68"/>
        <v>10266</v>
      </c>
      <c r="AL83" s="68">
        <v>9954</v>
      </c>
      <c r="AM83" s="119">
        <v>2394</v>
      </c>
      <c r="AN83" s="72">
        <v>912.25901411960047</v>
      </c>
      <c r="AO83" s="68">
        <v>1460</v>
      </c>
      <c r="AP83" s="69">
        <v>515</v>
      </c>
      <c r="AQ83" s="68">
        <v>8828</v>
      </c>
      <c r="AR83" s="888">
        <f t="shared" si="88"/>
        <v>727</v>
      </c>
      <c r="AS83" s="68">
        <v>312</v>
      </c>
      <c r="AT83" s="114">
        <v>126</v>
      </c>
      <c r="AU83" s="69">
        <v>33</v>
      </c>
      <c r="AV83" s="888">
        <f t="shared" si="69"/>
        <v>3510</v>
      </c>
      <c r="AW83" s="68">
        <v>885</v>
      </c>
      <c r="AX83" s="69">
        <v>179</v>
      </c>
      <c r="AY83" s="69">
        <v>1724</v>
      </c>
      <c r="AZ83" s="68">
        <v>678</v>
      </c>
      <c r="BA83" s="220">
        <v>2783</v>
      </c>
      <c r="BB83" s="894">
        <f t="shared" si="70"/>
        <v>804</v>
      </c>
      <c r="BC83" s="349">
        <f t="shared" si="71"/>
        <v>0.33106074342701725</v>
      </c>
      <c r="BD83" s="349">
        <f t="shared" si="72"/>
        <v>0.46398005439709883</v>
      </c>
      <c r="BE83" s="353">
        <f t="shared" si="73"/>
        <v>1.3236627379873073E-2</v>
      </c>
      <c r="BF83" s="365">
        <f t="shared" si="74"/>
        <v>3.1822302810516775E-2</v>
      </c>
      <c r="BG83" s="365">
        <f t="shared" si="75"/>
        <v>1.4014952349654946</v>
      </c>
      <c r="BH83" s="365">
        <f t="shared" si="76"/>
        <v>1.8567203417679923E-2</v>
      </c>
      <c r="BI83" s="365">
        <f t="shared" si="77"/>
        <v>6.1468721668177699E-3</v>
      </c>
      <c r="BJ83" s="365">
        <f t="shared" si="78"/>
        <v>7.2892112420670898E-3</v>
      </c>
      <c r="BK83" s="365">
        <f t="shared" si="79"/>
        <v>0.24175703801073503</v>
      </c>
      <c r="BL83" s="380">
        <f t="shared" si="80"/>
        <v>0.27259283601708839</v>
      </c>
      <c r="BM83" s="365">
        <v>0.26100000000000001</v>
      </c>
      <c r="BN83" s="907">
        <v>11966</v>
      </c>
      <c r="BO83" s="907">
        <v>4409</v>
      </c>
      <c r="BP83" s="910">
        <f t="shared" si="81"/>
        <v>51177</v>
      </c>
      <c r="BQ83" s="909">
        <v>18789</v>
      </c>
      <c r="BR83" s="909">
        <v>1752.5652231460042</v>
      </c>
      <c r="BS83" s="907">
        <v>706</v>
      </c>
      <c r="BT83" s="907">
        <v>1023</v>
      </c>
      <c r="BU83" s="457"/>
    </row>
    <row r="84" spans="1:73" x14ac:dyDescent="0.2">
      <c r="A84" s="421"/>
      <c r="B84" s="476">
        <v>1940</v>
      </c>
      <c r="C84" s="458">
        <v>29</v>
      </c>
      <c r="D84" s="459">
        <v>2896</v>
      </c>
      <c r="E84" s="112">
        <v>13743</v>
      </c>
      <c r="F84" s="468">
        <f t="shared" si="53"/>
        <v>13750.01942051321</v>
      </c>
      <c r="G84" s="471">
        <f t="shared" si="82"/>
        <v>1.0005107633350223</v>
      </c>
      <c r="H84" s="468">
        <f t="shared" ref="H84" si="93">F84-E84</f>
        <v>7.019420513210207</v>
      </c>
      <c r="I84" s="497">
        <f t="shared" si="54"/>
        <v>12957.885705657342</v>
      </c>
      <c r="J84" s="521">
        <f t="shared" si="83"/>
        <v>0.94287169509258106</v>
      </c>
      <c r="K84" s="632">
        <f t="shared" si="55"/>
        <v>12704.844252076166</v>
      </c>
      <c r="L84" s="637">
        <f t="shared" si="84"/>
        <v>0.92445930670713572</v>
      </c>
      <c r="M84" s="512">
        <f t="shared" si="56"/>
        <v>13875.663484686256</v>
      </c>
      <c r="N84" s="507">
        <f t="shared" si="85"/>
        <v>1.0096531677716842</v>
      </c>
      <c r="O84" s="515">
        <f t="shared" si="57"/>
        <v>13095.149623663085</v>
      </c>
      <c r="P84" s="831">
        <f t="shared" si="86"/>
        <v>0.95285961024980603</v>
      </c>
      <c r="Q84" s="517">
        <f t="shared" si="58"/>
        <v>12941.411787824301</v>
      </c>
      <c r="R84" s="834">
        <f t="shared" si="87"/>
        <v>0.94167298172337199</v>
      </c>
      <c r="S84" s="412">
        <v>0.38800000000000001</v>
      </c>
      <c r="T84" s="66">
        <v>0.72199999999999998</v>
      </c>
      <c r="U84" s="66">
        <f t="shared" si="59"/>
        <v>9.1397294226995759E-2</v>
      </c>
      <c r="V84" s="66">
        <f t="shared" si="60"/>
        <v>4.4924093772591142E-2</v>
      </c>
      <c r="W84" s="113">
        <f t="shared" si="61"/>
        <v>8.1211577294144049E-2</v>
      </c>
      <c r="X84" s="66">
        <f t="shared" si="62"/>
        <v>2.2255499328720438E-2</v>
      </c>
      <c r="Y84" s="71">
        <f t="shared" si="63"/>
        <v>0.12333856854386359</v>
      </c>
      <c r="Z84" s="66">
        <f t="shared" si="64"/>
        <v>0.25857172363936798</v>
      </c>
      <c r="AA84" s="66">
        <f t="shared" si="65"/>
        <v>8.9881085932241422E-2</v>
      </c>
      <c r="AB84" s="67">
        <f t="shared" si="66"/>
        <v>0.35482288546937935</v>
      </c>
      <c r="AC84" s="66">
        <v>0.33400000000000002</v>
      </c>
      <c r="AD84" s="67">
        <f t="shared" si="67"/>
        <v>8.6668162441103883E-2</v>
      </c>
      <c r="AE84" s="70">
        <v>0.28399999999999997</v>
      </c>
      <c r="AF84" s="69">
        <v>38732</v>
      </c>
      <c r="AG84" s="69"/>
      <c r="AH84" s="888">
        <v>26677</v>
      </c>
      <c r="AI84" s="888">
        <v>111425</v>
      </c>
      <c r="AJ84" s="887">
        <v>99806</v>
      </c>
      <c r="AK84" s="888">
        <f t="shared" si="68"/>
        <v>10015</v>
      </c>
      <c r="AL84" s="68">
        <v>9657</v>
      </c>
      <c r="AM84" s="119">
        <v>2338</v>
      </c>
      <c r="AN84" s="72">
        <v>793.20218319219464</v>
      </c>
      <c r="AO84" s="68">
        <v>1740</v>
      </c>
      <c r="AP84" s="69">
        <v>479</v>
      </c>
      <c r="AQ84" s="68">
        <v>9049</v>
      </c>
      <c r="AR84" s="888">
        <f t="shared" si="88"/>
        <v>703</v>
      </c>
      <c r="AS84" s="68">
        <v>358</v>
      </c>
      <c r="AT84" s="114">
        <v>143</v>
      </c>
      <c r="AU84" s="69">
        <v>51</v>
      </c>
      <c r="AV84" s="888">
        <f t="shared" si="69"/>
        <v>3540</v>
      </c>
      <c r="AW84" s="68">
        <v>953</v>
      </c>
      <c r="AX84" s="69">
        <v>173</v>
      </c>
      <c r="AY84" s="69">
        <v>1564</v>
      </c>
      <c r="AZ84" s="68">
        <v>719</v>
      </c>
      <c r="BA84" s="220">
        <v>2837</v>
      </c>
      <c r="BB84" s="894">
        <f t="shared" si="70"/>
        <v>862</v>
      </c>
      <c r="BC84" s="349">
        <f t="shared" si="71"/>
        <v>0.34760601301323762</v>
      </c>
      <c r="BD84" s="349">
        <f t="shared" si="72"/>
        <v>0.47781018622391741</v>
      </c>
      <c r="BE84" s="353">
        <f t="shared" si="73"/>
        <v>1.5615885124523221E-2</v>
      </c>
      <c r="BF84" s="365">
        <f t="shared" si="74"/>
        <v>3.1770249046443794E-2</v>
      </c>
      <c r="BG84" s="365">
        <f t="shared" si="75"/>
        <v>1.3745739956625014</v>
      </c>
      <c r="BH84" s="365">
        <f t="shared" si="76"/>
        <v>1.8563461737064958E-2</v>
      </c>
      <c r="BI84" s="365">
        <f t="shared" si="77"/>
        <v>6.4527709221449403E-3</v>
      </c>
      <c r="BJ84" s="365">
        <f t="shared" si="78"/>
        <v>7.7361453892752976E-3</v>
      </c>
      <c r="BK84" s="365">
        <f t="shared" si="79"/>
        <v>0.2336311060621708</v>
      </c>
      <c r="BL84" s="380">
        <f t="shared" si="80"/>
        <v>0.24932872043788082</v>
      </c>
      <c r="BM84" s="365">
        <v>0.26700000000000002</v>
      </c>
      <c r="BN84" s="907">
        <v>12716</v>
      </c>
      <c r="BO84" s="907">
        <v>4625</v>
      </c>
      <c r="BP84" s="910">
        <f t="shared" si="81"/>
        <v>53240</v>
      </c>
      <c r="BQ84" s="909">
        <v>19207</v>
      </c>
      <c r="BR84" s="909">
        <v>1720.1378917751601</v>
      </c>
      <c r="BS84" s="907">
        <v>656</v>
      </c>
      <c r="BT84" s="907">
        <v>1105</v>
      </c>
      <c r="BU84" s="457"/>
    </row>
    <row r="85" spans="1:73" x14ac:dyDescent="0.2">
      <c r="A85" s="421"/>
      <c r="B85" s="476">
        <v>1939</v>
      </c>
      <c r="C85" s="458">
        <v>30</v>
      </c>
      <c r="D85" s="459">
        <v>2840</v>
      </c>
      <c r="E85" s="112">
        <v>13804</v>
      </c>
      <c r="F85" s="468">
        <f t="shared" si="53"/>
        <v>13382.671498778325</v>
      </c>
      <c r="G85" s="470">
        <f t="shared" si="82"/>
        <v>0.96947779620242869</v>
      </c>
      <c r="H85" s="468">
        <f t="shared" si="92"/>
        <v>421.32850122167474</v>
      </c>
      <c r="I85" s="497">
        <f t="shared" si="54"/>
        <v>13081.343594614436</v>
      </c>
      <c r="J85" s="521">
        <f t="shared" si="83"/>
        <v>0.94764876808276122</v>
      </c>
      <c r="K85" s="632">
        <f t="shared" si="55"/>
        <v>12791.177020600853</v>
      </c>
      <c r="L85" s="637">
        <f t="shared" si="84"/>
        <v>0.92662829763842747</v>
      </c>
      <c r="M85" s="512">
        <f t="shared" si="56"/>
        <v>13380.895873886717</v>
      </c>
      <c r="N85" s="651">
        <f t="shared" si="85"/>
        <v>0.96934916501642399</v>
      </c>
      <c r="O85" s="515">
        <f t="shared" si="57"/>
        <v>13293.811226514181</v>
      </c>
      <c r="P85" s="832">
        <f t="shared" si="86"/>
        <v>0.963040511917863</v>
      </c>
      <c r="Q85" s="517">
        <f t="shared" si="58"/>
        <v>13093.749175485289</v>
      </c>
      <c r="R85" s="834">
        <f t="shared" si="87"/>
        <v>0.94854746272712898</v>
      </c>
      <c r="S85" s="412">
        <v>0.39300000000000002</v>
      </c>
      <c r="T85" s="66">
        <v>0.73399999999999999</v>
      </c>
      <c r="U85" s="66">
        <f t="shared" si="59"/>
        <v>9.2239734441569299E-2</v>
      </c>
      <c r="V85" s="66">
        <f t="shared" si="60"/>
        <v>4.2421391045244256E-2</v>
      </c>
      <c r="W85" s="113">
        <f t="shared" si="61"/>
        <v>7.733313926514869E-2</v>
      </c>
      <c r="X85" s="66">
        <f t="shared" si="62"/>
        <v>2.1354452547113097E-2</v>
      </c>
      <c r="Y85" s="71">
        <f t="shared" si="63"/>
        <v>0.12557424472604548</v>
      </c>
      <c r="Z85" s="66">
        <f t="shared" si="64"/>
        <v>0.26140254580621552</v>
      </c>
      <c r="AA85" s="66">
        <f t="shared" si="65"/>
        <v>9.0978558497912254E-2</v>
      </c>
      <c r="AB85" s="67">
        <f t="shared" si="66"/>
        <v>0.36080399383151679</v>
      </c>
      <c r="AC85" s="66">
        <v>0.34200000000000003</v>
      </c>
      <c r="AD85" s="67">
        <f t="shared" si="67"/>
        <v>8.7767336505135227E-2</v>
      </c>
      <c r="AE85" s="70">
        <v>0.28999999999999998</v>
      </c>
      <c r="AF85" s="69">
        <v>38259</v>
      </c>
      <c r="AG85" s="69"/>
      <c r="AH85" s="888">
        <v>26703</v>
      </c>
      <c r="AI85" s="888">
        <v>109927</v>
      </c>
      <c r="AJ85" s="887">
        <v>97413</v>
      </c>
      <c r="AK85" s="888">
        <f t="shared" si="68"/>
        <v>10001</v>
      </c>
      <c r="AL85" s="68">
        <v>9648</v>
      </c>
      <c r="AM85" s="119">
        <v>2394</v>
      </c>
      <c r="AN85" s="72">
        <v>848.75577855316635</v>
      </c>
      <c r="AO85" s="68">
        <v>1623</v>
      </c>
      <c r="AP85" s="69">
        <v>444</v>
      </c>
      <c r="AQ85" s="68">
        <v>8501</v>
      </c>
      <c r="AR85" s="888">
        <f t="shared" si="88"/>
        <v>690</v>
      </c>
      <c r="AS85" s="68">
        <v>353</v>
      </c>
      <c r="AT85" s="114">
        <v>163</v>
      </c>
      <c r="AU85" s="69">
        <v>49</v>
      </c>
      <c r="AV85" s="888">
        <f t="shared" si="69"/>
        <v>3529</v>
      </c>
      <c r="AW85" s="68">
        <v>960</v>
      </c>
      <c r="AX85" s="69">
        <v>197</v>
      </c>
      <c r="AY85" s="69">
        <v>2458</v>
      </c>
      <c r="AZ85" s="68">
        <v>654</v>
      </c>
      <c r="BA85" s="220">
        <v>2839</v>
      </c>
      <c r="BB85" s="894">
        <f t="shared" si="70"/>
        <v>817</v>
      </c>
      <c r="BC85" s="349">
        <f t="shared" si="71"/>
        <v>0.34804006295086737</v>
      </c>
      <c r="BD85" s="349">
        <f t="shared" si="72"/>
        <v>0.47985481273936342</v>
      </c>
      <c r="BE85" s="353">
        <f t="shared" si="73"/>
        <v>1.4764343609850173E-2</v>
      </c>
      <c r="BF85" s="365">
        <f t="shared" si="74"/>
        <v>3.2103122981615072E-2</v>
      </c>
      <c r="BG85" s="365">
        <f t="shared" si="75"/>
        <v>1.3787344154316632</v>
      </c>
      <c r="BH85" s="365">
        <f t="shared" si="76"/>
        <v>1.7094017094017096E-2</v>
      </c>
      <c r="BI85" s="365">
        <f t="shared" si="77"/>
        <v>5.9494027854849127E-3</v>
      </c>
      <c r="BJ85" s="365">
        <f t="shared" si="78"/>
        <v>7.4322050087785533E-3</v>
      </c>
      <c r="BK85" s="365">
        <f t="shared" si="79"/>
        <v>0.22219608458140569</v>
      </c>
      <c r="BL85" s="380">
        <f t="shared" si="80"/>
        <v>0.25217595859797692</v>
      </c>
      <c r="BM85" s="365">
        <v>0.27400000000000002</v>
      </c>
      <c r="BN85" s="907">
        <v>12702</v>
      </c>
      <c r="BO85" s="907">
        <v>4577</v>
      </c>
      <c r="BP85" s="910">
        <f t="shared" si="81"/>
        <v>52749</v>
      </c>
      <c r="BQ85" s="909">
        <v>19448</v>
      </c>
      <c r="BR85" s="909">
        <v>1756.8985475118516</v>
      </c>
      <c r="BS85" s="907">
        <v>603</v>
      </c>
      <c r="BT85" s="907">
        <v>1055</v>
      </c>
      <c r="BU85" s="457"/>
    </row>
    <row r="86" spans="1:73" x14ac:dyDescent="0.2">
      <c r="A86" s="421"/>
      <c r="B86" s="476">
        <v>1938</v>
      </c>
      <c r="C86" s="458">
        <v>30</v>
      </c>
      <c r="D86" s="459">
        <v>2926</v>
      </c>
      <c r="E86" s="112">
        <v>14519</v>
      </c>
      <c r="F86" s="468">
        <f t="shared" si="53"/>
        <v>14526.323960264432</v>
      </c>
      <c r="G86" s="471">
        <f t="shared" si="82"/>
        <v>1.0005044397179166</v>
      </c>
      <c r="H86" s="468">
        <f t="shared" ref="H86" si="94">F86-E86</f>
        <v>7.3239602644316619</v>
      </c>
      <c r="I86" s="497">
        <f t="shared" si="54"/>
        <v>13540.007008058796</v>
      </c>
      <c r="J86" s="521">
        <f t="shared" si="83"/>
        <v>0.93257159639498555</v>
      </c>
      <c r="K86" s="632">
        <f t="shared" si="55"/>
        <v>13270.79743287911</v>
      </c>
      <c r="L86" s="637">
        <f t="shared" si="84"/>
        <v>0.91402971505469455</v>
      </c>
      <c r="M86" s="512">
        <f t="shared" si="56"/>
        <v>14545.764406778218</v>
      </c>
      <c r="N86" s="507">
        <f t="shared" si="85"/>
        <v>1.0018434056600467</v>
      </c>
      <c r="O86" s="515">
        <f t="shared" si="57"/>
        <v>13689.018813308045</v>
      </c>
      <c r="P86" s="831">
        <f t="shared" si="86"/>
        <v>0.94283482425153553</v>
      </c>
      <c r="Q86" s="517">
        <f t="shared" si="58"/>
        <v>13479.23652827202</v>
      </c>
      <c r="R86" s="834">
        <f t="shared" si="87"/>
        <v>0.92838601338053728</v>
      </c>
      <c r="S86" s="412">
        <v>0.39300000000000002</v>
      </c>
      <c r="T86" s="66">
        <v>0.73499999999999999</v>
      </c>
      <c r="U86" s="66">
        <f t="shared" si="59"/>
        <v>0.10911895609953469</v>
      </c>
      <c r="V86" s="66">
        <f t="shared" si="60"/>
        <v>4.2408456402994135E-2</v>
      </c>
      <c r="W86" s="113">
        <f t="shared" si="61"/>
        <v>7.3723873798172607E-2</v>
      </c>
      <c r="X86" s="66">
        <f t="shared" si="62"/>
        <v>1.9168521141007484E-2</v>
      </c>
      <c r="Y86" s="71">
        <f t="shared" si="63"/>
        <v>0.12842194645178981</v>
      </c>
      <c r="Z86" s="66">
        <f t="shared" si="64"/>
        <v>0.26620979162451952</v>
      </c>
      <c r="AA86" s="66">
        <f t="shared" si="65"/>
        <v>9.3112323872029154E-2</v>
      </c>
      <c r="AB86" s="67">
        <f t="shared" si="66"/>
        <v>0.36716063119563019</v>
      </c>
      <c r="AC86" s="66">
        <v>0.34200000000000003</v>
      </c>
      <c r="AD86" s="67">
        <f t="shared" si="67"/>
        <v>8.922932679975587E-2</v>
      </c>
      <c r="AE86" s="70">
        <v>0.34300000000000003</v>
      </c>
      <c r="AF86" s="69">
        <v>39544</v>
      </c>
      <c r="AG86" s="69"/>
      <c r="AH86" s="888">
        <v>27492</v>
      </c>
      <c r="AI86" s="888">
        <v>113057</v>
      </c>
      <c r="AJ86" s="887">
        <v>100681</v>
      </c>
      <c r="AK86" s="888">
        <f t="shared" si="68"/>
        <v>10527</v>
      </c>
      <c r="AL86" s="68">
        <v>10088</v>
      </c>
      <c r="AM86" s="119">
        <v>2741</v>
      </c>
      <c r="AN86" s="72">
        <v>811.5847043628869</v>
      </c>
      <c r="AO86" s="68">
        <v>1677</v>
      </c>
      <c r="AP86" s="69">
        <v>464</v>
      </c>
      <c r="AQ86" s="68">
        <v>8335</v>
      </c>
      <c r="AR86" s="888">
        <f t="shared" si="88"/>
        <v>722</v>
      </c>
      <c r="AS86" s="68">
        <v>439</v>
      </c>
      <c r="AT86" s="114">
        <v>144</v>
      </c>
      <c r="AU86" s="69">
        <v>45</v>
      </c>
      <c r="AV86" s="888">
        <f t="shared" si="69"/>
        <v>4315</v>
      </c>
      <c r="AW86" s="68">
        <v>1228</v>
      </c>
      <c r="AX86" s="69">
        <v>213</v>
      </c>
      <c r="AY86" s="69">
        <v>1799</v>
      </c>
      <c r="AZ86" s="68">
        <v>614</v>
      </c>
      <c r="BA86" s="220">
        <v>3593</v>
      </c>
      <c r="BB86" s="894">
        <f t="shared" si="70"/>
        <v>758</v>
      </c>
      <c r="BC86" s="349">
        <f t="shared" si="71"/>
        <v>0.34977046976303988</v>
      </c>
      <c r="BD86" s="349">
        <f t="shared" si="72"/>
        <v>0.49191115985741707</v>
      </c>
      <c r="BE86" s="353">
        <f t="shared" si="73"/>
        <v>1.4833225718000654E-2</v>
      </c>
      <c r="BF86" s="365">
        <f t="shared" si="74"/>
        <v>3.8166588534986778E-2</v>
      </c>
      <c r="BG86" s="365">
        <f t="shared" si="75"/>
        <v>1.406382763503945</v>
      </c>
      <c r="BH86" s="365">
        <f t="shared" si="76"/>
        <v>1.5527007889945377E-2</v>
      </c>
      <c r="BI86" s="365">
        <f t="shared" si="77"/>
        <v>5.4308888436806211E-3</v>
      </c>
      <c r="BJ86" s="365">
        <f t="shared" si="78"/>
        <v>6.7045826441529495E-3</v>
      </c>
      <c r="BK86" s="365">
        <f t="shared" si="79"/>
        <v>0.21077786769168522</v>
      </c>
      <c r="BL86" s="380">
        <f t="shared" si="80"/>
        <v>0.25510823386607323</v>
      </c>
      <c r="BM86" s="365">
        <v>0.27300000000000002</v>
      </c>
      <c r="BN86" s="907">
        <v>13444</v>
      </c>
      <c r="BO86" s="907">
        <v>4671</v>
      </c>
      <c r="BP86" s="910">
        <f t="shared" si="81"/>
        <v>55614</v>
      </c>
      <c r="BQ86" s="909">
        <v>19969</v>
      </c>
      <c r="BR86" s="909">
        <v>2097.0265198439151</v>
      </c>
      <c r="BS86" s="907">
        <v>574</v>
      </c>
      <c r="BT86" s="907">
        <v>1175</v>
      </c>
      <c r="BU86" s="457"/>
    </row>
    <row r="87" spans="1:73" x14ac:dyDescent="0.2">
      <c r="A87" s="421"/>
      <c r="B87" s="476">
        <v>1937</v>
      </c>
      <c r="C87" s="458">
        <v>30</v>
      </c>
      <c r="D87" s="459">
        <v>2963</v>
      </c>
      <c r="E87" s="112">
        <v>14831</v>
      </c>
      <c r="F87" s="468">
        <f t="shared" si="53"/>
        <v>14781.389543856079</v>
      </c>
      <c r="G87" s="471">
        <f t="shared" si="82"/>
        <v>0.99665494867885374</v>
      </c>
      <c r="H87" s="468">
        <f t="shared" si="92"/>
        <v>49.610456143920601</v>
      </c>
      <c r="I87" s="497">
        <f t="shared" si="54"/>
        <v>13919.225285338731</v>
      </c>
      <c r="J87" s="521">
        <f t="shared" si="83"/>
        <v>0.93852237106997038</v>
      </c>
      <c r="K87" s="632">
        <f t="shared" si="55"/>
        <v>13632.910401058783</v>
      </c>
      <c r="L87" s="637">
        <f t="shared" si="84"/>
        <v>0.91921720727252265</v>
      </c>
      <c r="M87" s="512">
        <f t="shared" si="56"/>
        <v>14792.887990272908</v>
      </c>
      <c r="N87" s="507">
        <f t="shared" si="85"/>
        <v>0.99743024679879355</v>
      </c>
      <c r="O87" s="515">
        <f t="shared" si="57"/>
        <v>14088.430554097955</v>
      </c>
      <c r="P87" s="831">
        <f t="shared" si="86"/>
        <v>0.94993126249733362</v>
      </c>
      <c r="Q87" s="517">
        <f t="shared" si="58"/>
        <v>13826.503581167264</v>
      </c>
      <c r="R87" s="834">
        <f t="shared" si="87"/>
        <v>0.93227048622259212</v>
      </c>
      <c r="S87" s="412">
        <v>0.39800000000000002</v>
      </c>
      <c r="T87" s="66">
        <v>0.74099999999999999</v>
      </c>
      <c r="U87" s="66">
        <f t="shared" si="59"/>
        <v>0.10753295206303233</v>
      </c>
      <c r="V87" s="66">
        <f t="shared" si="60"/>
        <v>4.0499742274367347E-2</v>
      </c>
      <c r="W87" s="113">
        <f t="shared" si="61"/>
        <v>7.8629895259144073E-2</v>
      </c>
      <c r="X87" s="66">
        <f t="shared" si="62"/>
        <v>2.2311676198424193E-2</v>
      </c>
      <c r="Y87" s="71">
        <f t="shared" si="63"/>
        <v>0.12955893529478568</v>
      </c>
      <c r="Z87" s="66">
        <f t="shared" si="64"/>
        <v>0.25198203284160919</v>
      </c>
      <c r="AA87" s="66">
        <f t="shared" si="65"/>
        <v>8.9680536021594606E-2</v>
      </c>
      <c r="AB87" s="67">
        <f t="shared" si="66"/>
        <v>0.3640313198006922</v>
      </c>
      <c r="AC87" s="66">
        <v>0.34300000000000003</v>
      </c>
      <c r="AD87" s="67">
        <f t="shared" si="67"/>
        <v>8.5976605837184319E-2</v>
      </c>
      <c r="AE87" s="70">
        <v>0.35199999999999998</v>
      </c>
      <c r="AF87" s="69">
        <v>40741</v>
      </c>
      <c r="AG87" s="69"/>
      <c r="AH87" s="888">
        <v>28299</v>
      </c>
      <c r="AI87" s="888">
        <v>114473</v>
      </c>
      <c r="AJ87" s="887">
        <v>102310</v>
      </c>
      <c r="AK87" s="888">
        <f t="shared" si="68"/>
        <v>10266</v>
      </c>
      <c r="AL87" s="68">
        <v>9842</v>
      </c>
      <c r="AM87" s="119">
        <v>2674</v>
      </c>
      <c r="AN87" s="72">
        <v>850.2198086118326</v>
      </c>
      <c r="AO87" s="68">
        <v>1650</v>
      </c>
      <c r="AP87" s="69">
        <v>452</v>
      </c>
      <c r="AQ87" s="68">
        <v>9001</v>
      </c>
      <c r="AR87" s="888">
        <f t="shared" si="88"/>
        <v>719</v>
      </c>
      <c r="AS87" s="68">
        <v>424</v>
      </c>
      <c r="AT87" s="114">
        <v>173</v>
      </c>
      <c r="AU87" s="69">
        <v>44</v>
      </c>
      <c r="AV87" s="888">
        <f t="shared" si="69"/>
        <v>4381</v>
      </c>
      <c r="AW87" s="68">
        <v>1338</v>
      </c>
      <c r="AX87" s="69">
        <v>223</v>
      </c>
      <c r="AY87" s="69">
        <v>1854</v>
      </c>
      <c r="AZ87" s="68">
        <v>736</v>
      </c>
      <c r="BA87" s="220">
        <v>3662</v>
      </c>
      <c r="BB87" s="894">
        <f t="shared" si="70"/>
        <v>909</v>
      </c>
      <c r="BC87" s="349">
        <f t="shared" si="71"/>
        <v>0.35590051802608474</v>
      </c>
      <c r="BD87" s="349">
        <f t="shared" si="72"/>
        <v>0.49554043311523244</v>
      </c>
      <c r="BE87" s="353">
        <f t="shared" si="73"/>
        <v>1.4413879255370262E-2</v>
      </c>
      <c r="BF87" s="365">
        <f t="shared" si="74"/>
        <v>3.8271033344107343E-2</v>
      </c>
      <c r="BG87" s="365">
        <f t="shared" si="75"/>
        <v>1.3923565940944012</v>
      </c>
      <c r="BH87" s="365">
        <f t="shared" si="76"/>
        <v>1.8065339584202644E-2</v>
      </c>
      <c r="BI87" s="365">
        <f t="shared" si="77"/>
        <v>6.4294637163348559E-3</v>
      </c>
      <c r="BJ87" s="365">
        <f t="shared" si="78"/>
        <v>7.9407371170494359E-3</v>
      </c>
      <c r="BK87" s="365">
        <f t="shared" si="79"/>
        <v>0.2209322304312609</v>
      </c>
      <c r="BL87" s="380">
        <f t="shared" si="80"/>
        <v>0.24157482634201419</v>
      </c>
      <c r="BM87" s="365">
        <v>0.27700000000000002</v>
      </c>
      <c r="BN87" s="907">
        <v>13621</v>
      </c>
      <c r="BO87" s="907">
        <v>4934</v>
      </c>
      <c r="BP87" s="910">
        <f t="shared" si="81"/>
        <v>56726</v>
      </c>
      <c r="BQ87" s="909">
        <v>20436</v>
      </c>
      <c r="BR87" s="909">
        <v>2022.1074270786846</v>
      </c>
      <c r="BS87" s="907">
        <v>594</v>
      </c>
      <c r="BT87" s="907">
        <v>1279</v>
      </c>
      <c r="BU87" s="457"/>
    </row>
    <row r="88" spans="1:73" x14ac:dyDescent="0.2">
      <c r="A88" s="421"/>
      <c r="B88" s="476">
        <v>1936</v>
      </c>
      <c r="C88" s="458">
        <v>23</v>
      </c>
      <c r="D88" s="459">
        <v>2784</v>
      </c>
      <c r="E88" s="112">
        <v>14635</v>
      </c>
      <c r="F88" s="468">
        <f t="shared" si="53"/>
        <v>14409.741772544801</v>
      </c>
      <c r="G88" s="471">
        <f t="shared" si="82"/>
        <v>0.9846082523091767</v>
      </c>
      <c r="H88" s="468">
        <f t="shared" si="92"/>
        <v>225.25822745519872</v>
      </c>
      <c r="I88" s="497">
        <f t="shared" si="54"/>
        <v>13796.157570581283</v>
      </c>
      <c r="J88" s="521">
        <f t="shared" si="83"/>
        <v>0.94268244418047709</v>
      </c>
      <c r="K88" s="632">
        <f t="shared" si="55"/>
        <v>13455.879586661584</v>
      </c>
      <c r="L88" s="637">
        <f t="shared" si="84"/>
        <v>0.91943147158603233</v>
      </c>
      <c r="M88" s="512">
        <f t="shared" si="56"/>
        <v>14502.924215649806</v>
      </c>
      <c r="N88" s="507">
        <f t="shared" si="85"/>
        <v>0.99097534784077934</v>
      </c>
      <c r="O88" s="515">
        <f t="shared" si="57"/>
        <v>14021.940623162192</v>
      </c>
      <c r="P88" s="831">
        <f t="shared" si="86"/>
        <v>0.9581100528296681</v>
      </c>
      <c r="Q88" s="517">
        <f t="shared" si="58"/>
        <v>13684.907208022427</v>
      </c>
      <c r="R88" s="834">
        <f t="shared" si="87"/>
        <v>0.93508077950272817</v>
      </c>
      <c r="S88" s="412">
        <v>0.40400000000000003</v>
      </c>
      <c r="T88" s="66">
        <v>0.754</v>
      </c>
      <c r="U88" s="66">
        <f t="shared" si="59"/>
        <v>0.10607971745711403</v>
      </c>
      <c r="V88" s="66">
        <f t="shared" si="60"/>
        <v>3.9076690211907163E-2</v>
      </c>
      <c r="W88" s="113">
        <f t="shared" si="61"/>
        <v>7.5045109081961839E-2</v>
      </c>
      <c r="X88" s="66">
        <f t="shared" si="62"/>
        <v>2.1417759838546921E-2</v>
      </c>
      <c r="Y88" s="71">
        <f t="shared" si="63"/>
        <v>0.13336796252756666</v>
      </c>
      <c r="Z88" s="66">
        <f t="shared" si="64"/>
        <v>0.2501765893037336</v>
      </c>
      <c r="AA88" s="66">
        <f t="shared" si="65"/>
        <v>9.037308400313486E-2</v>
      </c>
      <c r="AB88" s="67">
        <f t="shared" si="66"/>
        <v>0.36919778002018161</v>
      </c>
      <c r="AC88" s="66">
        <v>0.35</v>
      </c>
      <c r="AD88" s="67">
        <f t="shared" si="67"/>
        <v>8.6026208832267123E-2</v>
      </c>
      <c r="AE88" s="70">
        <v>0.33700000000000002</v>
      </c>
      <c r="AF88" s="69">
        <v>39640</v>
      </c>
      <c r="AG88" s="69"/>
      <c r="AH88" s="888">
        <v>27848</v>
      </c>
      <c r="AI88" s="888">
        <v>109734</v>
      </c>
      <c r="AJ88" s="887">
        <v>98011</v>
      </c>
      <c r="AK88" s="888">
        <f t="shared" si="68"/>
        <v>9917</v>
      </c>
      <c r="AL88" s="68">
        <v>9440</v>
      </c>
      <c r="AM88" s="119">
        <v>2611</v>
      </c>
      <c r="AN88" s="72">
        <v>860.77671073778527</v>
      </c>
      <c r="AO88" s="68">
        <v>1549</v>
      </c>
      <c r="AP88" s="69">
        <v>569</v>
      </c>
      <c r="AQ88" s="68">
        <v>8235</v>
      </c>
      <c r="AR88" s="888">
        <f t="shared" si="88"/>
        <v>791</v>
      </c>
      <c r="AS88" s="68">
        <v>477</v>
      </c>
      <c r="AT88" s="114">
        <v>176</v>
      </c>
      <c r="AU88" s="69">
        <v>41</v>
      </c>
      <c r="AV88" s="888">
        <f t="shared" si="69"/>
        <v>4205</v>
      </c>
      <c r="AW88" s="68">
        <v>1131</v>
      </c>
      <c r="AX88" s="69">
        <v>181</v>
      </c>
      <c r="AY88" s="69">
        <v>1761</v>
      </c>
      <c r="AZ88" s="68">
        <v>673</v>
      </c>
      <c r="BA88" s="220">
        <v>3414</v>
      </c>
      <c r="BB88" s="894">
        <f t="shared" si="70"/>
        <v>849</v>
      </c>
      <c r="BC88" s="349">
        <f t="shared" si="71"/>
        <v>0.36123717352871487</v>
      </c>
      <c r="BD88" s="349">
        <f t="shared" si="72"/>
        <v>0.50023693659212276</v>
      </c>
      <c r="BE88" s="353">
        <f t="shared" si="73"/>
        <v>1.4115953123006543E-2</v>
      </c>
      <c r="BF88" s="365">
        <f t="shared" si="74"/>
        <v>3.8319937302932545E-2</v>
      </c>
      <c r="BG88" s="365">
        <f t="shared" si="75"/>
        <v>1.3847880928355196</v>
      </c>
      <c r="BH88" s="365">
        <f t="shared" si="76"/>
        <v>1.6977800201816346E-2</v>
      </c>
      <c r="BI88" s="365">
        <f t="shared" si="77"/>
        <v>6.1330125576393828E-3</v>
      </c>
      <c r="BJ88" s="365">
        <f t="shared" si="78"/>
        <v>7.7368910273935155E-3</v>
      </c>
      <c r="BK88" s="365">
        <f t="shared" si="79"/>
        <v>0.20774470232088799</v>
      </c>
      <c r="BL88" s="380">
        <f t="shared" si="80"/>
        <v>0.23814328960645811</v>
      </c>
      <c r="BM88" s="365">
        <v>0.28399999999999997</v>
      </c>
      <c r="BN88" s="907">
        <v>13538</v>
      </c>
      <c r="BO88" s="907">
        <v>4923</v>
      </c>
      <c r="BP88" s="910">
        <f t="shared" si="81"/>
        <v>54893</v>
      </c>
      <c r="BQ88" s="909">
        <v>20265</v>
      </c>
      <c r="BR88" s="909">
        <v>1880.9464187852861</v>
      </c>
      <c r="BS88" s="907">
        <v>562</v>
      </c>
      <c r="BT88" s="907">
        <v>1111</v>
      </c>
      <c r="BU88" s="457"/>
    </row>
    <row r="89" spans="1:73" x14ac:dyDescent="0.2">
      <c r="A89" s="421"/>
      <c r="B89" s="476">
        <v>1935</v>
      </c>
      <c r="C89" s="458">
        <v>24</v>
      </c>
      <c r="D89" s="459">
        <v>2830</v>
      </c>
      <c r="E89" s="112">
        <v>14251</v>
      </c>
      <c r="F89" s="468">
        <f t="shared" si="53"/>
        <v>14322.112113988913</v>
      </c>
      <c r="G89" s="471">
        <f t="shared" si="82"/>
        <v>1.0049899736151087</v>
      </c>
      <c r="H89" s="468">
        <f t="shared" ref="H89" si="95">F89-E89</f>
        <v>71.112113988912824</v>
      </c>
      <c r="I89" s="497">
        <f t="shared" si="54"/>
        <v>13532.942901268383</v>
      </c>
      <c r="J89" s="521">
        <f t="shared" si="83"/>
        <v>0.94961356404942687</v>
      </c>
      <c r="K89" s="632">
        <f t="shared" si="55"/>
        <v>13192.136419447768</v>
      </c>
      <c r="L89" s="637">
        <f t="shared" si="84"/>
        <v>0.92569899792630472</v>
      </c>
      <c r="M89" s="512">
        <f t="shared" si="56"/>
        <v>14341.877440735507</v>
      </c>
      <c r="N89" s="507">
        <f t="shared" si="85"/>
        <v>1.0063769167592103</v>
      </c>
      <c r="O89" s="515">
        <f t="shared" si="57"/>
        <v>13733.991538623852</v>
      </c>
      <c r="P89" s="832">
        <f t="shared" si="86"/>
        <v>0.96372125034200073</v>
      </c>
      <c r="Q89" s="517">
        <f t="shared" si="58"/>
        <v>13473.603258100442</v>
      </c>
      <c r="R89" s="834">
        <f t="shared" si="87"/>
        <v>0.94544967076699471</v>
      </c>
      <c r="S89" s="412">
        <v>0.4</v>
      </c>
      <c r="T89" s="66">
        <v>0.74299999999999999</v>
      </c>
      <c r="U89" s="66">
        <f t="shared" si="59"/>
        <v>0.10509176280513972</v>
      </c>
      <c r="V89" s="66">
        <f t="shared" si="60"/>
        <v>3.8674172620099465E-2</v>
      </c>
      <c r="W89" s="113">
        <f t="shared" si="61"/>
        <v>7.2375440817433759E-2</v>
      </c>
      <c r="X89" s="66">
        <f t="shared" si="62"/>
        <v>2.0700275162194231E-2</v>
      </c>
      <c r="Y89" s="71">
        <f t="shared" si="63"/>
        <v>0.12886336920155531</v>
      </c>
      <c r="Z89" s="66">
        <f t="shared" si="64"/>
        <v>0.23979501678741827</v>
      </c>
      <c r="AA89" s="66">
        <f t="shared" si="65"/>
        <v>8.5893842119540639E-2</v>
      </c>
      <c r="AB89" s="67">
        <f t="shared" si="66"/>
        <v>0.35975563577613412</v>
      </c>
      <c r="AC89" s="66">
        <v>0.34300000000000003</v>
      </c>
      <c r="AD89" s="67">
        <f t="shared" si="67"/>
        <v>8.17705036621756E-2</v>
      </c>
      <c r="AE89" s="70">
        <v>0.34</v>
      </c>
      <c r="AF89" s="69">
        <v>39613</v>
      </c>
      <c r="AG89" s="69"/>
      <c r="AH89" s="888">
        <v>27747</v>
      </c>
      <c r="AI89" s="888">
        <v>110590</v>
      </c>
      <c r="AJ89" s="887">
        <v>99127</v>
      </c>
      <c r="AK89" s="888">
        <f t="shared" si="68"/>
        <v>9499</v>
      </c>
      <c r="AL89" s="68">
        <v>9043</v>
      </c>
      <c r="AM89" s="119">
        <v>2460</v>
      </c>
      <c r="AN89" s="72">
        <v>935.36927039448005</v>
      </c>
      <c r="AO89" s="68">
        <v>1532</v>
      </c>
      <c r="AP89" s="69">
        <v>439</v>
      </c>
      <c r="AQ89" s="68">
        <v>8004</v>
      </c>
      <c r="AR89" s="888">
        <f t="shared" si="88"/>
        <v>659</v>
      </c>
      <c r="AS89" s="68">
        <v>456</v>
      </c>
      <c r="AT89" s="114">
        <v>173</v>
      </c>
      <c r="AU89" s="69">
        <v>37</v>
      </c>
      <c r="AV89" s="888">
        <f t="shared" si="69"/>
        <v>4163</v>
      </c>
      <c r="AW89" s="68">
        <v>1168</v>
      </c>
      <c r="AX89" s="69">
        <v>183</v>
      </c>
      <c r="AY89" s="69">
        <v>1922</v>
      </c>
      <c r="AZ89" s="68">
        <v>647</v>
      </c>
      <c r="BA89" s="220">
        <v>3504</v>
      </c>
      <c r="BB89" s="894">
        <f t="shared" si="70"/>
        <v>820</v>
      </c>
      <c r="BC89" s="349">
        <f t="shared" si="71"/>
        <v>0.35819694366579258</v>
      </c>
      <c r="BD89" s="349">
        <f t="shared" si="72"/>
        <v>0.49229586761913374</v>
      </c>
      <c r="BE89" s="353">
        <f t="shared" si="73"/>
        <v>1.3852970431322904E-2</v>
      </c>
      <c r="BF89" s="365">
        <f t="shared" si="74"/>
        <v>3.7643548241251469E-2</v>
      </c>
      <c r="BG89" s="365">
        <f t="shared" si="75"/>
        <v>1.3743720495796834</v>
      </c>
      <c r="BH89" s="365">
        <f t="shared" si="76"/>
        <v>1.6333021987731299E-2</v>
      </c>
      <c r="BI89" s="365">
        <f t="shared" si="77"/>
        <v>5.8504385568315396E-3</v>
      </c>
      <c r="BJ89" s="365">
        <f t="shared" si="78"/>
        <v>7.4147752961388914E-3</v>
      </c>
      <c r="BK89" s="365">
        <f t="shared" si="79"/>
        <v>0.20205488097341781</v>
      </c>
      <c r="BL89" s="380">
        <f t="shared" si="80"/>
        <v>0.22828364425819805</v>
      </c>
      <c r="BM89" s="365">
        <v>0.28000000000000003</v>
      </c>
      <c r="BN89" s="907">
        <v>13179</v>
      </c>
      <c r="BO89" s="907">
        <v>4914</v>
      </c>
      <c r="BP89" s="910">
        <f t="shared" si="81"/>
        <v>54443</v>
      </c>
      <c r="BQ89" s="909">
        <v>20123</v>
      </c>
      <c r="BR89" s="909">
        <v>1837.7064106635571</v>
      </c>
      <c r="BS89" s="907">
        <v>498</v>
      </c>
      <c r="BT89" s="907">
        <v>1178</v>
      </c>
      <c r="BU89" s="457"/>
    </row>
    <row r="90" spans="1:73" x14ac:dyDescent="0.2">
      <c r="A90" s="421"/>
      <c r="B90" s="476">
        <v>1934</v>
      </c>
      <c r="C90" s="458">
        <v>24</v>
      </c>
      <c r="D90" s="459">
        <v>2746</v>
      </c>
      <c r="E90" s="112">
        <v>13445</v>
      </c>
      <c r="F90" s="468">
        <f t="shared" si="53"/>
        <v>13260.528452590386</v>
      </c>
      <c r="G90" s="471">
        <f t="shared" si="82"/>
        <v>0.98627954277355045</v>
      </c>
      <c r="H90" s="468">
        <f t="shared" si="92"/>
        <v>184.47154740961378</v>
      </c>
      <c r="I90" s="497">
        <f t="shared" si="54"/>
        <v>12782.611525348488</v>
      </c>
      <c r="J90" s="521">
        <f t="shared" si="83"/>
        <v>0.95073347157668187</v>
      </c>
      <c r="K90" s="632">
        <f t="shared" si="55"/>
        <v>12457.884137306628</v>
      </c>
      <c r="L90" s="637">
        <f t="shared" si="84"/>
        <v>0.92658119280822815</v>
      </c>
      <c r="M90" s="512">
        <f t="shared" si="56"/>
        <v>13439.814731643675</v>
      </c>
      <c r="N90" s="507">
        <f t="shared" si="85"/>
        <v>0.99961433481916517</v>
      </c>
      <c r="O90" s="515">
        <f t="shared" si="57"/>
        <v>12982.390578970235</v>
      </c>
      <c r="P90" s="832">
        <f t="shared" si="86"/>
        <v>0.96559245659875304</v>
      </c>
      <c r="Q90" s="517">
        <f t="shared" si="58"/>
        <v>12734.75109046642</v>
      </c>
      <c r="R90" s="834">
        <f t="shared" si="87"/>
        <v>0.94717375161520412</v>
      </c>
      <c r="S90" s="412">
        <v>0.39300000000000002</v>
      </c>
      <c r="T90" s="66">
        <v>0.73399999999999999</v>
      </c>
      <c r="U90" s="66">
        <f t="shared" si="59"/>
        <v>0.10210377935583394</v>
      </c>
      <c r="V90" s="66">
        <f t="shared" si="60"/>
        <v>3.8006329955583923E-2</v>
      </c>
      <c r="W90" s="113">
        <f t="shared" si="61"/>
        <v>7.9178913168001658E-2</v>
      </c>
      <c r="X90" s="66">
        <f t="shared" si="62"/>
        <v>2.0452671613606744E-2</v>
      </c>
      <c r="Y90" s="71">
        <f t="shared" si="63"/>
        <v>0.12625242973716583</v>
      </c>
      <c r="Z90" s="66">
        <f t="shared" si="64"/>
        <v>0.24083087316152024</v>
      </c>
      <c r="AA90" s="66">
        <f t="shared" si="65"/>
        <v>8.5029062943104236E-2</v>
      </c>
      <c r="AB90" s="67">
        <f t="shared" si="66"/>
        <v>0.3575892975877018</v>
      </c>
      <c r="AC90" s="66">
        <v>0.34100000000000003</v>
      </c>
      <c r="AD90" s="67">
        <f t="shared" si="67"/>
        <v>8.1432582423257863E-2</v>
      </c>
      <c r="AE90" s="70">
        <v>0.33</v>
      </c>
      <c r="AF90" s="69">
        <v>37599</v>
      </c>
      <c r="AG90" s="69"/>
      <c r="AH90" s="888">
        <v>26622</v>
      </c>
      <c r="AI90" s="888">
        <v>106493</v>
      </c>
      <c r="AJ90" s="887">
        <v>95631</v>
      </c>
      <c r="AK90" s="888">
        <f t="shared" si="68"/>
        <v>9055</v>
      </c>
      <c r="AL90" s="68">
        <v>8672</v>
      </c>
      <c r="AM90" s="119">
        <v>2474</v>
      </c>
      <c r="AN90" s="72">
        <v>841.23574809293541</v>
      </c>
      <c r="AO90" s="68">
        <v>1429</v>
      </c>
      <c r="AP90" s="69">
        <v>441</v>
      </c>
      <c r="AQ90" s="68">
        <v>8432</v>
      </c>
      <c r="AR90" s="888">
        <f t="shared" si="88"/>
        <v>660</v>
      </c>
      <c r="AS90" s="68">
        <v>383</v>
      </c>
      <c r="AT90" s="114">
        <v>168</v>
      </c>
      <c r="AU90" s="69">
        <v>41</v>
      </c>
      <c r="AV90" s="888">
        <f t="shared" si="69"/>
        <v>3839</v>
      </c>
      <c r="AW90" s="68">
        <v>1080</v>
      </c>
      <c r="AX90" s="69">
        <v>178</v>
      </c>
      <c r="AY90" s="69">
        <v>1765</v>
      </c>
      <c r="AZ90" s="68">
        <v>601</v>
      </c>
      <c r="BA90" s="220">
        <v>3179</v>
      </c>
      <c r="BB90" s="894">
        <f t="shared" si="70"/>
        <v>769</v>
      </c>
      <c r="BC90" s="349">
        <f t="shared" si="71"/>
        <v>0.35306545970157666</v>
      </c>
      <c r="BD90" s="349">
        <f t="shared" si="72"/>
        <v>0.48428535208886969</v>
      </c>
      <c r="BE90" s="353">
        <f t="shared" si="73"/>
        <v>1.341872235733804E-2</v>
      </c>
      <c r="BF90" s="365">
        <f t="shared" si="74"/>
        <v>3.6049317795535857E-2</v>
      </c>
      <c r="BG90" s="365">
        <f t="shared" si="75"/>
        <v>1.3716588207133169</v>
      </c>
      <c r="BH90" s="365">
        <f t="shared" si="76"/>
        <v>1.5984467672012552E-2</v>
      </c>
      <c r="BI90" s="365">
        <f t="shared" si="77"/>
        <v>5.6435634267041025E-3</v>
      </c>
      <c r="BJ90" s="365">
        <f t="shared" si="78"/>
        <v>7.2211319053834527E-3</v>
      </c>
      <c r="BK90" s="365">
        <f t="shared" si="79"/>
        <v>0.22426128354477512</v>
      </c>
      <c r="BL90" s="380">
        <f t="shared" si="80"/>
        <v>0.23064443203276683</v>
      </c>
      <c r="BM90" s="365">
        <v>0.27800000000000002</v>
      </c>
      <c r="BN90" s="907">
        <v>12520</v>
      </c>
      <c r="BO90" s="907">
        <v>4692</v>
      </c>
      <c r="BP90" s="910">
        <f t="shared" si="81"/>
        <v>51573</v>
      </c>
      <c r="BQ90" s="909">
        <v>19502</v>
      </c>
      <c r="BR90" s="909">
        <v>1709.3787468323596</v>
      </c>
      <c r="BS90" s="907">
        <v>479</v>
      </c>
      <c r="BT90" s="907">
        <v>999</v>
      </c>
      <c r="BU90" s="457"/>
    </row>
    <row r="91" spans="1:73" x14ac:dyDescent="0.2">
      <c r="A91" s="421"/>
      <c r="B91" s="476">
        <v>1933</v>
      </c>
      <c r="C91" s="458">
        <v>25</v>
      </c>
      <c r="D91" s="459">
        <v>2734</v>
      </c>
      <c r="E91" s="112">
        <v>12448</v>
      </c>
      <c r="F91" s="468">
        <f t="shared" si="53"/>
        <v>12353.811177768333</v>
      </c>
      <c r="G91" s="471">
        <f t="shared" si="82"/>
        <v>0.99243341723717327</v>
      </c>
      <c r="H91" s="468">
        <f t="shared" si="92"/>
        <v>94.188822231666563</v>
      </c>
      <c r="I91" s="497">
        <f t="shared" si="54"/>
        <v>11710.158757394833</v>
      </c>
      <c r="J91" s="521">
        <f t="shared" si="83"/>
        <v>0.94072612125601163</v>
      </c>
      <c r="K91" s="632">
        <f t="shared" si="55"/>
        <v>11461.893111543804</v>
      </c>
      <c r="L91" s="637">
        <f t="shared" si="84"/>
        <v>0.92078190163430307</v>
      </c>
      <c r="M91" s="512">
        <f t="shared" si="56"/>
        <v>12439.936354056294</v>
      </c>
      <c r="N91" s="507">
        <f t="shared" si="85"/>
        <v>0.9993522135327999</v>
      </c>
      <c r="O91" s="515">
        <f t="shared" si="57"/>
        <v>11847.686117854801</v>
      </c>
      <c r="P91" s="831">
        <f t="shared" si="86"/>
        <v>0.95177427039321982</v>
      </c>
      <c r="Q91" s="517">
        <f t="shared" si="58"/>
        <v>11729.021268428054</v>
      </c>
      <c r="R91" s="834">
        <f t="shared" si="87"/>
        <v>0.94224142580559556</v>
      </c>
      <c r="S91" s="412">
        <v>0.377</v>
      </c>
      <c r="T91" s="66">
        <v>0.70699999999999996</v>
      </c>
      <c r="U91" s="66">
        <f t="shared" si="59"/>
        <v>0.10742160181273953</v>
      </c>
      <c r="V91" s="66">
        <f t="shared" si="60"/>
        <v>3.2925839930623549E-2</v>
      </c>
      <c r="W91" s="113">
        <f t="shared" si="61"/>
        <v>7.0726168872504769E-2</v>
      </c>
      <c r="X91" s="66">
        <f t="shared" si="62"/>
        <v>2.4589476039947409E-2</v>
      </c>
      <c r="Y91" s="71">
        <f t="shared" si="63"/>
        <v>0.11826966014574683</v>
      </c>
      <c r="Z91" s="66">
        <f t="shared" si="64"/>
        <v>0.23618765211066664</v>
      </c>
      <c r="AA91" s="66">
        <f t="shared" si="65"/>
        <v>8.0217765151875037E-2</v>
      </c>
      <c r="AB91" s="67">
        <f t="shared" si="66"/>
        <v>0.34822502587629733</v>
      </c>
      <c r="AC91" s="66">
        <v>0.33</v>
      </c>
      <c r="AD91" s="67">
        <f t="shared" si="67"/>
        <v>7.6198800961511048E-2</v>
      </c>
      <c r="AE91" s="70">
        <v>0.318</v>
      </c>
      <c r="AF91" s="69">
        <v>35747</v>
      </c>
      <c r="AG91" s="69"/>
      <c r="AH91" s="888">
        <v>25580</v>
      </c>
      <c r="AI91" s="888">
        <v>105251</v>
      </c>
      <c r="AJ91" s="887">
        <v>94761</v>
      </c>
      <c r="AK91" s="888">
        <f t="shared" si="68"/>
        <v>8443</v>
      </c>
      <c r="AL91" s="68">
        <v>8020</v>
      </c>
      <c r="AM91" s="119">
        <v>2461</v>
      </c>
      <c r="AN91" s="72">
        <v>900.5454856105863</v>
      </c>
      <c r="AO91" s="68">
        <v>1177</v>
      </c>
      <c r="AP91" s="69">
        <v>406</v>
      </c>
      <c r="AQ91" s="68">
        <v>7444</v>
      </c>
      <c r="AR91" s="888">
        <f t="shared" si="88"/>
        <v>581</v>
      </c>
      <c r="AS91" s="68">
        <v>423</v>
      </c>
      <c r="AT91" s="114">
        <v>155</v>
      </c>
      <c r="AU91" s="69">
        <v>35</v>
      </c>
      <c r="AV91" s="888">
        <f t="shared" si="69"/>
        <v>3840</v>
      </c>
      <c r="AW91" s="68">
        <v>1056</v>
      </c>
      <c r="AX91" s="69">
        <v>140</v>
      </c>
      <c r="AY91" s="69">
        <v>1983</v>
      </c>
      <c r="AZ91" s="68">
        <v>724</v>
      </c>
      <c r="BA91" s="220">
        <v>3259</v>
      </c>
      <c r="BB91" s="894">
        <f t="shared" si="70"/>
        <v>879</v>
      </c>
      <c r="BC91" s="349">
        <f t="shared" si="71"/>
        <v>0.33963572792657554</v>
      </c>
      <c r="BD91" s="349">
        <f t="shared" si="72"/>
        <v>0.46637086583500392</v>
      </c>
      <c r="BE91" s="353">
        <f t="shared" si="73"/>
        <v>1.1182791612431235E-2</v>
      </c>
      <c r="BF91" s="365">
        <f t="shared" si="74"/>
        <v>3.6484213926708538E-2</v>
      </c>
      <c r="BG91" s="365">
        <f t="shared" si="75"/>
        <v>1.3731501944219096</v>
      </c>
      <c r="BH91" s="365">
        <f t="shared" si="76"/>
        <v>2.0253447841776934E-2</v>
      </c>
      <c r="BI91" s="365">
        <f t="shared" si="77"/>
        <v>6.8787945007648382E-3</v>
      </c>
      <c r="BJ91" s="365">
        <f t="shared" si="78"/>
        <v>8.3514645941606264E-3</v>
      </c>
      <c r="BK91" s="365">
        <f t="shared" si="79"/>
        <v>0.20824125101407112</v>
      </c>
      <c r="BL91" s="380">
        <f t="shared" si="80"/>
        <v>0.22435449128598203</v>
      </c>
      <c r="BM91" s="365">
        <v>0.27</v>
      </c>
      <c r="BN91" s="907">
        <v>11520</v>
      </c>
      <c r="BO91" s="907">
        <v>4360</v>
      </c>
      <c r="BP91" s="910">
        <f t="shared" si="81"/>
        <v>49086</v>
      </c>
      <c r="BQ91" s="909">
        <v>18905</v>
      </c>
      <c r="BR91" s="909">
        <v>1796.1042195888185</v>
      </c>
      <c r="BS91" s="907">
        <v>358</v>
      </c>
      <c r="BT91" s="907">
        <v>1138</v>
      </c>
      <c r="BU91" s="457"/>
    </row>
    <row r="92" spans="1:73" x14ac:dyDescent="0.2">
      <c r="A92" s="421"/>
      <c r="B92" s="476">
        <v>1932</v>
      </c>
      <c r="C92" s="458">
        <v>34</v>
      </c>
      <c r="D92" s="459">
        <v>3049</v>
      </c>
      <c r="E92" s="112">
        <v>14791</v>
      </c>
      <c r="F92" s="468">
        <f t="shared" si="53"/>
        <v>14706.072958771256</v>
      </c>
      <c r="G92" s="471">
        <f t="shared" si="82"/>
        <v>0.99425819476514476</v>
      </c>
      <c r="H92" s="468">
        <f t="shared" si="92"/>
        <v>84.927041228744201</v>
      </c>
      <c r="I92" s="497">
        <f t="shared" si="54"/>
        <v>13797.767759722583</v>
      </c>
      <c r="J92" s="521">
        <f t="shared" si="83"/>
        <v>0.93284887835322716</v>
      </c>
      <c r="K92" s="632">
        <f t="shared" si="55"/>
        <v>13448.963283546942</v>
      </c>
      <c r="L92" s="637">
        <f t="shared" si="84"/>
        <v>0.90926666780791976</v>
      </c>
      <c r="M92" s="512">
        <f t="shared" si="56"/>
        <v>14831.560654232246</v>
      </c>
      <c r="N92" s="507">
        <f t="shared" si="85"/>
        <v>1.0027422523312992</v>
      </c>
      <c r="O92" s="515">
        <f t="shared" si="57"/>
        <v>13975.845413455281</v>
      </c>
      <c r="P92" s="831">
        <f t="shared" si="86"/>
        <v>0.94488847362959105</v>
      </c>
      <c r="Q92" s="517">
        <f t="shared" si="58"/>
        <v>13743.92116704768</v>
      </c>
      <c r="R92" s="834">
        <f t="shared" si="87"/>
        <v>0.92920838124857552</v>
      </c>
      <c r="S92" s="412">
        <v>0.39100000000000001</v>
      </c>
      <c r="T92" s="66">
        <v>0.72499999999999998</v>
      </c>
      <c r="U92" s="66">
        <f t="shared" si="59"/>
        <v>9.7592132854491545E-2</v>
      </c>
      <c r="V92" s="66">
        <f t="shared" si="60"/>
        <v>3.5382872568632651E-2</v>
      </c>
      <c r="W92" s="113">
        <f t="shared" si="61"/>
        <v>6.6913550885895318E-2</v>
      </c>
      <c r="X92" s="66">
        <f t="shared" si="62"/>
        <v>2.2921738292077418E-2</v>
      </c>
      <c r="Y92" s="71">
        <f t="shared" si="63"/>
        <v>0.1256306589430411</v>
      </c>
      <c r="Z92" s="66">
        <f t="shared" si="64"/>
        <v>0.22786762756393261</v>
      </c>
      <c r="AA92" s="66">
        <f t="shared" si="65"/>
        <v>8.0299658552329831E-2</v>
      </c>
      <c r="AB92" s="67">
        <f t="shared" si="66"/>
        <v>0.35650413362578032</v>
      </c>
      <c r="AC92" s="66">
        <v>0.33400000000000002</v>
      </c>
      <c r="AD92" s="67">
        <f t="shared" si="67"/>
        <v>7.6562420371345571E-2</v>
      </c>
      <c r="AE92" s="70">
        <v>0.32400000000000001</v>
      </c>
      <c r="AF92" s="69">
        <v>41489</v>
      </c>
      <c r="AG92" s="69"/>
      <c r="AH92" s="888">
        <v>29163</v>
      </c>
      <c r="AI92" s="888">
        <v>117734</v>
      </c>
      <c r="AJ92" s="887">
        <v>106174</v>
      </c>
      <c r="AK92" s="888">
        <f t="shared" si="68"/>
        <v>9454</v>
      </c>
      <c r="AL92" s="68">
        <v>9014</v>
      </c>
      <c r="AM92" s="119">
        <v>2533</v>
      </c>
      <c r="AN92" s="72">
        <v>936.3584224326213</v>
      </c>
      <c r="AO92" s="68">
        <v>1468</v>
      </c>
      <c r="AP92" s="69">
        <v>411</v>
      </c>
      <c r="AQ92" s="68">
        <v>7878</v>
      </c>
      <c r="AR92" s="888">
        <f t="shared" si="88"/>
        <v>629</v>
      </c>
      <c r="AS92" s="68">
        <v>440</v>
      </c>
      <c r="AT92" s="114">
        <v>180</v>
      </c>
      <c r="AU92" s="69">
        <v>41</v>
      </c>
      <c r="AV92" s="888">
        <f t="shared" si="69"/>
        <v>4049</v>
      </c>
      <c r="AW92" s="68">
        <v>1165</v>
      </c>
      <c r="AX92" s="69">
        <v>177</v>
      </c>
      <c r="AY92" s="69">
        <v>2042</v>
      </c>
      <c r="AZ92" s="68">
        <v>771</v>
      </c>
      <c r="BA92" s="220">
        <v>3420</v>
      </c>
      <c r="BB92" s="894">
        <f t="shared" si="70"/>
        <v>951</v>
      </c>
      <c r="BC92" s="349">
        <f t="shared" si="71"/>
        <v>0.35239607929739925</v>
      </c>
      <c r="BD92" s="349">
        <f t="shared" si="72"/>
        <v>0.47698201029439247</v>
      </c>
      <c r="BE92" s="353">
        <f t="shared" si="73"/>
        <v>1.2468785567465644E-2</v>
      </c>
      <c r="BF92" s="365">
        <f t="shared" si="74"/>
        <v>3.4391084988193724E-2</v>
      </c>
      <c r="BG92" s="365">
        <f t="shared" si="75"/>
        <v>1.3535394923955748</v>
      </c>
      <c r="BH92" s="365">
        <f t="shared" si="76"/>
        <v>1.8583238930800935E-2</v>
      </c>
      <c r="BI92" s="365">
        <f t="shared" si="77"/>
        <v>6.5486605398610426E-3</v>
      </c>
      <c r="BJ92" s="365">
        <f t="shared" si="78"/>
        <v>8.0775307048091462E-3</v>
      </c>
      <c r="BK92" s="365">
        <f t="shared" si="79"/>
        <v>0.18988165537853408</v>
      </c>
      <c r="BL92" s="380">
        <f t="shared" si="80"/>
        <v>0.21726240690303453</v>
      </c>
      <c r="BM92" s="365">
        <v>0.27500000000000002</v>
      </c>
      <c r="BN92" s="907">
        <v>13510</v>
      </c>
      <c r="BO92" s="907">
        <v>5266</v>
      </c>
      <c r="BP92" s="910">
        <f t="shared" si="81"/>
        <v>56157</v>
      </c>
      <c r="BQ92" s="909">
        <v>21101</v>
      </c>
      <c r="BR92" s="909">
        <v>1817.9660790605208</v>
      </c>
      <c r="BS92" s="907">
        <v>355</v>
      </c>
      <c r="BT92" s="907">
        <v>1328</v>
      </c>
      <c r="BU92" s="457"/>
    </row>
    <row r="93" spans="1:73" x14ac:dyDescent="0.2">
      <c r="A93" s="421"/>
      <c r="B93" s="476">
        <v>1931</v>
      </c>
      <c r="C93" s="458">
        <v>22</v>
      </c>
      <c r="D93" s="459">
        <v>2678</v>
      </c>
      <c r="E93" s="112">
        <v>12930</v>
      </c>
      <c r="F93" s="468">
        <f t="shared" si="53"/>
        <v>12892.458724946127</v>
      </c>
      <c r="G93" s="471">
        <f t="shared" si="82"/>
        <v>0.99709657578856359</v>
      </c>
      <c r="H93" s="468">
        <f t="shared" si="92"/>
        <v>37.541275053872596</v>
      </c>
      <c r="I93" s="497">
        <f t="shared" si="54"/>
        <v>12235.413416241716</v>
      </c>
      <c r="J93" s="521">
        <f t="shared" si="83"/>
        <v>0.9462810066698929</v>
      </c>
      <c r="K93" s="632">
        <f t="shared" si="55"/>
        <v>11982.96499411094</v>
      </c>
      <c r="L93" s="637">
        <f t="shared" si="84"/>
        <v>0.92675676675258623</v>
      </c>
      <c r="M93" s="512">
        <f t="shared" si="56"/>
        <v>13040.497900619117</v>
      </c>
      <c r="N93" s="507">
        <f t="shared" si="85"/>
        <v>1.0085458546495836</v>
      </c>
      <c r="O93" s="515">
        <f t="shared" si="57"/>
        <v>12368.617399744104</v>
      </c>
      <c r="P93" s="831">
        <f t="shared" si="86"/>
        <v>0.95658293888198787</v>
      </c>
      <c r="Q93" s="517">
        <f t="shared" si="58"/>
        <v>12120.982712376221</v>
      </c>
      <c r="R93" s="834">
        <f t="shared" si="87"/>
        <v>0.93743099090303328</v>
      </c>
      <c r="S93" s="412">
        <v>0.38900000000000001</v>
      </c>
      <c r="T93" s="66">
        <v>0.72799999999999998</v>
      </c>
      <c r="U93" s="66">
        <f t="shared" si="59"/>
        <v>0.10743051928416307</v>
      </c>
      <c r="V93" s="66">
        <f t="shared" si="60"/>
        <v>3.1173543722681916E-2</v>
      </c>
      <c r="W93" s="113">
        <f t="shared" si="61"/>
        <v>7.597470717881101E-2</v>
      </c>
      <c r="X93" s="66">
        <f t="shared" si="62"/>
        <v>2.7874756027160018E-2</v>
      </c>
      <c r="Y93" s="71">
        <f t="shared" si="63"/>
        <v>0.12444299009653234</v>
      </c>
      <c r="Z93" s="66">
        <f t="shared" si="64"/>
        <v>0.24097644115787448</v>
      </c>
      <c r="AA93" s="66">
        <f t="shared" si="65"/>
        <v>8.4367150130410087E-2</v>
      </c>
      <c r="AB93" s="67">
        <f t="shared" si="66"/>
        <v>0.35544437419248426</v>
      </c>
      <c r="AC93" s="66">
        <v>0.33900000000000002</v>
      </c>
      <c r="AD93" s="67">
        <f t="shared" si="67"/>
        <v>8.0161304293427521E-2</v>
      </c>
      <c r="AE93" s="70">
        <v>0.31900000000000001</v>
      </c>
      <c r="AF93" s="69">
        <v>36377</v>
      </c>
      <c r="AG93" s="69"/>
      <c r="AH93" s="888">
        <v>25880</v>
      </c>
      <c r="AI93" s="888">
        <v>103903</v>
      </c>
      <c r="AJ93" s="887">
        <v>93513</v>
      </c>
      <c r="AK93" s="888">
        <f t="shared" si="68"/>
        <v>8766</v>
      </c>
      <c r="AL93" s="68">
        <v>8329</v>
      </c>
      <c r="AM93" s="119">
        <v>2521</v>
      </c>
      <c r="AN93" s="72">
        <v>780.81796786271616</v>
      </c>
      <c r="AO93" s="68">
        <v>1134</v>
      </c>
      <c r="AP93" s="69">
        <v>364</v>
      </c>
      <c r="AQ93" s="68">
        <v>7894</v>
      </c>
      <c r="AR93" s="888">
        <f t="shared" si="88"/>
        <v>547</v>
      </c>
      <c r="AS93" s="68">
        <v>437</v>
      </c>
      <c r="AT93" s="114">
        <v>168</v>
      </c>
      <c r="AU93" s="69">
        <v>42</v>
      </c>
      <c r="AV93" s="888">
        <f t="shared" si="69"/>
        <v>3908</v>
      </c>
      <c r="AW93" s="68">
        <v>1238</v>
      </c>
      <c r="AX93" s="69">
        <v>141</v>
      </c>
      <c r="AY93" s="69">
        <v>1568</v>
      </c>
      <c r="AZ93" s="68">
        <v>846</v>
      </c>
      <c r="BA93" s="220">
        <v>3361</v>
      </c>
      <c r="BB93" s="894">
        <f t="shared" si="70"/>
        <v>1014</v>
      </c>
      <c r="BC93" s="349">
        <f t="shared" si="71"/>
        <v>0.35010538675495412</v>
      </c>
      <c r="BD93" s="349">
        <f t="shared" si="72"/>
        <v>0.48399949953321847</v>
      </c>
      <c r="BE93" s="353">
        <f t="shared" si="73"/>
        <v>1.0914025581552024E-2</v>
      </c>
      <c r="BF93" s="365">
        <f t="shared" si="74"/>
        <v>3.7612003503267467E-2</v>
      </c>
      <c r="BG93" s="365">
        <f t="shared" si="75"/>
        <v>1.3824394535008384</v>
      </c>
      <c r="BH93" s="365">
        <f t="shared" si="76"/>
        <v>2.3256453253429364E-2</v>
      </c>
      <c r="BI93" s="365">
        <f t="shared" si="77"/>
        <v>8.1422095608403994E-3</v>
      </c>
      <c r="BJ93" s="365">
        <f t="shared" si="78"/>
        <v>9.7591022395888474E-3</v>
      </c>
      <c r="BK93" s="365">
        <f t="shared" si="79"/>
        <v>0.21700525057041536</v>
      </c>
      <c r="BL93" s="380">
        <f t="shared" si="80"/>
        <v>0.22896335596668224</v>
      </c>
      <c r="BM93" s="365">
        <v>0.27700000000000002</v>
      </c>
      <c r="BN93" s="907">
        <v>11947</v>
      </c>
      <c r="BO93" s="907">
        <v>4797</v>
      </c>
      <c r="BP93" s="910">
        <f t="shared" si="81"/>
        <v>50289</v>
      </c>
      <c r="BQ93" s="909">
        <v>18800</v>
      </c>
      <c r="BR93" s="909">
        <v>1786.2376641431886</v>
      </c>
      <c r="BS93" s="907">
        <v>377</v>
      </c>
      <c r="BT93" s="907">
        <v>1149</v>
      </c>
      <c r="BU93" s="457"/>
    </row>
    <row r="94" spans="1:73" x14ac:dyDescent="0.2">
      <c r="A94" s="421"/>
      <c r="B94" s="476">
        <v>1930</v>
      </c>
      <c r="C94" s="458">
        <v>25</v>
      </c>
      <c r="D94" s="459">
        <v>3043</v>
      </c>
      <c r="E94" s="112">
        <v>16711</v>
      </c>
      <c r="F94" s="468">
        <f t="shared" si="53"/>
        <v>15751.378136559664</v>
      </c>
      <c r="G94" s="472">
        <f t="shared" si="82"/>
        <v>0.9425754375297507</v>
      </c>
      <c r="H94" s="468">
        <f>E94-F94</f>
        <v>959.6218634403358</v>
      </c>
      <c r="I94" s="497">
        <f t="shared" si="54"/>
        <v>15615.674471725322</v>
      </c>
      <c r="J94" s="521">
        <f t="shared" si="83"/>
        <v>0.93445481848634571</v>
      </c>
      <c r="K94" s="632">
        <f t="shared" si="55"/>
        <v>15145.860452515963</v>
      </c>
      <c r="L94" s="637">
        <f t="shared" si="84"/>
        <v>0.90634076072742276</v>
      </c>
      <c r="M94" s="512">
        <f t="shared" si="56"/>
        <v>15679.167381347486</v>
      </c>
      <c r="N94" s="639">
        <f t="shared" si="85"/>
        <v>0.93825428647881548</v>
      </c>
      <c r="O94" s="515">
        <f t="shared" si="57"/>
        <v>15962.11727680408</v>
      </c>
      <c r="P94" s="831">
        <f t="shared" si="86"/>
        <v>0.95518624120663509</v>
      </c>
      <c r="Q94" s="517">
        <f t="shared" si="58"/>
        <v>15430.347887364522</v>
      </c>
      <c r="R94" s="834">
        <f t="shared" si="87"/>
        <v>0.9233647230784825</v>
      </c>
      <c r="S94" s="412">
        <v>0.42599999999999999</v>
      </c>
      <c r="T94" s="66">
        <v>0.77800000000000002</v>
      </c>
      <c r="U94" s="66">
        <f t="shared" si="59"/>
        <v>8.1854328172549368E-2</v>
      </c>
      <c r="V94" s="66">
        <f t="shared" si="60"/>
        <v>3.9672138430440478E-2</v>
      </c>
      <c r="W94" s="113">
        <f t="shared" si="61"/>
        <v>6.6843590715699897E-2</v>
      </c>
      <c r="X94" s="66">
        <f t="shared" si="62"/>
        <v>2.1946289344498989E-2</v>
      </c>
      <c r="Y94" s="71">
        <f t="shared" si="63"/>
        <v>0.14078941825687688</v>
      </c>
      <c r="Z94" s="66">
        <f t="shared" si="64"/>
        <v>0.21648637242053356</v>
      </c>
      <c r="AA94" s="66">
        <f t="shared" si="65"/>
        <v>8.2109608660853442E-2</v>
      </c>
      <c r="AB94" s="67">
        <f t="shared" si="66"/>
        <v>0.37119882716186497</v>
      </c>
      <c r="AC94" s="66">
        <v>0.35199999999999998</v>
      </c>
      <c r="AD94" s="67">
        <f t="shared" si="67"/>
        <v>7.8470028223598304E-2</v>
      </c>
      <c r="AE94" s="70">
        <v>0.30599999999999999</v>
      </c>
      <c r="AF94" s="69">
        <v>45019</v>
      </c>
      <c r="AG94" s="69"/>
      <c r="AH94" s="888">
        <v>30894</v>
      </c>
      <c r="AI94" s="888">
        <v>118695</v>
      </c>
      <c r="AJ94" s="887">
        <v>105723</v>
      </c>
      <c r="AK94" s="888">
        <f t="shared" si="68"/>
        <v>9746</v>
      </c>
      <c r="AL94" s="68">
        <v>9314</v>
      </c>
      <c r="AM94" s="119">
        <v>2482</v>
      </c>
      <c r="AN94" s="72">
        <v>875.10670275796338</v>
      </c>
      <c r="AO94" s="68">
        <v>1786</v>
      </c>
      <c r="AP94" s="69">
        <v>433</v>
      </c>
      <c r="AQ94" s="68">
        <v>7934</v>
      </c>
      <c r="AR94" s="888">
        <f t="shared" si="88"/>
        <v>643</v>
      </c>
      <c r="AS94" s="68">
        <v>432</v>
      </c>
      <c r="AT94" s="114">
        <v>185</v>
      </c>
      <c r="AU94" s="69">
        <v>36</v>
      </c>
      <c r="AV94" s="888">
        <f t="shared" si="69"/>
        <v>3685</v>
      </c>
      <c r="AW94" s="68">
        <v>1079</v>
      </c>
      <c r="AX94" s="69">
        <v>174</v>
      </c>
      <c r="AY94" s="69">
        <v>3139</v>
      </c>
      <c r="AZ94" s="68">
        <v>803</v>
      </c>
      <c r="BA94" s="220">
        <v>3042</v>
      </c>
      <c r="BB94" s="894">
        <f t="shared" si="70"/>
        <v>988</v>
      </c>
      <c r="BC94" s="349">
        <f t="shared" si="71"/>
        <v>0.3792830363536796</v>
      </c>
      <c r="BD94" s="349">
        <f t="shared" si="72"/>
        <v>0.50152912928093007</v>
      </c>
      <c r="BE94" s="353">
        <f t="shared" si="73"/>
        <v>1.5046969122540966E-2</v>
      </c>
      <c r="BF94" s="365">
        <f t="shared" si="74"/>
        <v>3.1045958127975063E-2</v>
      </c>
      <c r="BG94" s="365">
        <f t="shared" si="75"/>
        <v>1.3223083586929962</v>
      </c>
      <c r="BH94" s="365">
        <f t="shared" si="76"/>
        <v>1.7836913303271952E-2</v>
      </c>
      <c r="BI94" s="365">
        <f t="shared" si="77"/>
        <v>6.7652386368423269E-3</v>
      </c>
      <c r="BJ94" s="365">
        <f t="shared" si="78"/>
        <v>8.3238552592779808E-3</v>
      </c>
      <c r="BK94" s="365">
        <f t="shared" si="79"/>
        <v>0.17623670005997469</v>
      </c>
      <c r="BL94" s="380">
        <f t="shared" si="80"/>
        <v>0.20689042404318178</v>
      </c>
      <c r="BM94" s="365">
        <v>0.29199999999999998</v>
      </c>
      <c r="BN94" s="907">
        <v>15455</v>
      </c>
      <c r="BO94" s="907">
        <v>5541</v>
      </c>
      <c r="BP94" s="910">
        <f t="shared" si="81"/>
        <v>59529</v>
      </c>
      <c r="BQ94" s="909">
        <v>21954</v>
      </c>
      <c r="BR94" s="909">
        <v>1791.7556558268325</v>
      </c>
      <c r="BS94" s="907">
        <v>275</v>
      </c>
      <c r="BT94" s="907">
        <v>1613</v>
      </c>
      <c r="BU94" s="457"/>
    </row>
    <row r="95" spans="1:73" x14ac:dyDescent="0.2">
      <c r="A95" s="421"/>
      <c r="B95" s="476">
        <v>1929</v>
      </c>
      <c r="C95" s="458">
        <v>29</v>
      </c>
      <c r="D95" s="459">
        <v>3391</v>
      </c>
      <c r="E95" s="112">
        <v>18079</v>
      </c>
      <c r="F95" s="468">
        <f t="shared" si="53"/>
        <v>17673.738015675339</v>
      </c>
      <c r="G95" s="470">
        <f t="shared" si="82"/>
        <v>0.97758382740612526</v>
      </c>
      <c r="H95" s="468">
        <f>E95-F95</f>
        <v>405.26198432466117</v>
      </c>
      <c r="I95" s="497">
        <f t="shared" si="54"/>
        <v>17113.198315488109</v>
      </c>
      <c r="J95" s="521">
        <f t="shared" si="83"/>
        <v>0.94657881052536696</v>
      </c>
      <c r="K95" s="632">
        <f t="shared" si="55"/>
        <v>16526.264442850541</v>
      </c>
      <c r="L95" s="637">
        <f t="shared" si="84"/>
        <v>0.91411385822504232</v>
      </c>
      <c r="M95" s="512">
        <f t="shared" si="56"/>
        <v>17744.086063989951</v>
      </c>
      <c r="N95" s="507">
        <f t="shared" si="85"/>
        <v>0.98147497450024623</v>
      </c>
      <c r="O95" s="515">
        <f t="shared" si="57"/>
        <v>17452.457842061802</v>
      </c>
      <c r="P95" s="832">
        <f t="shared" si="86"/>
        <v>0.96534420278012067</v>
      </c>
      <c r="Q95" s="517">
        <f t="shared" si="58"/>
        <v>16988.62458171037</v>
      </c>
      <c r="R95" s="834">
        <f t="shared" si="87"/>
        <v>0.93968828926989156</v>
      </c>
      <c r="S95" s="412">
        <v>0.41599999999999998</v>
      </c>
      <c r="T95" s="66">
        <v>0.76900000000000002</v>
      </c>
      <c r="U95" s="66">
        <f t="shared" si="59"/>
        <v>9.1730008491601595E-2</v>
      </c>
      <c r="V95" s="66">
        <f t="shared" si="60"/>
        <v>3.8108651078019182E-2</v>
      </c>
      <c r="W95" s="113">
        <f t="shared" si="61"/>
        <v>5.3034158494808241E-2</v>
      </c>
      <c r="X95" s="66">
        <f t="shared" si="62"/>
        <v>2.5723339477662945E-2</v>
      </c>
      <c r="Y95" s="71">
        <f t="shared" si="63"/>
        <v>0.13732520072008569</v>
      </c>
      <c r="Z95" s="66">
        <f t="shared" si="64"/>
        <v>0.23894538450386266</v>
      </c>
      <c r="AA95" s="66">
        <f t="shared" si="65"/>
        <v>8.7633212053079737E-2</v>
      </c>
      <c r="AB95" s="67">
        <f t="shared" si="66"/>
        <v>0.37443820806495037</v>
      </c>
      <c r="AC95" s="66">
        <v>0.35399999999999998</v>
      </c>
      <c r="AD95" s="67">
        <f t="shared" si="67"/>
        <v>8.3539054014021924E-2</v>
      </c>
      <c r="AE95" s="70">
        <v>0.34899999999999998</v>
      </c>
      <c r="AF95" s="69">
        <v>48283</v>
      </c>
      <c r="AG95" s="69"/>
      <c r="AH95" s="888">
        <v>33626</v>
      </c>
      <c r="AI95" s="888">
        <v>131651</v>
      </c>
      <c r="AJ95" s="887">
        <v>116184</v>
      </c>
      <c r="AK95" s="888">
        <f t="shared" si="68"/>
        <v>11537</v>
      </c>
      <c r="AL95" s="68">
        <v>10998</v>
      </c>
      <c r="AM95" s="119">
        <v>2720</v>
      </c>
      <c r="AN95" s="72">
        <v>1065.6519001246154</v>
      </c>
      <c r="AO95" s="68">
        <v>1840</v>
      </c>
      <c r="AP95" s="69">
        <v>447</v>
      </c>
      <c r="AQ95" s="68">
        <v>6982</v>
      </c>
      <c r="AR95" s="888">
        <f t="shared" si="88"/>
        <v>669</v>
      </c>
      <c r="AS95" s="68">
        <v>539</v>
      </c>
      <c r="AT95" s="114">
        <v>242</v>
      </c>
      <c r="AU95" s="69">
        <v>44</v>
      </c>
      <c r="AV95" s="888">
        <f t="shared" si="69"/>
        <v>4429</v>
      </c>
      <c r="AW95" s="68">
        <v>1648</v>
      </c>
      <c r="AX95" s="69">
        <v>178</v>
      </c>
      <c r="AY95" s="69">
        <v>3832</v>
      </c>
      <c r="AZ95" s="68">
        <v>1000</v>
      </c>
      <c r="BA95" s="220">
        <v>3760</v>
      </c>
      <c r="BB95" s="894">
        <f t="shared" si="70"/>
        <v>1242</v>
      </c>
      <c r="BC95" s="349">
        <f t="shared" si="71"/>
        <v>0.36674996771767782</v>
      </c>
      <c r="BD95" s="349">
        <f t="shared" si="72"/>
        <v>0.50054310259701784</v>
      </c>
      <c r="BE95" s="353">
        <f t="shared" si="73"/>
        <v>1.3976346552627781E-2</v>
      </c>
      <c r="BF95" s="365">
        <f t="shared" si="74"/>
        <v>3.3641977653037197E-2</v>
      </c>
      <c r="BG95" s="365">
        <f t="shared" si="75"/>
        <v>1.3648074891783857</v>
      </c>
      <c r="BH95" s="365">
        <f t="shared" si="76"/>
        <v>2.0711223411966944E-2</v>
      </c>
      <c r="BI95" s="365">
        <f t="shared" si="77"/>
        <v>7.5958405177324901E-3</v>
      </c>
      <c r="BJ95" s="365">
        <f t="shared" si="78"/>
        <v>9.4340339230237526E-3</v>
      </c>
      <c r="BK95" s="365">
        <f t="shared" si="79"/>
        <v>0.14460576186235322</v>
      </c>
      <c r="BL95" s="380">
        <f t="shared" si="80"/>
        <v>0.22778203508481246</v>
      </c>
      <c r="BM95" s="365">
        <v>0.28899999999999998</v>
      </c>
      <c r="BN95" s="907">
        <v>16608</v>
      </c>
      <c r="BO95" s="907">
        <v>5919</v>
      </c>
      <c r="BP95" s="910">
        <f t="shared" si="81"/>
        <v>65897</v>
      </c>
      <c r="BQ95" s="909">
        <v>24258</v>
      </c>
      <c r="BR95" s="909">
        <v>1772.3260036101012</v>
      </c>
      <c r="BS95" s="907">
        <v>333</v>
      </c>
      <c r="BT95" s="907">
        <v>1609</v>
      </c>
      <c r="BU95" s="457"/>
    </row>
    <row r="96" spans="1:73" x14ac:dyDescent="0.2">
      <c r="A96" s="421"/>
      <c r="B96" s="476">
        <v>1928</v>
      </c>
      <c r="C96" s="458">
        <v>29</v>
      </c>
      <c r="D96" s="459">
        <v>3235</v>
      </c>
      <c r="E96" s="112">
        <v>15656</v>
      </c>
      <c r="F96" s="468">
        <f t="shared" si="53"/>
        <v>15979.890558519226</v>
      </c>
      <c r="G96" s="470">
        <f t="shared" si="82"/>
        <v>1.0206879508507425</v>
      </c>
      <c r="H96" s="468">
        <f t="shared" ref="H96:H98" si="96">F96-E96</f>
        <v>323.89055851922603</v>
      </c>
      <c r="I96" s="497">
        <f t="shared" si="54"/>
        <v>14939.67631315017</v>
      </c>
      <c r="J96" s="521">
        <f t="shared" si="83"/>
        <v>0.95424605985885091</v>
      </c>
      <c r="K96" s="632">
        <f t="shared" si="55"/>
        <v>14582.997798575916</v>
      </c>
      <c r="L96" s="637">
        <f t="shared" si="84"/>
        <v>0.93146383486049544</v>
      </c>
      <c r="M96" s="512">
        <f t="shared" si="56"/>
        <v>15835.803705756247</v>
      </c>
      <c r="N96" s="507">
        <f t="shared" si="85"/>
        <v>1.0114846516195866</v>
      </c>
      <c r="O96" s="515">
        <f t="shared" si="57"/>
        <v>15180.181137954818</v>
      </c>
      <c r="P96" s="832">
        <f t="shared" si="86"/>
        <v>0.96960789077381315</v>
      </c>
      <c r="Q96" s="517">
        <f t="shared" si="58"/>
        <v>14867.042125968121</v>
      </c>
      <c r="R96" s="834">
        <f t="shared" si="87"/>
        <v>0.94960667641595042</v>
      </c>
      <c r="S96" s="412">
        <v>0.39500000000000002</v>
      </c>
      <c r="T96" s="66">
        <v>0.73799999999999999</v>
      </c>
      <c r="U96" s="66">
        <f t="shared" si="59"/>
        <v>0.1142158095717193</v>
      </c>
      <c r="V96" s="66">
        <f t="shared" si="60"/>
        <v>3.2927080236892052E-2</v>
      </c>
      <c r="W96" s="113">
        <f t="shared" si="61"/>
        <v>5.6799270306599245E-2</v>
      </c>
      <c r="X96" s="66">
        <f t="shared" si="62"/>
        <v>2.6730386664532504E-2</v>
      </c>
      <c r="Y96" s="71">
        <f t="shared" si="63"/>
        <v>0.12526403379632592</v>
      </c>
      <c r="Z96" s="66">
        <f t="shared" si="64"/>
        <v>0.23650332700706561</v>
      </c>
      <c r="AA96" s="66">
        <f t="shared" si="65"/>
        <v>8.2754592587851242E-2</v>
      </c>
      <c r="AB96" s="67">
        <f t="shared" si="66"/>
        <v>0.35799053346443188</v>
      </c>
      <c r="AC96" s="66">
        <v>0.34200000000000003</v>
      </c>
      <c r="AD96" s="67">
        <f t="shared" si="67"/>
        <v>7.696985214107406E-2</v>
      </c>
      <c r="AE96" s="70">
        <v>0.38100000000000001</v>
      </c>
      <c r="AF96" s="69">
        <v>43733</v>
      </c>
      <c r="AG96" s="69"/>
      <c r="AH96" s="888">
        <v>31073</v>
      </c>
      <c r="AI96" s="888">
        <v>124984</v>
      </c>
      <c r="AJ96" s="887">
        <v>110585</v>
      </c>
      <c r="AK96" s="888">
        <f t="shared" si="68"/>
        <v>10343</v>
      </c>
      <c r="AL96" s="68">
        <v>9620</v>
      </c>
      <c r="AM96" s="119">
        <v>2890</v>
      </c>
      <c r="AN96" s="72">
        <v>866.86212644142927</v>
      </c>
      <c r="AO96" s="68">
        <v>1440</v>
      </c>
      <c r="AP96" s="69">
        <v>372</v>
      </c>
      <c r="AQ96" s="68">
        <v>7099</v>
      </c>
      <c r="AR96" s="888">
        <f t="shared" si="88"/>
        <v>626</v>
      </c>
      <c r="AS96" s="68">
        <v>723</v>
      </c>
      <c r="AT96" s="114">
        <v>222</v>
      </c>
      <c r="AU96" s="69">
        <v>26</v>
      </c>
      <c r="AV96" s="888">
        <f t="shared" si="69"/>
        <v>4995</v>
      </c>
      <c r="AW96" s="68">
        <v>1907</v>
      </c>
      <c r="AX96" s="69">
        <v>228</v>
      </c>
      <c r="AY96" s="69">
        <v>3924</v>
      </c>
      <c r="AZ96" s="68">
        <v>947</v>
      </c>
      <c r="BA96" s="220">
        <v>4369</v>
      </c>
      <c r="BB96" s="894">
        <f t="shared" si="70"/>
        <v>1169</v>
      </c>
      <c r="BC96" s="349">
        <f t="shared" si="71"/>
        <v>0.34990878832490557</v>
      </c>
      <c r="BD96" s="349">
        <f t="shared" si="72"/>
        <v>0.48788644946553161</v>
      </c>
      <c r="BE96" s="353">
        <f t="shared" si="73"/>
        <v>1.1521474748767841E-2</v>
      </c>
      <c r="BF96" s="365">
        <f t="shared" si="74"/>
        <v>3.9965115534788452E-2</v>
      </c>
      <c r="BG96" s="365">
        <f t="shared" si="75"/>
        <v>1.3943246518647245</v>
      </c>
      <c r="BH96" s="365">
        <f t="shared" si="76"/>
        <v>2.1654128461344981E-2</v>
      </c>
      <c r="BI96" s="365">
        <f t="shared" si="77"/>
        <v>7.5769698521410741E-3</v>
      </c>
      <c r="BJ96" s="365">
        <f t="shared" si="78"/>
        <v>9.3531972092427834E-3</v>
      </c>
      <c r="BK96" s="365">
        <f t="shared" si="79"/>
        <v>0.16232593236228934</v>
      </c>
      <c r="BL96" s="380">
        <f t="shared" si="80"/>
        <v>0.21997118880479272</v>
      </c>
      <c r="BM96" s="365">
        <v>0.28100000000000003</v>
      </c>
      <c r="BN96" s="907">
        <v>14288</v>
      </c>
      <c r="BO96" s="907">
        <v>5346</v>
      </c>
      <c r="BP96" s="910">
        <f t="shared" si="81"/>
        <v>60978</v>
      </c>
      <c r="BQ96" s="909">
        <v>22790</v>
      </c>
      <c r="BR96" s="909">
        <v>2166.2293535546055</v>
      </c>
      <c r="BS96" s="907">
        <v>308</v>
      </c>
      <c r="BT96" s="907">
        <v>1497</v>
      </c>
      <c r="BU96" s="457"/>
    </row>
    <row r="97" spans="1:73" x14ac:dyDescent="0.2">
      <c r="A97" s="421"/>
      <c r="B97" s="476">
        <v>1927</v>
      </c>
      <c r="C97" s="458">
        <v>31</v>
      </c>
      <c r="D97" s="459">
        <v>3552</v>
      </c>
      <c r="E97" s="112">
        <v>17184</v>
      </c>
      <c r="F97" s="468">
        <f t="shared" si="53"/>
        <v>17256.722922927249</v>
      </c>
      <c r="G97" s="471">
        <f t="shared" si="82"/>
        <v>1.0042320136712783</v>
      </c>
      <c r="H97" s="468">
        <f t="shared" si="96"/>
        <v>72.722922927248874</v>
      </c>
      <c r="I97" s="497">
        <f t="shared" si="54"/>
        <v>16394.330293570474</v>
      </c>
      <c r="J97" s="521">
        <f t="shared" si="83"/>
        <v>0.95404622285675478</v>
      </c>
      <c r="K97" s="632">
        <f t="shared" si="55"/>
        <v>15827.912451654938</v>
      </c>
      <c r="L97" s="637">
        <f t="shared" si="84"/>
        <v>0.92108429071548759</v>
      </c>
      <c r="M97" s="512">
        <f t="shared" si="56"/>
        <v>17295.453307747957</v>
      </c>
      <c r="N97" s="507">
        <f t="shared" si="85"/>
        <v>1.0064858768475302</v>
      </c>
      <c r="O97" s="515">
        <f t="shared" si="57"/>
        <v>16731.132163548657</v>
      </c>
      <c r="P97" s="832">
        <f t="shared" si="86"/>
        <v>0.97364595923816666</v>
      </c>
      <c r="Q97" s="517">
        <f t="shared" si="58"/>
        <v>16367.47725498705</v>
      </c>
      <c r="R97" s="834">
        <f t="shared" si="87"/>
        <v>0.95248354603043817</v>
      </c>
      <c r="S97" s="412">
        <v>0.39200000000000002</v>
      </c>
      <c r="T97" s="66">
        <v>0.73599999999999999</v>
      </c>
      <c r="U97" s="66">
        <f t="shared" si="59"/>
        <v>9.9533997034526589E-2</v>
      </c>
      <c r="V97" s="66">
        <f t="shared" si="60"/>
        <v>3.0014827367083247E-2</v>
      </c>
      <c r="W97" s="113">
        <f t="shared" si="61"/>
        <v>5.0574459494181989E-2</v>
      </c>
      <c r="X97" s="66">
        <f t="shared" si="62"/>
        <v>2.6074984113535267E-2</v>
      </c>
      <c r="Y97" s="71">
        <f t="shared" si="63"/>
        <v>0.12615350732298206</v>
      </c>
      <c r="Z97" s="66">
        <f t="shared" si="64"/>
        <v>0.23994916331285746</v>
      </c>
      <c r="AA97" s="66">
        <f t="shared" si="65"/>
        <v>8.3162647285541236E-2</v>
      </c>
      <c r="AB97" s="67">
        <f t="shared" si="66"/>
        <v>0.36399067994069051</v>
      </c>
      <c r="AC97" s="66">
        <v>0.34399999999999997</v>
      </c>
      <c r="AD97" s="67">
        <f t="shared" si="67"/>
        <v>7.8611019344418748E-2</v>
      </c>
      <c r="AE97" s="70">
        <v>0.34499999999999997</v>
      </c>
      <c r="AF97" s="69">
        <v>47210</v>
      </c>
      <c r="AG97" s="69"/>
      <c r="AH97" s="888">
        <v>33941</v>
      </c>
      <c r="AI97" s="888">
        <v>136215</v>
      </c>
      <c r="AJ97" s="887">
        <v>120349</v>
      </c>
      <c r="AK97" s="888">
        <f t="shared" si="68"/>
        <v>11328</v>
      </c>
      <c r="AL97" s="68">
        <v>10708</v>
      </c>
      <c r="AM97" s="119">
        <v>2649</v>
      </c>
      <c r="AN97" s="72">
        <v>961.39558588458283</v>
      </c>
      <c r="AO97" s="68">
        <v>1417</v>
      </c>
      <c r="AP97" s="69">
        <v>456</v>
      </c>
      <c r="AQ97" s="68">
        <v>6889</v>
      </c>
      <c r="AR97" s="888">
        <f t="shared" si="88"/>
        <v>692</v>
      </c>
      <c r="AS97" s="68">
        <v>620</v>
      </c>
      <c r="AT97" s="114">
        <v>307</v>
      </c>
      <c r="AU97" s="69">
        <v>43</v>
      </c>
      <c r="AV97" s="888">
        <f t="shared" si="69"/>
        <v>4699</v>
      </c>
      <c r="AW97" s="68">
        <v>1789</v>
      </c>
      <c r="AX97" s="69">
        <v>193</v>
      </c>
      <c r="AY97" s="69">
        <v>4459</v>
      </c>
      <c r="AZ97" s="68">
        <v>924</v>
      </c>
      <c r="BA97" s="220">
        <v>4007</v>
      </c>
      <c r="BB97" s="894">
        <f t="shared" si="70"/>
        <v>1231</v>
      </c>
      <c r="BC97" s="349">
        <f t="shared" si="71"/>
        <v>0.34658444371031089</v>
      </c>
      <c r="BD97" s="349">
        <f t="shared" si="72"/>
        <v>0.47737767499908235</v>
      </c>
      <c r="BE97" s="353">
        <f t="shared" si="73"/>
        <v>1.0402672246081563E-2</v>
      </c>
      <c r="BF97" s="365">
        <f t="shared" si="74"/>
        <v>3.449693499247513E-2</v>
      </c>
      <c r="BG97" s="365">
        <f t="shared" si="75"/>
        <v>1.3773776742215633</v>
      </c>
      <c r="BH97" s="365">
        <f t="shared" si="76"/>
        <v>1.95721245498835E-2</v>
      </c>
      <c r="BI97" s="365">
        <f t="shared" si="77"/>
        <v>6.7833938993502917E-3</v>
      </c>
      <c r="BJ97" s="365">
        <f t="shared" si="78"/>
        <v>9.037183863744816E-3</v>
      </c>
      <c r="BK97" s="365">
        <f t="shared" si="79"/>
        <v>0.14592247405210759</v>
      </c>
      <c r="BL97" s="380">
        <f t="shared" si="80"/>
        <v>0.22681635246769752</v>
      </c>
      <c r="BM97" s="365">
        <v>0.28199999999999997</v>
      </c>
      <c r="BN97" s="907">
        <v>15663</v>
      </c>
      <c r="BO97" s="907">
        <v>5654</v>
      </c>
      <c r="BP97" s="910">
        <f t="shared" si="81"/>
        <v>65026</v>
      </c>
      <c r="BQ97" s="909">
        <v>25188</v>
      </c>
      <c r="BR97" s="909">
        <v>1728.4085572837091</v>
      </c>
      <c r="BS97" s="272">
        <v>308.39939550304643</v>
      </c>
      <c r="BT97" s="907">
        <v>1682</v>
      </c>
      <c r="BU97" s="457"/>
    </row>
    <row r="98" spans="1:73" x14ac:dyDescent="0.2">
      <c r="A98" s="421"/>
      <c r="B98" s="476">
        <v>1926</v>
      </c>
      <c r="C98" s="458">
        <v>32</v>
      </c>
      <c r="D98" s="459">
        <v>3419</v>
      </c>
      <c r="E98" s="112">
        <v>16527</v>
      </c>
      <c r="F98" s="468">
        <f t="shared" si="53"/>
        <v>17046.641374739273</v>
      </c>
      <c r="G98" s="470">
        <f t="shared" si="82"/>
        <v>1.0314419661607837</v>
      </c>
      <c r="H98" s="468">
        <f t="shared" si="96"/>
        <v>519.64137473927258</v>
      </c>
      <c r="I98" s="497">
        <f t="shared" si="54"/>
        <v>15705.0169213178</v>
      </c>
      <c r="J98" s="521">
        <f t="shared" si="83"/>
        <v>0.95026422952246625</v>
      </c>
      <c r="K98" s="632">
        <f t="shared" si="55"/>
        <v>15280.700301210345</v>
      </c>
      <c r="L98" s="637">
        <f t="shared" si="84"/>
        <v>0.92459008296789169</v>
      </c>
      <c r="M98" s="512">
        <f t="shared" si="56"/>
        <v>16813.996711437107</v>
      </c>
      <c r="N98" s="507">
        <f t="shared" si="85"/>
        <v>1.0173653241022029</v>
      </c>
      <c r="O98" s="515">
        <f t="shared" si="57"/>
        <v>15914.985956011309</v>
      </c>
      <c r="P98" s="832">
        <f t="shared" si="86"/>
        <v>0.96296883620810247</v>
      </c>
      <c r="Q98" s="517">
        <f t="shared" si="58"/>
        <v>15613.733959504789</v>
      </c>
      <c r="R98" s="834">
        <f t="shared" si="87"/>
        <v>0.94474096687268039</v>
      </c>
      <c r="S98" s="412">
        <v>0.39</v>
      </c>
      <c r="T98" s="66">
        <v>0.73599999999999999</v>
      </c>
      <c r="U98" s="66">
        <f t="shared" si="59"/>
        <v>0.1251306688018505</v>
      </c>
      <c r="V98" s="66">
        <f t="shared" si="60"/>
        <v>2.9581192589132804E-2</v>
      </c>
      <c r="W98" s="113">
        <f t="shared" si="61"/>
        <v>5.2945744697050448E-2</v>
      </c>
      <c r="X98" s="66">
        <f t="shared" si="62"/>
        <v>2.6845488312092703E-2</v>
      </c>
      <c r="Y98" s="71">
        <f t="shared" si="63"/>
        <v>0.12583179790166132</v>
      </c>
      <c r="Z98" s="66">
        <f t="shared" si="64"/>
        <v>0.25880207290763108</v>
      </c>
      <c r="AA98" s="66">
        <f t="shared" si="65"/>
        <v>8.8593138523853754E-2</v>
      </c>
      <c r="AB98" s="67">
        <f t="shared" si="66"/>
        <v>0.36758524054180292</v>
      </c>
      <c r="AC98" s="66">
        <v>0.34599999999999997</v>
      </c>
      <c r="AD98" s="67">
        <f t="shared" si="67"/>
        <v>8.2098643236740723E-2</v>
      </c>
      <c r="AE98" s="70">
        <v>0.4</v>
      </c>
      <c r="AF98" s="69">
        <v>44961</v>
      </c>
      <c r="AG98" s="69"/>
      <c r="AH98" s="888">
        <v>32229</v>
      </c>
      <c r="AI98" s="888">
        <v>131342</v>
      </c>
      <c r="AJ98" s="887">
        <v>115265</v>
      </c>
      <c r="AK98" s="888">
        <f t="shared" si="68"/>
        <v>11636</v>
      </c>
      <c r="AL98" s="68">
        <v>10783</v>
      </c>
      <c r="AM98" s="119">
        <v>3079</v>
      </c>
      <c r="AN98" s="72">
        <v>932.29539325598739</v>
      </c>
      <c r="AO98" s="68">
        <v>1330</v>
      </c>
      <c r="AP98" s="69">
        <v>411</v>
      </c>
      <c r="AQ98" s="68">
        <v>6954</v>
      </c>
      <c r="AR98" s="888">
        <f t="shared" si="88"/>
        <v>692</v>
      </c>
      <c r="AS98" s="68">
        <v>853</v>
      </c>
      <c r="AT98" s="114">
        <v>236</v>
      </c>
      <c r="AU98" s="69">
        <v>53</v>
      </c>
      <c r="AV98" s="888">
        <f t="shared" si="69"/>
        <v>5626</v>
      </c>
      <c r="AW98" s="68">
        <v>2320</v>
      </c>
      <c r="AX98" s="69">
        <v>228</v>
      </c>
      <c r="AY98" s="69">
        <v>4357</v>
      </c>
      <c r="AZ98" s="68">
        <v>971</v>
      </c>
      <c r="BA98" s="220">
        <v>4934</v>
      </c>
      <c r="BB98" s="894">
        <f t="shared" si="70"/>
        <v>1207</v>
      </c>
      <c r="BC98" s="349">
        <f t="shared" si="71"/>
        <v>0.34232004994594267</v>
      </c>
      <c r="BD98" s="349">
        <f t="shared" si="72"/>
        <v>0.49141173425103929</v>
      </c>
      <c r="BE98" s="353">
        <f t="shared" si="73"/>
        <v>1.0126235324572489E-2</v>
      </c>
      <c r="BF98" s="365">
        <f t="shared" si="74"/>
        <v>4.2834736794018669E-2</v>
      </c>
      <c r="BG98" s="365">
        <f t="shared" si="75"/>
        <v>1.435533017504059</v>
      </c>
      <c r="BH98" s="365">
        <f t="shared" si="76"/>
        <v>2.1596494739885678E-2</v>
      </c>
      <c r="BI98" s="365">
        <f t="shared" si="77"/>
        <v>7.3929131580149536E-3</v>
      </c>
      <c r="BJ98" s="365">
        <f t="shared" si="78"/>
        <v>9.1897488998187934E-3</v>
      </c>
      <c r="BK98" s="365">
        <f t="shared" si="79"/>
        <v>0.15466737839460867</v>
      </c>
      <c r="BL98" s="380">
        <f t="shared" si="80"/>
        <v>0.23983007495384889</v>
      </c>
      <c r="BM98" s="365">
        <v>0.28000000000000003</v>
      </c>
      <c r="BN98" s="907">
        <v>14953</v>
      </c>
      <c r="BO98" s="907">
        <v>5516</v>
      </c>
      <c r="BP98" s="910">
        <f t="shared" si="81"/>
        <v>64543</v>
      </c>
      <c r="BQ98" s="909">
        <v>23770</v>
      </c>
      <c r="BR98" s="909">
        <v>2337.8315990666974</v>
      </c>
      <c r="BS98" s="272">
        <v>266.50715939162814</v>
      </c>
      <c r="BT98" s="907">
        <v>1613</v>
      </c>
      <c r="BU98" s="457"/>
    </row>
    <row r="99" spans="1:73" x14ac:dyDescent="0.2">
      <c r="A99" s="421"/>
      <c r="B99" s="476">
        <v>1925</v>
      </c>
      <c r="C99" s="458">
        <v>32</v>
      </c>
      <c r="D99" s="459">
        <v>3502</v>
      </c>
      <c r="E99" s="112">
        <v>18335</v>
      </c>
      <c r="F99" s="468">
        <f t="shared" ref="F99:F130" si="97">((((4/6)+((S99+T99+Y99+AA99+AC99+AD99+AE99-(1-V99)-W99-X99)/20))*(AF99+(AL99+BA99)*5/6+(AP99+AU99+AX99)*1/6+AS99*18/6+AW99*8/6-AM99*9/6-AN99*7/6-AO99*3/6-AQ99*2/6-AY99*4/6-AZ99)-(((2/6)-((S99+T99+U99+V99+Z99+AB99+AC99+AD99+AE99)/20))*(AM99*17/6+AN99*12/6+AQ99*3/6+AT99*2/6+AY99*5/6+AZ99*8/6-AL99*1/6-AO99*9/6-AS99*2/6))))/2</f>
        <v>17669.187179410605</v>
      </c>
      <c r="G99" s="470">
        <f t="shared" si="82"/>
        <v>0.96368623830982303</v>
      </c>
      <c r="H99" s="468">
        <f>E99-F99</f>
        <v>665.81282058939541</v>
      </c>
      <c r="I99" s="497">
        <f t="shared" ref="I99:I130" si="98">(((AH99+AL99+AS99-BS99*0.5-AO99)*(1.1*(AF99*1.4-AH99*0.6-AO99*3+(AL99+AS99-BS99)*0.1+(AW99-AZ99-BR99)*0.9)))/((1.1*(AF99*1.4-AH99*0.6-AO99*3+(AL99+AS99-BS99)*0.1+(AW99-AZ99-BR99)*0.9))+(AI99-AL99-AN99-AY99-AS99-AH99+AZ99+BR99)))+AO99</f>
        <v>17231.259960016949</v>
      </c>
      <c r="J99" s="521">
        <f t="shared" si="83"/>
        <v>0.93980147041270512</v>
      </c>
      <c r="K99" s="632">
        <f t="shared" ref="K99:K130" si="99">((AF99+AL99+AS99)*2+AH99+AW99-(AJ99+AZ99+BR99-AH99)*0.605)*0.16</f>
        <v>16607.473130509719</v>
      </c>
      <c r="L99" s="637">
        <f t="shared" si="84"/>
        <v>0.90577982713442706</v>
      </c>
      <c r="M99" s="512">
        <f t="shared" ref="M99:M130" si="100">((((2/3)+((BC99+AD99+AC99+AE99-W99)/20))*(AF99+((AL99+BA99)*(5/6))+((AP99+AU99+AX99)*(1/6))+(AS99*(19/6))+(AW99*(4/3))-(AN99*(7/6))-(BR99*(11/6))-AO99-(AQ99*(1/3))-(AY99*(2/3))-AZ99))-(((1/3)-(((BC99+AD99)*2+AC99+AE99-W99)/20))*((AN99*(13/6))+(BR99*(8/3))+(AQ99*(1/2))+(AT99*(1/3))+((AY99+AZ99)*(3/2))-(AL99*(1/6))-(AO99*(11/3))-(AS99*(5/12)))))/2</f>
        <v>17738.144260527748</v>
      </c>
      <c r="N99" s="651">
        <f t="shared" si="85"/>
        <v>0.96744719173862814</v>
      </c>
      <c r="O99" s="515">
        <f t="shared" ref="O99:O130" si="101">((AH99+AL99-AZ99+AS99-BR99)*(AF99+(AL99-BS99+AS99)*0.26+(AY99+AN99+AW99)*0.52))/(AJ99+AL99+AS99+AN99+AY99)</f>
        <v>17595.445731907905</v>
      </c>
      <c r="P99" s="831">
        <f t="shared" si="86"/>
        <v>0.95966434316377991</v>
      </c>
      <c r="Q99" s="517">
        <f t="shared" ref="Q99:Q130" si="102">BQ99*0.5+BO99*0.72+BT99*1.04+AO99*1.44+(AS99+AL99-BS99)*0.34+BS99*0.25+AW99*0.18-AZ99*0.32-(AJ99-AH99-AQ99)*0.09-AQ99*0.098-BR99*0.37+AN99*0.37+AY99*0.04</f>
        <v>17203.758136162203</v>
      </c>
      <c r="R99" s="834">
        <f t="shared" si="87"/>
        <v>0.93830150729000295</v>
      </c>
      <c r="S99" s="412">
        <v>0.40699999999999997</v>
      </c>
      <c r="T99" s="66">
        <v>0.75700000000000001</v>
      </c>
      <c r="U99" s="66">
        <f t="shared" si="59"/>
        <v>7.9933321135980159E-2</v>
      </c>
      <c r="V99" s="66">
        <f t="shared" si="60"/>
        <v>3.5291008517818301E-2</v>
      </c>
      <c r="W99" s="113">
        <f t="shared" si="61"/>
        <v>4.892030357745776E-2</v>
      </c>
      <c r="X99" s="66">
        <f t="shared" si="62"/>
        <v>2.8623122115834197E-2</v>
      </c>
      <c r="Y99" s="71">
        <f t="shared" ref="Y99:Y130" si="103">E99/AI99</f>
        <v>0.134576709091176</v>
      </c>
      <c r="Z99" s="66">
        <f t="shared" si="64"/>
        <v>0.23254253826919558</v>
      </c>
      <c r="AA99" s="66">
        <f t="shared" si="65"/>
        <v>8.3960893116660065E-2</v>
      </c>
      <c r="AB99" s="67">
        <f t="shared" ref="AB99:AB130" si="104">E99/AF99</f>
        <v>0.37273078408651988</v>
      </c>
      <c r="AC99" s="66">
        <v>0.35</v>
      </c>
      <c r="AD99" s="67">
        <f t="shared" si="67"/>
        <v>8.0327652265821115E-2</v>
      </c>
      <c r="AE99" s="70">
        <v>0.30299999999999999</v>
      </c>
      <c r="AF99" s="69">
        <v>49191</v>
      </c>
      <c r="AG99" s="69"/>
      <c r="AH99" s="888">
        <v>34798</v>
      </c>
      <c r="AI99" s="888">
        <v>136242</v>
      </c>
      <c r="AJ99" s="887">
        <v>120809</v>
      </c>
      <c r="AK99" s="888">
        <f t="shared" si="68"/>
        <v>11439</v>
      </c>
      <c r="AL99" s="68">
        <v>10944</v>
      </c>
      <c r="AM99" s="119">
        <v>2429</v>
      </c>
      <c r="AN99" s="72">
        <v>1186.8946983672422</v>
      </c>
      <c r="AO99" s="68">
        <v>1736</v>
      </c>
      <c r="AP99" s="69">
        <v>439</v>
      </c>
      <c r="AQ99" s="68">
        <v>6665</v>
      </c>
      <c r="AR99" s="888">
        <f t="shared" si="88"/>
        <v>641</v>
      </c>
      <c r="AS99" s="68">
        <v>495</v>
      </c>
      <c r="AT99" s="114">
        <v>295</v>
      </c>
      <c r="AU99" s="69">
        <v>35</v>
      </c>
      <c r="AV99" s="888">
        <f t="shared" si="69"/>
        <v>3932</v>
      </c>
      <c r="AW99" s="68">
        <v>1386</v>
      </c>
      <c r="AX99" s="69">
        <v>167</v>
      </c>
      <c r="AY99" s="69">
        <v>3900</v>
      </c>
      <c r="AZ99" s="68">
        <v>1113</v>
      </c>
      <c r="BA99" s="220">
        <v>3291</v>
      </c>
      <c r="BB99" s="894">
        <f t="shared" si="70"/>
        <v>1408</v>
      </c>
      <c r="BC99" s="349">
        <f t="shared" si="71"/>
        <v>0.3610560620073105</v>
      </c>
      <c r="BD99" s="349">
        <f t="shared" ref="BD99:BD130" si="105">BP99/AI99</f>
        <v>0.48405043965884237</v>
      </c>
      <c r="BE99" s="353">
        <f t="shared" si="73"/>
        <v>1.2742032559709928E-2</v>
      </c>
      <c r="BF99" s="365">
        <f t="shared" si="74"/>
        <v>2.8860410152522716E-2</v>
      </c>
      <c r="BG99" s="365">
        <f t="shared" ref="BG99:BG130" si="106">BP99/AF99</f>
        <v>1.3406517452379501</v>
      </c>
      <c r="BH99" s="365">
        <f t="shared" si="76"/>
        <v>2.2626090138439959E-2</v>
      </c>
      <c r="BI99" s="365">
        <f t="shared" si="77"/>
        <v>8.1692870040075746E-3</v>
      </c>
      <c r="BJ99" s="365">
        <f t="shared" si="78"/>
        <v>1.0334551753497453E-2</v>
      </c>
      <c r="BK99" s="365">
        <f t="shared" si="79"/>
        <v>0.13549226484519525</v>
      </c>
      <c r="BL99" s="380">
        <f t="shared" si="80"/>
        <v>0.22247972190034762</v>
      </c>
      <c r="BM99" s="365">
        <v>0.28799999999999998</v>
      </c>
      <c r="BN99" s="907">
        <v>16658</v>
      </c>
      <c r="BO99" s="907">
        <v>5823</v>
      </c>
      <c r="BP99" s="910">
        <f t="shared" ref="BP99:BP130" si="107">AF99+AK99+AV99+AW99</f>
        <v>65948</v>
      </c>
      <c r="BQ99" s="909">
        <v>25558</v>
      </c>
      <c r="BR99" s="909">
        <v>1549.211461676477</v>
      </c>
      <c r="BS99" s="272">
        <v>289.94068237093444</v>
      </c>
      <c r="BT99" s="907">
        <v>1681</v>
      </c>
      <c r="BU99" s="457"/>
    </row>
    <row r="100" spans="1:73" x14ac:dyDescent="0.2">
      <c r="A100" s="421"/>
      <c r="B100" s="476">
        <v>1924</v>
      </c>
      <c r="C100" s="458">
        <v>33</v>
      </c>
      <c r="D100" s="459">
        <v>3426</v>
      </c>
      <c r="E100" s="112">
        <v>16835</v>
      </c>
      <c r="F100" s="468">
        <f t="shared" si="97"/>
        <v>16703.727277208411</v>
      </c>
      <c r="G100" s="471">
        <f t="shared" si="82"/>
        <v>0.99220239246857211</v>
      </c>
      <c r="H100" s="468">
        <f>E100-F100</f>
        <v>131.27272279158933</v>
      </c>
      <c r="I100" s="497">
        <f t="shared" si="98"/>
        <v>15660.395099950594</v>
      </c>
      <c r="J100" s="521">
        <f t="shared" si="83"/>
        <v>0.9302283991654644</v>
      </c>
      <c r="K100" s="632">
        <f t="shared" si="99"/>
        <v>15222.454095199593</v>
      </c>
      <c r="L100" s="637">
        <f t="shared" si="84"/>
        <v>0.90421467746953332</v>
      </c>
      <c r="M100" s="512">
        <f t="shared" si="100"/>
        <v>16664.714473819262</v>
      </c>
      <c r="N100" s="507">
        <f t="shared" si="85"/>
        <v>0.98988502962989378</v>
      </c>
      <c r="O100" s="515">
        <f t="shared" si="101"/>
        <v>15938.360188098881</v>
      </c>
      <c r="P100" s="831">
        <f t="shared" si="86"/>
        <v>0.94673954191261545</v>
      </c>
      <c r="Q100" s="517">
        <f t="shared" si="102"/>
        <v>15657.67663581878</v>
      </c>
      <c r="R100" s="834">
        <f t="shared" si="87"/>
        <v>0.93006692223455778</v>
      </c>
      <c r="S100" s="412">
        <v>0.38800000000000001</v>
      </c>
      <c r="T100" s="66">
        <v>0.73199999999999998</v>
      </c>
      <c r="U100" s="66">
        <f t="shared" si="59"/>
        <v>0.10606060606060606</v>
      </c>
      <c r="V100" s="66">
        <f t="shared" si="60"/>
        <v>2.7101697145112486E-2</v>
      </c>
      <c r="W100" s="113">
        <f t="shared" si="61"/>
        <v>5.0191533248207444E-2</v>
      </c>
      <c r="X100" s="66">
        <f t="shared" si="62"/>
        <v>3.4666491251151163E-2</v>
      </c>
      <c r="Y100" s="71">
        <f t="shared" si="103"/>
        <v>0.12719772124545722</v>
      </c>
      <c r="Z100" s="66">
        <f t="shared" si="64"/>
        <v>0.23733719247467439</v>
      </c>
      <c r="AA100" s="66">
        <f t="shared" si="65"/>
        <v>8.1781296986090227E-2</v>
      </c>
      <c r="AB100" s="67">
        <f t="shared" si="104"/>
        <v>0.36914002543524976</v>
      </c>
      <c r="AC100" s="66">
        <v>0.34300000000000003</v>
      </c>
      <c r="AD100" s="67">
        <f t="shared" si="67"/>
        <v>7.6046632868163169E-2</v>
      </c>
      <c r="AE100" s="70">
        <v>0.35899999999999999</v>
      </c>
      <c r="AF100" s="69">
        <v>45606</v>
      </c>
      <c r="AG100" s="69"/>
      <c r="AH100" s="888">
        <v>33264</v>
      </c>
      <c r="AI100" s="888">
        <v>132353</v>
      </c>
      <c r="AJ100" s="887">
        <v>117531</v>
      </c>
      <c r="AK100" s="888">
        <f t="shared" si="68"/>
        <v>10824</v>
      </c>
      <c r="AL100" s="68">
        <v>10065</v>
      </c>
      <c r="AM100" s="119">
        <v>2700</v>
      </c>
      <c r="AN100" s="72">
        <v>1056.2834691861763</v>
      </c>
      <c r="AO100" s="68">
        <v>1236</v>
      </c>
      <c r="AP100" s="69">
        <v>431</v>
      </c>
      <c r="AQ100" s="68">
        <v>6643</v>
      </c>
      <c r="AR100" s="888">
        <f t="shared" si="88"/>
        <v>714</v>
      </c>
      <c r="AS100" s="68">
        <v>759</v>
      </c>
      <c r="AT100" s="114">
        <v>324</v>
      </c>
      <c r="AU100" s="69">
        <v>65</v>
      </c>
      <c r="AV100" s="888">
        <f t="shared" si="69"/>
        <v>4837</v>
      </c>
      <c r="AW100" s="68">
        <v>1906</v>
      </c>
      <c r="AX100" s="69">
        <v>218</v>
      </c>
      <c r="AY100" s="69">
        <v>3816</v>
      </c>
      <c r="AZ100" s="68">
        <v>1257</v>
      </c>
      <c r="BA100" s="220">
        <v>4123</v>
      </c>
      <c r="BB100" s="894">
        <f t="shared" si="70"/>
        <v>1581</v>
      </c>
      <c r="BC100" s="349">
        <f t="shared" si="71"/>
        <v>0.34457851352066066</v>
      </c>
      <c r="BD100" s="349">
        <f t="shared" si="105"/>
        <v>0.47730689897471157</v>
      </c>
      <c r="BE100" s="353">
        <f t="shared" si="73"/>
        <v>9.3386625161499936E-3</v>
      </c>
      <c r="BF100" s="365">
        <f t="shared" si="74"/>
        <v>3.6546205979464008E-2</v>
      </c>
      <c r="BG100" s="365">
        <f t="shared" si="106"/>
        <v>1.3851905451037145</v>
      </c>
      <c r="BH100" s="365">
        <f t="shared" si="76"/>
        <v>2.7562162873306144E-2</v>
      </c>
      <c r="BI100" s="365">
        <f t="shared" si="77"/>
        <v>9.497329112298173E-3</v>
      </c>
      <c r="BJ100" s="365">
        <f t="shared" si="78"/>
        <v>1.1945328024298657E-2</v>
      </c>
      <c r="BK100" s="365">
        <f t="shared" si="79"/>
        <v>0.14566065868526071</v>
      </c>
      <c r="BL100" s="380">
        <f t="shared" si="80"/>
        <v>0.22069464544138928</v>
      </c>
      <c r="BM100" s="365">
        <v>0.28299999999999997</v>
      </c>
      <c r="BN100" s="907">
        <v>15002</v>
      </c>
      <c r="BO100" s="907">
        <v>5366</v>
      </c>
      <c r="BP100" s="910">
        <f t="shared" si="107"/>
        <v>63173</v>
      </c>
      <c r="BQ100" s="909">
        <v>25028</v>
      </c>
      <c r="BR100" s="909">
        <v>1896.9287685992547</v>
      </c>
      <c r="BS100" s="272">
        <v>271.89559331534923</v>
      </c>
      <c r="BT100" s="907">
        <v>1634</v>
      </c>
      <c r="BU100" s="457"/>
    </row>
    <row r="101" spans="1:73" x14ac:dyDescent="0.2">
      <c r="A101" s="421"/>
      <c r="B101" s="476">
        <v>1923</v>
      </c>
      <c r="C101" s="458">
        <v>30</v>
      </c>
      <c r="D101" s="459">
        <v>3299</v>
      </c>
      <c r="E101" s="112">
        <v>16559</v>
      </c>
      <c r="F101" s="468">
        <f t="shared" si="97"/>
        <v>15662.192643157736</v>
      </c>
      <c r="G101" s="472">
        <f t="shared" si="82"/>
        <v>0.94584169594527057</v>
      </c>
      <c r="H101" s="468">
        <f>E101-F101</f>
        <v>896.8073568422642</v>
      </c>
      <c r="I101" s="497">
        <f t="shared" si="98"/>
        <v>15064.869798073032</v>
      </c>
      <c r="J101" s="521">
        <f t="shared" si="83"/>
        <v>0.90976929754653257</v>
      </c>
      <c r="K101" s="632">
        <f t="shared" si="99"/>
        <v>14820.813192360694</v>
      </c>
      <c r="L101" s="637">
        <f t="shared" si="84"/>
        <v>0.89503068979773504</v>
      </c>
      <c r="M101" s="512">
        <f t="shared" si="100"/>
        <v>15554.671344209353</v>
      </c>
      <c r="N101" s="639">
        <f t="shared" si="85"/>
        <v>0.93934847178026171</v>
      </c>
      <c r="O101" s="515">
        <f t="shared" si="101"/>
        <v>15303.494131128182</v>
      </c>
      <c r="P101" s="831">
        <f t="shared" si="86"/>
        <v>0.92417984969673184</v>
      </c>
      <c r="Q101" s="517">
        <f t="shared" si="102"/>
        <v>15064.288383999809</v>
      </c>
      <c r="R101" s="834">
        <f t="shared" si="87"/>
        <v>0.90973418588077837</v>
      </c>
      <c r="S101" s="412">
        <v>0.39200000000000002</v>
      </c>
      <c r="T101" s="66">
        <v>0.73699999999999999</v>
      </c>
      <c r="U101" s="66">
        <f t="shared" si="59"/>
        <v>0.11936369363693637</v>
      </c>
      <c r="V101" s="66">
        <f t="shared" si="60"/>
        <v>3.0510305103051031E-2</v>
      </c>
      <c r="W101" s="113">
        <f t="shared" si="61"/>
        <v>5.4754458889313483E-2</v>
      </c>
      <c r="X101" s="66">
        <f t="shared" si="62"/>
        <v>3.4402844028440287E-2</v>
      </c>
      <c r="Y101" s="71">
        <f t="shared" si="103"/>
        <v>0.12913816902836375</v>
      </c>
      <c r="Z101" s="66">
        <f t="shared" si="64"/>
        <v>0.2415849158491585</v>
      </c>
      <c r="AA101" s="66">
        <f t="shared" si="65"/>
        <v>8.3734314925873646E-2</v>
      </c>
      <c r="AB101" s="67">
        <f t="shared" si="104"/>
        <v>0.37258122581225811</v>
      </c>
      <c r="AC101" s="66">
        <v>0.34599999999999997</v>
      </c>
      <c r="AD101" s="67">
        <f t="shared" si="67"/>
        <v>7.7362801905994844E-2</v>
      </c>
      <c r="AE101" s="70">
        <v>0.39400000000000002</v>
      </c>
      <c r="AF101" s="69">
        <v>44444</v>
      </c>
      <c r="AG101" s="69"/>
      <c r="AH101" s="888">
        <v>32200</v>
      </c>
      <c r="AI101" s="888">
        <v>128227</v>
      </c>
      <c r="AJ101" s="887">
        <v>113501</v>
      </c>
      <c r="AK101" s="888">
        <f t="shared" si="68"/>
        <v>10737</v>
      </c>
      <c r="AL101" s="68">
        <v>9920</v>
      </c>
      <c r="AM101" s="119">
        <v>3443</v>
      </c>
      <c r="AN101" s="72">
        <v>1085.1470959912233</v>
      </c>
      <c r="AO101" s="68">
        <v>1356</v>
      </c>
      <c r="AP101" s="69">
        <v>466</v>
      </c>
      <c r="AQ101" s="68">
        <v>7021</v>
      </c>
      <c r="AR101" s="888">
        <f t="shared" si="88"/>
        <v>750</v>
      </c>
      <c r="AS101" s="68">
        <v>817</v>
      </c>
      <c r="AT101" s="114">
        <v>261</v>
      </c>
      <c r="AU101" s="69">
        <v>44</v>
      </c>
      <c r="AV101" s="888">
        <f t="shared" si="69"/>
        <v>5305</v>
      </c>
      <c r="AW101" s="68">
        <v>1567</v>
      </c>
      <c r="AX101" s="69">
        <v>240</v>
      </c>
      <c r="AY101" s="69">
        <v>3819</v>
      </c>
      <c r="AZ101" s="68">
        <v>1268</v>
      </c>
      <c r="BA101" s="220">
        <v>4555</v>
      </c>
      <c r="BB101" s="894">
        <f t="shared" si="70"/>
        <v>1529</v>
      </c>
      <c r="BC101" s="349">
        <f t="shared" si="71"/>
        <v>0.34660406934576959</v>
      </c>
      <c r="BD101" s="349">
        <f t="shared" si="105"/>
        <v>0.48393084139845743</v>
      </c>
      <c r="BE101" s="353">
        <f t="shared" si="73"/>
        <v>1.0574995905698489E-2</v>
      </c>
      <c r="BF101" s="365">
        <f t="shared" si="74"/>
        <v>4.1371941946703891E-2</v>
      </c>
      <c r="BG101" s="365">
        <f t="shared" si="106"/>
        <v>1.3962064620646206</v>
      </c>
      <c r="BH101" s="365">
        <f t="shared" si="76"/>
        <v>2.853028530285303E-2</v>
      </c>
      <c r="BI101" s="365">
        <f t="shared" si="77"/>
        <v>9.888712985564662E-3</v>
      </c>
      <c r="BJ101" s="365">
        <f t="shared" si="78"/>
        <v>1.1924165737325212E-2</v>
      </c>
      <c r="BK101" s="365">
        <f t="shared" si="79"/>
        <v>0.15797407974079741</v>
      </c>
      <c r="BL101" s="380">
        <f t="shared" si="80"/>
        <v>0.22320223202232023</v>
      </c>
      <c r="BM101" s="365">
        <v>0.28399999999999997</v>
      </c>
      <c r="BN101" s="907">
        <v>14795</v>
      </c>
      <c r="BO101" s="907">
        <v>5098</v>
      </c>
      <c r="BP101" s="910">
        <f t="shared" si="107"/>
        <v>62053</v>
      </c>
      <c r="BQ101" s="909">
        <v>24207</v>
      </c>
      <c r="BR101" s="909">
        <v>2553.1777648688462</v>
      </c>
      <c r="BS101" s="272">
        <v>290.91409461637778</v>
      </c>
      <c r="BT101" s="907">
        <v>1539</v>
      </c>
      <c r="BU101" s="457"/>
    </row>
    <row r="102" spans="1:73" x14ac:dyDescent="0.2">
      <c r="A102" s="421"/>
      <c r="B102" s="476">
        <v>1922</v>
      </c>
      <c r="C102" s="458">
        <v>24</v>
      </c>
      <c r="D102" s="459">
        <v>3037</v>
      </c>
      <c r="E102" s="112">
        <v>15198</v>
      </c>
      <c r="F102" s="468">
        <f t="shared" si="97"/>
        <v>15236.371946455898</v>
      </c>
      <c r="G102" s="471">
        <f t="shared" si="82"/>
        <v>1.0025248023724107</v>
      </c>
      <c r="H102" s="468">
        <f t="shared" ref="H102:H106" si="108">F102-E102</f>
        <v>38.371946455898069</v>
      </c>
      <c r="I102" s="497">
        <f t="shared" si="98"/>
        <v>14438.141620527482</v>
      </c>
      <c r="J102" s="521">
        <f t="shared" si="83"/>
        <v>0.95000273855293338</v>
      </c>
      <c r="K102" s="632">
        <f t="shared" si="99"/>
        <v>14032.085381896133</v>
      </c>
      <c r="L102" s="637">
        <f t="shared" si="84"/>
        <v>0.92328499683485543</v>
      </c>
      <c r="M102" s="512">
        <f t="shared" si="100"/>
        <v>15210.717184351861</v>
      </c>
      <c r="N102" s="507">
        <f t="shared" si="85"/>
        <v>1.0008367669661706</v>
      </c>
      <c r="O102" s="515">
        <f t="shared" si="101"/>
        <v>14672.700498855145</v>
      </c>
      <c r="P102" s="832">
        <f t="shared" si="86"/>
        <v>0.96543627443447466</v>
      </c>
      <c r="Q102" s="517">
        <f t="shared" si="102"/>
        <v>14405.123227144488</v>
      </c>
      <c r="R102" s="834">
        <f t="shared" si="87"/>
        <v>0.94783018996871216</v>
      </c>
      <c r="S102" s="412">
        <v>0.39900000000000002</v>
      </c>
      <c r="T102" s="66">
        <v>0.746</v>
      </c>
      <c r="U102" s="66">
        <f t="shared" si="59"/>
        <v>0.12118299978377339</v>
      </c>
      <c r="V102" s="66">
        <f t="shared" si="60"/>
        <v>3.1208706724647432E-2</v>
      </c>
      <c r="W102" s="113">
        <f t="shared" si="61"/>
        <v>5.8933765231622415E-2</v>
      </c>
      <c r="X102" s="66">
        <f t="shared" si="62"/>
        <v>3.4620282055594261E-2</v>
      </c>
      <c r="Y102" s="71">
        <f t="shared" si="103"/>
        <v>0.12887415309211475</v>
      </c>
      <c r="Z102" s="66">
        <f t="shared" si="64"/>
        <v>0.23316435624534512</v>
      </c>
      <c r="AA102" s="66">
        <f t="shared" si="65"/>
        <v>8.2295279363006554E-2</v>
      </c>
      <c r="AB102" s="67">
        <f t="shared" si="104"/>
        <v>0.36513466112485887</v>
      </c>
      <c r="AC102" s="66">
        <v>0.34699999999999998</v>
      </c>
      <c r="AD102" s="67">
        <f t="shared" si="67"/>
        <v>7.5791365991401599E-2</v>
      </c>
      <c r="AE102" s="70">
        <v>0.36599999999999999</v>
      </c>
      <c r="AF102" s="69">
        <v>41623</v>
      </c>
      <c r="AG102" s="69"/>
      <c r="AH102" s="888">
        <v>29892</v>
      </c>
      <c r="AI102" s="888">
        <v>117929</v>
      </c>
      <c r="AJ102" s="887">
        <v>104403</v>
      </c>
      <c r="AK102" s="888">
        <f t="shared" si="68"/>
        <v>9705</v>
      </c>
      <c r="AL102" s="68">
        <v>8938</v>
      </c>
      <c r="AM102" s="119">
        <v>2601</v>
      </c>
      <c r="AN102" s="72">
        <v>998.09113931526497</v>
      </c>
      <c r="AO102" s="68">
        <v>1299</v>
      </c>
      <c r="AP102" s="69">
        <v>448</v>
      </c>
      <c r="AQ102" s="68">
        <v>6950</v>
      </c>
      <c r="AR102" s="888">
        <f t="shared" si="88"/>
        <v>741</v>
      </c>
      <c r="AS102" s="68">
        <v>767</v>
      </c>
      <c r="AT102" s="114">
        <v>271</v>
      </c>
      <c r="AU102" s="69">
        <v>55</v>
      </c>
      <c r="AV102" s="888">
        <f t="shared" si="69"/>
        <v>5044</v>
      </c>
      <c r="AW102" s="68">
        <v>2020</v>
      </c>
      <c r="AX102" s="69">
        <v>238</v>
      </c>
      <c r="AY102" s="69">
        <v>3695</v>
      </c>
      <c r="AZ102" s="68">
        <v>1170</v>
      </c>
      <c r="BA102" s="220">
        <v>4303</v>
      </c>
      <c r="BB102" s="894">
        <f t="shared" si="70"/>
        <v>1441</v>
      </c>
      <c r="BC102" s="349">
        <f t="shared" si="71"/>
        <v>0.35294965614903884</v>
      </c>
      <c r="BD102" s="349">
        <f t="shared" si="105"/>
        <v>0.4951453840870354</v>
      </c>
      <c r="BE102" s="353">
        <f t="shared" si="73"/>
        <v>1.1015102307320506E-2</v>
      </c>
      <c r="BF102" s="365">
        <f t="shared" si="74"/>
        <v>4.2771498104791868E-2</v>
      </c>
      <c r="BG102" s="365">
        <f t="shared" si="106"/>
        <v>1.4028782163707565</v>
      </c>
      <c r="BH102" s="365">
        <f t="shared" si="76"/>
        <v>2.8109458712730941E-2</v>
      </c>
      <c r="BI102" s="365">
        <f t="shared" si="77"/>
        <v>9.9212237871939904E-3</v>
      </c>
      <c r="BJ102" s="365">
        <f t="shared" si="78"/>
        <v>1.2219216647304734E-2</v>
      </c>
      <c r="BK102" s="365">
        <f t="shared" si="79"/>
        <v>0.16697498978929917</v>
      </c>
      <c r="BL102" s="380">
        <f t="shared" si="80"/>
        <v>0.21473704442255484</v>
      </c>
      <c r="BM102" s="365">
        <v>0.28599999999999998</v>
      </c>
      <c r="BN102" s="907">
        <v>13546</v>
      </c>
      <c r="BO102" s="907">
        <v>4772</v>
      </c>
      <c r="BP102" s="910">
        <f t="shared" si="107"/>
        <v>58392</v>
      </c>
      <c r="BQ102" s="909">
        <v>22290</v>
      </c>
      <c r="BR102" s="909">
        <v>1785.8865506597958</v>
      </c>
      <c r="BS102" s="272">
        <v>246.02745175592983</v>
      </c>
      <c r="BT102" s="907">
        <v>1531</v>
      </c>
      <c r="BU102" s="457"/>
    </row>
    <row r="103" spans="1:73" x14ac:dyDescent="0.2">
      <c r="A103" s="421"/>
      <c r="B103" s="476">
        <v>1921</v>
      </c>
      <c r="C103" s="458">
        <v>24</v>
      </c>
      <c r="D103" s="459">
        <v>3131</v>
      </c>
      <c r="E103" s="112">
        <v>15296</v>
      </c>
      <c r="F103" s="468">
        <f t="shared" si="97"/>
        <v>15635.556349947503</v>
      </c>
      <c r="G103" s="470">
        <f t="shared" si="82"/>
        <v>1.0221990291545178</v>
      </c>
      <c r="H103" s="468">
        <f t="shared" si="108"/>
        <v>339.55634994750289</v>
      </c>
      <c r="I103" s="497">
        <f t="shared" si="98"/>
        <v>14463.813169470883</v>
      </c>
      <c r="J103" s="521">
        <f t="shared" si="83"/>
        <v>0.94559448022168424</v>
      </c>
      <c r="K103" s="632">
        <f t="shared" si="99"/>
        <v>14118.352380478282</v>
      </c>
      <c r="L103" s="637">
        <f t="shared" si="84"/>
        <v>0.92300943910030608</v>
      </c>
      <c r="M103" s="512">
        <f t="shared" si="100"/>
        <v>15490.914309766618</v>
      </c>
      <c r="N103" s="507">
        <f t="shared" si="85"/>
        <v>1.0127428288288847</v>
      </c>
      <c r="O103" s="515">
        <f t="shared" si="101"/>
        <v>14706.91461458987</v>
      </c>
      <c r="P103" s="831">
        <f t="shared" si="86"/>
        <v>0.96148761863165988</v>
      </c>
      <c r="Q103" s="517">
        <f t="shared" si="102"/>
        <v>14426.905044415094</v>
      </c>
      <c r="R103" s="834">
        <f t="shared" si="87"/>
        <v>0.94318155363592404</v>
      </c>
      <c r="S103" s="412">
        <v>0.39400000000000002</v>
      </c>
      <c r="T103" s="66">
        <v>0.73699999999999999</v>
      </c>
      <c r="U103" s="66">
        <f t="shared" si="59"/>
        <v>0.13207413528509032</v>
      </c>
      <c r="V103" s="66">
        <f t="shared" si="60"/>
        <v>2.6679258647149096E-2</v>
      </c>
      <c r="W103" s="113">
        <f t="shared" si="61"/>
        <v>5.7435973621875025E-2</v>
      </c>
      <c r="X103" s="66">
        <f t="shared" si="62"/>
        <v>3.8484240349427455E-2</v>
      </c>
      <c r="Y103" s="71">
        <f t="shared" si="103"/>
        <v>0.12624524393162817</v>
      </c>
      <c r="Z103" s="66">
        <f t="shared" si="64"/>
        <v>0.22436548223350253</v>
      </c>
      <c r="AA103" s="66">
        <f t="shared" si="65"/>
        <v>7.8432829045650007E-2</v>
      </c>
      <c r="AB103" s="67">
        <f t="shared" si="104"/>
        <v>0.36113800023609965</v>
      </c>
      <c r="AC103" s="66">
        <v>0.34399999999999997</v>
      </c>
      <c r="AD103" s="67">
        <f t="shared" si="67"/>
        <v>7.158243989402531E-2</v>
      </c>
      <c r="AE103" s="70">
        <v>0.378</v>
      </c>
      <c r="AF103" s="69">
        <v>42355</v>
      </c>
      <c r="AG103" s="69"/>
      <c r="AH103" s="888">
        <v>30758</v>
      </c>
      <c r="AI103" s="888">
        <v>121161</v>
      </c>
      <c r="AJ103" s="887">
        <v>107615</v>
      </c>
      <c r="AK103" s="888">
        <f t="shared" si="68"/>
        <v>9503</v>
      </c>
      <c r="AL103" s="68">
        <v>8673</v>
      </c>
      <c r="AM103" s="119">
        <v>2593</v>
      </c>
      <c r="AN103" s="72">
        <v>936.4302401621178</v>
      </c>
      <c r="AO103" s="68">
        <v>1130</v>
      </c>
      <c r="AP103" s="69">
        <v>407</v>
      </c>
      <c r="AQ103" s="68">
        <v>6959</v>
      </c>
      <c r="AR103" s="888">
        <f t="shared" si="88"/>
        <v>709</v>
      </c>
      <c r="AS103" s="68">
        <v>830</v>
      </c>
      <c r="AT103" s="114">
        <v>306</v>
      </c>
      <c r="AU103" s="69">
        <v>50</v>
      </c>
      <c r="AV103" s="888">
        <f t="shared" si="69"/>
        <v>5594</v>
      </c>
      <c r="AW103" s="68">
        <v>2208</v>
      </c>
      <c r="AX103" s="69">
        <v>252</v>
      </c>
      <c r="AY103" s="69">
        <v>3859</v>
      </c>
      <c r="AZ103" s="68">
        <v>1324</v>
      </c>
      <c r="BA103" s="220">
        <v>4885</v>
      </c>
      <c r="BB103" s="894">
        <f t="shared" si="70"/>
        <v>1630</v>
      </c>
      <c r="BC103" s="349">
        <f t="shared" si="71"/>
        <v>0.34957618375549887</v>
      </c>
      <c r="BD103" s="349">
        <f t="shared" si="105"/>
        <v>0.49240267082642103</v>
      </c>
      <c r="BE103" s="353">
        <f t="shared" si="73"/>
        <v>9.3264334232962751E-3</v>
      </c>
      <c r="BF103" s="365">
        <f t="shared" si="74"/>
        <v>4.6169972185769348E-2</v>
      </c>
      <c r="BG103" s="365">
        <f t="shared" si="106"/>
        <v>1.4085704167158541</v>
      </c>
      <c r="BH103" s="365">
        <f t="shared" si="76"/>
        <v>3.1259591547633102E-2</v>
      </c>
      <c r="BI103" s="365">
        <f t="shared" si="77"/>
        <v>1.0927608718977229E-2</v>
      </c>
      <c r="BJ103" s="365">
        <f t="shared" si="78"/>
        <v>1.3453173876082237E-2</v>
      </c>
      <c r="BK103" s="365">
        <f t="shared" si="79"/>
        <v>0.16430173533231024</v>
      </c>
      <c r="BL103" s="380">
        <f t="shared" si="80"/>
        <v>0.20476921260772046</v>
      </c>
      <c r="BM103" s="365">
        <v>0.28599999999999998</v>
      </c>
      <c r="BN103" s="907">
        <v>13521</v>
      </c>
      <c r="BO103" s="907">
        <v>4785</v>
      </c>
      <c r="BP103" s="910">
        <f t="shared" si="107"/>
        <v>59660</v>
      </c>
      <c r="BQ103" s="909">
        <v>23132</v>
      </c>
      <c r="BR103" s="909">
        <v>1888.9134248111427</v>
      </c>
      <c r="BS103" s="272">
        <v>276.15752516403796</v>
      </c>
      <c r="BT103" s="907">
        <v>1711</v>
      </c>
      <c r="BU103" s="457"/>
    </row>
    <row r="104" spans="1:73" x14ac:dyDescent="0.2">
      <c r="A104" s="421"/>
      <c r="B104" s="476">
        <v>1920</v>
      </c>
      <c r="C104" s="458">
        <v>24</v>
      </c>
      <c r="D104" s="459">
        <v>2982</v>
      </c>
      <c r="E104" s="112">
        <v>13084</v>
      </c>
      <c r="F104" s="468">
        <f t="shared" si="97"/>
        <v>13368.246055118361</v>
      </c>
      <c r="G104" s="470">
        <f t="shared" si="82"/>
        <v>1.0217247061386703</v>
      </c>
      <c r="H104" s="468">
        <f t="shared" si="108"/>
        <v>284.24605511836126</v>
      </c>
      <c r="I104" s="497">
        <f t="shared" si="98"/>
        <v>12309.482119750361</v>
      </c>
      <c r="J104" s="521">
        <f t="shared" si="83"/>
        <v>0.94080419747404165</v>
      </c>
      <c r="K104" s="632">
        <f t="shared" si="99"/>
        <v>12059.735507433632</v>
      </c>
      <c r="L104" s="637">
        <f t="shared" si="84"/>
        <v>0.92171625706463101</v>
      </c>
      <c r="M104" s="512">
        <f t="shared" si="100"/>
        <v>13256.856389870014</v>
      </c>
      <c r="N104" s="507">
        <f t="shared" si="85"/>
        <v>1.0132112801796098</v>
      </c>
      <c r="O104" s="515">
        <f t="shared" si="101"/>
        <v>12488.490424419562</v>
      </c>
      <c r="P104" s="831">
        <f t="shared" si="86"/>
        <v>0.9544856637434701</v>
      </c>
      <c r="Q104" s="517">
        <f t="shared" si="102"/>
        <v>12382.652879379428</v>
      </c>
      <c r="R104" s="834">
        <f t="shared" si="87"/>
        <v>0.9463965820375595</v>
      </c>
      <c r="S104" s="412">
        <v>0.36499999999999999</v>
      </c>
      <c r="T104" s="66">
        <v>0.69699999999999995</v>
      </c>
      <c r="U104" s="66">
        <f t="shared" si="59"/>
        <v>0.14279129043629166</v>
      </c>
      <c r="V104" s="66">
        <f t="shared" si="60"/>
        <v>1.9550421649177037E-2</v>
      </c>
      <c r="W104" s="113">
        <f t="shared" si="61"/>
        <v>6.3479967064347151E-2</v>
      </c>
      <c r="X104" s="66">
        <f t="shared" si="62"/>
        <v>5.0191165704059224E-2</v>
      </c>
      <c r="Y104" s="71">
        <f t="shared" si="103"/>
        <v>0.11460906431211787</v>
      </c>
      <c r="Z104" s="66">
        <f t="shared" si="64"/>
        <v>0.24667154749315329</v>
      </c>
      <c r="AA104" s="66">
        <f t="shared" si="65"/>
        <v>7.9685009022266606E-2</v>
      </c>
      <c r="AB104" s="67">
        <f t="shared" si="104"/>
        <v>0.35478185417175084</v>
      </c>
      <c r="AC104" s="66">
        <v>0.33300000000000002</v>
      </c>
      <c r="AD104" s="67">
        <f t="shared" si="67"/>
        <v>7.3369422399747725E-2</v>
      </c>
      <c r="AE104" s="70">
        <v>0.34799999999999998</v>
      </c>
      <c r="AF104" s="69">
        <v>36879</v>
      </c>
      <c r="AG104" s="69"/>
      <c r="AH104" s="888">
        <v>27592</v>
      </c>
      <c r="AI104" s="888">
        <v>114162</v>
      </c>
      <c r="AJ104" s="887">
        <v>101172</v>
      </c>
      <c r="AK104" s="888">
        <f t="shared" si="68"/>
        <v>9097</v>
      </c>
      <c r="AL104" s="68">
        <v>8376</v>
      </c>
      <c r="AM104" s="119">
        <v>2265</v>
      </c>
      <c r="AN104" s="72">
        <v>899.20394841576945</v>
      </c>
      <c r="AO104" s="68">
        <v>721</v>
      </c>
      <c r="AP104" s="69">
        <v>469</v>
      </c>
      <c r="AQ104" s="68">
        <v>7247</v>
      </c>
      <c r="AR104" s="888">
        <f t="shared" si="88"/>
        <v>739</v>
      </c>
      <c r="AS104" s="68">
        <v>721</v>
      </c>
      <c r="AT104" s="114">
        <v>317</v>
      </c>
      <c r="AU104" s="69">
        <v>50</v>
      </c>
      <c r="AV104" s="888">
        <f t="shared" si="69"/>
        <v>5266</v>
      </c>
      <c r="AW104" s="68">
        <v>2234</v>
      </c>
      <c r="AX104" s="69">
        <v>220</v>
      </c>
      <c r="AY104" s="69">
        <v>3734</v>
      </c>
      <c r="AZ104" s="68">
        <v>1534</v>
      </c>
      <c r="BA104" s="220">
        <v>4527</v>
      </c>
      <c r="BB104" s="894">
        <f t="shared" si="70"/>
        <v>1851</v>
      </c>
      <c r="BC104" s="349">
        <f t="shared" si="71"/>
        <v>0.32304094181951964</v>
      </c>
      <c r="BD104" s="349">
        <f t="shared" si="105"/>
        <v>0.46842206688740562</v>
      </c>
      <c r="BE104" s="353">
        <f t="shared" si="73"/>
        <v>6.3155866225188765E-3</v>
      </c>
      <c r="BF104" s="365">
        <f t="shared" si="74"/>
        <v>4.6127432946164219E-2</v>
      </c>
      <c r="BG104" s="365">
        <f t="shared" si="106"/>
        <v>1.4500393177689199</v>
      </c>
      <c r="BH104" s="365">
        <f t="shared" si="76"/>
        <v>4.1595487947070145E-2</v>
      </c>
      <c r="BI104" s="365">
        <f t="shared" si="77"/>
        <v>1.3437045601864019E-2</v>
      </c>
      <c r="BJ104" s="365">
        <f t="shared" si="78"/>
        <v>1.6213801440058864E-2</v>
      </c>
      <c r="BK104" s="365">
        <f t="shared" si="79"/>
        <v>0.19650749749179749</v>
      </c>
      <c r="BL104" s="380">
        <f t="shared" si="80"/>
        <v>0.22712112584397626</v>
      </c>
      <c r="BM104" s="365">
        <v>0.27300000000000002</v>
      </c>
      <c r="BN104" s="907">
        <v>11277</v>
      </c>
      <c r="BO104" s="907">
        <v>4204</v>
      </c>
      <c r="BP104" s="910">
        <f t="shared" si="107"/>
        <v>53476</v>
      </c>
      <c r="BQ104" s="909">
        <v>21207</v>
      </c>
      <c r="BR104" s="909">
        <v>1587.9059149418383</v>
      </c>
      <c r="BS104" s="272">
        <v>255.01547784360201</v>
      </c>
      <c r="BT104" s="907">
        <v>1460</v>
      </c>
      <c r="BU104" s="457"/>
    </row>
    <row r="105" spans="1:73" x14ac:dyDescent="0.2">
      <c r="A105" s="421"/>
      <c r="B105" s="476">
        <v>1919</v>
      </c>
      <c r="C105" s="458">
        <v>16</v>
      </c>
      <c r="D105" s="459">
        <v>2236</v>
      </c>
      <c r="E105" s="112">
        <v>8665</v>
      </c>
      <c r="F105" s="468">
        <f t="shared" si="97"/>
        <v>8885.5387712989941</v>
      </c>
      <c r="G105" s="470">
        <f t="shared" si="82"/>
        <v>1.0254516758567795</v>
      </c>
      <c r="H105" s="468">
        <f t="shared" si="108"/>
        <v>220.53877129899411</v>
      </c>
      <c r="I105" s="497">
        <f t="shared" si="98"/>
        <v>8384.1313353353871</v>
      </c>
      <c r="J105" s="519">
        <f t="shared" si="83"/>
        <v>0.96758584366247979</v>
      </c>
      <c r="K105" s="632">
        <f t="shared" si="99"/>
        <v>8285.8321949091041</v>
      </c>
      <c r="L105" s="637">
        <f t="shared" si="84"/>
        <v>0.95624145353826939</v>
      </c>
      <c r="M105" s="512">
        <f t="shared" si="100"/>
        <v>8901.9907674105743</v>
      </c>
      <c r="N105" s="651">
        <f t="shared" si="85"/>
        <v>1.0273503482297259</v>
      </c>
      <c r="O105" s="515">
        <f t="shared" si="101"/>
        <v>8460.7193960790737</v>
      </c>
      <c r="P105" s="832">
        <f t="shared" si="86"/>
        <v>0.97642462736053937</v>
      </c>
      <c r="Q105" s="517">
        <f t="shared" si="102"/>
        <v>8474.0322373695271</v>
      </c>
      <c r="R105" s="833">
        <f t="shared" si="87"/>
        <v>0.97796101989261708</v>
      </c>
      <c r="S105" s="412">
        <v>0.34799999999999998</v>
      </c>
      <c r="T105" s="66">
        <v>0.67</v>
      </c>
      <c r="U105" s="66">
        <f t="shared" si="59"/>
        <v>0.14617249740214755</v>
      </c>
      <c r="V105" s="66">
        <f t="shared" si="60"/>
        <v>1.7203556171342799E-2</v>
      </c>
      <c r="W105" s="113">
        <f t="shared" si="61"/>
        <v>8.1455228762056534E-2</v>
      </c>
      <c r="X105" s="66">
        <f t="shared" si="62"/>
        <v>7.4125389677866291E-2</v>
      </c>
      <c r="Y105" s="71">
        <f t="shared" si="103"/>
        <v>0.10305293578963642</v>
      </c>
      <c r="Z105" s="66">
        <f t="shared" si="64"/>
        <v>0.25066389562406188</v>
      </c>
      <c r="AA105" s="66">
        <f t="shared" si="65"/>
        <v>7.7459177241535143E-2</v>
      </c>
      <c r="AB105" s="67">
        <f t="shared" si="104"/>
        <v>0.33348728014471002</v>
      </c>
      <c r="AC105" s="66">
        <v>0.32200000000000001</v>
      </c>
      <c r="AD105" s="67">
        <f t="shared" si="67"/>
        <v>7.1143988677854028E-2</v>
      </c>
      <c r="AE105" s="70">
        <v>0.28199999999999997</v>
      </c>
      <c r="AF105" s="69">
        <v>25983</v>
      </c>
      <c r="AG105" s="69"/>
      <c r="AH105" s="888">
        <v>19624</v>
      </c>
      <c r="AI105" s="888">
        <v>84083</v>
      </c>
      <c r="AJ105" s="887">
        <v>74672</v>
      </c>
      <c r="AK105" s="888">
        <f t="shared" si="68"/>
        <v>6513</v>
      </c>
      <c r="AL105" s="68">
        <v>5982</v>
      </c>
      <c r="AM105" s="119">
        <v>1594</v>
      </c>
      <c r="AN105" s="72">
        <v>709.51571220492917</v>
      </c>
      <c r="AO105" s="68">
        <v>447</v>
      </c>
      <c r="AP105" s="69">
        <v>374</v>
      </c>
      <c r="AQ105" s="68">
        <v>6849</v>
      </c>
      <c r="AR105" s="888">
        <f t="shared" si="88"/>
        <v>612</v>
      </c>
      <c r="AS105" s="68">
        <v>531</v>
      </c>
      <c r="AT105" s="114">
        <v>264</v>
      </c>
      <c r="AU105" s="69">
        <v>43</v>
      </c>
      <c r="AV105" s="888">
        <f t="shared" si="69"/>
        <v>3798</v>
      </c>
      <c r="AW105" s="68">
        <v>2081</v>
      </c>
      <c r="AX105" s="69">
        <v>195</v>
      </c>
      <c r="AY105" s="69">
        <v>2718</v>
      </c>
      <c r="AZ105" s="68">
        <v>1662</v>
      </c>
      <c r="BA105" s="220">
        <v>3186</v>
      </c>
      <c r="BB105" s="894">
        <f t="shared" si="70"/>
        <v>1926</v>
      </c>
      <c r="BC105" s="349">
        <f t="shared" si="71"/>
        <v>0.30901609124317636</v>
      </c>
      <c r="BD105" s="349">
        <f t="shared" si="105"/>
        <v>0.45639427708335811</v>
      </c>
      <c r="BE105" s="353">
        <f t="shared" si="73"/>
        <v>5.316175683550777E-3</v>
      </c>
      <c r="BF105" s="365">
        <f t="shared" si="74"/>
        <v>4.5169653794464991E-2</v>
      </c>
      <c r="BG105" s="365">
        <f t="shared" si="106"/>
        <v>1.4769272216449216</v>
      </c>
      <c r="BH105" s="365">
        <f t="shared" si="76"/>
        <v>6.3964900127006119E-2</v>
      </c>
      <c r="BI105" s="365">
        <f t="shared" si="77"/>
        <v>1.9766183414007588E-2</v>
      </c>
      <c r="BJ105" s="365">
        <f t="shared" si="78"/>
        <v>2.2905938180131535E-2</v>
      </c>
      <c r="BK105" s="365">
        <f t="shared" si="79"/>
        <v>0.26359542777970213</v>
      </c>
      <c r="BL105" s="380">
        <f t="shared" si="80"/>
        <v>0.23022745641380904</v>
      </c>
      <c r="BM105" s="365">
        <v>0.26300000000000001</v>
      </c>
      <c r="BN105" s="907">
        <v>7423</v>
      </c>
      <c r="BO105" s="907">
        <v>2922</v>
      </c>
      <c r="BP105" s="910">
        <f t="shared" si="107"/>
        <v>38375</v>
      </c>
      <c r="BQ105" s="909">
        <v>15207</v>
      </c>
      <c r="BR105" s="909">
        <v>993.38641622826367</v>
      </c>
      <c r="BS105" s="272">
        <v>207.15113490934084</v>
      </c>
      <c r="BT105" s="907">
        <v>1048</v>
      </c>
      <c r="BU105" s="457"/>
    </row>
    <row r="106" spans="1:73" x14ac:dyDescent="0.2">
      <c r="A106" s="421"/>
      <c r="B106" s="476">
        <v>1918</v>
      </c>
      <c r="C106" s="458">
        <v>16</v>
      </c>
      <c r="D106" s="459">
        <v>2032</v>
      </c>
      <c r="E106" s="112">
        <v>7385</v>
      </c>
      <c r="F106" s="468">
        <f t="shared" si="97"/>
        <v>7490.9348041610338</v>
      </c>
      <c r="G106" s="471">
        <f t="shared" si="82"/>
        <v>1.0143445909493614</v>
      </c>
      <c r="H106" s="468">
        <f t="shared" si="108"/>
        <v>105.93480416103375</v>
      </c>
      <c r="I106" s="497">
        <f t="shared" si="98"/>
        <v>6957.2652225701286</v>
      </c>
      <c r="J106" s="521">
        <f t="shared" si="83"/>
        <v>0.94208059885851436</v>
      </c>
      <c r="K106" s="632">
        <f t="shared" si="99"/>
        <v>6925.763727711088</v>
      </c>
      <c r="L106" s="637">
        <f t="shared" si="84"/>
        <v>0.93781499359662668</v>
      </c>
      <c r="M106" s="512">
        <f t="shared" si="100"/>
        <v>7446.7812756256235</v>
      </c>
      <c r="N106" s="507">
        <f t="shared" si="85"/>
        <v>1.0083657786899964</v>
      </c>
      <c r="O106" s="515">
        <f t="shared" si="101"/>
        <v>7032.7813191223022</v>
      </c>
      <c r="P106" s="831">
        <f t="shared" si="86"/>
        <v>0.95230620434966851</v>
      </c>
      <c r="Q106" s="517">
        <f t="shared" si="102"/>
        <v>7077.2503431737241</v>
      </c>
      <c r="R106" s="834">
        <f t="shared" si="87"/>
        <v>0.95832773773510138</v>
      </c>
      <c r="S106" s="412">
        <v>0.32500000000000001</v>
      </c>
      <c r="T106" s="66">
        <v>0.64200000000000002</v>
      </c>
      <c r="U106" s="66">
        <f t="shared" si="59"/>
        <v>0.16341452268884521</v>
      </c>
      <c r="V106" s="66">
        <f t="shared" si="60"/>
        <v>1.0738929762829594E-2</v>
      </c>
      <c r="W106" s="113">
        <f t="shared" si="61"/>
        <v>7.783966998607425E-2</v>
      </c>
      <c r="X106" s="66">
        <f t="shared" si="62"/>
        <v>8.4494813325412421E-2</v>
      </c>
      <c r="Y106" s="71">
        <f t="shared" si="103"/>
        <v>9.7020415670406479E-2</v>
      </c>
      <c r="Z106" s="66">
        <f t="shared" si="64"/>
        <v>0.28378193117945438</v>
      </c>
      <c r="AA106" s="66">
        <f t="shared" si="65"/>
        <v>8.1583856643632255E-2</v>
      </c>
      <c r="AB106" s="67">
        <f t="shared" si="104"/>
        <v>0.33747657999360237</v>
      </c>
      <c r="AC106" s="66">
        <v>0.317</v>
      </c>
      <c r="AD106" s="67">
        <f t="shared" si="67"/>
        <v>7.5527470506319139E-2</v>
      </c>
      <c r="AE106" s="70">
        <v>0.27300000000000002</v>
      </c>
      <c r="AF106" s="69">
        <v>21883</v>
      </c>
      <c r="AG106" s="69"/>
      <c r="AH106" s="888">
        <v>17085</v>
      </c>
      <c r="AI106" s="888">
        <v>76118</v>
      </c>
      <c r="AJ106" s="887">
        <v>67315</v>
      </c>
      <c r="AK106" s="888">
        <f t="shared" si="68"/>
        <v>6210</v>
      </c>
      <c r="AL106" s="68">
        <v>5749</v>
      </c>
      <c r="AM106" s="119">
        <v>1597</v>
      </c>
      <c r="AN106" s="72">
        <v>652.16530965580864</v>
      </c>
      <c r="AO106" s="68">
        <v>235</v>
      </c>
      <c r="AP106" s="69">
        <v>299</v>
      </c>
      <c r="AQ106" s="68">
        <v>5925</v>
      </c>
      <c r="AR106" s="888">
        <f t="shared" si="88"/>
        <v>512</v>
      </c>
      <c r="AS106" s="68">
        <v>461</v>
      </c>
      <c r="AT106" s="114">
        <v>270</v>
      </c>
      <c r="AU106" s="69">
        <v>23</v>
      </c>
      <c r="AV106" s="888">
        <f t="shared" si="69"/>
        <v>3576</v>
      </c>
      <c r="AW106" s="68">
        <v>2009</v>
      </c>
      <c r="AX106" s="69">
        <v>190</v>
      </c>
      <c r="AY106" s="69">
        <v>2446</v>
      </c>
      <c r="AZ106" s="68">
        <v>1579</v>
      </c>
      <c r="BA106" s="220">
        <v>3064</v>
      </c>
      <c r="BB106" s="894">
        <f t="shared" si="70"/>
        <v>1849</v>
      </c>
      <c r="BC106" s="349">
        <f t="shared" si="71"/>
        <v>0.28748784781523423</v>
      </c>
      <c r="BD106" s="349">
        <f t="shared" si="105"/>
        <v>0.44244462544995927</v>
      </c>
      <c r="BE106" s="353">
        <f t="shared" si="73"/>
        <v>3.0873118053548437E-3</v>
      </c>
      <c r="BF106" s="365">
        <f t="shared" si="74"/>
        <v>4.6979689429569878E-2</v>
      </c>
      <c r="BG106" s="365">
        <f t="shared" si="106"/>
        <v>1.539002878947128</v>
      </c>
      <c r="BH106" s="365">
        <f t="shared" si="76"/>
        <v>7.2156468491523101E-2</v>
      </c>
      <c r="BI106" s="365">
        <f t="shared" si="77"/>
        <v>2.0744107832575739E-2</v>
      </c>
      <c r="BJ106" s="365">
        <f t="shared" si="78"/>
        <v>2.4291232034472792E-2</v>
      </c>
      <c r="BK106" s="365">
        <f t="shared" si="79"/>
        <v>0.27075812274368233</v>
      </c>
      <c r="BL106" s="380">
        <f t="shared" si="80"/>
        <v>0.26271534981492484</v>
      </c>
      <c r="BM106" s="365">
        <v>0.254</v>
      </c>
      <c r="BN106" s="907">
        <v>6216</v>
      </c>
      <c r="BO106" s="907">
        <v>2323</v>
      </c>
      <c r="BP106" s="910">
        <f t="shared" si="107"/>
        <v>33678</v>
      </c>
      <c r="BQ106" s="909">
        <v>13642</v>
      </c>
      <c r="BR106" s="909">
        <v>1073.6061186871088</v>
      </c>
      <c r="BS106" s="272">
        <v>185.07286094104163</v>
      </c>
      <c r="BT106" s="907">
        <v>885</v>
      </c>
      <c r="BU106" s="457"/>
    </row>
    <row r="107" spans="1:73" x14ac:dyDescent="0.2">
      <c r="A107" s="421"/>
      <c r="B107" s="476">
        <v>1917</v>
      </c>
      <c r="C107" s="458">
        <v>16</v>
      </c>
      <c r="D107" s="459">
        <v>2494</v>
      </c>
      <c r="E107" s="112">
        <v>8949</v>
      </c>
      <c r="F107" s="468">
        <f t="shared" si="97"/>
        <v>8798.1829883560185</v>
      </c>
      <c r="G107" s="471">
        <f t="shared" si="82"/>
        <v>0.98314705423578264</v>
      </c>
      <c r="H107" s="468">
        <f>E107-F107</f>
        <v>150.81701164398146</v>
      </c>
      <c r="I107" s="497">
        <f t="shared" si="98"/>
        <v>8302.2888123977464</v>
      </c>
      <c r="J107" s="521">
        <f t="shared" si="83"/>
        <v>0.92773369230056391</v>
      </c>
      <c r="K107" s="632">
        <f t="shared" si="99"/>
        <v>8265.7166382070209</v>
      </c>
      <c r="L107" s="637">
        <f t="shared" si="84"/>
        <v>0.92364695923645335</v>
      </c>
      <c r="M107" s="512">
        <f t="shared" si="100"/>
        <v>8647.2246791704492</v>
      </c>
      <c r="N107" s="651">
        <f t="shared" si="85"/>
        <v>0.96627831927259467</v>
      </c>
      <c r="O107" s="515">
        <f t="shared" si="101"/>
        <v>8359.9185913512047</v>
      </c>
      <c r="P107" s="831">
        <f t="shared" si="86"/>
        <v>0.93417349327871324</v>
      </c>
      <c r="Q107" s="517">
        <f t="shared" si="102"/>
        <v>8406.3079009179582</v>
      </c>
      <c r="R107" s="834">
        <f t="shared" si="87"/>
        <v>0.93935723554787776</v>
      </c>
      <c r="S107" s="412">
        <v>0.32400000000000001</v>
      </c>
      <c r="T107" s="66">
        <v>0.63500000000000001</v>
      </c>
      <c r="U107" s="66">
        <f t="shared" si="59"/>
        <v>0.16827809337496707</v>
      </c>
      <c r="V107" s="66">
        <f t="shared" si="60"/>
        <v>1.2602987096046047E-2</v>
      </c>
      <c r="W107" s="113">
        <f t="shared" si="61"/>
        <v>9.3536498631436024E-2</v>
      </c>
      <c r="X107" s="66">
        <f t="shared" si="62"/>
        <v>8.1938226552800877E-2</v>
      </c>
      <c r="Y107" s="71">
        <f t="shared" si="103"/>
        <v>9.6435268001465554E-2</v>
      </c>
      <c r="Z107" s="66">
        <f t="shared" si="64"/>
        <v>0.28174259809638463</v>
      </c>
      <c r="AA107" s="66">
        <f t="shared" si="65"/>
        <v>8.0702170305394519E-2</v>
      </c>
      <c r="AB107" s="67">
        <f t="shared" si="104"/>
        <v>0.33666904932094355</v>
      </c>
      <c r="AC107" s="66">
        <v>0.311</v>
      </c>
      <c r="AD107" s="67">
        <f t="shared" si="67"/>
        <v>7.4462811698527989E-2</v>
      </c>
      <c r="AE107" s="70">
        <v>0.27200000000000002</v>
      </c>
      <c r="AF107" s="69">
        <v>26581</v>
      </c>
      <c r="AG107" s="69"/>
      <c r="AH107" s="888">
        <v>20391</v>
      </c>
      <c r="AI107" s="888">
        <v>92798</v>
      </c>
      <c r="AJ107" s="887">
        <v>82055</v>
      </c>
      <c r="AK107" s="888">
        <f t="shared" si="68"/>
        <v>7489</v>
      </c>
      <c r="AL107" s="68">
        <v>6910</v>
      </c>
      <c r="AM107" s="119">
        <v>1936</v>
      </c>
      <c r="AN107" s="72">
        <v>789.88332250168969</v>
      </c>
      <c r="AO107" s="68">
        <v>335</v>
      </c>
      <c r="AP107" s="69">
        <v>415</v>
      </c>
      <c r="AQ107" s="68">
        <v>8680</v>
      </c>
      <c r="AR107" s="888">
        <f t="shared" si="88"/>
        <v>727</v>
      </c>
      <c r="AS107" s="68">
        <v>579</v>
      </c>
      <c r="AT107" s="114">
        <v>267</v>
      </c>
      <c r="AU107" s="69">
        <v>38</v>
      </c>
      <c r="AV107" s="888">
        <f t="shared" si="69"/>
        <v>4473</v>
      </c>
      <c r="AW107" s="68">
        <v>2420</v>
      </c>
      <c r="AX107" s="69">
        <v>274</v>
      </c>
      <c r="AY107" s="69">
        <v>3079</v>
      </c>
      <c r="AZ107" s="68">
        <v>1911</v>
      </c>
      <c r="BA107" s="220">
        <v>3746</v>
      </c>
      <c r="BB107" s="894">
        <f t="shared" si="70"/>
        <v>2178</v>
      </c>
      <c r="BC107" s="349">
        <f t="shared" si="71"/>
        <v>0.28643936291730426</v>
      </c>
      <c r="BD107" s="349">
        <f t="shared" si="105"/>
        <v>0.44142115131791632</v>
      </c>
      <c r="BE107" s="353">
        <f t="shared" si="73"/>
        <v>3.6099915946464362E-3</v>
      </c>
      <c r="BF107" s="365">
        <f t="shared" si="74"/>
        <v>4.8201469859264205E-2</v>
      </c>
      <c r="BG107" s="365">
        <f t="shared" si="106"/>
        <v>1.5410631654189082</v>
      </c>
      <c r="BH107" s="365">
        <f t="shared" si="76"/>
        <v>7.1893457732967153E-2</v>
      </c>
      <c r="BI107" s="365">
        <f t="shared" si="77"/>
        <v>2.0593116230953255E-2</v>
      </c>
      <c r="BJ107" s="365">
        <f t="shared" si="78"/>
        <v>2.3470333412358026E-2</v>
      </c>
      <c r="BK107" s="365">
        <f t="shared" si="79"/>
        <v>0.32654903878710356</v>
      </c>
      <c r="BL107" s="380">
        <f t="shared" si="80"/>
        <v>0.25996012189157669</v>
      </c>
      <c r="BM107" s="365">
        <v>0.249</v>
      </c>
      <c r="BN107" s="907">
        <v>7587</v>
      </c>
      <c r="BO107" s="907">
        <v>2909</v>
      </c>
      <c r="BP107" s="910">
        <f t="shared" si="107"/>
        <v>40963</v>
      </c>
      <c r="BQ107" s="909">
        <v>16009</v>
      </c>
      <c r="BR107" s="909">
        <v>1367.5967127374033</v>
      </c>
      <c r="BS107" s="272">
        <v>212.6460521647615</v>
      </c>
      <c r="BT107" s="907">
        <v>1138</v>
      </c>
      <c r="BU107" s="457"/>
    </row>
    <row r="108" spans="1:73" x14ac:dyDescent="0.2">
      <c r="A108" s="421"/>
      <c r="B108" s="476">
        <v>1916</v>
      </c>
      <c r="C108" s="458">
        <v>16</v>
      </c>
      <c r="D108" s="459">
        <v>2494</v>
      </c>
      <c r="E108" s="112">
        <v>8889</v>
      </c>
      <c r="F108" s="468">
        <f t="shared" si="97"/>
        <v>9089.1725766669369</v>
      </c>
      <c r="G108" s="470">
        <f t="shared" si="82"/>
        <v>1.022519133385863</v>
      </c>
      <c r="H108" s="468">
        <f t="shared" ref="H108" si="109">F108-E108</f>
        <v>200.17257666693695</v>
      </c>
      <c r="I108" s="497">
        <f t="shared" si="98"/>
        <v>8424.9685276971959</v>
      </c>
      <c r="J108" s="521">
        <f t="shared" si="83"/>
        <v>0.94779711190203575</v>
      </c>
      <c r="K108" s="632">
        <f t="shared" si="99"/>
        <v>8405.0293666572306</v>
      </c>
      <c r="L108" s="637">
        <f t="shared" si="84"/>
        <v>0.9455539843241344</v>
      </c>
      <c r="M108" s="512">
        <f t="shared" si="100"/>
        <v>8922.9154763181305</v>
      </c>
      <c r="N108" s="507">
        <f t="shared" si="85"/>
        <v>1.0038154433927473</v>
      </c>
      <c r="O108" s="515">
        <f t="shared" si="101"/>
        <v>8424.6945206347737</v>
      </c>
      <c r="P108" s="831">
        <f t="shared" si="86"/>
        <v>0.9477662864928309</v>
      </c>
      <c r="Q108" s="517">
        <f t="shared" si="102"/>
        <v>8475.0942232855814</v>
      </c>
      <c r="R108" s="834">
        <f t="shared" si="87"/>
        <v>0.95343618216735082</v>
      </c>
      <c r="S108" s="412">
        <v>0.32600000000000001</v>
      </c>
      <c r="T108" s="66">
        <v>0.63800000000000001</v>
      </c>
      <c r="U108" s="66">
        <f t="shared" si="59"/>
        <v>0.1732993897645165</v>
      </c>
      <c r="V108" s="66">
        <f t="shared" si="60"/>
        <v>1.4338661974467449E-2</v>
      </c>
      <c r="W108" s="113">
        <f t="shared" si="61"/>
        <v>0.10289451531438192</v>
      </c>
      <c r="X108" s="66">
        <f t="shared" si="62"/>
        <v>9.0037812137321704E-2</v>
      </c>
      <c r="Y108" s="71">
        <f t="shared" si="103"/>
        <v>9.5933432623194981E-2</v>
      </c>
      <c r="Z108" s="66">
        <f t="shared" si="64"/>
        <v>0.28886975403391862</v>
      </c>
      <c r="AA108" s="66">
        <f t="shared" si="65"/>
        <v>8.3273975263873604E-2</v>
      </c>
      <c r="AB108" s="67">
        <f t="shared" si="104"/>
        <v>0.33278424619070796</v>
      </c>
      <c r="AC108" s="66">
        <v>0.312</v>
      </c>
      <c r="AD108" s="67">
        <f t="shared" si="67"/>
        <v>7.6366854454013686E-2</v>
      </c>
      <c r="AE108" s="70">
        <v>0.27400000000000002</v>
      </c>
      <c r="AF108" s="69">
        <v>26711</v>
      </c>
      <c r="AG108" s="69"/>
      <c r="AH108" s="888">
        <v>20285</v>
      </c>
      <c r="AI108" s="888">
        <v>92658</v>
      </c>
      <c r="AJ108" s="887">
        <v>81924</v>
      </c>
      <c r="AK108" s="888">
        <f t="shared" si="68"/>
        <v>7716</v>
      </c>
      <c r="AL108" s="68">
        <v>7076</v>
      </c>
      <c r="AM108" s="119">
        <v>1858</v>
      </c>
      <c r="AN108" s="72">
        <v>729.5223919553938</v>
      </c>
      <c r="AO108" s="68">
        <v>383</v>
      </c>
      <c r="AP108" s="69">
        <v>500</v>
      </c>
      <c r="AQ108" s="68">
        <v>9534</v>
      </c>
      <c r="AR108" s="888">
        <f t="shared" si="88"/>
        <v>846</v>
      </c>
      <c r="AS108" s="68">
        <v>640</v>
      </c>
      <c r="AT108" s="114">
        <v>322</v>
      </c>
      <c r="AU108" s="69">
        <v>50</v>
      </c>
      <c r="AV108" s="888">
        <f t="shared" si="69"/>
        <v>4629</v>
      </c>
      <c r="AW108" s="68">
        <v>2755</v>
      </c>
      <c r="AX108" s="69">
        <v>296</v>
      </c>
      <c r="AY108" s="69">
        <v>2829</v>
      </c>
      <c r="AZ108" s="68">
        <v>2083</v>
      </c>
      <c r="BA108" s="220">
        <v>3783</v>
      </c>
      <c r="BB108" s="894">
        <f t="shared" si="70"/>
        <v>2405</v>
      </c>
      <c r="BC108" s="349">
        <f t="shared" si="71"/>
        <v>0.2882751624252628</v>
      </c>
      <c r="BD108" s="349">
        <f t="shared" si="105"/>
        <v>0.45124004403289514</v>
      </c>
      <c r="BE108" s="353">
        <f t="shared" si="73"/>
        <v>4.1334801096505431E-3</v>
      </c>
      <c r="BF108" s="365">
        <f t="shared" si="74"/>
        <v>4.9957909732564913E-2</v>
      </c>
      <c r="BG108" s="365">
        <f t="shared" si="106"/>
        <v>1.5653101718393172</v>
      </c>
      <c r="BH108" s="365">
        <f t="shared" si="76"/>
        <v>7.7982853506046196E-2</v>
      </c>
      <c r="BI108" s="365">
        <f t="shared" si="77"/>
        <v>2.2480519760840943E-2</v>
      </c>
      <c r="BJ108" s="365">
        <f t="shared" si="78"/>
        <v>2.5955664918301712E-2</v>
      </c>
      <c r="BK108" s="365">
        <f t="shared" si="79"/>
        <v>0.3569316012129834</v>
      </c>
      <c r="BL108" s="380">
        <f t="shared" si="80"/>
        <v>0.26490958781026541</v>
      </c>
      <c r="BM108" s="365">
        <v>0.248</v>
      </c>
      <c r="BN108" s="907">
        <v>7533</v>
      </c>
      <c r="BO108" s="907">
        <v>2995</v>
      </c>
      <c r="BP108" s="910">
        <f t="shared" si="107"/>
        <v>41811</v>
      </c>
      <c r="BQ108" s="909">
        <v>15766</v>
      </c>
      <c r="BR108" s="909">
        <v>1340.0933196567073</v>
      </c>
      <c r="BS108" s="272">
        <v>207.91703849925017</v>
      </c>
      <c r="BT108" s="907">
        <v>1141</v>
      </c>
      <c r="BU108" s="457"/>
    </row>
    <row r="109" spans="1:73" x14ac:dyDescent="0.2">
      <c r="A109" s="421"/>
      <c r="B109" s="476">
        <v>1915</v>
      </c>
      <c r="C109" s="458">
        <v>24</v>
      </c>
      <c r="D109" s="459">
        <v>3728</v>
      </c>
      <c r="E109" s="112">
        <v>14213</v>
      </c>
      <c r="F109" s="468">
        <f t="shared" si="97"/>
        <v>14082.269924660475</v>
      </c>
      <c r="G109" s="471">
        <f t="shared" si="82"/>
        <v>0.99080207729968872</v>
      </c>
      <c r="H109" s="468">
        <f>E109-F109</f>
        <v>130.73007533952477</v>
      </c>
      <c r="I109" s="497">
        <f t="shared" si="98"/>
        <v>13131.045309762301</v>
      </c>
      <c r="J109" s="521">
        <f t="shared" si="83"/>
        <v>0.92387569899122646</v>
      </c>
      <c r="K109" s="632">
        <f t="shared" si="99"/>
        <v>13045.932243985962</v>
      </c>
      <c r="L109" s="637">
        <f t="shared" si="84"/>
        <v>0.91788730345359615</v>
      </c>
      <c r="M109" s="512">
        <f t="shared" si="100"/>
        <v>14006.365479669126</v>
      </c>
      <c r="N109" s="507">
        <f t="shared" si="85"/>
        <v>0.98546158303448439</v>
      </c>
      <c r="O109" s="515">
        <f t="shared" si="101"/>
        <v>13126.752698718319</v>
      </c>
      <c r="P109" s="831">
        <f t="shared" si="86"/>
        <v>0.9235736789360669</v>
      </c>
      <c r="Q109" s="517">
        <f t="shared" si="102"/>
        <v>13265.005325346172</v>
      </c>
      <c r="R109" s="834">
        <f t="shared" si="87"/>
        <v>0.93330087422403241</v>
      </c>
      <c r="S109" s="412">
        <v>0.33200000000000002</v>
      </c>
      <c r="T109" s="66">
        <v>0.65</v>
      </c>
      <c r="U109" s="66">
        <f t="shared" si="59"/>
        <v>0.17551626066526524</v>
      </c>
      <c r="V109" s="66">
        <f t="shared" si="60"/>
        <v>1.5704216643996537E-2</v>
      </c>
      <c r="W109" s="113">
        <f t="shared" si="61"/>
        <v>0.10123401520676434</v>
      </c>
      <c r="X109" s="66">
        <f t="shared" si="62"/>
        <v>9.3503645278442515E-2</v>
      </c>
      <c r="Y109" s="71">
        <f t="shared" si="103"/>
        <v>0.10262760757016702</v>
      </c>
      <c r="Z109" s="66">
        <f t="shared" si="64"/>
        <v>0.30011128972424878</v>
      </c>
      <c r="AA109" s="66">
        <f t="shared" si="65"/>
        <v>8.762302243467085E-2</v>
      </c>
      <c r="AB109" s="67">
        <f t="shared" si="104"/>
        <v>0.35150241127735871</v>
      </c>
      <c r="AC109" s="66">
        <v>0.318</v>
      </c>
      <c r="AD109" s="67">
        <f t="shared" si="67"/>
        <v>8.0294026326620499E-2</v>
      </c>
      <c r="AE109" s="70">
        <v>0.27700000000000002</v>
      </c>
      <c r="AF109" s="69">
        <v>40435</v>
      </c>
      <c r="AG109" s="69"/>
      <c r="AH109" s="888">
        <v>30460</v>
      </c>
      <c r="AI109" s="888">
        <v>138491</v>
      </c>
      <c r="AJ109" s="887">
        <v>121704</v>
      </c>
      <c r="AK109" s="888">
        <f t="shared" si="68"/>
        <v>12135</v>
      </c>
      <c r="AL109" s="68">
        <v>11120</v>
      </c>
      <c r="AM109" s="119">
        <v>2626</v>
      </c>
      <c r="AN109" s="72">
        <v>1210.7214485927821</v>
      </c>
      <c r="AO109" s="68">
        <v>635</v>
      </c>
      <c r="AP109" s="69">
        <v>734</v>
      </c>
      <c r="AQ109" s="68">
        <v>14020</v>
      </c>
      <c r="AR109" s="888">
        <f t="shared" si="88"/>
        <v>1221</v>
      </c>
      <c r="AS109" s="68">
        <v>1015</v>
      </c>
      <c r="AT109" s="120">
        <v>523.81989683382267</v>
      </c>
      <c r="AU109" s="69">
        <v>69</v>
      </c>
      <c r="AV109" s="888">
        <f t="shared" si="69"/>
        <v>7097</v>
      </c>
      <c r="AW109" s="68">
        <v>4105</v>
      </c>
      <c r="AX109" s="69">
        <v>418</v>
      </c>
      <c r="AY109" s="69">
        <v>4441</v>
      </c>
      <c r="AZ109" s="68">
        <v>3257</v>
      </c>
      <c r="BA109" s="220">
        <v>5876</v>
      </c>
      <c r="BB109" s="894">
        <f t="shared" si="70"/>
        <v>3780.8198968338229</v>
      </c>
      <c r="BC109" s="349">
        <f t="shared" si="71"/>
        <v>0.29196843116159171</v>
      </c>
      <c r="BD109" s="349">
        <f t="shared" si="105"/>
        <v>0.4604775761601837</v>
      </c>
      <c r="BE109" s="353">
        <f t="shared" si="73"/>
        <v>4.5851354961694265E-3</v>
      </c>
      <c r="BF109" s="365">
        <f t="shared" si="74"/>
        <v>5.1245207269786486E-2</v>
      </c>
      <c r="BG109" s="365">
        <f t="shared" si="106"/>
        <v>1.5771485099542475</v>
      </c>
      <c r="BH109" s="365">
        <f t="shared" si="76"/>
        <v>8.0549029306294054E-2</v>
      </c>
      <c r="BI109" s="365">
        <f t="shared" si="77"/>
        <v>2.3517773718147748E-2</v>
      </c>
      <c r="BJ109" s="365">
        <f t="shared" si="78"/>
        <v>2.7300112619836833E-2</v>
      </c>
      <c r="BK109" s="365">
        <f t="shared" si="79"/>
        <v>0.34672931865957712</v>
      </c>
      <c r="BL109" s="380">
        <f t="shared" si="80"/>
        <v>0.27500927414368742</v>
      </c>
      <c r="BM109" s="365">
        <v>0.25</v>
      </c>
      <c r="BN109" s="907">
        <v>11980</v>
      </c>
      <c r="BO109" s="907">
        <v>4532</v>
      </c>
      <c r="BP109" s="910">
        <f t="shared" si="107"/>
        <v>63772</v>
      </c>
      <c r="BQ109" s="909">
        <v>23524</v>
      </c>
      <c r="BR109" s="909">
        <v>1644.3280579962475</v>
      </c>
      <c r="BS109" s="272">
        <v>331.55810193942864</v>
      </c>
      <c r="BT109" s="907">
        <v>1769</v>
      </c>
      <c r="BU109" s="457"/>
    </row>
    <row r="110" spans="1:73" x14ac:dyDescent="0.2">
      <c r="A110" s="421"/>
      <c r="B110" s="476">
        <v>1914</v>
      </c>
      <c r="C110" s="458">
        <v>24</v>
      </c>
      <c r="D110" s="459">
        <v>3758</v>
      </c>
      <c r="E110" s="112">
        <v>14531</v>
      </c>
      <c r="F110" s="468">
        <f t="shared" si="97"/>
        <v>14660.063468388551</v>
      </c>
      <c r="G110" s="471">
        <f t="shared" si="82"/>
        <v>1.0088819398794682</v>
      </c>
      <c r="H110" s="468">
        <f t="shared" ref="H110:H111" si="110">F110-E110</f>
        <v>129.06346838855097</v>
      </c>
      <c r="I110" s="497">
        <f t="shared" si="98"/>
        <v>13442.90881101688</v>
      </c>
      <c r="J110" s="521">
        <f t="shared" si="83"/>
        <v>0.92511931807975223</v>
      </c>
      <c r="K110" s="632">
        <f t="shared" si="99"/>
        <v>13454.941979361438</v>
      </c>
      <c r="L110" s="637">
        <f t="shared" si="84"/>
        <v>0.92594742133104657</v>
      </c>
      <c r="M110" s="512">
        <f t="shared" si="100"/>
        <v>14474.542482062276</v>
      </c>
      <c r="N110" s="507">
        <f t="shared" si="85"/>
        <v>0.99611468460961228</v>
      </c>
      <c r="O110" s="515">
        <f t="shared" si="101"/>
        <v>13388.629673987723</v>
      </c>
      <c r="P110" s="831">
        <f t="shared" si="86"/>
        <v>0.92138391535253761</v>
      </c>
      <c r="Q110" s="517">
        <f t="shared" si="102"/>
        <v>13498.442786457406</v>
      </c>
      <c r="R110" s="834">
        <f t="shared" si="87"/>
        <v>0.92894107676398086</v>
      </c>
      <c r="S110" s="412">
        <v>0.33700000000000002</v>
      </c>
      <c r="T110" s="66">
        <v>0.65900000000000003</v>
      </c>
      <c r="U110" s="66">
        <f t="shared" si="59"/>
        <v>0.18814370678400463</v>
      </c>
      <c r="V110" s="66">
        <f t="shared" si="60"/>
        <v>1.7165514240123785E-2</v>
      </c>
      <c r="W110" s="113">
        <f t="shared" si="61"/>
        <v>0.10602589605670418</v>
      </c>
      <c r="X110" s="66">
        <f t="shared" si="62"/>
        <v>0.10151092902701447</v>
      </c>
      <c r="Y110" s="71">
        <f t="shared" si="103"/>
        <v>0.10435263448929616</v>
      </c>
      <c r="Z110" s="66">
        <f t="shared" si="64"/>
        <v>0.29336105604177748</v>
      </c>
      <c r="AA110" s="66">
        <f t="shared" si="65"/>
        <v>8.7138866347334629E-2</v>
      </c>
      <c r="AB110" s="67">
        <f t="shared" si="104"/>
        <v>0.35131279918766017</v>
      </c>
      <c r="AC110" s="66">
        <v>0.32100000000000001</v>
      </c>
      <c r="AD110" s="67">
        <f t="shared" si="67"/>
        <v>8.0022118650762308E-2</v>
      </c>
      <c r="AE110" s="70">
        <v>0.27900000000000003</v>
      </c>
      <c r="AF110" s="69">
        <v>41362</v>
      </c>
      <c r="AG110" s="69"/>
      <c r="AH110" s="888">
        <v>31129</v>
      </c>
      <c r="AI110" s="888">
        <v>139249</v>
      </c>
      <c r="AJ110" s="887">
        <v>122587</v>
      </c>
      <c r="AK110" s="888">
        <f t="shared" si="68"/>
        <v>12134</v>
      </c>
      <c r="AL110" s="68">
        <v>11143</v>
      </c>
      <c r="AM110" s="119">
        <v>2590</v>
      </c>
      <c r="AN110" s="72">
        <v>1069.0793566192517</v>
      </c>
      <c r="AO110" s="68">
        <v>710</v>
      </c>
      <c r="AP110" s="69">
        <v>799</v>
      </c>
      <c r="AQ110" s="68">
        <v>14764</v>
      </c>
      <c r="AR110" s="888">
        <f t="shared" si="88"/>
        <v>1344</v>
      </c>
      <c r="AS110" s="68">
        <v>991</v>
      </c>
      <c r="AT110" s="120">
        <v>471.6950464153723</v>
      </c>
      <c r="AU110" s="69">
        <v>50</v>
      </c>
      <c r="AV110" s="888">
        <f t="shared" si="69"/>
        <v>7782</v>
      </c>
      <c r="AW110" s="68">
        <v>4605</v>
      </c>
      <c r="AX110" s="69">
        <v>495</v>
      </c>
      <c r="AY110" s="69">
        <v>4188</v>
      </c>
      <c r="AZ110" s="68">
        <v>3727</v>
      </c>
      <c r="BA110" s="220">
        <v>6438</v>
      </c>
      <c r="BB110" s="894">
        <f t="shared" si="70"/>
        <v>4198.6950464153724</v>
      </c>
      <c r="BC110" s="349">
        <f t="shared" si="71"/>
        <v>0.29703624442545368</v>
      </c>
      <c r="BD110" s="349">
        <f t="shared" si="105"/>
        <v>0.4731308662898836</v>
      </c>
      <c r="BE110" s="353">
        <f t="shared" si="73"/>
        <v>5.0987798835180143E-3</v>
      </c>
      <c r="BF110" s="365">
        <f t="shared" si="74"/>
        <v>5.5885500075404493E-2</v>
      </c>
      <c r="BG110" s="365">
        <f t="shared" si="106"/>
        <v>1.5928388375803877</v>
      </c>
      <c r="BH110" s="365">
        <f t="shared" si="76"/>
        <v>9.0106861370339922E-2</v>
      </c>
      <c r="BI110" s="365">
        <f t="shared" si="77"/>
        <v>2.6765003698410762E-2</v>
      </c>
      <c r="BJ110" s="365">
        <f t="shared" si="78"/>
        <v>3.015242512632315E-2</v>
      </c>
      <c r="BK110" s="365">
        <f t="shared" si="79"/>
        <v>0.35694598907209518</v>
      </c>
      <c r="BL110" s="380">
        <f t="shared" si="80"/>
        <v>0.26940186644746383</v>
      </c>
      <c r="BM110" s="365">
        <v>0.254</v>
      </c>
      <c r="BN110" s="907">
        <v>12222</v>
      </c>
      <c r="BO110" s="907">
        <v>4625</v>
      </c>
      <c r="BP110" s="910">
        <f t="shared" si="107"/>
        <v>65883</v>
      </c>
      <c r="BQ110" s="909">
        <v>24055</v>
      </c>
      <c r="BR110" s="909">
        <v>1728.4093041173742</v>
      </c>
      <c r="BS110" s="272">
        <v>289.70147742553178</v>
      </c>
      <c r="BT110" s="907">
        <v>1739</v>
      </c>
      <c r="BU110" s="457"/>
    </row>
    <row r="111" spans="1:73" x14ac:dyDescent="0.2">
      <c r="A111" s="421"/>
      <c r="B111" s="476">
        <v>1913</v>
      </c>
      <c r="C111" s="458">
        <v>16</v>
      </c>
      <c r="D111" s="459">
        <v>2468</v>
      </c>
      <c r="E111" s="112">
        <v>9961</v>
      </c>
      <c r="F111" s="468">
        <f t="shared" si="97"/>
        <v>10157.084212744787</v>
      </c>
      <c r="G111" s="470">
        <f t="shared" si="82"/>
        <v>1.0196851935292428</v>
      </c>
      <c r="H111" s="468">
        <f t="shared" si="110"/>
        <v>196.08421274478678</v>
      </c>
      <c r="I111" s="497">
        <f t="shared" si="98"/>
        <v>9211.6689324211366</v>
      </c>
      <c r="J111" s="521">
        <f t="shared" si="83"/>
        <v>0.92477350993084395</v>
      </c>
      <c r="K111" s="632">
        <f t="shared" si="99"/>
        <v>9224.7133523416142</v>
      </c>
      <c r="L111" s="637">
        <f t="shared" si="84"/>
        <v>0.92608305916490452</v>
      </c>
      <c r="M111" s="512">
        <f t="shared" si="100"/>
        <v>10154.104122195002</v>
      </c>
      <c r="N111" s="651">
        <f t="shared" si="85"/>
        <v>1.0193860176884852</v>
      </c>
      <c r="O111" s="515">
        <f t="shared" si="101"/>
        <v>9161.5704072753251</v>
      </c>
      <c r="P111" s="831">
        <f t="shared" si="86"/>
        <v>0.91974404249325625</v>
      </c>
      <c r="Q111" s="517">
        <f t="shared" si="102"/>
        <v>9210.0528993323296</v>
      </c>
      <c r="R111" s="834">
        <f t="shared" si="87"/>
        <v>0.92461127390144859</v>
      </c>
      <c r="S111" s="412">
        <v>0.34499999999999997</v>
      </c>
      <c r="T111" s="66">
        <v>0.67</v>
      </c>
      <c r="U111" s="66">
        <f t="shared" si="59"/>
        <v>0.17409296849916164</v>
      </c>
      <c r="V111" s="66">
        <f t="shared" si="60"/>
        <v>1.6767150654632371E-2</v>
      </c>
      <c r="W111" s="113">
        <f t="shared" si="61"/>
        <v>0.10089669039726101</v>
      </c>
      <c r="X111" s="66">
        <f t="shared" si="62"/>
        <v>0.10479342109700915</v>
      </c>
      <c r="Y111" s="71">
        <f t="shared" si="103"/>
        <v>0.10826585511656975</v>
      </c>
      <c r="Z111" s="66">
        <f t="shared" si="64"/>
        <v>0.28429239056758587</v>
      </c>
      <c r="AA111" s="66">
        <f t="shared" si="65"/>
        <v>8.6614857888158259E-2</v>
      </c>
      <c r="AB111" s="67">
        <f t="shared" si="104"/>
        <v>0.35535656951232564</v>
      </c>
      <c r="AC111" s="66">
        <v>0.32500000000000001</v>
      </c>
      <c r="AD111" s="67">
        <f t="shared" si="67"/>
        <v>7.89848377805554E-2</v>
      </c>
      <c r="AE111" s="70">
        <v>0.28399999999999997</v>
      </c>
      <c r="AF111" s="69">
        <v>28031</v>
      </c>
      <c r="AG111" s="69"/>
      <c r="AH111" s="888">
        <v>21021</v>
      </c>
      <c r="AI111" s="888">
        <v>92005</v>
      </c>
      <c r="AJ111" s="887">
        <v>81217</v>
      </c>
      <c r="AK111" s="888">
        <f t="shared" si="68"/>
        <v>7969</v>
      </c>
      <c r="AL111" s="68">
        <v>7267</v>
      </c>
      <c r="AM111" s="119">
        <v>1709</v>
      </c>
      <c r="AN111" s="72">
        <v>630.22164542903658</v>
      </c>
      <c r="AO111" s="68">
        <v>470</v>
      </c>
      <c r="AP111" s="69">
        <v>516</v>
      </c>
      <c r="AQ111" s="68">
        <v>9283</v>
      </c>
      <c r="AR111" s="888">
        <f t="shared" si="88"/>
        <v>835</v>
      </c>
      <c r="AS111" s="68">
        <v>702</v>
      </c>
      <c r="AT111" s="120">
        <v>344.46438677026362</v>
      </c>
      <c r="AU111" s="69">
        <v>50</v>
      </c>
      <c r="AV111" s="888">
        <f t="shared" si="69"/>
        <v>4880</v>
      </c>
      <c r="AW111" s="68">
        <v>3262</v>
      </c>
      <c r="AX111" s="69">
        <v>269</v>
      </c>
      <c r="AY111" s="69">
        <v>2541</v>
      </c>
      <c r="AZ111" s="68">
        <v>2593</v>
      </c>
      <c r="BA111" s="220">
        <v>4045</v>
      </c>
      <c r="BB111" s="894">
        <f t="shared" si="70"/>
        <v>2937.4643867702634</v>
      </c>
      <c r="BC111" s="349">
        <f t="shared" si="71"/>
        <v>0.3046682245530134</v>
      </c>
      <c r="BD111" s="349">
        <f t="shared" si="105"/>
        <v>0.47977827291995001</v>
      </c>
      <c r="BE111" s="353">
        <f t="shared" si="73"/>
        <v>5.1084180207597411E-3</v>
      </c>
      <c r="BF111" s="365">
        <f t="shared" si="74"/>
        <v>5.3040595619803274E-2</v>
      </c>
      <c r="BG111" s="365">
        <f t="shared" si="106"/>
        <v>1.5747565195676216</v>
      </c>
      <c r="BH111" s="365">
        <f t="shared" si="76"/>
        <v>9.250472690949306E-2</v>
      </c>
      <c r="BI111" s="365">
        <f t="shared" si="77"/>
        <v>2.8183250910276614E-2</v>
      </c>
      <c r="BJ111" s="365">
        <f t="shared" si="78"/>
        <v>3.1927225550462075E-2</v>
      </c>
      <c r="BK111" s="365">
        <f t="shared" si="79"/>
        <v>0.33116906282330277</v>
      </c>
      <c r="BL111" s="380">
        <f t="shared" si="80"/>
        <v>0.25924868895151798</v>
      </c>
      <c r="BM111" s="365">
        <v>0.25900000000000001</v>
      </c>
      <c r="BN111" s="907">
        <v>8350</v>
      </c>
      <c r="BO111" s="907">
        <v>3070</v>
      </c>
      <c r="BP111" s="910">
        <f t="shared" si="107"/>
        <v>44142</v>
      </c>
      <c r="BQ111" s="909">
        <v>16216</v>
      </c>
      <c r="BR111" s="909">
        <v>1059.829004735398</v>
      </c>
      <c r="BS111" s="272">
        <v>204.31530804794571</v>
      </c>
      <c r="BT111" s="907">
        <v>1265</v>
      </c>
      <c r="BU111" s="457"/>
    </row>
    <row r="112" spans="1:73" x14ac:dyDescent="0.2">
      <c r="A112" s="421"/>
      <c r="B112" s="476">
        <v>1912</v>
      </c>
      <c r="C112" s="458">
        <v>16</v>
      </c>
      <c r="D112" s="459">
        <v>2464</v>
      </c>
      <c r="E112" s="112">
        <v>11164</v>
      </c>
      <c r="F112" s="468">
        <f t="shared" si="97"/>
        <v>10850.76463035278</v>
      </c>
      <c r="G112" s="470">
        <f t="shared" si="82"/>
        <v>0.97194237104557324</v>
      </c>
      <c r="H112" s="468">
        <f>E112-F112</f>
        <v>313.23536964722007</v>
      </c>
      <c r="I112" s="497">
        <f t="shared" si="98"/>
        <v>10044.425128352099</v>
      </c>
      <c r="J112" s="521">
        <f t="shared" si="83"/>
        <v>0.89971561522322629</v>
      </c>
      <c r="K112" s="632">
        <f t="shared" si="99"/>
        <v>10007.078442116977</v>
      </c>
      <c r="L112" s="637">
        <f t="shared" si="84"/>
        <v>0.89637033698647239</v>
      </c>
      <c r="M112" s="512">
        <f t="shared" si="100"/>
        <v>10727.810244901044</v>
      </c>
      <c r="N112" s="639">
        <f t="shared" si="85"/>
        <v>0.9609289004748337</v>
      </c>
      <c r="O112" s="515">
        <f t="shared" si="101"/>
        <v>10004.583373888972</v>
      </c>
      <c r="P112" s="831">
        <f t="shared" si="86"/>
        <v>0.89614684466938122</v>
      </c>
      <c r="Q112" s="517">
        <f t="shared" si="102"/>
        <v>10029.846165456105</v>
      </c>
      <c r="R112" s="834">
        <f t="shared" si="87"/>
        <v>0.89840972460194424</v>
      </c>
      <c r="S112" s="412">
        <v>0.35899999999999999</v>
      </c>
      <c r="T112" s="66">
        <v>0.69499999999999995</v>
      </c>
      <c r="U112" s="66">
        <f t="shared" si="59"/>
        <v>0.18251325268451815</v>
      </c>
      <c r="V112" s="66">
        <f t="shared" si="60"/>
        <v>1.5019709120565447E-2</v>
      </c>
      <c r="W112" s="113">
        <f t="shared" si="61"/>
        <v>0.10362539057484056</v>
      </c>
      <c r="X112" s="66">
        <f t="shared" si="62"/>
        <v>0.10026543049208907</v>
      </c>
      <c r="Y112" s="71">
        <f t="shared" si="103"/>
        <v>0.11946239780850063</v>
      </c>
      <c r="Z112" s="66">
        <f t="shared" si="64"/>
        <v>0.28544243577545197</v>
      </c>
      <c r="AA112" s="66">
        <f t="shared" si="65"/>
        <v>8.9885716731584131E-2</v>
      </c>
      <c r="AB112" s="67">
        <f t="shared" si="104"/>
        <v>0.37936658964251735</v>
      </c>
      <c r="AC112" s="66">
        <v>0.33700000000000002</v>
      </c>
      <c r="AD112" s="67">
        <f t="shared" si="67"/>
        <v>8.221332876770962E-2</v>
      </c>
      <c r="AE112" s="70">
        <v>0.3</v>
      </c>
      <c r="AF112" s="69">
        <v>29428</v>
      </c>
      <c r="AG112" s="69"/>
      <c r="AH112" s="888">
        <v>22039</v>
      </c>
      <c r="AI112" s="888">
        <v>93452</v>
      </c>
      <c r="AJ112" s="887">
        <v>82039</v>
      </c>
      <c r="AK112" s="888">
        <f t="shared" si="68"/>
        <v>8400</v>
      </c>
      <c r="AL112" s="68">
        <v>7683</v>
      </c>
      <c r="AM112" s="119">
        <v>1727</v>
      </c>
      <c r="AN112" s="72">
        <v>767.60537923927075</v>
      </c>
      <c r="AO112" s="68">
        <v>442</v>
      </c>
      <c r="AP112" s="69">
        <v>560</v>
      </c>
      <c r="AQ112" s="68">
        <v>9684</v>
      </c>
      <c r="AR112" s="888">
        <f t="shared" si="88"/>
        <v>901</v>
      </c>
      <c r="AS112" s="68">
        <v>717</v>
      </c>
      <c r="AT112" s="120">
        <v>356.6110885211969</v>
      </c>
      <c r="AU112" s="69">
        <v>45</v>
      </c>
      <c r="AV112" s="888">
        <f t="shared" si="69"/>
        <v>5371</v>
      </c>
      <c r="AW112" s="68">
        <v>3383</v>
      </c>
      <c r="AX112" s="69">
        <v>296</v>
      </c>
      <c r="AY112" s="69">
        <v>2765</v>
      </c>
      <c r="AZ112" s="68">
        <v>2594</v>
      </c>
      <c r="BA112" s="220">
        <v>4470</v>
      </c>
      <c r="BB112" s="894">
        <f t="shared" si="70"/>
        <v>2950.611088521197</v>
      </c>
      <c r="BC112" s="349">
        <f t="shared" si="71"/>
        <v>0.3148996276163164</v>
      </c>
      <c r="BD112" s="349">
        <f t="shared" si="105"/>
        <v>0.49845910199888716</v>
      </c>
      <c r="BE112" s="353">
        <f t="shared" si="73"/>
        <v>4.7297008089714505E-3</v>
      </c>
      <c r="BF112" s="365">
        <f t="shared" si="74"/>
        <v>5.7473355305397426E-2</v>
      </c>
      <c r="BG112" s="365">
        <f t="shared" si="106"/>
        <v>1.5829142313442979</v>
      </c>
      <c r="BH112" s="365">
        <f t="shared" si="76"/>
        <v>8.81473426668479E-2</v>
      </c>
      <c r="BI112" s="365">
        <f t="shared" si="77"/>
        <v>2.7757565381158242E-2</v>
      </c>
      <c r="BJ112" s="365">
        <f t="shared" si="78"/>
        <v>3.1573546724748498E-2</v>
      </c>
      <c r="BK112" s="365">
        <f t="shared" si="79"/>
        <v>0.32907435095827103</v>
      </c>
      <c r="BL112" s="380">
        <f t="shared" si="80"/>
        <v>0.26107788500747586</v>
      </c>
      <c r="BM112" s="365">
        <v>0.26900000000000002</v>
      </c>
      <c r="BN112" s="907">
        <v>9389</v>
      </c>
      <c r="BO112" s="907">
        <v>3353</v>
      </c>
      <c r="BP112" s="910">
        <f t="shared" si="107"/>
        <v>46582</v>
      </c>
      <c r="BQ112" s="909">
        <v>16889</v>
      </c>
      <c r="BR112" s="909">
        <v>1098.164854163465</v>
      </c>
      <c r="BS112" s="272">
        <v>224.16476468828367</v>
      </c>
      <c r="BT112" s="907">
        <v>1355</v>
      </c>
      <c r="BU112" s="457"/>
    </row>
    <row r="113" spans="1:73" x14ac:dyDescent="0.2">
      <c r="A113" s="421"/>
      <c r="B113" s="476">
        <v>1911</v>
      </c>
      <c r="C113" s="458">
        <v>16</v>
      </c>
      <c r="D113" s="459">
        <v>2474</v>
      </c>
      <c r="E113" s="112">
        <v>11161</v>
      </c>
      <c r="F113" s="468">
        <f t="shared" si="97"/>
        <v>10991.150575712734</v>
      </c>
      <c r="G113" s="471">
        <f t="shared" si="82"/>
        <v>0.98478188116770304</v>
      </c>
      <c r="H113" s="468">
        <f>E113-F113</f>
        <v>169.84942428726572</v>
      </c>
      <c r="I113" s="497">
        <f t="shared" si="98"/>
        <v>9994.5400976064175</v>
      </c>
      <c r="J113" s="521">
        <f t="shared" si="83"/>
        <v>0.8954878682561076</v>
      </c>
      <c r="K113" s="632">
        <f t="shared" si="99"/>
        <v>10015.416494564071</v>
      </c>
      <c r="L113" s="637">
        <f t="shared" si="84"/>
        <v>0.89735834553929494</v>
      </c>
      <c r="M113" s="512">
        <f t="shared" si="100"/>
        <v>10786.503108746014</v>
      </c>
      <c r="N113" s="651">
        <f t="shared" si="85"/>
        <v>0.96644593752764218</v>
      </c>
      <c r="O113" s="515">
        <f t="shared" si="101"/>
        <v>9959.7867934957503</v>
      </c>
      <c r="P113" s="831">
        <f t="shared" si="86"/>
        <v>0.89237405192149</v>
      </c>
      <c r="Q113" s="517">
        <f t="shared" si="102"/>
        <v>10004.076552996594</v>
      </c>
      <c r="R113" s="834">
        <f t="shared" si="87"/>
        <v>0.89634231278528753</v>
      </c>
      <c r="S113" s="412">
        <v>0.35699999999999998</v>
      </c>
      <c r="T113" s="66">
        <v>0.69299999999999995</v>
      </c>
      <c r="U113" s="66">
        <f t="shared" si="59"/>
        <v>0.1854121973643886</v>
      </c>
      <c r="V113" s="66">
        <f t="shared" si="60"/>
        <v>1.7502639016583239E-2</v>
      </c>
      <c r="W113" s="113">
        <f t="shared" si="61"/>
        <v>0.10475321284927465</v>
      </c>
      <c r="X113" s="66">
        <f t="shared" si="62"/>
        <v>0.10698954866670567</v>
      </c>
      <c r="Y113" s="71">
        <f t="shared" si="103"/>
        <v>0.11844297524169328</v>
      </c>
      <c r="Z113" s="66">
        <f t="shared" si="64"/>
        <v>0.29563796097660638</v>
      </c>
      <c r="AA113" s="66">
        <f t="shared" si="65"/>
        <v>9.2135284566650044E-2</v>
      </c>
      <c r="AB113" s="67">
        <f t="shared" si="104"/>
        <v>0.38005243981339598</v>
      </c>
      <c r="AC113" s="66">
        <v>0.33600000000000002</v>
      </c>
      <c r="AD113" s="67">
        <f t="shared" si="67"/>
        <v>8.3178571807579246E-2</v>
      </c>
      <c r="AE113" s="70">
        <v>0.29699999999999999</v>
      </c>
      <c r="AF113" s="69">
        <v>29367</v>
      </c>
      <c r="AG113" s="69"/>
      <c r="AH113" s="888">
        <v>21914</v>
      </c>
      <c r="AI113" s="888">
        <v>94231</v>
      </c>
      <c r="AJ113" s="887">
        <v>82259</v>
      </c>
      <c r="AK113" s="888">
        <f t="shared" si="68"/>
        <v>8682</v>
      </c>
      <c r="AL113" s="68">
        <v>7838</v>
      </c>
      <c r="AM113" s="119">
        <v>1650</v>
      </c>
      <c r="AN113" s="72">
        <v>727.11197447600352</v>
      </c>
      <c r="AO113" s="68">
        <v>514</v>
      </c>
      <c r="AP113" s="69">
        <v>539</v>
      </c>
      <c r="AQ113" s="68">
        <v>9871</v>
      </c>
      <c r="AR113" s="888">
        <f t="shared" si="88"/>
        <v>910</v>
      </c>
      <c r="AS113" s="68">
        <v>844</v>
      </c>
      <c r="AT113" s="120">
        <v>393.96207569514547</v>
      </c>
      <c r="AU113" s="69">
        <v>49</v>
      </c>
      <c r="AV113" s="888">
        <f t="shared" si="69"/>
        <v>5445</v>
      </c>
      <c r="AW113" s="68">
        <v>3429</v>
      </c>
      <c r="AX113" s="69">
        <v>322</v>
      </c>
      <c r="AY113" s="69">
        <v>2884</v>
      </c>
      <c r="AZ113" s="68">
        <v>2748</v>
      </c>
      <c r="BA113" s="220">
        <v>4535</v>
      </c>
      <c r="BB113" s="894">
        <f t="shared" si="70"/>
        <v>3141.9620756951454</v>
      </c>
      <c r="BC113" s="349">
        <f t="shared" si="71"/>
        <v>0.31164903269624644</v>
      </c>
      <c r="BD113" s="349">
        <f t="shared" si="105"/>
        <v>0.49795714786004608</v>
      </c>
      <c r="BE113" s="353">
        <f t="shared" si="73"/>
        <v>5.4546805191497492E-3</v>
      </c>
      <c r="BF113" s="365">
        <f t="shared" si="74"/>
        <v>5.7783531958697246E-2</v>
      </c>
      <c r="BG113" s="365">
        <f t="shared" si="106"/>
        <v>1.5978138727142712</v>
      </c>
      <c r="BH113" s="365">
        <f t="shared" si="76"/>
        <v>9.3574420267647354E-2</v>
      </c>
      <c r="BI113" s="365">
        <f t="shared" si="77"/>
        <v>2.9162377561524341E-2</v>
      </c>
      <c r="BJ113" s="365">
        <f t="shared" si="78"/>
        <v>3.3343189350586805E-2</v>
      </c>
      <c r="BK113" s="365">
        <f t="shared" si="79"/>
        <v>0.33612558313753532</v>
      </c>
      <c r="BL113" s="380">
        <f t="shared" si="80"/>
        <v>0.26689821908945416</v>
      </c>
      <c r="BM113" s="365">
        <v>0.26600000000000001</v>
      </c>
      <c r="BN113" s="907">
        <v>9318</v>
      </c>
      <c r="BO113" s="907">
        <v>3265</v>
      </c>
      <c r="BP113" s="910">
        <f t="shared" si="107"/>
        <v>46923</v>
      </c>
      <c r="BQ113" s="909">
        <v>16812</v>
      </c>
      <c r="BR113" s="909">
        <v>1113.027948718264</v>
      </c>
      <c r="BS113" s="272">
        <v>234.40596148631732</v>
      </c>
      <c r="BT113" s="907">
        <v>1323</v>
      </c>
      <c r="BU113" s="457"/>
    </row>
    <row r="114" spans="1:73" x14ac:dyDescent="0.2">
      <c r="A114" s="421"/>
      <c r="B114" s="476">
        <v>1910</v>
      </c>
      <c r="C114" s="458">
        <v>16</v>
      </c>
      <c r="D114" s="459">
        <v>2498</v>
      </c>
      <c r="E114" s="112">
        <v>9577</v>
      </c>
      <c r="F114" s="468">
        <f t="shared" si="97"/>
        <v>9559.8461463874046</v>
      </c>
      <c r="G114" s="471">
        <f t="shared" si="82"/>
        <v>0.99820884894929562</v>
      </c>
      <c r="H114" s="468">
        <f>E114-F114</f>
        <v>17.153853612595412</v>
      </c>
      <c r="I114" s="497">
        <f t="shared" si="98"/>
        <v>8560.0779105526126</v>
      </c>
      <c r="J114" s="521">
        <f t="shared" si="83"/>
        <v>0.89381621703587899</v>
      </c>
      <c r="K114" s="632">
        <f t="shared" si="99"/>
        <v>8610.8309191404915</v>
      </c>
      <c r="L114" s="637">
        <f t="shared" si="84"/>
        <v>0.89911568540675491</v>
      </c>
      <c r="M114" s="512">
        <f t="shared" si="100"/>
        <v>9405.0307943123498</v>
      </c>
      <c r="N114" s="507">
        <f t="shared" si="85"/>
        <v>0.9820435203416884</v>
      </c>
      <c r="O114" s="515">
        <f t="shared" si="101"/>
        <v>8553.5169736828411</v>
      </c>
      <c r="P114" s="831">
        <f t="shared" si="86"/>
        <v>0.89313114479302924</v>
      </c>
      <c r="Q114" s="517">
        <f t="shared" si="102"/>
        <v>8645.0434279943893</v>
      </c>
      <c r="R114" s="834">
        <f t="shared" si="87"/>
        <v>0.90268804719582219</v>
      </c>
      <c r="S114" s="412">
        <v>0.32600000000000001</v>
      </c>
      <c r="T114" s="66">
        <v>0.64400000000000002</v>
      </c>
      <c r="U114" s="66">
        <f t="shared" si="59"/>
        <v>0.19992467043314502</v>
      </c>
      <c r="V114" s="66">
        <f t="shared" si="60"/>
        <v>1.3596986817325801E-2</v>
      </c>
      <c r="W114" s="113">
        <f t="shared" si="61"/>
        <v>0.10382601605081326</v>
      </c>
      <c r="X114" s="66">
        <f t="shared" si="62"/>
        <v>0.11237095505554101</v>
      </c>
      <c r="Y114" s="71">
        <f t="shared" si="103"/>
        <v>0.10275310072529076</v>
      </c>
      <c r="Z114" s="66">
        <f t="shared" si="64"/>
        <v>0.30922787193973633</v>
      </c>
      <c r="AA114" s="66">
        <f t="shared" si="65"/>
        <v>8.8086348225398056E-2</v>
      </c>
      <c r="AB114" s="67">
        <f t="shared" si="104"/>
        <v>0.36071563088512243</v>
      </c>
      <c r="AC114" s="66">
        <v>0.318</v>
      </c>
      <c r="AD114" s="67">
        <f t="shared" si="67"/>
        <v>7.9599588000515004E-2</v>
      </c>
      <c r="AE114" s="70">
        <v>0.27900000000000003</v>
      </c>
      <c r="AF114" s="69">
        <v>26550</v>
      </c>
      <c r="AG114" s="69"/>
      <c r="AH114" s="888">
        <v>20332</v>
      </c>
      <c r="AI114" s="888">
        <v>93204</v>
      </c>
      <c r="AJ114" s="887">
        <v>81551</v>
      </c>
      <c r="AK114" s="888">
        <f t="shared" si="68"/>
        <v>8210</v>
      </c>
      <c r="AL114" s="68">
        <v>7419</v>
      </c>
      <c r="AM114" s="119">
        <v>1730</v>
      </c>
      <c r="AN114" s="72">
        <v>699.53308680332384</v>
      </c>
      <c r="AO114" s="68">
        <v>361</v>
      </c>
      <c r="AP114" s="69">
        <v>540</v>
      </c>
      <c r="AQ114" s="68">
        <v>9677</v>
      </c>
      <c r="AR114" s="888">
        <f t="shared" si="88"/>
        <v>868</v>
      </c>
      <c r="AS114" s="68">
        <v>791</v>
      </c>
      <c r="AT114" s="120">
        <v>369.44885672461379</v>
      </c>
      <c r="AU114" s="69">
        <v>34</v>
      </c>
      <c r="AV114" s="888">
        <f t="shared" si="69"/>
        <v>5308</v>
      </c>
      <c r="AW114" s="68">
        <v>3284</v>
      </c>
      <c r="AX114" s="69">
        <v>294</v>
      </c>
      <c r="AY114" s="69">
        <v>3020</v>
      </c>
      <c r="AZ114" s="68">
        <v>2614</v>
      </c>
      <c r="BA114" s="220">
        <v>4440</v>
      </c>
      <c r="BB114" s="894">
        <f t="shared" si="70"/>
        <v>2983.448856724614</v>
      </c>
      <c r="BC114" s="349">
        <f t="shared" si="71"/>
        <v>0.28485901892622634</v>
      </c>
      <c r="BD114" s="349">
        <f t="shared" si="105"/>
        <v>0.46513025192051843</v>
      </c>
      <c r="BE114" s="353">
        <f t="shared" si="73"/>
        <v>3.8732243251362601E-3</v>
      </c>
      <c r="BF114" s="365">
        <f t="shared" si="74"/>
        <v>5.6950345478734815E-2</v>
      </c>
      <c r="BG114" s="365">
        <f t="shared" si="106"/>
        <v>1.6328436911487758</v>
      </c>
      <c r="BH114" s="365">
        <f t="shared" si="76"/>
        <v>9.8455743879472687E-2</v>
      </c>
      <c r="BI114" s="365">
        <f t="shared" si="77"/>
        <v>2.8046006609158406E-2</v>
      </c>
      <c r="BJ114" s="365">
        <f t="shared" si="78"/>
        <v>3.2009880012924485E-2</v>
      </c>
      <c r="BK114" s="365">
        <f t="shared" si="79"/>
        <v>0.36448210922787194</v>
      </c>
      <c r="BL114" s="380">
        <f t="shared" si="80"/>
        <v>0.27943502824858757</v>
      </c>
      <c r="BM114" s="365">
        <v>0.249</v>
      </c>
      <c r="BN114" s="907">
        <v>7858</v>
      </c>
      <c r="BO114" s="907">
        <v>2815</v>
      </c>
      <c r="BP114" s="910">
        <f t="shared" si="107"/>
        <v>43352</v>
      </c>
      <c r="BQ114" s="909">
        <v>15996</v>
      </c>
      <c r="BR114" s="909">
        <v>1155.936785738724</v>
      </c>
      <c r="BS114" s="272">
        <v>187.12448221680762</v>
      </c>
      <c r="BT114" s="907">
        <v>1160</v>
      </c>
      <c r="BU114" s="457"/>
    </row>
    <row r="115" spans="1:73" x14ac:dyDescent="0.2">
      <c r="A115" s="421"/>
      <c r="B115" s="476">
        <v>1909</v>
      </c>
      <c r="C115" s="458">
        <v>16</v>
      </c>
      <c r="D115" s="459">
        <v>2482</v>
      </c>
      <c r="E115" s="112">
        <v>8797</v>
      </c>
      <c r="F115" s="468">
        <f t="shared" si="97"/>
        <v>8750.605360350819</v>
      </c>
      <c r="G115" s="471">
        <f t="shared" si="82"/>
        <v>0.99472608393211537</v>
      </c>
      <c r="H115" s="468">
        <f>E115-F115</f>
        <v>46.394639649181045</v>
      </c>
      <c r="I115" s="497">
        <f t="shared" si="98"/>
        <v>7714.598190825639</v>
      </c>
      <c r="J115" s="521">
        <f t="shared" si="83"/>
        <v>0.87695784822389899</v>
      </c>
      <c r="K115" s="632">
        <f t="shared" si="99"/>
        <v>7749.8229452396881</v>
      </c>
      <c r="L115" s="637">
        <f t="shared" si="84"/>
        <v>0.88096202628619846</v>
      </c>
      <c r="M115" s="512">
        <f t="shared" si="100"/>
        <v>8639.2933477905426</v>
      </c>
      <c r="N115" s="507">
        <f t="shared" si="85"/>
        <v>0.98207267793458486</v>
      </c>
      <c r="O115" s="515">
        <f t="shared" si="101"/>
        <v>7780.3491784252146</v>
      </c>
      <c r="P115" s="831">
        <f t="shared" si="86"/>
        <v>0.88443209940038814</v>
      </c>
      <c r="Q115" s="517">
        <f t="shared" si="102"/>
        <v>7833.9181935801944</v>
      </c>
      <c r="R115" s="834">
        <f t="shared" si="87"/>
        <v>0.89052156343983113</v>
      </c>
      <c r="S115" s="412">
        <v>0.311</v>
      </c>
      <c r="T115" s="66">
        <v>0.61799999999999999</v>
      </c>
      <c r="U115" s="66">
        <f t="shared" si="59"/>
        <v>0.21295669150165344</v>
      </c>
      <c r="V115" s="66">
        <f t="shared" si="60"/>
        <v>1.0319136220566556E-2</v>
      </c>
      <c r="W115" s="113">
        <f t="shared" si="61"/>
        <v>0.10240141529523539</v>
      </c>
      <c r="X115" s="66">
        <f t="shared" si="62"/>
        <v>0.11727858344308009</v>
      </c>
      <c r="Y115" s="71">
        <f t="shared" si="103"/>
        <v>9.606753229734305E-2</v>
      </c>
      <c r="Z115" s="66">
        <f t="shared" si="64"/>
        <v>0.28961313199729072</v>
      </c>
      <c r="AA115" s="66">
        <f t="shared" si="65"/>
        <v>7.9381026744274941E-2</v>
      </c>
      <c r="AB115" s="67">
        <f t="shared" si="104"/>
        <v>0.35049205147615442</v>
      </c>
      <c r="AC115" s="66">
        <v>0.30599999999999999</v>
      </c>
      <c r="AD115" s="67">
        <f t="shared" si="67"/>
        <v>7.1037773967740872E-2</v>
      </c>
      <c r="AE115" s="70">
        <v>0.27200000000000002</v>
      </c>
      <c r="AF115" s="69">
        <v>25099</v>
      </c>
      <c r="AG115" s="69"/>
      <c r="AH115" s="888">
        <v>19657</v>
      </c>
      <c r="AI115" s="888">
        <v>91571</v>
      </c>
      <c r="AJ115" s="887">
        <v>80613</v>
      </c>
      <c r="AK115" s="888">
        <f t="shared" si="68"/>
        <v>7269</v>
      </c>
      <c r="AL115" s="68">
        <v>6505</v>
      </c>
      <c r="AM115" s="119">
        <v>1574</v>
      </c>
      <c r="AN115" s="72">
        <v>677.98783133401912</v>
      </c>
      <c r="AO115" s="68">
        <v>259</v>
      </c>
      <c r="AP115" s="69">
        <v>565</v>
      </c>
      <c r="AQ115" s="68">
        <v>9377</v>
      </c>
      <c r="AR115" s="888">
        <f t="shared" si="88"/>
        <v>856</v>
      </c>
      <c r="AS115" s="68">
        <v>764</v>
      </c>
      <c r="AT115" s="120">
        <v>405.57516583786736</v>
      </c>
      <c r="AU115" s="69">
        <v>38</v>
      </c>
      <c r="AV115" s="888">
        <f t="shared" si="69"/>
        <v>5345</v>
      </c>
      <c r="AW115" s="68">
        <v>3063</v>
      </c>
      <c r="AX115" s="69">
        <v>253</v>
      </c>
      <c r="AY115" s="69">
        <v>3116</v>
      </c>
      <c r="AZ115" s="68">
        <v>2538</v>
      </c>
      <c r="BA115" s="220">
        <v>4489</v>
      </c>
      <c r="BB115" s="894">
        <f t="shared" si="70"/>
        <v>2943.5751658378672</v>
      </c>
      <c r="BC115" s="349">
        <f t="shared" si="71"/>
        <v>0.27409332648982754</v>
      </c>
      <c r="BD115" s="349">
        <f t="shared" si="105"/>
        <v>0.44529381572768673</v>
      </c>
      <c r="BE115" s="353">
        <f t="shared" si="73"/>
        <v>2.8284063731967546E-3</v>
      </c>
      <c r="BF115" s="365">
        <f t="shared" si="74"/>
        <v>5.8370007971956184E-2</v>
      </c>
      <c r="BG115" s="365">
        <f t="shared" si="106"/>
        <v>1.6246065580302005</v>
      </c>
      <c r="BH115" s="365">
        <f t="shared" si="76"/>
        <v>0.10111956651659429</v>
      </c>
      <c r="BI115" s="365">
        <f t="shared" si="77"/>
        <v>2.7716198359742712E-2</v>
      </c>
      <c r="BJ115" s="365">
        <f t="shared" si="78"/>
        <v>3.2145277061928636E-2</v>
      </c>
      <c r="BK115" s="365">
        <f t="shared" si="79"/>
        <v>0.37360054185425712</v>
      </c>
      <c r="BL115" s="380">
        <f t="shared" si="80"/>
        <v>0.25917367225785887</v>
      </c>
      <c r="BM115" s="365">
        <v>0.24399999999999999</v>
      </c>
      <c r="BN115" s="907">
        <v>7125</v>
      </c>
      <c r="BO115" s="907">
        <v>2659</v>
      </c>
      <c r="BP115" s="910">
        <f t="shared" si="107"/>
        <v>40776</v>
      </c>
      <c r="BQ115" s="909">
        <v>15736</v>
      </c>
      <c r="BR115" s="909">
        <v>1001.2175078544665</v>
      </c>
      <c r="BS115" s="272">
        <v>214.12029008045639</v>
      </c>
      <c r="BT115" s="907">
        <v>1003</v>
      </c>
      <c r="BU115" s="457"/>
    </row>
    <row r="116" spans="1:73" x14ac:dyDescent="0.2">
      <c r="A116" s="421"/>
      <c r="B116" s="476">
        <v>1908</v>
      </c>
      <c r="C116" s="458">
        <v>16</v>
      </c>
      <c r="D116" s="459">
        <v>2488</v>
      </c>
      <c r="E116" s="112">
        <v>8417</v>
      </c>
      <c r="F116" s="468">
        <f t="shared" si="97"/>
        <v>8429.4402875312335</v>
      </c>
      <c r="G116" s="471">
        <f t="shared" si="82"/>
        <v>1.0014779954296344</v>
      </c>
      <c r="H116" s="468">
        <f t="shared" ref="H116:H117" si="111">F116-E116</f>
        <v>12.44028753123348</v>
      </c>
      <c r="I116" s="497">
        <f t="shared" si="98"/>
        <v>7391.1136722405126</v>
      </c>
      <c r="J116" s="521">
        <f t="shared" si="83"/>
        <v>0.87811734254966289</v>
      </c>
      <c r="K116" s="632">
        <f t="shared" si="99"/>
        <v>7290.1562869398786</v>
      </c>
      <c r="L116" s="637">
        <f t="shared" si="84"/>
        <v>0.86612288071045251</v>
      </c>
      <c r="M116" s="512">
        <f t="shared" si="100"/>
        <v>8456.4142511206192</v>
      </c>
      <c r="N116" s="507">
        <f t="shared" si="85"/>
        <v>1.00468269586796</v>
      </c>
      <c r="O116" s="515">
        <f t="shared" si="101"/>
        <v>7492.3024385220533</v>
      </c>
      <c r="P116" s="831">
        <f t="shared" si="86"/>
        <v>0.89013929410978421</v>
      </c>
      <c r="Q116" s="517">
        <f t="shared" si="102"/>
        <v>7555.4659337499706</v>
      </c>
      <c r="R116" s="834">
        <f t="shared" si="87"/>
        <v>0.89764357060116085</v>
      </c>
      <c r="S116" s="412">
        <v>0.30499999999999999</v>
      </c>
      <c r="T116" s="66">
        <v>0.60199999999999998</v>
      </c>
      <c r="U116" s="66">
        <f t="shared" si="59"/>
        <v>0.2032513716724243</v>
      </c>
      <c r="V116" s="66">
        <f t="shared" si="60"/>
        <v>1.0851452956716115E-2</v>
      </c>
      <c r="W116" s="113">
        <f t="shared" si="61"/>
        <v>9.9706744868035185E-2</v>
      </c>
      <c r="X116" s="66">
        <f t="shared" si="62"/>
        <v>0.10802636698391935</v>
      </c>
      <c r="Y116" s="71">
        <f t="shared" si="103"/>
        <v>9.2446758267707888E-2</v>
      </c>
      <c r="Z116" s="66">
        <f t="shared" si="64"/>
        <v>0.26949806949806948</v>
      </c>
      <c r="AA116" s="66">
        <f t="shared" si="65"/>
        <v>7.2830516107065577E-2</v>
      </c>
      <c r="AB116" s="67">
        <f t="shared" si="104"/>
        <v>0.34208494208494211</v>
      </c>
      <c r="AC116" s="66">
        <v>0.29699999999999999</v>
      </c>
      <c r="AD116" s="67">
        <f t="shared" si="67"/>
        <v>6.4362362296396372E-2</v>
      </c>
      <c r="AE116" s="70">
        <v>0.26700000000000002</v>
      </c>
      <c r="AF116" s="69">
        <v>24605</v>
      </c>
      <c r="AG116" s="69"/>
      <c r="AH116" s="888">
        <v>19279</v>
      </c>
      <c r="AI116" s="888">
        <v>91047</v>
      </c>
      <c r="AJ116" s="887">
        <v>80679</v>
      </c>
      <c r="AK116" s="888">
        <f t="shared" si="68"/>
        <v>6631</v>
      </c>
      <c r="AL116" s="68">
        <v>5860</v>
      </c>
      <c r="AM116" s="119">
        <v>1275</v>
      </c>
      <c r="AN116" s="72">
        <v>762.3256033420912</v>
      </c>
      <c r="AO116" s="68">
        <v>267</v>
      </c>
      <c r="AP116" s="69">
        <v>471</v>
      </c>
      <c r="AQ116" s="68">
        <v>9078</v>
      </c>
      <c r="AR116" s="888">
        <f t="shared" si="88"/>
        <v>767</v>
      </c>
      <c r="AS116" s="68">
        <v>771</v>
      </c>
      <c r="AT116" s="120">
        <v>367.98875963933563</v>
      </c>
      <c r="AU116" s="69">
        <v>30</v>
      </c>
      <c r="AV116" s="888">
        <f t="shared" si="69"/>
        <v>5001</v>
      </c>
      <c r="AW116" s="68">
        <v>2733</v>
      </c>
      <c r="AX116" s="69">
        <v>266</v>
      </c>
      <c r="AY116" s="69">
        <v>3231</v>
      </c>
      <c r="AZ116" s="68">
        <v>2290</v>
      </c>
      <c r="BA116" s="220">
        <v>4234</v>
      </c>
      <c r="BB116" s="894">
        <f t="shared" si="70"/>
        <v>2657.9887596393355</v>
      </c>
      <c r="BC116" s="349">
        <f t="shared" si="71"/>
        <v>0.27024503827693391</v>
      </c>
      <c r="BD116" s="349">
        <f t="shared" si="105"/>
        <v>0.42802069260931169</v>
      </c>
      <c r="BE116" s="353">
        <f t="shared" si="73"/>
        <v>2.9325513196480938E-3</v>
      </c>
      <c r="BF116" s="365">
        <f t="shared" si="74"/>
        <v>5.492767471745362E-2</v>
      </c>
      <c r="BG116" s="365">
        <f t="shared" si="106"/>
        <v>1.5838244259296892</v>
      </c>
      <c r="BH116" s="365">
        <f t="shared" si="76"/>
        <v>9.3070514123145709E-2</v>
      </c>
      <c r="BI116" s="365">
        <f t="shared" si="77"/>
        <v>2.5151844651663428E-2</v>
      </c>
      <c r="BJ116" s="365">
        <f t="shared" si="78"/>
        <v>2.9193589680487391E-2</v>
      </c>
      <c r="BK116" s="365">
        <f t="shared" si="79"/>
        <v>0.3689494005283479</v>
      </c>
      <c r="BL116" s="380">
        <f t="shared" si="80"/>
        <v>0.23816297500508027</v>
      </c>
      <c r="BM116" s="365">
        <v>0.23899999999999999</v>
      </c>
      <c r="BN116" s="907">
        <v>6822</v>
      </c>
      <c r="BO116" s="907">
        <v>2523</v>
      </c>
      <c r="BP116" s="910">
        <f t="shared" si="107"/>
        <v>38970</v>
      </c>
      <c r="BQ116" s="909">
        <v>15488</v>
      </c>
      <c r="BR116" s="909">
        <v>641.44331673679437</v>
      </c>
      <c r="BS116" s="272">
        <v>218.18346993322123</v>
      </c>
      <c r="BT116" s="907">
        <v>1001</v>
      </c>
      <c r="BU116" s="457"/>
    </row>
    <row r="117" spans="1:73" x14ac:dyDescent="0.2">
      <c r="A117" s="421"/>
      <c r="B117" s="476">
        <v>1907</v>
      </c>
      <c r="C117" s="458">
        <v>16</v>
      </c>
      <c r="D117" s="459">
        <v>2466</v>
      </c>
      <c r="E117" s="112">
        <v>8692</v>
      </c>
      <c r="F117" s="468">
        <f t="shared" si="97"/>
        <v>8722.7347693818956</v>
      </c>
      <c r="G117" s="471">
        <f t="shared" si="82"/>
        <v>1.0035359835920266</v>
      </c>
      <c r="H117" s="468">
        <f t="shared" si="111"/>
        <v>30.734769381895603</v>
      </c>
      <c r="I117" s="497">
        <f t="shared" si="98"/>
        <v>7583.2679044637953</v>
      </c>
      <c r="J117" s="521">
        <f t="shared" si="83"/>
        <v>0.87244223475193228</v>
      </c>
      <c r="K117" s="632">
        <f t="shared" si="99"/>
        <v>7554.0118341401248</v>
      </c>
      <c r="L117" s="637">
        <f t="shared" si="84"/>
        <v>0.86907637300277552</v>
      </c>
      <c r="M117" s="512">
        <f t="shared" si="100"/>
        <v>8722.8352156321362</v>
      </c>
      <c r="N117" s="507">
        <f t="shared" si="85"/>
        <v>1.0035475397643967</v>
      </c>
      <c r="O117" s="515">
        <f t="shared" si="101"/>
        <v>7670.7672246046623</v>
      </c>
      <c r="P117" s="831">
        <f t="shared" si="86"/>
        <v>0.88250888456105181</v>
      </c>
      <c r="Q117" s="517">
        <f t="shared" si="102"/>
        <v>7740.2035476625606</v>
      </c>
      <c r="R117" s="834">
        <f t="shared" si="87"/>
        <v>0.89049741689629092</v>
      </c>
      <c r="S117" s="412">
        <v>0.309</v>
      </c>
      <c r="T117" s="66">
        <v>0.61399999999999999</v>
      </c>
      <c r="U117" s="66">
        <f t="shared" si="59"/>
        <v>0.20368206904886596</v>
      </c>
      <c r="V117" s="66">
        <f t="shared" si="60"/>
        <v>9.8295935221367273E-3</v>
      </c>
      <c r="W117" s="113">
        <f t="shared" si="61"/>
        <v>9.7900393330009411E-2</v>
      </c>
      <c r="X117" s="66">
        <f t="shared" si="62"/>
        <v>0.10389749641887687</v>
      </c>
      <c r="Y117" s="71">
        <f t="shared" si="103"/>
        <v>9.6304913855188079E-2</v>
      </c>
      <c r="Z117" s="66">
        <f t="shared" si="64"/>
        <v>0.27555090037465252</v>
      </c>
      <c r="AA117" s="66">
        <f t="shared" si="65"/>
        <v>7.5785275054013626E-2</v>
      </c>
      <c r="AB117" s="67">
        <f t="shared" si="104"/>
        <v>0.35015912661644444</v>
      </c>
      <c r="AC117" s="66">
        <v>0.30499999999999999</v>
      </c>
      <c r="AD117" s="67">
        <f t="shared" si="67"/>
        <v>6.7597363026979121E-2</v>
      </c>
      <c r="AE117" s="70">
        <v>0.32600000000000001</v>
      </c>
      <c r="AF117" s="69">
        <v>24823</v>
      </c>
      <c r="AG117" s="69"/>
      <c r="AH117" s="888">
        <v>19701</v>
      </c>
      <c r="AI117" s="888">
        <v>90255</v>
      </c>
      <c r="AJ117" s="887">
        <v>80304</v>
      </c>
      <c r="AK117" s="888">
        <f t="shared" si="68"/>
        <v>6840</v>
      </c>
      <c r="AL117" s="68">
        <v>6101</v>
      </c>
      <c r="AM117" s="119">
        <v>1538</v>
      </c>
      <c r="AN117" s="72">
        <v>763.29069067904186</v>
      </c>
      <c r="AO117" s="68">
        <v>244</v>
      </c>
      <c r="AP117" s="69">
        <v>469</v>
      </c>
      <c r="AQ117" s="68">
        <v>8836</v>
      </c>
      <c r="AR117" s="888">
        <f t="shared" si="88"/>
        <v>815</v>
      </c>
      <c r="AS117" s="68">
        <v>739</v>
      </c>
      <c r="AT117" s="120">
        <v>320.04755360578082</v>
      </c>
      <c r="AU117" s="69">
        <v>20</v>
      </c>
      <c r="AV117" s="888">
        <f t="shared" si="69"/>
        <v>5056</v>
      </c>
      <c r="AW117" s="68">
        <v>2787</v>
      </c>
      <c r="AX117" s="69">
        <v>326</v>
      </c>
      <c r="AY117" s="69">
        <v>2602</v>
      </c>
      <c r="AZ117" s="68">
        <v>2259</v>
      </c>
      <c r="BA117" s="220">
        <v>4241</v>
      </c>
      <c r="BB117" s="894">
        <f t="shared" si="70"/>
        <v>2579.0475536057806</v>
      </c>
      <c r="BC117" s="349">
        <f t="shared" si="71"/>
        <v>0.27503185419090354</v>
      </c>
      <c r="BD117" s="349">
        <f t="shared" si="105"/>
        <v>0.43771536202980443</v>
      </c>
      <c r="BE117" s="353">
        <f t="shared" si="73"/>
        <v>2.7034513323361585E-3</v>
      </c>
      <c r="BF117" s="365">
        <f t="shared" si="74"/>
        <v>5.6019057115949254E-2</v>
      </c>
      <c r="BG117" s="365">
        <f t="shared" si="106"/>
        <v>1.5915078757603836</v>
      </c>
      <c r="BH117" s="365">
        <f t="shared" si="76"/>
        <v>9.1004310518470771E-2</v>
      </c>
      <c r="BI117" s="365">
        <f t="shared" si="77"/>
        <v>2.5029084261259764E-2</v>
      </c>
      <c r="BJ117" s="365">
        <f t="shared" si="78"/>
        <v>2.8575121085876468E-2</v>
      </c>
      <c r="BK117" s="365">
        <f t="shared" si="79"/>
        <v>0.35596019820327923</v>
      </c>
      <c r="BL117" s="380">
        <f t="shared" si="80"/>
        <v>0.24578012327277121</v>
      </c>
      <c r="BM117" s="365">
        <v>0.245</v>
      </c>
      <c r="BN117" s="907">
        <v>7075</v>
      </c>
      <c r="BO117" s="907">
        <v>2470</v>
      </c>
      <c r="BP117" s="910">
        <f t="shared" si="107"/>
        <v>39506</v>
      </c>
      <c r="BQ117" s="909">
        <v>16027</v>
      </c>
      <c r="BR117" s="909">
        <v>942.00997789128758</v>
      </c>
      <c r="BS117" s="272">
        <v>209.24795632122152</v>
      </c>
      <c r="BT117" s="907">
        <v>960</v>
      </c>
      <c r="BU117" s="457"/>
    </row>
    <row r="118" spans="1:73" x14ac:dyDescent="0.2">
      <c r="A118" s="421"/>
      <c r="B118" s="476">
        <v>1906</v>
      </c>
      <c r="C118" s="458">
        <v>16</v>
      </c>
      <c r="D118" s="459">
        <v>2454</v>
      </c>
      <c r="E118" s="112">
        <v>8874</v>
      </c>
      <c r="F118" s="468">
        <f t="shared" si="97"/>
        <v>8872.5034034488544</v>
      </c>
      <c r="G118" s="471">
        <f t="shared" si="82"/>
        <v>0.999831350399916</v>
      </c>
      <c r="H118" s="468">
        <f t="shared" ref="H118" si="112">E118-F118</f>
        <v>1.4965965511455579</v>
      </c>
      <c r="I118" s="497">
        <f t="shared" si="98"/>
        <v>7801.3371522178122</v>
      </c>
      <c r="J118" s="521">
        <f t="shared" si="83"/>
        <v>0.87912296058348116</v>
      </c>
      <c r="K118" s="632">
        <f t="shared" si="99"/>
        <v>7748.8800404052026</v>
      </c>
      <c r="L118" s="637">
        <f t="shared" si="84"/>
        <v>0.87321163403258983</v>
      </c>
      <c r="M118" s="512">
        <f t="shared" si="100"/>
        <v>8911.687278266354</v>
      </c>
      <c r="N118" s="507">
        <f t="shared" si="85"/>
        <v>1.0042469324167629</v>
      </c>
      <c r="O118" s="515">
        <f t="shared" si="101"/>
        <v>7843.2197461910182</v>
      </c>
      <c r="P118" s="831">
        <f t="shared" si="86"/>
        <v>0.8838426578984695</v>
      </c>
      <c r="Q118" s="517">
        <f t="shared" si="102"/>
        <v>7934.7911992837981</v>
      </c>
      <c r="R118" s="834">
        <f t="shared" si="87"/>
        <v>0.89416173081854833</v>
      </c>
      <c r="S118" s="412">
        <v>0.314</v>
      </c>
      <c r="T118" s="66">
        <v>0.621</v>
      </c>
      <c r="U118" s="66">
        <f t="shared" si="59"/>
        <v>0.20135108285316908</v>
      </c>
      <c r="V118" s="66">
        <f t="shared" si="60"/>
        <v>1.0371547784621498E-2</v>
      </c>
      <c r="W118" s="113">
        <f t="shared" si="61"/>
        <v>0.10120198182585705</v>
      </c>
      <c r="X118" s="66">
        <f t="shared" si="62"/>
        <v>0.11175621176628389</v>
      </c>
      <c r="Y118" s="71">
        <f t="shared" si="103"/>
        <v>9.8580283943211361E-2</v>
      </c>
      <c r="Z118" s="66">
        <f t="shared" si="64"/>
        <v>0.27407113053844623</v>
      </c>
      <c r="AA118" s="66">
        <f t="shared" si="65"/>
        <v>7.6618009731387063E-2</v>
      </c>
      <c r="AB118" s="67">
        <f t="shared" si="104"/>
        <v>0.35263262467713091</v>
      </c>
      <c r="AC118" s="66">
        <v>0.30599999999999999</v>
      </c>
      <c r="AD118" s="67">
        <f t="shared" si="67"/>
        <v>6.853073829678509E-2</v>
      </c>
      <c r="AE118" s="70">
        <v>0.316</v>
      </c>
      <c r="AF118" s="69">
        <v>25165</v>
      </c>
      <c r="AG118" s="69"/>
      <c r="AH118" s="888">
        <v>19742</v>
      </c>
      <c r="AI118" s="888">
        <v>90018</v>
      </c>
      <c r="AJ118" s="887">
        <v>80061</v>
      </c>
      <c r="AK118" s="888">
        <f t="shared" si="68"/>
        <v>6897</v>
      </c>
      <c r="AL118" s="68">
        <v>6169</v>
      </c>
      <c r="AM118" s="119">
        <v>1414</v>
      </c>
      <c r="AN118" s="72">
        <v>783.12425344028509</v>
      </c>
      <c r="AO118" s="68">
        <v>261</v>
      </c>
      <c r="AP118" s="69">
        <v>462</v>
      </c>
      <c r="AQ118" s="68">
        <v>9110</v>
      </c>
      <c r="AR118" s="888">
        <f t="shared" si="88"/>
        <v>824</v>
      </c>
      <c r="AS118" s="68">
        <v>728</v>
      </c>
      <c r="AT118" s="120">
        <v>374.345069098534</v>
      </c>
      <c r="AU118" s="69">
        <v>28</v>
      </c>
      <c r="AV118" s="888">
        <f t="shared" si="69"/>
        <v>5067</v>
      </c>
      <c r="AW118" s="68">
        <v>3001</v>
      </c>
      <c r="AX118" s="69">
        <v>334</v>
      </c>
      <c r="AY118" s="69">
        <v>2699</v>
      </c>
      <c r="AZ118" s="68">
        <v>2438</v>
      </c>
      <c r="BA118" s="220">
        <v>4243</v>
      </c>
      <c r="BB118" s="894">
        <f t="shared" si="70"/>
        <v>2812.3450690985342</v>
      </c>
      <c r="BC118" s="349">
        <f t="shared" si="71"/>
        <v>0.27955520007109691</v>
      </c>
      <c r="BD118" s="349">
        <f t="shared" si="105"/>
        <v>0.44579972894310027</v>
      </c>
      <c r="BE118" s="353">
        <f t="shared" si="73"/>
        <v>2.8994201159768048E-3</v>
      </c>
      <c r="BF118" s="365">
        <f t="shared" si="74"/>
        <v>5.6288742251549694E-2</v>
      </c>
      <c r="BG118" s="365">
        <f t="shared" si="106"/>
        <v>1.5946751440492748</v>
      </c>
      <c r="BH118" s="365">
        <f t="shared" si="76"/>
        <v>9.6880588118418431E-2</v>
      </c>
      <c r="BI118" s="365">
        <f t="shared" si="77"/>
        <v>2.7083472194449999E-2</v>
      </c>
      <c r="BJ118" s="365">
        <f t="shared" si="78"/>
        <v>3.1242030139511365E-2</v>
      </c>
      <c r="BK118" s="365">
        <f t="shared" si="79"/>
        <v>0.36201072918736338</v>
      </c>
      <c r="BL118" s="380">
        <f t="shared" si="80"/>
        <v>0.24514206238823763</v>
      </c>
      <c r="BM118" s="365">
        <v>0.247</v>
      </c>
      <c r="BN118" s="907">
        <v>7279</v>
      </c>
      <c r="BO118" s="907">
        <v>2632</v>
      </c>
      <c r="BP118" s="910">
        <f t="shared" si="107"/>
        <v>40130</v>
      </c>
      <c r="BQ118" s="909">
        <v>15845</v>
      </c>
      <c r="BR118" s="909">
        <v>774.4045412685698</v>
      </c>
      <c r="BS118" s="272">
        <v>192.72326910820252</v>
      </c>
      <c r="BT118" s="907">
        <v>1004</v>
      </c>
      <c r="BU118" s="457"/>
    </row>
    <row r="119" spans="1:73" x14ac:dyDescent="0.2">
      <c r="A119" s="421"/>
      <c r="B119" s="476">
        <v>1905</v>
      </c>
      <c r="C119" s="458">
        <v>16</v>
      </c>
      <c r="D119" s="459">
        <v>2474</v>
      </c>
      <c r="E119" s="112">
        <v>9635</v>
      </c>
      <c r="F119" s="468">
        <f t="shared" si="97"/>
        <v>9561.9432589519201</v>
      </c>
      <c r="G119" s="471">
        <f t="shared" si="82"/>
        <v>0.99241756709412765</v>
      </c>
      <c r="H119" s="468">
        <f>E119-F119</f>
        <v>73.056741048079857</v>
      </c>
      <c r="I119" s="497">
        <f t="shared" si="98"/>
        <v>8182.5487222311331</v>
      </c>
      <c r="J119" s="521">
        <f t="shared" si="83"/>
        <v>0.84925259182471546</v>
      </c>
      <c r="K119" s="632">
        <f t="shared" si="99"/>
        <v>8139.9265730896177</v>
      </c>
      <c r="L119" s="637">
        <f t="shared" si="84"/>
        <v>0.84482891261957627</v>
      </c>
      <c r="M119" s="512">
        <f t="shared" si="100"/>
        <v>9568.3245846195787</v>
      </c>
      <c r="N119" s="507">
        <f t="shared" si="85"/>
        <v>0.9930798738577663</v>
      </c>
      <c r="O119" s="515">
        <f t="shared" si="101"/>
        <v>8199.846333036372</v>
      </c>
      <c r="P119" s="831">
        <f t="shared" si="86"/>
        <v>0.85104788095862705</v>
      </c>
      <c r="Q119" s="517">
        <f t="shared" si="102"/>
        <v>8254.0000829633009</v>
      </c>
      <c r="R119" s="834">
        <f t="shared" si="87"/>
        <v>0.85666840508181641</v>
      </c>
      <c r="S119" s="412">
        <v>0.32300000000000001</v>
      </c>
      <c r="T119" s="66">
        <v>0.63</v>
      </c>
      <c r="U119" s="66">
        <f t="shared" si="59"/>
        <v>0.20700492237788717</v>
      </c>
      <c r="V119" s="66">
        <f t="shared" si="60"/>
        <v>1.2798182506626277E-2</v>
      </c>
      <c r="W119" s="113">
        <f t="shared" si="61"/>
        <v>0.10377255688257345</v>
      </c>
      <c r="X119" s="66">
        <f t="shared" si="62"/>
        <v>0.10232416475190331</v>
      </c>
      <c r="Y119" s="71">
        <f t="shared" si="103"/>
        <v>0.10499302589137825</v>
      </c>
      <c r="Z119" s="66">
        <f t="shared" si="64"/>
        <v>0.26531616811813707</v>
      </c>
      <c r="AA119" s="66">
        <f t="shared" si="65"/>
        <v>7.6355592363351057E-2</v>
      </c>
      <c r="AB119" s="67">
        <f t="shared" si="104"/>
        <v>0.36482393032942068</v>
      </c>
      <c r="AC119" s="66">
        <v>0.307</v>
      </c>
      <c r="AD119" s="67">
        <f t="shared" si="67"/>
        <v>6.7441809781187342E-2</v>
      </c>
      <c r="AE119" s="70">
        <v>0.315</v>
      </c>
      <c r="AF119" s="69">
        <v>26410</v>
      </c>
      <c r="AG119" s="69"/>
      <c r="AH119" s="888">
        <v>20298</v>
      </c>
      <c r="AI119" s="888">
        <v>91768</v>
      </c>
      <c r="AJ119" s="887">
        <v>81842</v>
      </c>
      <c r="AK119" s="888">
        <f t="shared" si="68"/>
        <v>7007</v>
      </c>
      <c r="AL119" s="68">
        <v>6189</v>
      </c>
      <c r="AM119" s="119">
        <v>1438</v>
      </c>
      <c r="AN119" s="72">
        <v>694.14744893255715</v>
      </c>
      <c r="AO119" s="68">
        <v>338</v>
      </c>
      <c r="AP119" s="69">
        <v>541</v>
      </c>
      <c r="AQ119" s="68">
        <v>9523</v>
      </c>
      <c r="AR119" s="888">
        <f t="shared" si="88"/>
        <v>928</v>
      </c>
      <c r="AS119" s="68">
        <v>818</v>
      </c>
      <c r="AT119" s="120">
        <v>315.38119109776653</v>
      </c>
      <c r="AU119" s="69">
        <v>22</v>
      </c>
      <c r="AV119" s="888">
        <f t="shared" si="69"/>
        <v>5467</v>
      </c>
      <c r="AW119" s="68">
        <v>2940</v>
      </c>
      <c r="AX119" s="69">
        <v>365</v>
      </c>
      <c r="AY119" s="69">
        <v>2504</v>
      </c>
      <c r="AZ119" s="68">
        <v>2387</v>
      </c>
      <c r="BA119" s="220">
        <v>4539</v>
      </c>
      <c r="BB119" s="894">
        <f t="shared" si="70"/>
        <v>2702.3811910977665</v>
      </c>
      <c r="BC119" s="349">
        <f t="shared" si="71"/>
        <v>0.28779095109406327</v>
      </c>
      <c r="BD119" s="349">
        <f t="shared" si="105"/>
        <v>0.45575799843082554</v>
      </c>
      <c r="BE119" s="353">
        <f t="shared" si="73"/>
        <v>3.6832011158573793E-3</v>
      </c>
      <c r="BF119" s="365">
        <f t="shared" si="74"/>
        <v>5.9574143492284889E-2</v>
      </c>
      <c r="BG119" s="365">
        <f t="shared" si="106"/>
        <v>1.5836425596365014</v>
      </c>
      <c r="BH119" s="365">
        <f t="shared" si="76"/>
        <v>9.0382430897387359E-2</v>
      </c>
      <c r="BI119" s="365">
        <f t="shared" si="77"/>
        <v>2.6011245750152557E-2</v>
      </c>
      <c r="BJ119" s="365">
        <f t="shared" si="78"/>
        <v>2.944796869385588E-2</v>
      </c>
      <c r="BK119" s="365">
        <f t="shared" si="79"/>
        <v>0.36058311245740249</v>
      </c>
      <c r="BL119" s="380">
        <f t="shared" si="80"/>
        <v>0.23434305187429005</v>
      </c>
      <c r="BM119" s="365">
        <v>0.248</v>
      </c>
      <c r="BN119" s="907">
        <v>7936</v>
      </c>
      <c r="BO119" s="907">
        <v>2858</v>
      </c>
      <c r="BP119" s="910">
        <f t="shared" si="107"/>
        <v>41824</v>
      </c>
      <c r="BQ119" s="909">
        <v>15982</v>
      </c>
      <c r="BR119" s="909">
        <v>858.18829452874854</v>
      </c>
      <c r="BS119" s="272">
        <v>203.78671295674809</v>
      </c>
      <c r="BT119" s="907">
        <v>1120</v>
      </c>
      <c r="BU119" s="457"/>
    </row>
    <row r="120" spans="1:73" x14ac:dyDescent="0.2">
      <c r="A120" s="421"/>
      <c r="B120" s="476">
        <v>1904</v>
      </c>
      <c r="C120" s="458">
        <v>16</v>
      </c>
      <c r="D120" s="459">
        <v>2496</v>
      </c>
      <c r="E120" s="112">
        <v>9302</v>
      </c>
      <c r="F120" s="468">
        <f t="shared" si="97"/>
        <v>9412.8907391823814</v>
      </c>
      <c r="G120" s="471">
        <f t="shared" si="82"/>
        <v>1.0119211717031156</v>
      </c>
      <c r="H120" s="468">
        <f t="shared" ref="H120" si="113">F120-E120</f>
        <v>110.89073918238137</v>
      </c>
      <c r="I120" s="497">
        <f t="shared" si="98"/>
        <v>8008.2192344937093</v>
      </c>
      <c r="J120" s="521">
        <f t="shared" si="83"/>
        <v>0.86091369968756282</v>
      </c>
      <c r="K120" s="632">
        <f t="shared" si="99"/>
        <v>7913.2438963712439</v>
      </c>
      <c r="L120" s="637">
        <f t="shared" si="84"/>
        <v>0.85070349348218055</v>
      </c>
      <c r="M120" s="512">
        <f t="shared" si="100"/>
        <v>9555.8127557551907</v>
      </c>
      <c r="N120" s="651">
        <f t="shared" si="85"/>
        <v>1.0272858262476017</v>
      </c>
      <c r="O120" s="515">
        <f t="shared" si="101"/>
        <v>8021.7692534478674</v>
      </c>
      <c r="P120" s="831">
        <f t="shared" si="86"/>
        <v>0.8623703777088656</v>
      </c>
      <c r="Q120" s="517">
        <f t="shared" si="102"/>
        <v>8090.993510866916</v>
      </c>
      <c r="R120" s="834">
        <f t="shared" si="87"/>
        <v>0.86981224584679806</v>
      </c>
      <c r="S120" s="412">
        <v>0.32100000000000001</v>
      </c>
      <c r="T120" s="66">
        <v>0.622</v>
      </c>
      <c r="U120" s="66">
        <f t="shared" si="59"/>
        <v>0.20991891382236469</v>
      </c>
      <c r="V120" s="66">
        <f t="shared" si="60"/>
        <v>1.2483499905713747E-2</v>
      </c>
      <c r="W120" s="113">
        <f t="shared" si="61"/>
        <v>0.10166285845477703</v>
      </c>
      <c r="X120" s="66">
        <f t="shared" si="62"/>
        <v>0.10121934006869855</v>
      </c>
      <c r="Y120" s="71">
        <f t="shared" si="103"/>
        <v>0.10169565645191267</v>
      </c>
      <c r="Z120" s="66">
        <f t="shared" si="64"/>
        <v>0.23975108429191025</v>
      </c>
      <c r="AA120" s="66">
        <f t="shared" si="65"/>
        <v>6.9498955930424516E-2</v>
      </c>
      <c r="AB120" s="67">
        <f t="shared" si="104"/>
        <v>0.35082029040165946</v>
      </c>
      <c r="AC120" s="66">
        <v>0.30099999999999999</v>
      </c>
      <c r="AD120" s="67">
        <f t="shared" si="67"/>
        <v>6.1004274672293343E-2</v>
      </c>
      <c r="AE120" s="70">
        <v>0.29699999999999999</v>
      </c>
      <c r="AF120" s="69">
        <v>26515</v>
      </c>
      <c r="AG120" s="69"/>
      <c r="AH120" s="888">
        <v>20363</v>
      </c>
      <c r="AI120" s="888">
        <v>91469</v>
      </c>
      <c r="AJ120" s="887">
        <v>82488</v>
      </c>
      <c r="AK120" s="888">
        <f t="shared" si="68"/>
        <v>6357</v>
      </c>
      <c r="AL120" s="68">
        <v>5580</v>
      </c>
      <c r="AM120" s="119">
        <v>1398</v>
      </c>
      <c r="AN120" s="72">
        <v>792.15374408092646</v>
      </c>
      <c r="AO120" s="68">
        <v>331</v>
      </c>
      <c r="AP120" s="69">
        <v>508</v>
      </c>
      <c r="AQ120" s="68">
        <v>9299</v>
      </c>
      <c r="AR120" s="888">
        <f t="shared" si="88"/>
        <v>862</v>
      </c>
      <c r="AS120" s="68">
        <v>777</v>
      </c>
      <c r="AT120" s="120">
        <v>377.83080192154193</v>
      </c>
      <c r="AU120" s="69">
        <v>47</v>
      </c>
      <c r="AV120" s="888">
        <f t="shared" si="69"/>
        <v>5566</v>
      </c>
      <c r="AW120" s="68">
        <v>2783</v>
      </c>
      <c r="AX120" s="69">
        <v>307</v>
      </c>
      <c r="AY120" s="69">
        <v>2219</v>
      </c>
      <c r="AZ120" s="68">
        <v>2306</v>
      </c>
      <c r="BA120" s="220">
        <v>4704</v>
      </c>
      <c r="BB120" s="894">
        <f t="shared" si="70"/>
        <v>2683.8308019215419</v>
      </c>
      <c r="BC120" s="349">
        <f t="shared" si="71"/>
        <v>0.2898796313505122</v>
      </c>
      <c r="BD120" s="349">
        <f t="shared" si="105"/>
        <v>0.45065541330942721</v>
      </c>
      <c r="BE120" s="353">
        <f t="shared" si="73"/>
        <v>3.6187123506324546E-3</v>
      </c>
      <c r="BF120" s="365">
        <f t="shared" si="74"/>
        <v>6.0851217352327021E-2</v>
      </c>
      <c r="BG120" s="365">
        <f t="shared" si="106"/>
        <v>1.5546294550254574</v>
      </c>
      <c r="BH120" s="365">
        <f t="shared" si="76"/>
        <v>8.696963982651329E-2</v>
      </c>
      <c r="BI120" s="365">
        <f t="shared" si="77"/>
        <v>2.5210727131596496E-2</v>
      </c>
      <c r="BJ120" s="365">
        <f t="shared" si="78"/>
        <v>2.9341424984656462E-2</v>
      </c>
      <c r="BK120" s="365">
        <f t="shared" si="79"/>
        <v>0.35070714689798227</v>
      </c>
      <c r="BL120" s="380">
        <f t="shared" si="80"/>
        <v>0.21044691683952479</v>
      </c>
      <c r="BM120" s="365">
        <v>0.247</v>
      </c>
      <c r="BN120" s="907">
        <v>7591</v>
      </c>
      <c r="BO120" s="907">
        <v>2851</v>
      </c>
      <c r="BP120" s="910">
        <f t="shared" si="107"/>
        <v>41221</v>
      </c>
      <c r="BQ120" s="909">
        <v>16027</v>
      </c>
      <c r="BR120" s="909">
        <v>746.23247550367876</v>
      </c>
      <c r="BS120" s="272">
        <v>183.72620562961646</v>
      </c>
      <c r="BT120" s="907">
        <v>1154</v>
      </c>
      <c r="BU120" s="457"/>
    </row>
    <row r="121" spans="1:73" x14ac:dyDescent="0.2">
      <c r="A121" s="421"/>
      <c r="B121" s="476">
        <v>1903</v>
      </c>
      <c r="C121" s="458">
        <v>16</v>
      </c>
      <c r="D121" s="459">
        <v>2228</v>
      </c>
      <c r="E121" s="112">
        <v>9888</v>
      </c>
      <c r="F121" s="468">
        <f t="shared" si="97"/>
        <v>9677.8201261822469</v>
      </c>
      <c r="G121" s="470">
        <f t="shared" si="82"/>
        <v>0.9787439447999845</v>
      </c>
      <c r="H121" s="468">
        <f>E121-F121</f>
        <v>210.1798738177531</v>
      </c>
      <c r="I121" s="497">
        <f t="shared" si="98"/>
        <v>8265.9646690388545</v>
      </c>
      <c r="J121" s="521">
        <f t="shared" si="83"/>
        <v>0.83595921005651841</v>
      </c>
      <c r="K121" s="632">
        <f t="shared" si="99"/>
        <v>8233.5283502981983</v>
      </c>
      <c r="L121" s="637">
        <f t="shared" si="84"/>
        <v>0.8326788380155945</v>
      </c>
      <c r="M121" s="512">
        <f t="shared" si="100"/>
        <v>9729.7851382263761</v>
      </c>
      <c r="N121" s="507">
        <f t="shared" si="85"/>
        <v>0.98399930605040209</v>
      </c>
      <c r="O121" s="515">
        <f t="shared" si="101"/>
        <v>8262.9528825944562</v>
      </c>
      <c r="P121" s="831">
        <f t="shared" si="86"/>
        <v>0.83565462000348467</v>
      </c>
      <c r="Q121" s="517">
        <f t="shared" si="102"/>
        <v>8294.9536683220958</v>
      </c>
      <c r="R121" s="834">
        <f t="shared" si="87"/>
        <v>0.83889094542092391</v>
      </c>
      <c r="S121" s="412">
        <v>0.34599999999999997</v>
      </c>
      <c r="T121" s="66">
        <v>0.66400000000000003</v>
      </c>
      <c r="U121" s="66">
        <f t="shared" si="59"/>
        <v>0.20905230133527183</v>
      </c>
      <c r="V121" s="66">
        <f t="shared" si="60"/>
        <v>1.2817079236331637E-2</v>
      </c>
      <c r="W121" s="113">
        <f t="shared" si="61"/>
        <v>9.4165752706117975E-2</v>
      </c>
      <c r="X121" s="66">
        <f t="shared" si="62"/>
        <v>9.5003275699690443E-2</v>
      </c>
      <c r="Y121" s="71">
        <f t="shared" si="103"/>
        <v>0.1178770683324591</v>
      </c>
      <c r="Z121" s="66">
        <f t="shared" si="64"/>
        <v>0.2333091020392547</v>
      </c>
      <c r="AA121" s="66">
        <f t="shared" si="65"/>
        <v>7.2695627294835724E-2</v>
      </c>
      <c r="AB121" s="67">
        <f t="shared" si="104"/>
        <v>0.37831426713088723</v>
      </c>
      <c r="AC121" s="66">
        <v>0.317</v>
      </c>
      <c r="AD121" s="67">
        <f t="shared" si="67"/>
        <v>6.4005054599208425E-2</v>
      </c>
      <c r="AE121" s="70">
        <v>0.32</v>
      </c>
      <c r="AF121" s="69">
        <v>26137</v>
      </c>
      <c r="AG121" s="69"/>
      <c r="AH121" s="888">
        <v>19776</v>
      </c>
      <c r="AI121" s="888">
        <v>83884</v>
      </c>
      <c r="AJ121" s="887">
        <v>75439</v>
      </c>
      <c r="AK121" s="888">
        <f t="shared" si="68"/>
        <v>6098</v>
      </c>
      <c r="AL121" s="68">
        <v>5369</v>
      </c>
      <c r="AM121" s="119">
        <v>1408</v>
      </c>
      <c r="AN121" s="72">
        <v>704.22555340010058</v>
      </c>
      <c r="AO121" s="68">
        <v>335</v>
      </c>
      <c r="AP121" s="69">
        <v>447</v>
      </c>
      <c r="AQ121" s="68">
        <v>7899</v>
      </c>
      <c r="AR121" s="888">
        <f t="shared" si="88"/>
        <v>785</v>
      </c>
      <c r="AS121" s="68">
        <v>729</v>
      </c>
      <c r="AT121" s="120">
        <v>262.10061696280894</v>
      </c>
      <c r="AU121" s="69">
        <v>12</v>
      </c>
      <c r="AV121" s="888">
        <f t="shared" si="69"/>
        <v>5464</v>
      </c>
      <c r="AW121" s="68">
        <v>2737</v>
      </c>
      <c r="AX121" s="69">
        <v>326</v>
      </c>
      <c r="AY121" s="69">
        <v>2012</v>
      </c>
      <c r="AZ121" s="68">
        <v>2221</v>
      </c>
      <c r="BA121" s="220">
        <v>4679</v>
      </c>
      <c r="BB121" s="894">
        <f t="shared" si="70"/>
        <v>2483.100616962809</v>
      </c>
      <c r="BC121" s="349">
        <f t="shared" si="71"/>
        <v>0.31158504601592674</v>
      </c>
      <c r="BD121" s="349">
        <f t="shared" si="105"/>
        <v>0.4820466358304325</v>
      </c>
      <c r="BE121" s="353">
        <f t="shared" si="73"/>
        <v>3.9936102236421724E-3</v>
      </c>
      <c r="BF121" s="365">
        <f t="shared" si="74"/>
        <v>6.5137570931286068E-2</v>
      </c>
      <c r="BG121" s="365">
        <f t="shared" si="106"/>
        <v>1.5470788537322571</v>
      </c>
      <c r="BH121" s="365">
        <f t="shared" si="76"/>
        <v>8.4975322339977816E-2</v>
      </c>
      <c r="BI121" s="365">
        <f t="shared" si="77"/>
        <v>2.6477039721520195E-2</v>
      </c>
      <c r="BJ121" s="365">
        <f t="shared" si="78"/>
        <v>2.960160003055182E-2</v>
      </c>
      <c r="BK121" s="365">
        <f t="shared" si="79"/>
        <v>0.30221525041129432</v>
      </c>
      <c r="BL121" s="380">
        <f t="shared" si="80"/>
        <v>0.2054176072234763</v>
      </c>
      <c r="BM121" s="365">
        <v>0.26200000000000001</v>
      </c>
      <c r="BN121" s="907">
        <v>8144</v>
      </c>
      <c r="BO121" s="907">
        <v>3034</v>
      </c>
      <c r="BP121" s="910">
        <f t="shared" si="107"/>
        <v>40436</v>
      </c>
      <c r="BQ121" s="909">
        <v>15246</v>
      </c>
      <c r="BR121" s="909">
        <v>832.44266220868519</v>
      </c>
      <c r="BS121" s="272">
        <v>197.82223798586185</v>
      </c>
      <c r="BT121" s="907">
        <v>1161</v>
      </c>
      <c r="BU121" s="457"/>
    </row>
    <row r="122" spans="1:73" x14ac:dyDescent="0.2">
      <c r="A122" s="421"/>
      <c r="B122" s="476">
        <v>1902</v>
      </c>
      <c r="C122" s="458">
        <v>16</v>
      </c>
      <c r="D122" s="459">
        <v>2230</v>
      </c>
      <c r="E122" s="112">
        <v>9897</v>
      </c>
      <c r="F122" s="468">
        <f t="shared" si="97"/>
        <v>9893.9343572333346</v>
      </c>
      <c r="G122" s="471">
        <f t="shared" si="82"/>
        <v>0.99969024524940231</v>
      </c>
      <c r="H122" s="468">
        <f>E122-F122</f>
        <v>3.0656427666654054</v>
      </c>
      <c r="I122" s="497">
        <f t="shared" si="98"/>
        <v>8345.2047216827796</v>
      </c>
      <c r="J122" s="521">
        <f t="shared" si="83"/>
        <v>0.84320548870190759</v>
      </c>
      <c r="K122" s="632">
        <f t="shared" si="99"/>
        <v>8321.7131538769318</v>
      </c>
      <c r="L122" s="637">
        <f t="shared" si="84"/>
        <v>0.84083188379073781</v>
      </c>
      <c r="M122" s="512">
        <f t="shared" si="100"/>
        <v>9948.9096038149</v>
      </c>
      <c r="N122" s="507">
        <f t="shared" si="85"/>
        <v>1.0052449837137416</v>
      </c>
      <c r="O122" s="515">
        <f t="shared" si="101"/>
        <v>8371.0311347364059</v>
      </c>
      <c r="P122" s="831">
        <f t="shared" si="86"/>
        <v>0.8458150080566238</v>
      </c>
      <c r="Q122" s="517">
        <f t="shared" si="102"/>
        <v>8409.1434420928872</v>
      </c>
      <c r="R122" s="834">
        <f t="shared" si="87"/>
        <v>0.84966590301029477</v>
      </c>
      <c r="S122" s="412">
        <v>0.34399999999999997</v>
      </c>
      <c r="T122" s="66">
        <v>0.66500000000000004</v>
      </c>
      <c r="U122" s="66">
        <f t="shared" si="59"/>
        <v>0.21049217855780236</v>
      </c>
      <c r="V122" s="66">
        <f t="shared" si="60"/>
        <v>1.3506295307134682E-2</v>
      </c>
      <c r="W122" s="113">
        <f t="shared" si="61"/>
        <v>7.8412356746655948E-2</v>
      </c>
      <c r="X122" s="66">
        <f t="shared" si="62"/>
        <v>9.1769460362135111E-2</v>
      </c>
      <c r="Y122" s="71">
        <f t="shared" si="103"/>
        <v>0.1170508438494199</v>
      </c>
      <c r="Z122" s="66">
        <f t="shared" si="64"/>
        <v>0.23494849294162534</v>
      </c>
      <c r="AA122" s="66">
        <f t="shared" si="65"/>
        <v>7.2830059252776372E-2</v>
      </c>
      <c r="AB122" s="67">
        <f t="shared" si="104"/>
        <v>0.37760396795116369</v>
      </c>
      <c r="AC122" s="66">
        <v>0.32200000000000001</v>
      </c>
      <c r="AD122" s="67">
        <f t="shared" si="67"/>
        <v>6.436199780019633E-2</v>
      </c>
      <c r="AE122" s="70">
        <v>0.33900000000000002</v>
      </c>
      <c r="AF122" s="69">
        <v>26210</v>
      </c>
      <c r="AG122" s="69"/>
      <c r="AH122" s="888">
        <v>20350</v>
      </c>
      <c r="AI122" s="888">
        <v>84553</v>
      </c>
      <c r="AJ122" s="887">
        <v>76280</v>
      </c>
      <c r="AK122" s="888">
        <f t="shared" si="68"/>
        <v>6158</v>
      </c>
      <c r="AL122" s="68">
        <v>5442</v>
      </c>
      <c r="AM122" s="119">
        <v>1591</v>
      </c>
      <c r="AN122" s="72">
        <v>720.95371301369084</v>
      </c>
      <c r="AO122" s="68">
        <v>354</v>
      </c>
      <c r="AP122" s="69">
        <v>412</v>
      </c>
      <c r="AQ122" s="68">
        <v>6630</v>
      </c>
      <c r="AR122" s="888">
        <f t="shared" si="88"/>
        <v>768</v>
      </c>
      <c r="AS122" s="68">
        <v>716</v>
      </c>
      <c r="AT122" s="120">
        <v>260.27755609156105</v>
      </c>
      <c r="AU122" s="69">
        <v>16</v>
      </c>
      <c r="AV122" s="888">
        <f t="shared" si="69"/>
        <v>5517</v>
      </c>
      <c r="AW122" s="68">
        <v>2681</v>
      </c>
      <c r="AX122" s="69">
        <v>340</v>
      </c>
      <c r="AY122" s="69">
        <v>1835</v>
      </c>
      <c r="AZ122" s="68">
        <v>2145</v>
      </c>
      <c r="BA122" s="220">
        <v>4749</v>
      </c>
      <c r="BB122" s="894">
        <f t="shared" si="70"/>
        <v>2405.2775560915611</v>
      </c>
      <c r="BC122" s="349">
        <f t="shared" si="71"/>
        <v>0.30998308753089776</v>
      </c>
      <c r="BD122" s="349">
        <f t="shared" si="105"/>
        <v>0.47977008503542157</v>
      </c>
      <c r="BE122" s="353">
        <f t="shared" si="73"/>
        <v>4.1867231204096838E-3</v>
      </c>
      <c r="BF122" s="365">
        <f t="shared" si="74"/>
        <v>6.524901541045261E-2</v>
      </c>
      <c r="BG122" s="365">
        <f t="shared" si="106"/>
        <v>1.5477298740938572</v>
      </c>
      <c r="BH122" s="365">
        <f t="shared" si="76"/>
        <v>8.1838992750858444E-2</v>
      </c>
      <c r="BI122" s="365">
        <f t="shared" si="77"/>
        <v>2.5368703653329865E-2</v>
      </c>
      <c r="BJ122" s="365">
        <f t="shared" si="78"/>
        <v>2.8446980664098981E-2</v>
      </c>
      <c r="BK122" s="365">
        <f t="shared" si="79"/>
        <v>0.25295688668447158</v>
      </c>
      <c r="BL122" s="380">
        <f t="shared" si="80"/>
        <v>0.20763067531476537</v>
      </c>
      <c r="BM122" s="365">
        <v>0.26700000000000002</v>
      </c>
      <c r="BN122" s="907">
        <v>8258</v>
      </c>
      <c r="BO122" s="907">
        <v>2832</v>
      </c>
      <c r="BP122" s="910">
        <f t="shared" si="107"/>
        <v>40566</v>
      </c>
      <c r="BQ122" s="909">
        <v>16181</v>
      </c>
      <c r="BR122" s="909">
        <v>1026.3103938333518</v>
      </c>
      <c r="BS122" s="272">
        <v>178.38428893153539</v>
      </c>
      <c r="BT122" s="907">
        <v>983</v>
      </c>
      <c r="BU122" s="457"/>
    </row>
    <row r="123" spans="1:73" x14ac:dyDescent="0.2">
      <c r="A123" s="421"/>
      <c r="B123" s="476">
        <v>1901</v>
      </c>
      <c r="C123" s="458">
        <v>16</v>
      </c>
      <c r="D123" s="459">
        <v>2218</v>
      </c>
      <c r="E123" s="112">
        <v>11073</v>
      </c>
      <c r="F123" s="468">
        <f t="shared" si="97"/>
        <v>10926.202180373801</v>
      </c>
      <c r="G123" s="471">
        <f t="shared" si="82"/>
        <v>0.98674272377619443</v>
      </c>
      <c r="H123" s="468">
        <f>E123-F123</f>
        <v>146.79781962619927</v>
      </c>
      <c r="I123" s="497">
        <f t="shared" si="98"/>
        <v>8953.2149261152863</v>
      </c>
      <c r="J123" s="521">
        <f t="shared" si="83"/>
        <v>0.80856271345753516</v>
      </c>
      <c r="K123" s="632">
        <f t="shared" si="99"/>
        <v>8939.5802061671311</v>
      </c>
      <c r="L123" s="637">
        <f t="shared" si="84"/>
        <v>0.80733136513746329</v>
      </c>
      <c r="M123" s="512">
        <f t="shared" si="100"/>
        <v>10906.543790321992</v>
      </c>
      <c r="N123" s="507">
        <f t="shared" si="85"/>
        <v>0.98496737923977162</v>
      </c>
      <c r="O123" s="515">
        <f t="shared" si="101"/>
        <v>8933.0076947306879</v>
      </c>
      <c r="P123" s="831">
        <f t="shared" si="86"/>
        <v>0.80673780319070598</v>
      </c>
      <c r="Q123" s="517">
        <f t="shared" si="102"/>
        <v>8933.9885816891328</v>
      </c>
      <c r="R123" s="834">
        <f t="shared" si="87"/>
        <v>0.80682638685894814</v>
      </c>
      <c r="S123" s="412">
        <v>0.36</v>
      </c>
      <c r="T123" s="66">
        <v>0.68600000000000005</v>
      </c>
      <c r="U123" s="66">
        <f t="shared" si="59"/>
        <v>0.22474665512640196</v>
      </c>
      <c r="V123" s="66">
        <f t="shared" si="60"/>
        <v>1.6408813877168308E-2</v>
      </c>
      <c r="W123" s="113">
        <f t="shared" si="61"/>
        <v>8.1763733752153678E-2</v>
      </c>
      <c r="X123" s="66">
        <f t="shared" si="62"/>
        <v>9.4352473799426101E-2</v>
      </c>
      <c r="Y123" s="71">
        <f t="shared" si="103"/>
        <v>0.12978351832534371</v>
      </c>
      <c r="Z123" s="66">
        <f t="shared" si="64"/>
        <v>0.22701864474016373</v>
      </c>
      <c r="AA123" s="66">
        <f t="shared" si="65"/>
        <v>7.3781924307598543E-2</v>
      </c>
      <c r="AB123" s="67">
        <f t="shared" si="104"/>
        <v>0.39932922211403227</v>
      </c>
      <c r="AC123" s="66">
        <v>0.32700000000000001</v>
      </c>
      <c r="AD123" s="67">
        <f t="shared" si="67"/>
        <v>6.4053727774587135E-2</v>
      </c>
      <c r="AE123" s="70">
        <v>0.35199999999999998</v>
      </c>
      <c r="AF123" s="69">
        <v>27729</v>
      </c>
      <c r="AG123" s="69"/>
      <c r="AH123" s="888">
        <v>20957</v>
      </c>
      <c r="AI123" s="888">
        <v>85319</v>
      </c>
      <c r="AJ123" s="887">
        <v>77105</v>
      </c>
      <c r="AK123" s="888">
        <f t="shared" si="68"/>
        <v>6295</v>
      </c>
      <c r="AL123" s="68">
        <v>5465</v>
      </c>
      <c r="AM123" s="119">
        <v>1530</v>
      </c>
      <c r="AN123" s="72">
        <v>640.08505980577843</v>
      </c>
      <c r="AO123" s="68">
        <v>455</v>
      </c>
      <c r="AP123" s="69">
        <v>467</v>
      </c>
      <c r="AQ123" s="68">
        <v>6976</v>
      </c>
      <c r="AR123" s="888">
        <f t="shared" si="88"/>
        <v>901</v>
      </c>
      <c r="AS123" s="68">
        <v>830</v>
      </c>
      <c r="AT123" s="120">
        <v>342.29974598428629</v>
      </c>
      <c r="AU123" s="69">
        <v>18</v>
      </c>
      <c r="AV123" s="888">
        <f t="shared" si="69"/>
        <v>6232</v>
      </c>
      <c r="AW123" s="68">
        <v>2851</v>
      </c>
      <c r="AX123" s="69">
        <v>416</v>
      </c>
      <c r="AY123" s="69">
        <v>1672</v>
      </c>
      <c r="AZ123" s="68">
        <v>2274</v>
      </c>
      <c r="BA123" s="220">
        <v>5331</v>
      </c>
      <c r="BB123" s="894">
        <f t="shared" si="70"/>
        <v>2616.2997459842863</v>
      </c>
      <c r="BC123" s="349">
        <f t="shared" si="71"/>
        <v>0.32500380923358219</v>
      </c>
      <c r="BD123" s="349">
        <f t="shared" si="105"/>
        <v>0.50524502162472607</v>
      </c>
      <c r="BE123" s="353">
        <f t="shared" si="73"/>
        <v>5.332927015084565E-3</v>
      </c>
      <c r="BF123" s="365">
        <f t="shared" si="74"/>
        <v>7.3043519028586829E-2</v>
      </c>
      <c r="BG123" s="365">
        <f t="shared" si="106"/>
        <v>1.5545818457210863</v>
      </c>
      <c r="BH123" s="365">
        <f t="shared" si="76"/>
        <v>8.2008006058638977E-2</v>
      </c>
      <c r="BI123" s="365">
        <f t="shared" si="77"/>
        <v>2.6652914356708354E-2</v>
      </c>
      <c r="BJ123" s="365">
        <f t="shared" si="78"/>
        <v>3.0664913395425243E-2</v>
      </c>
      <c r="BK123" s="365">
        <f t="shared" si="79"/>
        <v>0.25157777056511232</v>
      </c>
      <c r="BL123" s="380">
        <f t="shared" si="80"/>
        <v>0.19708608316203252</v>
      </c>
      <c r="BM123" s="365">
        <v>0.27200000000000002</v>
      </c>
      <c r="BN123" s="907">
        <v>9136</v>
      </c>
      <c r="BO123" s="907">
        <v>2931</v>
      </c>
      <c r="BP123" s="910">
        <f t="shared" si="107"/>
        <v>43107</v>
      </c>
      <c r="BQ123" s="909">
        <v>16333</v>
      </c>
      <c r="BR123" s="909">
        <v>1055.0639858767502</v>
      </c>
      <c r="BS123" s="272">
        <v>172.90239627344428</v>
      </c>
      <c r="BT123" s="907">
        <v>1238</v>
      </c>
      <c r="BU123" s="457"/>
    </row>
    <row r="124" spans="1:73" ht="15.75" customHeight="1" x14ac:dyDescent="0.2">
      <c r="A124" s="421"/>
      <c r="B124" s="476">
        <v>1900</v>
      </c>
      <c r="C124" s="458">
        <v>8</v>
      </c>
      <c r="D124" s="459">
        <v>1136</v>
      </c>
      <c r="E124" s="112">
        <v>5932</v>
      </c>
      <c r="F124" s="468">
        <f t="shared" si="97"/>
        <v>5945.6309641579464</v>
      </c>
      <c r="G124" s="471">
        <f t="shared" si="82"/>
        <v>1.0022978698850213</v>
      </c>
      <c r="H124" s="468">
        <f t="shared" ref="H124:H125" si="114">F124-E124</f>
        <v>13.630964157946437</v>
      </c>
      <c r="I124" s="497">
        <f t="shared" si="98"/>
        <v>4824.921245432256</v>
      </c>
      <c r="J124" s="521">
        <f t="shared" si="83"/>
        <v>0.81337175411872153</v>
      </c>
      <c r="K124" s="632">
        <f t="shared" si="99"/>
        <v>4823.5092433740192</v>
      </c>
      <c r="L124" s="637">
        <f t="shared" si="84"/>
        <v>0.81313372275354334</v>
      </c>
      <c r="M124" s="512">
        <f t="shared" si="100"/>
        <v>5958.3418717688619</v>
      </c>
      <c r="N124" s="507">
        <f t="shared" si="85"/>
        <v>1.0044406392058094</v>
      </c>
      <c r="O124" s="515">
        <f t="shared" si="101"/>
        <v>4786.4113891045045</v>
      </c>
      <c r="P124" s="831">
        <f t="shared" si="86"/>
        <v>0.80687987004458939</v>
      </c>
      <c r="Q124" s="517">
        <f t="shared" si="102"/>
        <v>4812.1722727565948</v>
      </c>
      <c r="R124" s="834">
        <f t="shared" si="87"/>
        <v>0.81122256789558245</v>
      </c>
      <c r="S124" s="412">
        <v>0.36599999999999999</v>
      </c>
      <c r="T124" s="66">
        <v>0.70499999999999996</v>
      </c>
      <c r="U124" s="66">
        <f t="shared" si="59"/>
        <v>0.23205190818391125</v>
      </c>
      <c r="V124" s="66">
        <f t="shared" si="60"/>
        <v>1.7721342356798994E-2</v>
      </c>
      <c r="W124" s="113">
        <f t="shared" si="61"/>
        <v>6.1653443716223985E-2</v>
      </c>
      <c r="X124" s="66">
        <f t="shared" si="62"/>
        <v>0.10773445979113291</v>
      </c>
      <c r="Y124" s="71">
        <f t="shared" si="103"/>
        <v>0.13641485569736692</v>
      </c>
      <c r="Z124" s="66">
        <f t="shared" si="64"/>
        <v>0.24747087141561433</v>
      </c>
      <c r="AA124" s="66">
        <f t="shared" si="65"/>
        <v>8.156835690467977E-2</v>
      </c>
      <c r="AB124" s="67">
        <f t="shared" si="104"/>
        <v>0.41387009000209307</v>
      </c>
      <c r="AC124" s="66">
        <v>0.33900000000000002</v>
      </c>
      <c r="AD124" s="67">
        <f t="shared" si="67"/>
        <v>6.977118546625273E-2</v>
      </c>
      <c r="AE124" s="70">
        <f t="shared" ref="AE124:AE148" si="115">(AH124-AO124)/(AJ124-AQ124-AO124+AN124)</f>
        <v>0.29181944997749998</v>
      </c>
      <c r="AF124" s="69">
        <v>14333</v>
      </c>
      <c r="AG124" s="69"/>
      <c r="AH124" s="888">
        <v>10925</v>
      </c>
      <c r="AI124" s="888">
        <v>43485</v>
      </c>
      <c r="AJ124" s="887">
        <v>39132</v>
      </c>
      <c r="AK124" s="888">
        <f t="shared" si="68"/>
        <v>3547</v>
      </c>
      <c r="AL124" s="68">
        <v>3034</v>
      </c>
      <c r="AM124" s="119">
        <v>834</v>
      </c>
      <c r="AN124" s="72">
        <v>370.13080921358255</v>
      </c>
      <c r="AO124" s="68">
        <v>254</v>
      </c>
      <c r="AP124" s="69">
        <v>220</v>
      </c>
      <c r="AQ124" s="68">
        <v>2681</v>
      </c>
      <c r="AR124" s="888">
        <f t="shared" si="88"/>
        <v>569</v>
      </c>
      <c r="AS124" s="68">
        <v>513</v>
      </c>
      <c r="AT124" s="120">
        <v>193.1580121863081</v>
      </c>
      <c r="AU124" s="69">
        <v>16</v>
      </c>
      <c r="AV124" s="888">
        <f t="shared" si="69"/>
        <v>3326</v>
      </c>
      <c r="AW124" s="68">
        <v>1685</v>
      </c>
      <c r="AX124" s="69">
        <v>333</v>
      </c>
      <c r="AY124" s="69">
        <v>806</v>
      </c>
      <c r="AZ124" s="68">
        <v>1351</v>
      </c>
      <c r="BA124" s="220">
        <v>2757</v>
      </c>
      <c r="BB124" s="894">
        <f t="shared" si="70"/>
        <v>1544.158012186308</v>
      </c>
      <c r="BC124" s="349">
        <f t="shared" si="71"/>
        <v>0.32960791077383006</v>
      </c>
      <c r="BD124" s="349">
        <f t="shared" si="105"/>
        <v>0.52641140623203408</v>
      </c>
      <c r="BE124" s="353">
        <f t="shared" si="73"/>
        <v>5.8410946303322983E-3</v>
      </c>
      <c r="BF124" s="365">
        <f t="shared" si="74"/>
        <v>7.6486144647579621E-2</v>
      </c>
      <c r="BG124" s="365">
        <f t="shared" si="106"/>
        <v>1.5970836531082118</v>
      </c>
      <c r="BH124" s="365">
        <f t="shared" si="76"/>
        <v>9.4258006000139533E-2</v>
      </c>
      <c r="BI124" s="365">
        <f t="shared" si="77"/>
        <v>3.106818443141313E-2</v>
      </c>
      <c r="BJ124" s="365">
        <f t="shared" si="78"/>
        <v>3.551013021010252E-2</v>
      </c>
      <c r="BK124" s="365">
        <f t="shared" si="79"/>
        <v>0.18705086164794529</v>
      </c>
      <c r="BL124" s="380">
        <f t="shared" si="80"/>
        <v>0.21167934138003208</v>
      </c>
      <c r="BM124" s="365">
        <v>0.27900000000000003</v>
      </c>
      <c r="BN124" s="907">
        <v>4924</v>
      </c>
      <c r="BO124" s="907">
        <v>1432</v>
      </c>
      <c r="BP124" s="910">
        <f t="shared" si="107"/>
        <v>22891</v>
      </c>
      <c r="BQ124" s="909">
        <v>8632</v>
      </c>
      <c r="BR124" s="909">
        <v>562.77227919401435</v>
      </c>
      <c r="BS124" s="272">
        <v>108.35981500718501</v>
      </c>
      <c r="BT124" s="907">
        <v>607</v>
      </c>
      <c r="BU124" s="457"/>
    </row>
    <row r="125" spans="1:73" x14ac:dyDescent="0.2">
      <c r="A125" s="421"/>
      <c r="B125" s="476">
        <v>1899</v>
      </c>
      <c r="C125" s="458">
        <v>12</v>
      </c>
      <c r="D125" s="459">
        <v>1842</v>
      </c>
      <c r="E125" s="112">
        <v>9672</v>
      </c>
      <c r="F125" s="468">
        <f t="shared" si="97"/>
        <v>9699.9540109683403</v>
      </c>
      <c r="G125" s="471">
        <f t="shared" si="82"/>
        <v>1.0028901996451964</v>
      </c>
      <c r="H125" s="468">
        <f t="shared" si="114"/>
        <v>27.954010968340299</v>
      </c>
      <c r="I125" s="497">
        <f t="shared" si="98"/>
        <v>7862.1547930857287</v>
      </c>
      <c r="J125" s="521">
        <f t="shared" si="83"/>
        <v>0.8128778735613863</v>
      </c>
      <c r="K125" s="632">
        <f t="shared" si="99"/>
        <v>7842.1491470120327</v>
      </c>
      <c r="L125" s="637">
        <f t="shared" si="84"/>
        <v>0.8108094651583988</v>
      </c>
      <c r="M125" s="512">
        <f t="shared" si="100"/>
        <v>9742.560379229606</v>
      </c>
      <c r="N125" s="507">
        <f t="shared" si="85"/>
        <v>1.0072953245688179</v>
      </c>
      <c r="O125" s="515">
        <f t="shared" si="101"/>
        <v>7821.6220591505289</v>
      </c>
      <c r="P125" s="831">
        <f t="shared" si="86"/>
        <v>0.80868714424633259</v>
      </c>
      <c r="Q125" s="517">
        <f t="shared" si="102"/>
        <v>7839.0574362868292</v>
      </c>
      <c r="R125" s="834">
        <f t="shared" si="87"/>
        <v>0.81048980937622306</v>
      </c>
      <c r="S125" s="412">
        <v>0.36599999999999999</v>
      </c>
      <c r="T125" s="66">
        <v>0.71</v>
      </c>
      <c r="U125" s="66">
        <f t="shared" si="59"/>
        <v>0.22593397046046915</v>
      </c>
      <c r="V125" s="66">
        <f t="shared" si="60"/>
        <v>1.529105125977411E-2</v>
      </c>
      <c r="W125" s="113">
        <f t="shared" si="61"/>
        <v>5.4973148994515539E-2</v>
      </c>
      <c r="X125" s="66">
        <f t="shared" si="62"/>
        <v>0.10335571870934031</v>
      </c>
      <c r="Y125" s="71">
        <f t="shared" si="103"/>
        <v>0.13813985374771481</v>
      </c>
      <c r="Z125" s="66">
        <f t="shared" si="64"/>
        <v>0.25399652476107731</v>
      </c>
      <c r="AA125" s="66">
        <f t="shared" si="65"/>
        <v>8.3509483546617913E-2</v>
      </c>
      <c r="AB125" s="67">
        <f t="shared" si="104"/>
        <v>0.42015638575152042</v>
      </c>
      <c r="AC125" s="66">
        <v>0.34300000000000003</v>
      </c>
      <c r="AD125" s="67">
        <f t="shared" si="67"/>
        <v>7.1112317184643503E-2</v>
      </c>
      <c r="AE125" s="70">
        <f t="shared" si="115"/>
        <v>0.29366580077288335</v>
      </c>
      <c r="AF125" s="69">
        <v>23020</v>
      </c>
      <c r="AG125" s="69"/>
      <c r="AH125" s="888">
        <v>17741</v>
      </c>
      <c r="AI125" s="888">
        <v>70016</v>
      </c>
      <c r="AJ125" s="887">
        <v>62846</v>
      </c>
      <c r="AK125" s="888">
        <f t="shared" si="68"/>
        <v>5847</v>
      </c>
      <c r="AL125" s="68">
        <v>4979</v>
      </c>
      <c r="AM125" s="119">
        <v>1395</v>
      </c>
      <c r="AN125" s="72">
        <v>568.56846536034857</v>
      </c>
      <c r="AO125" s="68">
        <v>352</v>
      </c>
      <c r="AP125" s="69">
        <v>361</v>
      </c>
      <c r="AQ125" s="68">
        <v>3849</v>
      </c>
      <c r="AR125" s="888">
        <f t="shared" si="88"/>
        <v>744</v>
      </c>
      <c r="AS125" s="68">
        <v>868</v>
      </c>
      <c r="AT125" s="120">
        <v>262.24864468901376</v>
      </c>
      <c r="AU125" s="69">
        <v>61</v>
      </c>
      <c r="AV125" s="888">
        <f t="shared" si="69"/>
        <v>5201</v>
      </c>
      <c r="AW125" s="68">
        <v>2667</v>
      </c>
      <c r="AX125" s="69">
        <v>322</v>
      </c>
      <c r="AY125" s="69">
        <v>1323</v>
      </c>
      <c r="AZ125" s="68">
        <v>2117</v>
      </c>
      <c r="BA125" s="220">
        <v>4457</v>
      </c>
      <c r="BB125" s="894">
        <f t="shared" si="70"/>
        <v>2379.2486446890139</v>
      </c>
      <c r="BC125" s="349">
        <f t="shared" si="71"/>
        <v>0.32878199268738573</v>
      </c>
      <c r="BD125" s="349">
        <f t="shared" si="105"/>
        <v>0.52466579067641683</v>
      </c>
      <c r="BE125" s="353">
        <f t="shared" si="73"/>
        <v>5.0274223034734921E-3</v>
      </c>
      <c r="BF125" s="365">
        <f t="shared" si="74"/>
        <v>7.4283021023765994E-2</v>
      </c>
      <c r="BG125" s="365">
        <f t="shared" si="106"/>
        <v>1.5957862728062555</v>
      </c>
      <c r="BH125" s="365">
        <f t="shared" si="76"/>
        <v>9.1963509991311906E-2</v>
      </c>
      <c r="BI125" s="365">
        <f t="shared" si="77"/>
        <v>3.0235946069469836E-2</v>
      </c>
      <c r="BJ125" s="365">
        <f t="shared" si="78"/>
        <v>3.3981499152893821E-2</v>
      </c>
      <c r="BK125" s="365">
        <f t="shared" si="79"/>
        <v>0.16720243266724588</v>
      </c>
      <c r="BL125" s="380">
        <f t="shared" si="80"/>
        <v>0.21629018245004344</v>
      </c>
      <c r="BM125" s="365">
        <v>0.28199999999999997</v>
      </c>
      <c r="BN125" s="907">
        <v>7997</v>
      </c>
      <c r="BO125" s="907">
        <v>2201</v>
      </c>
      <c r="BP125" s="910">
        <f t="shared" si="107"/>
        <v>36735</v>
      </c>
      <c r="BQ125" s="909">
        <v>14177</v>
      </c>
      <c r="BR125" s="909">
        <v>924.39310937983078</v>
      </c>
      <c r="BS125" s="272">
        <v>156.72717139957786</v>
      </c>
      <c r="BT125" s="907">
        <v>1011</v>
      </c>
      <c r="BU125" s="457"/>
    </row>
    <row r="126" spans="1:73" x14ac:dyDescent="0.2">
      <c r="A126" s="421"/>
      <c r="B126" s="476">
        <v>1898</v>
      </c>
      <c r="C126" s="458">
        <v>12</v>
      </c>
      <c r="D126" s="459">
        <v>1840</v>
      </c>
      <c r="E126" s="112">
        <v>9129</v>
      </c>
      <c r="F126" s="468">
        <f t="shared" si="97"/>
        <v>9097.0494765741805</v>
      </c>
      <c r="G126" s="471">
        <f t="shared" si="82"/>
        <v>0.99650010697493485</v>
      </c>
      <c r="H126" s="468">
        <f t="shared" ref="H126" si="116">E126-F126</f>
        <v>31.950523425819483</v>
      </c>
      <c r="I126" s="497">
        <f t="shared" si="98"/>
        <v>7306.8257819425444</v>
      </c>
      <c r="J126" s="521">
        <f t="shared" si="83"/>
        <v>0.80039717186357151</v>
      </c>
      <c r="K126" s="632">
        <f t="shared" si="99"/>
        <v>7238.227769962934</v>
      </c>
      <c r="L126" s="637">
        <f t="shared" si="84"/>
        <v>0.79288287544779645</v>
      </c>
      <c r="M126" s="512">
        <f t="shared" si="100"/>
        <v>9183.9408191379553</v>
      </c>
      <c r="N126" s="507">
        <f t="shared" si="85"/>
        <v>1.0060182735390464</v>
      </c>
      <c r="O126" s="515">
        <f t="shared" si="101"/>
        <v>7320.912778862199</v>
      </c>
      <c r="P126" s="831">
        <f t="shared" si="86"/>
        <v>0.8019402759187424</v>
      </c>
      <c r="Q126" s="517">
        <f t="shared" si="102"/>
        <v>7362.6686880161942</v>
      </c>
      <c r="R126" s="834">
        <f t="shared" si="87"/>
        <v>0.80651426092849099</v>
      </c>
      <c r="S126" s="412">
        <v>0.34699999999999998</v>
      </c>
      <c r="T126" s="66">
        <v>0.68100000000000005</v>
      </c>
      <c r="U126" s="66">
        <f t="shared" si="59"/>
        <v>0.23606255749770008</v>
      </c>
      <c r="V126" s="66">
        <f t="shared" si="60"/>
        <v>1.375344986200552E-2</v>
      </c>
      <c r="W126" s="113">
        <f t="shared" si="61"/>
        <v>6.035961351552227E-2</v>
      </c>
      <c r="X126" s="66">
        <f t="shared" si="62"/>
        <v>8.7881260648357426E-2</v>
      </c>
      <c r="Y126" s="71">
        <f t="shared" si="103"/>
        <v>0.13048139042936369</v>
      </c>
      <c r="Z126" s="66">
        <f t="shared" si="64"/>
        <v>0.27401103955841766</v>
      </c>
      <c r="AA126" s="66">
        <f t="shared" si="65"/>
        <v>8.5143788233948886E-2</v>
      </c>
      <c r="AB126" s="67">
        <f t="shared" si="104"/>
        <v>0.41991720331186755</v>
      </c>
      <c r="AC126" s="66">
        <v>0.33400000000000002</v>
      </c>
      <c r="AD126" s="67">
        <f t="shared" si="67"/>
        <v>7.27802870047453E-2</v>
      </c>
      <c r="AE126" s="70">
        <f t="shared" si="115"/>
        <v>0.28360926655692403</v>
      </c>
      <c r="AF126" s="69">
        <v>21740</v>
      </c>
      <c r="AG126" s="69"/>
      <c r="AH126" s="888">
        <v>16955</v>
      </c>
      <c r="AI126" s="888">
        <v>69964</v>
      </c>
      <c r="AJ126" s="887">
        <v>62661</v>
      </c>
      <c r="AK126" s="888">
        <f t="shared" si="68"/>
        <v>5957</v>
      </c>
      <c r="AL126" s="68">
        <v>5092</v>
      </c>
      <c r="AM126" s="119">
        <v>1354</v>
      </c>
      <c r="AN126" s="72">
        <v>589.68754327859278</v>
      </c>
      <c r="AO126" s="68">
        <v>299</v>
      </c>
      <c r="AP126" s="69">
        <v>381</v>
      </c>
      <c r="AQ126" s="68">
        <v>4223</v>
      </c>
      <c r="AR126" s="888">
        <f t="shared" si="88"/>
        <v>745</v>
      </c>
      <c r="AS126" s="68">
        <v>865</v>
      </c>
      <c r="AT126" s="120">
        <v>252.53860649529045</v>
      </c>
      <c r="AU126" s="69">
        <v>15</v>
      </c>
      <c r="AV126" s="888">
        <f t="shared" si="69"/>
        <v>5132</v>
      </c>
      <c r="AW126" s="68">
        <v>2069</v>
      </c>
      <c r="AX126" s="69">
        <v>349</v>
      </c>
      <c r="AY126" s="69">
        <v>1346</v>
      </c>
      <c r="AZ126" s="68">
        <v>1658</v>
      </c>
      <c r="BA126" s="220">
        <v>4387</v>
      </c>
      <c r="BB126" s="894">
        <f t="shared" si="70"/>
        <v>1910.5386064952904</v>
      </c>
      <c r="BC126" s="349">
        <f t="shared" si="71"/>
        <v>0.3107312332056486</v>
      </c>
      <c r="BD126" s="349">
        <f t="shared" si="105"/>
        <v>0.49879938253959177</v>
      </c>
      <c r="BE126" s="353">
        <f t="shared" si="73"/>
        <v>4.2736264364530326E-3</v>
      </c>
      <c r="BF126" s="365">
        <f t="shared" si="74"/>
        <v>7.3352009604939677E-2</v>
      </c>
      <c r="BG126" s="365">
        <f t="shared" si="106"/>
        <v>1.60524379024839</v>
      </c>
      <c r="BH126" s="365">
        <f t="shared" si="76"/>
        <v>7.6264949402023913E-2</v>
      </c>
      <c r="BI126" s="365">
        <f t="shared" si="77"/>
        <v>2.3697901778057286E-2</v>
      </c>
      <c r="BJ126" s="365">
        <f t="shared" si="78"/>
        <v>2.7307452496931141E-2</v>
      </c>
      <c r="BK126" s="365">
        <f t="shared" si="79"/>
        <v>0.19425022999080035</v>
      </c>
      <c r="BL126" s="380">
        <f t="shared" si="80"/>
        <v>0.23422263109475622</v>
      </c>
      <c r="BM126" s="365">
        <v>0.27100000000000002</v>
      </c>
      <c r="BN126" s="907">
        <v>7630</v>
      </c>
      <c r="BO126" s="907">
        <v>2088</v>
      </c>
      <c r="BP126" s="910">
        <f t="shared" si="107"/>
        <v>34898</v>
      </c>
      <c r="BQ126" s="909">
        <v>13668</v>
      </c>
      <c r="BR126" s="909">
        <v>865.87840947382404</v>
      </c>
      <c r="BS126" s="272">
        <v>142.40768323969175</v>
      </c>
      <c r="BT126" s="907">
        <v>900</v>
      </c>
      <c r="BU126" s="457"/>
    </row>
    <row r="127" spans="1:73" x14ac:dyDescent="0.2">
      <c r="A127" s="421"/>
      <c r="B127" s="476">
        <v>1897</v>
      </c>
      <c r="C127" s="458">
        <v>12</v>
      </c>
      <c r="D127" s="459">
        <v>1614</v>
      </c>
      <c r="E127" s="112">
        <v>9536</v>
      </c>
      <c r="F127" s="468">
        <f t="shared" si="97"/>
        <v>9676.7937781529345</v>
      </c>
      <c r="G127" s="471">
        <f t="shared" si="82"/>
        <v>1.0147644482123463</v>
      </c>
      <c r="H127" s="468">
        <f t="shared" ref="H127" si="117">F127-E127</f>
        <v>140.79377815293446</v>
      </c>
      <c r="I127" s="497">
        <f t="shared" si="98"/>
        <v>7938.6796630811268</v>
      </c>
      <c r="J127" s="521">
        <f t="shared" si="83"/>
        <v>0.8324957700378699</v>
      </c>
      <c r="K127" s="632">
        <f t="shared" si="99"/>
        <v>7728.3795585948274</v>
      </c>
      <c r="L127" s="637">
        <f t="shared" si="84"/>
        <v>0.8104424872687529</v>
      </c>
      <c r="M127" s="512">
        <f t="shared" si="100"/>
        <v>9747.9846606102565</v>
      </c>
      <c r="N127" s="651">
        <f t="shared" si="85"/>
        <v>1.0222299350472166</v>
      </c>
      <c r="O127" s="515">
        <f t="shared" si="101"/>
        <v>7913.2864576753782</v>
      </c>
      <c r="P127" s="831">
        <f t="shared" si="86"/>
        <v>0.82983289195421328</v>
      </c>
      <c r="Q127" s="517">
        <f t="shared" si="102"/>
        <v>7830.7839582009829</v>
      </c>
      <c r="R127" s="834">
        <f t="shared" si="87"/>
        <v>0.82118120367040504</v>
      </c>
      <c r="S127" s="412">
        <v>0.38600000000000001</v>
      </c>
      <c r="T127" s="66">
        <v>0.74</v>
      </c>
      <c r="U127" s="66">
        <f t="shared" si="59"/>
        <v>0.21804717498628634</v>
      </c>
      <c r="V127" s="66">
        <f t="shared" si="60"/>
        <v>1.6822088133113915E-2</v>
      </c>
      <c r="W127" s="113">
        <f t="shared" si="61"/>
        <v>5.8936022253129348E-2</v>
      </c>
      <c r="X127" s="66">
        <f t="shared" si="62"/>
        <v>8.2287953583067439E-2</v>
      </c>
      <c r="Y127" s="71">
        <f t="shared" si="103"/>
        <v>0.15071437602731066</v>
      </c>
      <c r="Z127" s="66">
        <f t="shared" si="64"/>
        <v>0.25045712196013897</v>
      </c>
      <c r="AA127" s="66">
        <f t="shared" si="65"/>
        <v>8.6594386142369459E-2</v>
      </c>
      <c r="AB127" s="67">
        <f t="shared" si="104"/>
        <v>0.43591150118851707</v>
      </c>
      <c r="AC127" s="66">
        <v>0.35399999999999998</v>
      </c>
      <c r="AD127" s="67">
        <f t="shared" si="67"/>
        <v>7.4740801618409403E-2</v>
      </c>
      <c r="AE127" s="70">
        <f t="shared" si="115"/>
        <v>0.30420921818303237</v>
      </c>
      <c r="AF127" s="69">
        <v>21876</v>
      </c>
      <c r="AG127" s="69"/>
      <c r="AH127" s="888">
        <v>16522</v>
      </c>
      <c r="AI127" s="888">
        <v>63272</v>
      </c>
      <c r="AJ127" s="887">
        <v>56663</v>
      </c>
      <c r="AK127" s="888">
        <f t="shared" si="68"/>
        <v>5479</v>
      </c>
      <c r="AL127" s="68">
        <v>4729</v>
      </c>
      <c r="AM127" s="119">
        <v>1102</v>
      </c>
      <c r="AN127" s="72">
        <v>535.61242477762403</v>
      </c>
      <c r="AO127" s="68">
        <v>368</v>
      </c>
      <c r="AP127" s="69">
        <v>401</v>
      </c>
      <c r="AQ127" s="68">
        <v>3729</v>
      </c>
      <c r="AR127" s="888">
        <f t="shared" si="88"/>
        <v>741</v>
      </c>
      <c r="AS127" s="68">
        <v>750</v>
      </c>
      <c r="AT127" s="120">
        <v>223.1312725831834</v>
      </c>
      <c r="AU127" s="69">
        <v>8</v>
      </c>
      <c r="AV127" s="888">
        <f t="shared" si="69"/>
        <v>4770</v>
      </c>
      <c r="AW127" s="68">
        <v>2705</v>
      </c>
      <c r="AX127" s="69">
        <v>332</v>
      </c>
      <c r="AY127" s="69">
        <v>1130</v>
      </c>
      <c r="AZ127" s="68">
        <v>1577</v>
      </c>
      <c r="BA127" s="220">
        <v>4029</v>
      </c>
      <c r="BB127" s="894">
        <f t="shared" si="70"/>
        <v>1800.1312725831833</v>
      </c>
      <c r="BC127" s="349">
        <f t="shared" si="71"/>
        <v>0.34574535339486662</v>
      </c>
      <c r="BD127" s="349">
        <f t="shared" si="105"/>
        <v>0.55048046529270456</v>
      </c>
      <c r="BE127" s="353">
        <f t="shared" si="73"/>
        <v>5.8161588064230621E-3</v>
      </c>
      <c r="BF127" s="365">
        <f t="shared" si="74"/>
        <v>7.5388797572385896E-2</v>
      </c>
      <c r="BG127" s="365">
        <f t="shared" si="106"/>
        <v>1.5921557871640153</v>
      </c>
      <c r="BH127" s="365">
        <f t="shared" si="76"/>
        <v>7.2088133113914793E-2</v>
      </c>
      <c r="BI127" s="365">
        <f t="shared" si="77"/>
        <v>2.4924137059046655E-2</v>
      </c>
      <c r="BJ127" s="365">
        <f t="shared" si="78"/>
        <v>2.8450677591718033E-2</v>
      </c>
      <c r="BK127" s="365">
        <f t="shared" si="79"/>
        <v>0.17046077893582007</v>
      </c>
      <c r="BL127" s="380">
        <f t="shared" si="80"/>
        <v>0.21617297494971657</v>
      </c>
      <c r="BM127" s="365">
        <v>0.29199999999999998</v>
      </c>
      <c r="BN127" s="907">
        <v>8014</v>
      </c>
      <c r="BO127" s="907">
        <v>2322</v>
      </c>
      <c r="BP127" s="910">
        <f t="shared" si="107"/>
        <v>34830</v>
      </c>
      <c r="BQ127" s="909">
        <v>12868</v>
      </c>
      <c r="BR127" s="909">
        <v>653.28555170632944</v>
      </c>
      <c r="BS127" s="272">
        <v>131.05538705994115</v>
      </c>
      <c r="BT127" s="907">
        <v>964</v>
      </c>
      <c r="BU127" s="457"/>
    </row>
    <row r="128" spans="1:73" x14ac:dyDescent="0.2">
      <c r="A128" s="421"/>
      <c r="B128" s="476">
        <v>1896</v>
      </c>
      <c r="C128" s="458">
        <v>12</v>
      </c>
      <c r="D128" s="459">
        <v>1584</v>
      </c>
      <c r="E128" s="112">
        <v>9560</v>
      </c>
      <c r="F128" s="468">
        <f t="shared" si="97"/>
        <v>9458.6937829213402</v>
      </c>
      <c r="G128" s="471">
        <f t="shared" si="82"/>
        <v>0.98940311536834102</v>
      </c>
      <c r="H128" s="468">
        <f t="shared" ref="H128:H138" si="118">E128-F128</f>
        <v>101.30621707865976</v>
      </c>
      <c r="I128" s="497">
        <f t="shared" si="98"/>
        <v>7759.1868515326505</v>
      </c>
      <c r="J128" s="521">
        <f t="shared" si="83"/>
        <v>0.81163042380048644</v>
      </c>
      <c r="K128" s="632">
        <f t="shared" si="99"/>
        <v>7643.8595010464469</v>
      </c>
      <c r="L128" s="637">
        <f t="shared" si="84"/>
        <v>0.79956689341490028</v>
      </c>
      <c r="M128" s="512">
        <f t="shared" si="100"/>
        <v>9422.9611811685245</v>
      </c>
      <c r="N128" s="507">
        <f t="shared" si="85"/>
        <v>0.9856653955197201</v>
      </c>
      <c r="O128" s="515">
        <f t="shared" si="101"/>
        <v>7675.5408517727501</v>
      </c>
      <c r="P128" s="831">
        <f t="shared" si="86"/>
        <v>0.80288084223564327</v>
      </c>
      <c r="Q128" s="517">
        <f t="shared" si="102"/>
        <v>7645.4872966599287</v>
      </c>
      <c r="R128" s="834">
        <f t="shared" si="87"/>
        <v>0.79973716492258673</v>
      </c>
      <c r="S128" s="412">
        <v>0.38700000000000001</v>
      </c>
      <c r="T128" s="66">
        <v>0.74199999999999999</v>
      </c>
      <c r="U128" s="66">
        <f t="shared" si="59"/>
        <v>0.22530305141423992</v>
      </c>
      <c r="V128" s="66">
        <f t="shared" si="60"/>
        <v>1.8763643119223444E-2</v>
      </c>
      <c r="W128" s="113">
        <f t="shared" si="61"/>
        <v>5.6612566286357059E-2</v>
      </c>
      <c r="X128" s="66">
        <f t="shared" si="62"/>
        <v>9.6166810180157242E-2</v>
      </c>
      <c r="Y128" s="71">
        <f t="shared" si="103"/>
        <v>0.15362365418608387</v>
      </c>
      <c r="Z128" s="66">
        <f t="shared" si="64"/>
        <v>0.25498118991221957</v>
      </c>
      <c r="AA128" s="66">
        <f t="shared" si="65"/>
        <v>8.8221115217740634E-2</v>
      </c>
      <c r="AB128" s="67">
        <f t="shared" si="104"/>
        <v>0.44401096094003994</v>
      </c>
      <c r="AC128" s="66">
        <v>0.35399999999999998</v>
      </c>
      <c r="AD128" s="67">
        <f t="shared" si="67"/>
        <v>7.8000964165193643E-2</v>
      </c>
      <c r="AE128" s="70">
        <f t="shared" si="115"/>
        <v>0.30159685569090389</v>
      </c>
      <c r="AF128" s="69">
        <v>21531</v>
      </c>
      <c r="AG128" s="69"/>
      <c r="AH128" s="888">
        <v>16141</v>
      </c>
      <c r="AI128" s="888">
        <v>62230</v>
      </c>
      <c r="AJ128" s="887">
        <v>55577</v>
      </c>
      <c r="AK128" s="888">
        <f t="shared" si="68"/>
        <v>5490</v>
      </c>
      <c r="AL128" s="68">
        <v>4854</v>
      </c>
      <c r="AM128" s="119">
        <v>1238</v>
      </c>
      <c r="AN128" s="72">
        <v>528.92595050229534</v>
      </c>
      <c r="AO128" s="68">
        <v>404</v>
      </c>
      <c r="AP128" s="69">
        <v>411</v>
      </c>
      <c r="AQ128" s="68">
        <v>3523</v>
      </c>
      <c r="AR128" s="888">
        <f t="shared" si="88"/>
        <v>770</v>
      </c>
      <c r="AS128" s="68">
        <v>636</v>
      </c>
      <c r="AT128" s="120">
        <v>260.56758998896589</v>
      </c>
      <c r="AU128" s="69">
        <v>4</v>
      </c>
      <c r="AV128" s="888">
        <f t="shared" si="69"/>
        <v>4851</v>
      </c>
      <c r="AW128" s="68">
        <v>3059</v>
      </c>
      <c r="AX128" s="69">
        <v>355</v>
      </c>
      <c r="AY128" s="69">
        <v>1163</v>
      </c>
      <c r="AZ128" s="68">
        <v>1810</v>
      </c>
      <c r="BA128" s="220">
        <v>4081</v>
      </c>
      <c r="BB128" s="894">
        <f t="shared" si="70"/>
        <v>2070.5675899889657</v>
      </c>
      <c r="BC128" s="349">
        <f t="shared" si="71"/>
        <v>0.34599067973646153</v>
      </c>
      <c r="BD128" s="349">
        <f t="shared" si="105"/>
        <v>0.56132090631528198</v>
      </c>
      <c r="BE128" s="353">
        <f t="shared" si="73"/>
        <v>6.4920456371524984E-3</v>
      </c>
      <c r="BF128" s="365">
        <f t="shared" si="74"/>
        <v>7.7952755905511817E-2</v>
      </c>
      <c r="BG128" s="365">
        <f t="shared" si="106"/>
        <v>1.6223584598950351</v>
      </c>
      <c r="BH128" s="365">
        <f t="shared" si="76"/>
        <v>8.4064836747015925E-2</v>
      </c>
      <c r="BI128" s="365">
        <f t="shared" si="77"/>
        <v>2.9085650008034709E-2</v>
      </c>
      <c r="BJ128" s="365">
        <f t="shared" si="78"/>
        <v>3.327282002231987E-2</v>
      </c>
      <c r="BK128" s="365">
        <f t="shared" si="79"/>
        <v>0.16362454135897078</v>
      </c>
      <c r="BL128" s="380">
        <f t="shared" si="80"/>
        <v>0.22544238539779851</v>
      </c>
      <c r="BM128" s="365">
        <v>0.28999999999999998</v>
      </c>
      <c r="BN128" s="907">
        <v>8045</v>
      </c>
      <c r="BO128" s="907">
        <v>2166</v>
      </c>
      <c r="BP128" s="910">
        <f t="shared" si="107"/>
        <v>34931</v>
      </c>
      <c r="BQ128" s="909">
        <v>12565</v>
      </c>
      <c r="BR128" s="909">
        <v>849.66631150365879</v>
      </c>
      <c r="BS128" s="272">
        <v>144.16410855073224</v>
      </c>
      <c r="BT128" s="907">
        <v>1006</v>
      </c>
      <c r="BU128" s="457"/>
    </row>
    <row r="129" spans="1:73" x14ac:dyDescent="0.2">
      <c r="A129" s="421"/>
      <c r="B129" s="476">
        <v>1895</v>
      </c>
      <c r="C129" s="458">
        <v>12</v>
      </c>
      <c r="D129" s="459">
        <v>1594</v>
      </c>
      <c r="E129" s="112">
        <v>10514</v>
      </c>
      <c r="F129" s="468">
        <f t="shared" si="97"/>
        <v>10297.880375129727</v>
      </c>
      <c r="G129" s="470">
        <f t="shared" si="82"/>
        <v>0.97944458580271332</v>
      </c>
      <c r="H129" s="468">
        <f t="shared" si="118"/>
        <v>216.11962487027267</v>
      </c>
      <c r="I129" s="497">
        <f t="shared" si="98"/>
        <v>8370.4363647671453</v>
      </c>
      <c r="J129" s="521">
        <f t="shared" si="83"/>
        <v>0.79612291846748573</v>
      </c>
      <c r="K129" s="632">
        <f t="shared" si="99"/>
        <v>8166.2644561439956</v>
      </c>
      <c r="L129" s="637">
        <f t="shared" si="84"/>
        <v>0.77670386685790338</v>
      </c>
      <c r="M129" s="512">
        <f t="shared" si="100"/>
        <v>10330.316845647119</v>
      </c>
      <c r="N129" s="507">
        <f t="shared" si="85"/>
        <v>0.98252966003872166</v>
      </c>
      <c r="O129" s="515">
        <f t="shared" si="101"/>
        <v>8325.7337194246211</v>
      </c>
      <c r="P129" s="831">
        <f t="shared" si="86"/>
        <v>0.79187119264072869</v>
      </c>
      <c r="Q129" s="517">
        <f t="shared" si="102"/>
        <v>8193.3840950158301</v>
      </c>
      <c r="R129" s="834">
        <f t="shared" si="87"/>
        <v>0.77928325042950641</v>
      </c>
      <c r="S129" s="412">
        <v>0.4</v>
      </c>
      <c r="T129" s="66">
        <v>0.76100000000000001</v>
      </c>
      <c r="U129" s="66">
        <f t="shared" si="59"/>
        <v>0.23846865500682848</v>
      </c>
      <c r="V129" s="66">
        <f t="shared" si="60"/>
        <v>2.1498744438080974E-2</v>
      </c>
      <c r="W129" s="113">
        <f t="shared" si="61"/>
        <v>5.6958142607710822E-2</v>
      </c>
      <c r="X129" s="66">
        <f t="shared" si="62"/>
        <v>8.3723377313434072E-2</v>
      </c>
      <c r="Y129" s="71">
        <f t="shared" si="103"/>
        <v>0.16538467588441633</v>
      </c>
      <c r="Z129" s="66">
        <f t="shared" si="64"/>
        <v>0.2549892065729768</v>
      </c>
      <c r="AA129" s="66">
        <f t="shared" si="65"/>
        <v>9.1044940462145882E-2</v>
      </c>
      <c r="AB129" s="67">
        <f t="shared" si="104"/>
        <v>0.46319221111062159</v>
      </c>
      <c r="AC129" s="66">
        <v>0.36099999999999999</v>
      </c>
      <c r="AD129" s="67">
        <f t="shared" si="67"/>
        <v>8.0537335032167742E-2</v>
      </c>
      <c r="AE129" s="70">
        <f t="shared" si="115"/>
        <v>0.30730387239899659</v>
      </c>
      <c r="AF129" s="69">
        <v>22699</v>
      </c>
      <c r="AG129" s="69"/>
      <c r="AH129" s="888">
        <v>16827</v>
      </c>
      <c r="AI129" s="888">
        <v>63573</v>
      </c>
      <c r="AJ129" s="887">
        <v>56788</v>
      </c>
      <c r="AK129" s="888">
        <f t="shared" si="68"/>
        <v>5788</v>
      </c>
      <c r="AL129" s="68">
        <v>5120</v>
      </c>
      <c r="AM129" s="119">
        <v>1202</v>
      </c>
      <c r="AN129" s="72">
        <v>489.87116471412924</v>
      </c>
      <c r="AO129" s="68">
        <v>488</v>
      </c>
      <c r="AP129" s="69">
        <v>396</v>
      </c>
      <c r="AQ129" s="68">
        <v>3621</v>
      </c>
      <c r="AR129" s="888">
        <f t="shared" si="88"/>
        <v>794</v>
      </c>
      <c r="AS129" s="68">
        <v>668</v>
      </c>
      <c r="AT129" s="120">
        <v>205.43694163763979</v>
      </c>
      <c r="AU129" s="69">
        <v>4</v>
      </c>
      <c r="AV129" s="888">
        <f t="shared" si="69"/>
        <v>5413</v>
      </c>
      <c r="AW129" s="68">
        <v>2896</v>
      </c>
      <c r="AX129" s="69">
        <v>394</v>
      </c>
      <c r="AY129" s="69">
        <v>997</v>
      </c>
      <c r="AZ129" s="68">
        <v>1695</v>
      </c>
      <c r="BA129" s="220">
        <v>4619</v>
      </c>
      <c r="BB129" s="894">
        <f t="shared" si="70"/>
        <v>1900.4369416376398</v>
      </c>
      <c r="BC129" s="349">
        <f t="shared" si="71"/>
        <v>0.35705409529202647</v>
      </c>
      <c r="BD129" s="349">
        <f t="shared" si="105"/>
        <v>0.57879917575071183</v>
      </c>
      <c r="BE129" s="353">
        <f t="shared" si="73"/>
        <v>7.676214745253488E-3</v>
      </c>
      <c r="BF129" s="365">
        <f t="shared" si="74"/>
        <v>8.5146209868969536E-2</v>
      </c>
      <c r="BG129" s="365">
        <f t="shared" si="106"/>
        <v>1.6210405744746466</v>
      </c>
      <c r="BH129" s="365">
        <f t="shared" si="76"/>
        <v>7.4672893078990263E-2</v>
      </c>
      <c r="BI129" s="365">
        <f t="shared" si="77"/>
        <v>2.6662262281157097E-2</v>
      </c>
      <c r="BJ129" s="365">
        <f t="shared" si="78"/>
        <v>2.9893774741441174E-2</v>
      </c>
      <c r="BK129" s="365">
        <f t="shared" si="79"/>
        <v>0.15952244592272788</v>
      </c>
      <c r="BL129" s="380">
        <f t="shared" si="80"/>
        <v>0.22556059738314463</v>
      </c>
      <c r="BM129" s="365">
        <v>0.29599999999999999</v>
      </c>
      <c r="BN129" s="907">
        <v>8806</v>
      </c>
      <c r="BO129" s="907">
        <v>2414</v>
      </c>
      <c r="BP129" s="910">
        <f t="shared" si="107"/>
        <v>36796</v>
      </c>
      <c r="BQ129" s="909">
        <v>12928</v>
      </c>
      <c r="BR129" s="909">
        <v>753.66470925624765</v>
      </c>
      <c r="BS129" s="272">
        <v>132.38103892872238</v>
      </c>
      <c r="BT129" s="907">
        <v>997</v>
      </c>
      <c r="BU129" s="457"/>
    </row>
    <row r="130" spans="1:73" x14ac:dyDescent="0.2">
      <c r="A130" s="421"/>
      <c r="B130" s="476">
        <v>1894</v>
      </c>
      <c r="C130" s="458">
        <v>12</v>
      </c>
      <c r="D130" s="459">
        <v>1596</v>
      </c>
      <c r="E130" s="112">
        <v>11796</v>
      </c>
      <c r="F130" s="468">
        <f t="shared" si="97"/>
        <v>11524.101672470391</v>
      </c>
      <c r="G130" s="470">
        <f t="shared" si="82"/>
        <v>0.97694995527894124</v>
      </c>
      <c r="H130" s="468">
        <f t="shared" si="118"/>
        <v>271.89832752960865</v>
      </c>
      <c r="I130" s="497">
        <f t="shared" si="98"/>
        <v>9624.8016160778461</v>
      </c>
      <c r="J130" s="521">
        <f t="shared" si="83"/>
        <v>0.81593774297031585</v>
      </c>
      <c r="K130" s="632">
        <f t="shared" si="99"/>
        <v>9331.4127836372609</v>
      </c>
      <c r="L130" s="637">
        <f t="shared" si="84"/>
        <v>0.79106585144432529</v>
      </c>
      <c r="M130" s="512">
        <f t="shared" si="100"/>
        <v>11474.180885255595</v>
      </c>
      <c r="N130" s="651">
        <f t="shared" si="85"/>
        <v>0.97271794551166457</v>
      </c>
      <c r="O130" s="515">
        <f t="shared" si="101"/>
        <v>9597.9046515546997</v>
      </c>
      <c r="P130" s="831">
        <f t="shared" si="86"/>
        <v>0.81365756625590879</v>
      </c>
      <c r="Q130" s="517">
        <f t="shared" si="102"/>
        <v>9268.5590040729421</v>
      </c>
      <c r="R130" s="834">
        <f t="shared" si="87"/>
        <v>0.7857374537193067</v>
      </c>
      <c r="S130" s="412">
        <v>0.435</v>
      </c>
      <c r="T130" s="66">
        <v>0.81399999999999995</v>
      </c>
      <c r="U130" s="66">
        <f t="shared" si="59"/>
        <v>0.23006906463331869</v>
      </c>
      <c r="V130" s="66">
        <f t="shared" si="60"/>
        <v>2.5110782865583457E-2</v>
      </c>
      <c r="W130" s="113">
        <f t="shared" si="61"/>
        <v>5.1115711985277201E-2</v>
      </c>
      <c r="X130" s="66">
        <f t="shared" si="62"/>
        <v>8.3716134617607407E-2</v>
      </c>
      <c r="Y130" s="71">
        <f t="shared" si="103"/>
        <v>0.18090637221072003</v>
      </c>
      <c r="Z130" s="66">
        <f t="shared" si="64"/>
        <v>0.25837358776797476</v>
      </c>
      <c r="AA130" s="66">
        <f t="shared" si="65"/>
        <v>9.9256192009815197E-2</v>
      </c>
      <c r="AB130" s="67">
        <f t="shared" si="104"/>
        <v>0.4709170026747575</v>
      </c>
      <c r="AC130" s="66">
        <v>0.379</v>
      </c>
      <c r="AD130" s="67">
        <f t="shared" si="67"/>
        <v>9.0023771183191478E-2</v>
      </c>
      <c r="AE130" s="70">
        <f t="shared" si="115"/>
        <v>0.3177292960996918</v>
      </c>
      <c r="AF130" s="69">
        <v>25049</v>
      </c>
      <c r="AG130" s="69"/>
      <c r="AH130" s="888">
        <v>17809</v>
      </c>
      <c r="AI130" s="888">
        <v>65205</v>
      </c>
      <c r="AJ130" s="887">
        <v>57577</v>
      </c>
      <c r="AK130" s="888">
        <f t="shared" si="68"/>
        <v>6472</v>
      </c>
      <c r="AL130" s="68">
        <v>5870</v>
      </c>
      <c r="AM130" s="119">
        <v>1298</v>
      </c>
      <c r="AN130" s="72">
        <v>456.1864184206238</v>
      </c>
      <c r="AO130" s="68">
        <v>629</v>
      </c>
      <c r="AP130" s="69">
        <v>488</v>
      </c>
      <c r="AQ130" s="68">
        <v>3333</v>
      </c>
      <c r="AR130" s="888">
        <f t="shared" si="88"/>
        <v>910</v>
      </c>
      <c r="AS130" s="68">
        <v>602</v>
      </c>
      <c r="AT130" s="120">
        <v>254.00545603644807</v>
      </c>
      <c r="AU130" s="69">
        <v>3</v>
      </c>
      <c r="AV130" s="888">
        <f t="shared" si="69"/>
        <v>5763</v>
      </c>
      <c r="AW130" s="68">
        <v>3147</v>
      </c>
      <c r="AX130" s="69">
        <v>419</v>
      </c>
      <c r="AY130" s="69">
        <v>1156</v>
      </c>
      <c r="AZ130" s="68">
        <v>1843</v>
      </c>
      <c r="BA130" s="220">
        <v>4853</v>
      </c>
      <c r="BB130" s="894">
        <f t="shared" si="70"/>
        <v>2097.0054560364479</v>
      </c>
      <c r="BC130" s="349">
        <f t="shared" si="71"/>
        <v>0.38415765662142476</v>
      </c>
      <c r="BD130" s="349">
        <f t="shared" si="105"/>
        <v>0.62005981136415922</v>
      </c>
      <c r="BE130" s="353">
        <f t="shared" si="73"/>
        <v>9.6464995015719656E-3</v>
      </c>
      <c r="BF130" s="365">
        <f t="shared" si="74"/>
        <v>8.8382792730618817E-2</v>
      </c>
      <c r="BG130" s="365">
        <f t="shared" si="106"/>
        <v>1.6140764102359375</v>
      </c>
      <c r="BH130" s="365">
        <f t="shared" si="76"/>
        <v>7.3575791448760433E-2</v>
      </c>
      <c r="BI130" s="365">
        <f t="shared" si="77"/>
        <v>2.8264703627022467E-2</v>
      </c>
      <c r="BJ130" s="365">
        <f t="shared" si="78"/>
        <v>3.2160194096103795E-2</v>
      </c>
      <c r="BK130" s="365">
        <f t="shared" si="79"/>
        <v>0.13305920396023793</v>
      </c>
      <c r="BL130" s="380">
        <f t="shared" si="80"/>
        <v>0.23434069224320331</v>
      </c>
      <c r="BM130" s="365">
        <v>0.309</v>
      </c>
      <c r="BN130" s="907">
        <v>9983</v>
      </c>
      <c r="BO130" s="907">
        <v>2753</v>
      </c>
      <c r="BP130" s="910">
        <f t="shared" si="107"/>
        <v>40431</v>
      </c>
      <c r="BQ130" s="909">
        <v>13127</v>
      </c>
      <c r="BR130" s="909">
        <v>829.77702854070003</v>
      </c>
      <c r="BS130" s="272">
        <v>158.53855758475956</v>
      </c>
      <c r="BT130" s="907">
        <v>1300</v>
      </c>
      <c r="BU130" s="457"/>
    </row>
    <row r="131" spans="1:73" x14ac:dyDescent="0.2">
      <c r="A131" s="421"/>
      <c r="B131" s="476">
        <v>1893</v>
      </c>
      <c r="C131" s="458">
        <v>12</v>
      </c>
      <c r="D131" s="459">
        <v>1570</v>
      </c>
      <c r="E131" s="112">
        <v>10315</v>
      </c>
      <c r="F131" s="468">
        <f t="shared" ref="F131:F148" si="119">((((4/6)+((S131+T131+Y131+AA131+AC131+AD131+AE131-(1-V131)-W131-X131)/20))*(AF131+(AL131+BA131)*5/6+(AP131+AU131+AX131)*1/6+AS131*18/6+AW131*8/6-AM131*9/6-AN131*7/6-AO131*3/6-AQ131*2/6-AY131*4/6-AZ131)-(((2/6)-((S131+T131+U131+V131+Z131+AB131+AC131+AD131+AE131)/20))*(AM131*17/6+AN131*12/6+AQ131*3/6+AT131*2/6+AY131*5/6+AZ131*8/6-AL131*1/6-AO131*9/6-AS131*2/6))))/2</f>
        <v>9964.6040668852384</v>
      </c>
      <c r="G131" s="470">
        <f t="shared" si="82"/>
        <v>0.966030447589456</v>
      </c>
      <c r="H131" s="468">
        <f t="shared" si="118"/>
        <v>350.39593311476165</v>
      </c>
      <c r="I131" s="497">
        <f t="shared" ref="I131:I148" si="120">(((AH131+AL131+AS131-BS131*0.5-AO131)*(1.1*(AF131*1.4-AH131*0.6-AO131*3+(AL131+AS131-BS131)*0.1+(AW131-AZ131-BR131)*0.9)))/((1.1*(AF131*1.4-AH131*0.6-AO131*3+(AL131+AS131-BS131)*0.1+(AW131-AZ131-BR131)*0.9))+(AI131-AL131-AN131-AY131-AS131-AH131+AZ131+BR131)))+AO131</f>
        <v>8185.0209515249526</v>
      </c>
      <c r="J131" s="521">
        <f t="shared" si="83"/>
        <v>0.7935066361148766</v>
      </c>
      <c r="K131" s="632">
        <f t="shared" ref="K131:K148" si="121">((AF131+AL131+AS131)*2+AH131+AW131-(AJ131+AZ131+BR131-AH131)*0.605)*0.16</f>
        <v>7854.6625567783321</v>
      </c>
      <c r="L131" s="637">
        <f t="shared" si="84"/>
        <v>0.76147964680352231</v>
      </c>
      <c r="M131" s="512">
        <f t="shared" ref="M131:M148" si="122">((((2/3)+((BC131+AD131+AC131+AE131-W131)/20))*(AF131+((AL131+BA131)*(5/6))+((AP131+AU131+AX131)*(1/6))+(AS131*(19/6))+(AW131*(4/3))-(AN131*(7/6))-(BR131*(11/6))-AO131-(AQ131*(1/3))-(AY131*(2/3))-AZ131))-(((1/3)-(((BC131+AD131)*2+AC131+AE131-W131)/20))*((AN131*(13/6))+(BR131*(8/3))+(AQ131*(1/2))+(AT131*(1/3))+((AY131+AZ131)*(3/2))-(AL131*(1/6))-(AO131*(11/3))-(AS131*(5/12)))))/2</f>
        <v>9883.3673163922213</v>
      </c>
      <c r="N131" s="639">
        <f t="shared" si="85"/>
        <v>0.95815485374621634</v>
      </c>
      <c r="O131" s="515">
        <f t="shared" ref="O131:O148" si="123">((AH131+AL131-AZ131+AS131-BR131)*(AF131+(AL131-BS131+AS131)*0.26+(AY131+AN131+AW131)*0.52))/(AJ131+AL131+AS131+AN131+AY131)</f>
        <v>7929.2066006831283</v>
      </c>
      <c r="P131" s="831">
        <f t="shared" si="86"/>
        <v>0.76870640820970704</v>
      </c>
      <c r="Q131" s="517">
        <f t="shared" ref="Q131:Q148" si="124">BQ131*0.5+BO131*0.72+BT131*1.04+AO131*1.44+(AS131+AL131-BS131)*0.34+BS131*0.25+AW131*0.18-AZ131*0.32-(AJ131-AH131-AQ131)*0.09-AQ131*0.098-BR131*0.37+AN131*0.37+AY131*0.04</f>
        <v>7930.2631174368162</v>
      </c>
      <c r="R131" s="834">
        <f t="shared" si="87"/>
        <v>0.76880883348878493</v>
      </c>
      <c r="S131" s="412">
        <v>0.379</v>
      </c>
      <c r="T131" s="66">
        <v>0.73599999999999999</v>
      </c>
      <c r="U131" s="66">
        <f t="shared" ref="U131:U148" si="125">AV131/AF131</f>
        <v>0.26148999258710154</v>
      </c>
      <c r="V131" s="66">
        <f t="shared" ref="V131:V148" si="126">AO131/AF131</f>
        <v>2.1312083024462566E-2</v>
      </c>
      <c r="W131" s="113">
        <f t="shared" ref="W131:W148" si="127">AQ131/AI131</f>
        <v>5.2465452261306535E-2</v>
      </c>
      <c r="X131" s="66">
        <f t="shared" ref="X131:X148" si="128">BB131/AF131</f>
        <v>8.6448101034988012E-2</v>
      </c>
      <c r="Y131" s="71">
        <f t="shared" ref="Y131:Y148" si="129">E131/AI131</f>
        <v>0.161981783919598</v>
      </c>
      <c r="Z131" s="66">
        <f t="shared" ref="Z131:Z148" si="130">AK131/AF131</f>
        <v>0.31421423276501109</v>
      </c>
      <c r="AA131" s="66">
        <f t="shared" ref="AA131:AA148" si="131">AK131/AI131</f>
        <v>0.10650125628140704</v>
      </c>
      <c r="AB131" s="67">
        <f t="shared" ref="AB131:AB148" si="132">E131/AF131</f>
        <v>0.47790029651593774</v>
      </c>
      <c r="AC131" s="66">
        <v>0.35599999999999998</v>
      </c>
      <c r="AD131" s="67">
        <f t="shared" ref="AD131:AD148" si="133">AL131/AI131</f>
        <v>9.6466708542713567E-2</v>
      </c>
      <c r="AE131" s="70">
        <f t="shared" si="115"/>
        <v>0.28804166452832908</v>
      </c>
      <c r="AF131" s="69">
        <v>21584</v>
      </c>
      <c r="AG131" s="69"/>
      <c r="AH131" s="888">
        <v>15913</v>
      </c>
      <c r="AI131" s="888">
        <v>63680</v>
      </c>
      <c r="AJ131" s="887">
        <v>56898</v>
      </c>
      <c r="AK131" s="888">
        <f t="shared" ref="AK131:AK148" si="134">AL131+AS131</f>
        <v>6782</v>
      </c>
      <c r="AL131" s="68">
        <v>6143</v>
      </c>
      <c r="AM131" s="119">
        <v>1268</v>
      </c>
      <c r="AN131" s="72">
        <v>551.48875354345705</v>
      </c>
      <c r="AO131" s="68">
        <v>460</v>
      </c>
      <c r="AP131" s="69">
        <v>521</v>
      </c>
      <c r="AQ131" s="68">
        <v>3341</v>
      </c>
      <c r="AR131" s="888">
        <f t="shared" si="88"/>
        <v>1063</v>
      </c>
      <c r="AS131" s="68">
        <v>639</v>
      </c>
      <c r="AT131" s="120">
        <v>251.89581273918117</v>
      </c>
      <c r="AU131" s="69">
        <v>6</v>
      </c>
      <c r="AV131" s="888">
        <f t="shared" ref="AV131:AV148" si="135">AP131+AU131+AX131+BA131</f>
        <v>5644</v>
      </c>
      <c r="AW131" s="68">
        <v>2750</v>
      </c>
      <c r="AX131" s="69">
        <v>536</v>
      </c>
      <c r="AY131" s="72">
        <v>1406.8543916119127</v>
      </c>
      <c r="AZ131" s="68">
        <v>1614</v>
      </c>
      <c r="BA131" s="220">
        <v>4581</v>
      </c>
      <c r="BB131" s="894">
        <f t="shared" ref="BB131:BB148" si="136">AT131+AZ131</f>
        <v>1865.8958127391811</v>
      </c>
      <c r="BC131" s="349">
        <f t="shared" ref="BC131:BC148" si="137">AF131/AI131</f>
        <v>0.33894472361809047</v>
      </c>
      <c r="BD131" s="349">
        <f t="shared" ref="BD131:BD148" si="138">BP131/AI131</f>
        <v>0.57726130653266328</v>
      </c>
      <c r="BE131" s="353">
        <f t="shared" ref="BE131:BE148" si="139">AO131/AI131</f>
        <v>7.2236180904522614E-3</v>
      </c>
      <c r="BF131" s="365">
        <f t="shared" ref="BF131:BF148" si="140">AV131/AI131</f>
        <v>8.8630653266331655E-2</v>
      </c>
      <c r="BG131" s="365">
        <f t="shared" ref="BG131:BG148" si="141">BP131/AF131</f>
        <v>1.7031134173461824</v>
      </c>
      <c r="BH131" s="365">
        <f t="shared" ref="BH131:BH148" si="142">AZ131/AF131</f>
        <v>7.4777613046701261E-2</v>
      </c>
      <c r="BI131" s="365">
        <f t="shared" ref="BI131:BI148" si="143">AZ131/AI131</f>
        <v>2.5345477386934673E-2</v>
      </c>
      <c r="BJ131" s="365">
        <f t="shared" ref="BJ131:BJ148" si="144">BB131/AI131</f>
        <v>2.9301127712612767E-2</v>
      </c>
      <c r="BK131" s="365">
        <f t="shared" ref="BK131:BK148" si="145">AQ131/AF131</f>
        <v>0.15479058561897702</v>
      </c>
      <c r="BL131" s="380">
        <f t="shared" ref="BL131:BL148" si="146">AL131/AF131</f>
        <v>0.2846089696071164</v>
      </c>
      <c r="BM131" s="365">
        <v>0.28000000000000003</v>
      </c>
      <c r="BN131" s="907">
        <v>8556</v>
      </c>
      <c r="BO131" s="907">
        <v>2197</v>
      </c>
      <c r="BP131" s="910">
        <f t="shared" ref="BP131:BP148" si="147">AF131+AK131+AV131+AW131</f>
        <v>36760</v>
      </c>
      <c r="BQ131" s="909">
        <v>12209</v>
      </c>
      <c r="BR131" s="909">
        <v>877.62647956267665</v>
      </c>
      <c r="BS131" s="272">
        <v>133.13444000611807</v>
      </c>
      <c r="BT131" s="907">
        <v>1047</v>
      </c>
      <c r="BU131" s="457"/>
    </row>
    <row r="132" spans="1:73" x14ac:dyDescent="0.2">
      <c r="A132" s="421"/>
      <c r="B132" s="476">
        <v>1892</v>
      </c>
      <c r="C132" s="458">
        <v>12</v>
      </c>
      <c r="D132" s="459">
        <v>1836</v>
      </c>
      <c r="E132" s="112">
        <v>9388</v>
      </c>
      <c r="F132" s="468">
        <f t="shared" si="119"/>
        <v>9269.6443075215593</v>
      </c>
      <c r="G132" s="471">
        <f t="shared" ref="G132:G148" si="148">F132/E132</f>
        <v>0.98739287468273962</v>
      </c>
      <c r="H132" s="468">
        <f t="shared" si="118"/>
        <v>118.35569247844069</v>
      </c>
      <c r="I132" s="497">
        <f t="shared" si="120"/>
        <v>7145.8430535579209</v>
      </c>
      <c r="J132" s="521">
        <f t="shared" ref="J132:J148" si="149">I132/E132</f>
        <v>0.76116777306752459</v>
      </c>
      <c r="K132" s="632">
        <f t="shared" si="121"/>
        <v>6932.9860930563555</v>
      </c>
      <c r="L132" s="637">
        <f t="shared" ref="L132:L148" si="150">K132/E132</f>
        <v>0.7384944709263267</v>
      </c>
      <c r="M132" s="512">
        <f t="shared" si="122"/>
        <v>9291.5680553027123</v>
      </c>
      <c r="N132" s="507">
        <f t="shared" ref="N132:N148" si="151">M132/E132</f>
        <v>0.98972816950391052</v>
      </c>
      <c r="O132" s="515">
        <f t="shared" si="123"/>
        <v>6860.8408737817863</v>
      </c>
      <c r="P132" s="831">
        <f t="shared" ref="P132:P148" si="152">O132/E132</f>
        <v>0.73080963717317704</v>
      </c>
      <c r="Q132" s="517">
        <f t="shared" si="124"/>
        <v>7001.788783441064</v>
      </c>
      <c r="R132" s="834">
        <f t="shared" ref="R132:R148" si="153">Q132/E132</f>
        <v>0.74582326197710525</v>
      </c>
      <c r="S132" s="412">
        <v>0.32800000000000001</v>
      </c>
      <c r="T132" s="66">
        <v>0.64400000000000002</v>
      </c>
      <c r="U132" s="66">
        <f t="shared" si="125"/>
        <v>0.3312939152048181</v>
      </c>
      <c r="V132" s="66">
        <f t="shared" si="126"/>
        <v>1.9932125615410353E-2</v>
      </c>
      <c r="W132" s="113">
        <f t="shared" si="127"/>
        <v>8.4571266728032293E-2</v>
      </c>
      <c r="X132" s="66">
        <f t="shared" si="128"/>
        <v>0.10277193872046959</v>
      </c>
      <c r="Y132" s="71">
        <f t="shared" si="129"/>
        <v>0.13294625787722156</v>
      </c>
      <c r="Z132" s="66">
        <f t="shared" si="130"/>
        <v>0.32211653362649967</v>
      </c>
      <c r="AA132" s="66">
        <f t="shared" si="131"/>
        <v>9.5432981661120159E-2</v>
      </c>
      <c r="AB132" s="67">
        <f t="shared" si="132"/>
        <v>0.44873572008986184</v>
      </c>
      <c r="AC132" s="66">
        <v>0.317</v>
      </c>
      <c r="AD132" s="67">
        <f t="shared" si="133"/>
        <v>8.7488493946045465E-2</v>
      </c>
      <c r="AE132" s="70">
        <f t="shared" si="115"/>
        <v>0.26250886709086624</v>
      </c>
      <c r="AF132" s="69">
        <v>20921</v>
      </c>
      <c r="AG132" s="69"/>
      <c r="AH132" s="888">
        <v>15643</v>
      </c>
      <c r="AI132" s="888">
        <v>70615</v>
      </c>
      <c r="AJ132" s="887">
        <v>63876</v>
      </c>
      <c r="AK132" s="888">
        <f t="shared" si="134"/>
        <v>6739</v>
      </c>
      <c r="AL132" s="68">
        <v>6178</v>
      </c>
      <c r="AM132" s="119">
        <v>1339</v>
      </c>
      <c r="AN132" s="72">
        <v>514.85025646996428</v>
      </c>
      <c r="AO132" s="68">
        <v>417</v>
      </c>
      <c r="AP132" s="69">
        <v>603</v>
      </c>
      <c r="AQ132" s="68">
        <v>5972</v>
      </c>
      <c r="AR132" s="888">
        <f t="shared" ref="AR132:AR148" si="154">AP132+AU132+AX132</f>
        <v>1351</v>
      </c>
      <c r="AS132" s="68">
        <v>561</v>
      </c>
      <c r="AT132" s="120">
        <v>273.09172997094441</v>
      </c>
      <c r="AU132" s="69">
        <v>1</v>
      </c>
      <c r="AV132" s="888">
        <f t="shared" si="135"/>
        <v>6931</v>
      </c>
      <c r="AW132" s="68">
        <v>3198</v>
      </c>
      <c r="AX132" s="69">
        <v>747</v>
      </c>
      <c r="AY132" s="72">
        <v>1559.8881171194305</v>
      </c>
      <c r="AZ132" s="68">
        <v>1877</v>
      </c>
      <c r="BA132" s="220">
        <v>5580</v>
      </c>
      <c r="BB132" s="894">
        <f t="shared" si="136"/>
        <v>2150.0917299709445</v>
      </c>
      <c r="BC132" s="349">
        <f t="shared" si="137"/>
        <v>0.29626849819443463</v>
      </c>
      <c r="BD132" s="349">
        <f t="shared" si="138"/>
        <v>0.53514125893931885</v>
      </c>
      <c r="BE132" s="353">
        <f t="shared" si="139"/>
        <v>5.9052609219004465E-3</v>
      </c>
      <c r="BF132" s="365">
        <f t="shared" si="140"/>
        <v>9.8151950718685835E-2</v>
      </c>
      <c r="BG132" s="365">
        <f t="shared" si="141"/>
        <v>1.8062712107451844</v>
      </c>
      <c r="BH132" s="365">
        <f t="shared" si="142"/>
        <v>8.9718464700540124E-2</v>
      </c>
      <c r="BI132" s="365">
        <f t="shared" si="143"/>
        <v>2.6580754797139419E-2</v>
      </c>
      <c r="BJ132" s="365">
        <f t="shared" si="144"/>
        <v>3.0448087941243991E-2</v>
      </c>
      <c r="BK132" s="365">
        <f t="shared" si="145"/>
        <v>0.28545480617561303</v>
      </c>
      <c r="BL132" s="380">
        <f t="shared" si="146"/>
        <v>0.2953013718273505</v>
      </c>
      <c r="BM132" s="365">
        <v>0.245</v>
      </c>
      <c r="BN132" s="907">
        <v>7360</v>
      </c>
      <c r="BO132" s="907">
        <v>2007</v>
      </c>
      <c r="BP132" s="910">
        <f t="shared" si="147"/>
        <v>37789</v>
      </c>
      <c r="BQ132" s="909">
        <v>12209</v>
      </c>
      <c r="BR132" s="909">
        <v>848.40812958309323</v>
      </c>
      <c r="BS132" s="272">
        <v>168.04809102063041</v>
      </c>
      <c r="BT132" s="907">
        <v>1010</v>
      </c>
      <c r="BU132" s="457"/>
    </row>
    <row r="133" spans="1:73" x14ac:dyDescent="0.2">
      <c r="A133" s="421"/>
      <c r="B133" s="476">
        <v>1891</v>
      </c>
      <c r="C133" s="458">
        <v>17</v>
      </c>
      <c r="D133" s="459">
        <v>2216</v>
      </c>
      <c r="E133" s="112">
        <v>12635</v>
      </c>
      <c r="F133" s="468">
        <f t="shared" si="119"/>
        <v>12362.91551960118</v>
      </c>
      <c r="G133" s="470">
        <f t="shared" si="148"/>
        <v>0.97846581081133199</v>
      </c>
      <c r="H133" s="468">
        <f t="shared" si="118"/>
        <v>272.08448039882023</v>
      </c>
      <c r="I133" s="497">
        <f t="shared" si="120"/>
        <v>9532.5026451780268</v>
      </c>
      <c r="J133" s="521">
        <f t="shared" si="149"/>
        <v>0.75445212862509115</v>
      </c>
      <c r="K133" s="632">
        <f t="shared" si="121"/>
        <v>9273.9127677944762</v>
      </c>
      <c r="L133" s="637">
        <f t="shared" si="150"/>
        <v>0.7339859729160646</v>
      </c>
      <c r="M133" s="512">
        <f t="shared" si="122"/>
        <v>12274.440531702247</v>
      </c>
      <c r="N133" s="651">
        <f t="shared" si="151"/>
        <v>0.97146343741212871</v>
      </c>
      <c r="O133" s="515">
        <f t="shared" si="123"/>
        <v>9141.4687587686767</v>
      </c>
      <c r="P133" s="831">
        <f t="shared" si="152"/>
        <v>0.72350366116095577</v>
      </c>
      <c r="Q133" s="517">
        <f t="shared" si="124"/>
        <v>9330.9223950807827</v>
      </c>
      <c r="R133" s="834">
        <f t="shared" si="153"/>
        <v>0.73849801306535678</v>
      </c>
      <c r="S133" s="412">
        <v>0.34300000000000003</v>
      </c>
      <c r="T133" s="66">
        <v>0.67400000000000004</v>
      </c>
      <c r="U133" s="66">
        <f t="shared" si="125"/>
        <v>0.33991664476401456</v>
      </c>
      <c r="V133" s="66">
        <f t="shared" si="126"/>
        <v>2.196523110426914E-2</v>
      </c>
      <c r="W133" s="113">
        <f t="shared" si="127"/>
        <v>8.8324873096446696E-2</v>
      </c>
      <c r="X133" s="66">
        <f t="shared" si="128"/>
        <v>0.10523331619805672</v>
      </c>
      <c r="Y133" s="71">
        <f t="shared" si="129"/>
        <v>0.14576603599446239</v>
      </c>
      <c r="Z133" s="66">
        <f t="shared" si="130"/>
        <v>0.33867758044531221</v>
      </c>
      <c r="AA133" s="66">
        <f t="shared" si="131"/>
        <v>0.10406091370558376</v>
      </c>
      <c r="AB133" s="67">
        <f t="shared" si="132"/>
        <v>0.47441144444861638</v>
      </c>
      <c r="AC133" s="66">
        <v>0.33100000000000002</v>
      </c>
      <c r="AD133" s="67">
        <f t="shared" si="133"/>
        <v>9.2697277341947396E-2</v>
      </c>
      <c r="AE133" s="70">
        <f t="shared" si="115"/>
        <v>0.27269276867797987</v>
      </c>
      <c r="AF133" s="69">
        <v>26633</v>
      </c>
      <c r="AG133" s="69"/>
      <c r="AH133" s="888">
        <v>19709</v>
      </c>
      <c r="AI133" s="888">
        <v>86680</v>
      </c>
      <c r="AJ133" s="887">
        <v>77660</v>
      </c>
      <c r="AK133" s="888">
        <f t="shared" si="134"/>
        <v>9020</v>
      </c>
      <c r="AL133" s="68">
        <v>8035</v>
      </c>
      <c r="AM133" s="119">
        <v>1602</v>
      </c>
      <c r="AN133" s="72">
        <v>711.205845624522</v>
      </c>
      <c r="AO133" s="68">
        <v>585</v>
      </c>
      <c r="AP133" s="69">
        <v>1013</v>
      </c>
      <c r="AQ133" s="68">
        <v>7656</v>
      </c>
      <c r="AR133" s="888">
        <f t="shared" si="154"/>
        <v>2000</v>
      </c>
      <c r="AS133" s="68">
        <v>985</v>
      </c>
      <c r="AT133" s="120">
        <v>320.67891030284466</v>
      </c>
      <c r="AU133" s="69">
        <v>6</v>
      </c>
      <c r="AV133" s="888">
        <f t="shared" si="135"/>
        <v>9053</v>
      </c>
      <c r="AW133" s="68">
        <v>4163</v>
      </c>
      <c r="AX133" s="69">
        <v>981</v>
      </c>
      <c r="AY133" s="72">
        <v>1825.9609481002624</v>
      </c>
      <c r="AZ133" s="68">
        <v>2482</v>
      </c>
      <c r="BA133" s="220">
        <v>7053</v>
      </c>
      <c r="BB133" s="894">
        <f t="shared" si="136"/>
        <v>2802.6789103028445</v>
      </c>
      <c r="BC133" s="349">
        <f t="shared" si="137"/>
        <v>0.30725657591139827</v>
      </c>
      <c r="BD133" s="349">
        <f t="shared" si="138"/>
        <v>0.56378634056299026</v>
      </c>
      <c r="BE133" s="353">
        <f t="shared" si="139"/>
        <v>6.7489616982002766E-3</v>
      </c>
      <c r="BF133" s="365">
        <f t="shared" si="140"/>
        <v>0.10444162436548224</v>
      </c>
      <c r="BG133" s="365">
        <f t="shared" si="141"/>
        <v>1.8349040663838097</v>
      </c>
      <c r="BH133" s="365">
        <f t="shared" si="142"/>
        <v>9.3192655727856413E-2</v>
      </c>
      <c r="BI133" s="365">
        <f t="shared" si="143"/>
        <v>2.863405629903092E-2</v>
      </c>
      <c r="BJ133" s="365">
        <f t="shared" si="144"/>
        <v>3.2333628406816389E-2</v>
      </c>
      <c r="BK133" s="365">
        <f t="shared" si="145"/>
        <v>0.2874629219389479</v>
      </c>
      <c r="BL133" s="380">
        <f t="shared" si="146"/>
        <v>0.30169338790222655</v>
      </c>
      <c r="BM133" s="365">
        <v>0.254</v>
      </c>
      <c r="BN133" s="907">
        <v>9964</v>
      </c>
      <c r="BO133" s="907">
        <v>2631</v>
      </c>
      <c r="BP133" s="910">
        <f t="shared" si="147"/>
        <v>48869</v>
      </c>
      <c r="BQ133" s="909">
        <v>15224</v>
      </c>
      <c r="BR133" s="909">
        <v>1081.1242996438336</v>
      </c>
      <c r="BS133" s="272">
        <v>208.75794284537201</v>
      </c>
      <c r="BT133" s="907">
        <v>1269</v>
      </c>
      <c r="BU133" s="457"/>
    </row>
    <row r="134" spans="1:73" x14ac:dyDescent="0.2">
      <c r="A134" s="421"/>
      <c r="B134" s="476">
        <v>1890</v>
      </c>
      <c r="C134" s="458">
        <v>25</v>
      </c>
      <c r="D134" s="459">
        <v>3218</v>
      </c>
      <c r="E134" s="112">
        <v>19383</v>
      </c>
      <c r="F134" s="468">
        <f t="shared" si="119"/>
        <v>19465.260047580992</v>
      </c>
      <c r="G134" s="471">
        <f t="shared" si="148"/>
        <v>1.0042439275437751</v>
      </c>
      <c r="H134" s="468">
        <f t="shared" ref="H134" si="155">F134-E134</f>
        <v>82.26004758099225</v>
      </c>
      <c r="I134" s="497">
        <f t="shared" si="120"/>
        <v>14442.230101078265</v>
      </c>
      <c r="J134" s="521">
        <f t="shared" si="149"/>
        <v>0.7450977712984711</v>
      </c>
      <c r="K134" s="632">
        <f t="shared" si="121"/>
        <v>14073.124815552217</v>
      </c>
      <c r="L134" s="637">
        <f t="shared" si="150"/>
        <v>0.72605503872219046</v>
      </c>
      <c r="M134" s="512">
        <f t="shared" si="122"/>
        <v>19530.735327063096</v>
      </c>
      <c r="N134" s="507">
        <f t="shared" si="151"/>
        <v>1.007621902030805</v>
      </c>
      <c r="O134" s="515">
        <f t="shared" si="123"/>
        <v>13818.920256181485</v>
      </c>
      <c r="P134" s="831">
        <f t="shared" si="152"/>
        <v>0.71294021855138445</v>
      </c>
      <c r="Q134" s="517">
        <f t="shared" si="124"/>
        <v>14063.952859213145</v>
      </c>
      <c r="R134" s="834">
        <f t="shared" si="153"/>
        <v>0.7255818428113886</v>
      </c>
      <c r="S134" s="412">
        <v>0.35099999999999998</v>
      </c>
      <c r="T134" s="66">
        <v>0.68799999999999994</v>
      </c>
      <c r="U134" s="66">
        <f t="shared" si="125"/>
        <v>0.35011568252690878</v>
      </c>
      <c r="V134" s="66">
        <f t="shared" si="126"/>
        <v>1.921335881702042E-2</v>
      </c>
      <c r="W134" s="113">
        <f t="shared" si="127"/>
        <v>5.2149473517536217E-2</v>
      </c>
      <c r="X134" s="66">
        <f t="shared" si="128"/>
        <v>0.1127018369311652</v>
      </c>
      <c r="Y134" s="71">
        <f t="shared" si="129"/>
        <v>0.15345578339007204</v>
      </c>
      <c r="Z134" s="66">
        <f t="shared" si="130"/>
        <v>0.32861382154712804</v>
      </c>
      <c r="AA134" s="66">
        <f t="shared" si="131"/>
        <v>0.10345182487530678</v>
      </c>
      <c r="AB134" s="67">
        <f t="shared" si="132"/>
        <v>0.48745096066794086</v>
      </c>
      <c r="AC134" s="66">
        <v>0.33700000000000002</v>
      </c>
      <c r="AD134" s="67">
        <f t="shared" si="133"/>
        <v>9.2811337186287701E-2</v>
      </c>
      <c r="AE134" s="70">
        <f t="shared" si="115"/>
        <v>0.26876148130544358</v>
      </c>
      <c r="AF134" s="69">
        <v>39764</v>
      </c>
      <c r="AG134" s="69"/>
      <c r="AH134" s="888">
        <v>29472</v>
      </c>
      <c r="AI134" s="888">
        <v>126310</v>
      </c>
      <c r="AJ134" s="887">
        <v>113243</v>
      </c>
      <c r="AK134" s="888">
        <f t="shared" si="134"/>
        <v>13067</v>
      </c>
      <c r="AL134" s="68">
        <v>11723</v>
      </c>
      <c r="AM134" s="119">
        <v>2373</v>
      </c>
      <c r="AN134" s="72">
        <v>923.90181955341961</v>
      </c>
      <c r="AO134" s="68">
        <v>764</v>
      </c>
      <c r="AP134" s="69">
        <v>1598</v>
      </c>
      <c r="AQ134" s="68">
        <v>6587</v>
      </c>
      <c r="AR134" s="888">
        <f t="shared" si="154"/>
        <v>3226</v>
      </c>
      <c r="AS134" s="68">
        <v>1344</v>
      </c>
      <c r="AT134" s="120">
        <v>415.47584373085249</v>
      </c>
      <c r="AU134" s="69">
        <v>23</v>
      </c>
      <c r="AV134" s="888">
        <f t="shared" si="135"/>
        <v>13922</v>
      </c>
      <c r="AW134" s="68">
        <v>6851</v>
      </c>
      <c r="AX134" s="69">
        <v>1605</v>
      </c>
      <c r="AY134" s="72">
        <v>2600.8897780902539</v>
      </c>
      <c r="AZ134" s="68">
        <v>4066</v>
      </c>
      <c r="BA134" s="220">
        <v>10696</v>
      </c>
      <c r="BB134" s="894">
        <f t="shared" si="136"/>
        <v>4481.4758437308528</v>
      </c>
      <c r="BC134" s="349">
        <f t="shared" si="137"/>
        <v>0.31481276225160321</v>
      </c>
      <c r="BD134" s="349">
        <f t="shared" si="138"/>
        <v>0.58272504156440508</v>
      </c>
      <c r="BE134" s="353">
        <f t="shared" si="139"/>
        <v>6.0486105613173939E-3</v>
      </c>
      <c r="BF134" s="365">
        <f t="shared" si="140"/>
        <v>0.11022088512390152</v>
      </c>
      <c r="BG134" s="365">
        <f t="shared" si="141"/>
        <v>1.851021024041847</v>
      </c>
      <c r="BH134" s="365">
        <f t="shared" si="142"/>
        <v>0.10225329443717936</v>
      </c>
      <c r="BI134" s="365">
        <f t="shared" si="143"/>
        <v>3.2190642071094927E-2</v>
      </c>
      <c r="BJ134" s="365">
        <f t="shared" si="144"/>
        <v>3.5479976595129858E-2</v>
      </c>
      <c r="BK134" s="365">
        <f t="shared" si="145"/>
        <v>0.16565234885826374</v>
      </c>
      <c r="BL134" s="380">
        <f t="shared" si="146"/>
        <v>0.29481440498943767</v>
      </c>
      <c r="BM134" s="365">
        <v>0.26</v>
      </c>
      <c r="BN134" s="907">
        <v>14750</v>
      </c>
      <c r="BO134" s="907">
        <v>4210</v>
      </c>
      <c r="BP134" s="910">
        <f t="shared" si="147"/>
        <v>73604</v>
      </c>
      <c r="BQ134" s="909">
        <v>22603</v>
      </c>
      <c r="BR134" s="909">
        <v>1465.4295914027205</v>
      </c>
      <c r="BS134" s="272">
        <v>290.34951473584505</v>
      </c>
      <c r="BT134" s="907">
        <v>1895</v>
      </c>
      <c r="BU134" s="457"/>
    </row>
    <row r="135" spans="1:73" x14ac:dyDescent="0.2">
      <c r="A135" s="421"/>
      <c r="B135" s="476">
        <v>1889</v>
      </c>
      <c r="C135" s="458">
        <v>16</v>
      </c>
      <c r="D135" s="459">
        <v>2176</v>
      </c>
      <c r="E135" s="112">
        <v>12986</v>
      </c>
      <c r="F135" s="468">
        <f t="shared" si="119"/>
        <v>12705.678057667232</v>
      </c>
      <c r="G135" s="470">
        <f t="shared" si="148"/>
        <v>0.97841352669545911</v>
      </c>
      <c r="H135" s="468">
        <f t="shared" si="118"/>
        <v>280.32194233276823</v>
      </c>
      <c r="I135" s="497">
        <f t="shared" si="120"/>
        <v>9796.4061514349778</v>
      </c>
      <c r="J135" s="521">
        <f t="shared" si="149"/>
        <v>0.7543821154654996</v>
      </c>
      <c r="K135" s="632">
        <f t="shared" si="121"/>
        <v>9567.5656169713893</v>
      </c>
      <c r="L135" s="637">
        <f t="shared" si="150"/>
        <v>0.73676001978834049</v>
      </c>
      <c r="M135" s="512">
        <f t="shared" si="122"/>
        <v>12642.858434760929</v>
      </c>
      <c r="N135" s="651">
        <f t="shared" si="151"/>
        <v>0.97357603840758733</v>
      </c>
      <c r="O135" s="515">
        <f t="shared" si="123"/>
        <v>9345.2618132857515</v>
      </c>
      <c r="P135" s="831">
        <f t="shared" si="152"/>
        <v>0.71964129164375112</v>
      </c>
      <c r="Q135" s="517">
        <f t="shared" si="124"/>
        <v>9513.7702865241463</v>
      </c>
      <c r="R135" s="834">
        <f t="shared" si="153"/>
        <v>0.7326174562239447</v>
      </c>
      <c r="S135" s="412">
        <v>0.35799999999999998</v>
      </c>
      <c r="T135" s="66">
        <v>0.69199999999999995</v>
      </c>
      <c r="U135" s="66">
        <f t="shared" si="125"/>
        <v>0.36556741737350101</v>
      </c>
      <c r="V135" s="66">
        <f t="shared" si="126"/>
        <v>2.4385785317344252E-2</v>
      </c>
      <c r="W135" s="113">
        <f t="shared" si="127"/>
        <v>9.0700507374073064E-2</v>
      </c>
      <c r="X135" s="66">
        <f t="shared" si="128"/>
        <v>0.11321961809889161</v>
      </c>
      <c r="Y135" s="71">
        <f t="shared" si="129"/>
        <v>0.15358414249050892</v>
      </c>
      <c r="Z135" s="66">
        <f t="shared" si="130"/>
        <v>0.29522521205030711</v>
      </c>
      <c r="AA135" s="66">
        <f t="shared" si="131"/>
        <v>9.5502229370927116E-2</v>
      </c>
      <c r="AB135" s="67">
        <f t="shared" si="132"/>
        <v>0.47477332553378182</v>
      </c>
      <c r="AC135" s="66">
        <v>0.33400000000000002</v>
      </c>
      <c r="AD135" s="67">
        <f t="shared" si="133"/>
        <v>8.6525611155133464E-2</v>
      </c>
      <c r="AE135" s="70">
        <f t="shared" si="115"/>
        <v>0.28344310411608586</v>
      </c>
      <c r="AF135" s="69">
        <v>27352</v>
      </c>
      <c r="AG135" s="69"/>
      <c r="AH135" s="888">
        <v>20170</v>
      </c>
      <c r="AI135" s="888">
        <v>84553</v>
      </c>
      <c r="AJ135" s="887">
        <v>76478</v>
      </c>
      <c r="AK135" s="888">
        <f t="shared" si="134"/>
        <v>8075</v>
      </c>
      <c r="AL135" s="68">
        <v>7316</v>
      </c>
      <c r="AM135" s="119">
        <v>1628</v>
      </c>
      <c r="AN135" s="72">
        <v>665.45982803105142</v>
      </c>
      <c r="AO135" s="68">
        <v>667</v>
      </c>
      <c r="AP135" s="69">
        <v>1131</v>
      </c>
      <c r="AQ135" s="68">
        <v>7669</v>
      </c>
      <c r="AR135" s="888">
        <f t="shared" si="154"/>
        <v>2539</v>
      </c>
      <c r="AS135" s="68">
        <v>759</v>
      </c>
      <c r="AT135" s="120">
        <v>287.73134173412268</v>
      </c>
      <c r="AU135" s="69">
        <v>1</v>
      </c>
      <c r="AV135" s="888">
        <f t="shared" si="135"/>
        <v>9999</v>
      </c>
      <c r="AW135" s="72">
        <v>5178.8844132153972</v>
      </c>
      <c r="AX135" s="69">
        <v>1407</v>
      </c>
      <c r="AY135" s="72">
        <v>1688.8073300115304</v>
      </c>
      <c r="AZ135" s="72">
        <v>2809.0516525067605</v>
      </c>
      <c r="BA135" s="220">
        <v>7460</v>
      </c>
      <c r="BB135" s="894">
        <f t="shared" si="136"/>
        <v>3096.7829942408835</v>
      </c>
      <c r="BC135" s="349">
        <f t="shared" si="137"/>
        <v>0.32348940900973355</v>
      </c>
      <c r="BD135" s="349">
        <f t="shared" si="138"/>
        <v>0.59849898186008066</v>
      </c>
      <c r="BE135" s="353">
        <f t="shared" si="139"/>
        <v>7.8885432805459298E-3</v>
      </c>
      <c r="BF135" s="365">
        <f t="shared" si="140"/>
        <v>0.11825718779936845</v>
      </c>
      <c r="BG135" s="365">
        <f t="shared" si="141"/>
        <v>1.8501347036127302</v>
      </c>
      <c r="BH135" s="365">
        <f t="shared" si="142"/>
        <v>0.10270004579214538</v>
      </c>
      <c r="BI135" s="365">
        <f t="shared" si="143"/>
        <v>3.3222377118573683E-2</v>
      </c>
      <c r="BJ135" s="365">
        <f t="shared" si="144"/>
        <v>3.6625347347118177E-2</v>
      </c>
      <c r="BK135" s="365">
        <f t="shared" si="145"/>
        <v>0.28038169055279322</v>
      </c>
      <c r="BL135" s="380">
        <f t="shared" si="146"/>
        <v>0.2674758701374671</v>
      </c>
      <c r="BM135" s="365">
        <v>0.26400000000000001</v>
      </c>
      <c r="BN135" s="907">
        <v>10227</v>
      </c>
      <c r="BO135" s="907">
        <v>3015</v>
      </c>
      <c r="BP135" s="910">
        <f t="shared" si="147"/>
        <v>50604.884413215397</v>
      </c>
      <c r="BQ135" s="909">
        <v>15405</v>
      </c>
      <c r="BR135" s="909">
        <v>1057.4926568225242</v>
      </c>
      <c r="BS135" s="272">
        <v>206.22806222305789</v>
      </c>
      <c r="BT135" s="907">
        <v>1083</v>
      </c>
      <c r="BU135" s="457"/>
    </row>
    <row r="136" spans="1:73" x14ac:dyDescent="0.2">
      <c r="A136" s="421"/>
      <c r="B136" s="476">
        <v>1888</v>
      </c>
      <c r="C136" s="458">
        <v>16</v>
      </c>
      <c r="D136" s="459">
        <v>2180</v>
      </c>
      <c r="E136" s="112">
        <v>10628</v>
      </c>
      <c r="F136" s="468">
        <f t="shared" si="119"/>
        <v>10533.099228581928</v>
      </c>
      <c r="G136" s="471">
        <f t="shared" si="148"/>
        <v>0.99107068390872488</v>
      </c>
      <c r="H136" s="468">
        <f t="shared" si="118"/>
        <v>94.900771418071599</v>
      </c>
      <c r="I136" s="497">
        <f t="shared" si="120"/>
        <v>7413.8004092119472</v>
      </c>
      <c r="J136" s="521">
        <f t="shared" si="149"/>
        <v>0.69757248863492161</v>
      </c>
      <c r="K136" s="632">
        <f t="shared" si="121"/>
        <v>7238.0804835587105</v>
      </c>
      <c r="L136" s="637">
        <f t="shared" si="150"/>
        <v>0.68103881102358965</v>
      </c>
      <c r="M136" s="512">
        <f t="shared" si="122"/>
        <v>10586.433281867165</v>
      </c>
      <c r="N136" s="507">
        <f t="shared" si="151"/>
        <v>0.99608894259194247</v>
      </c>
      <c r="O136" s="515">
        <f t="shared" si="123"/>
        <v>6960.9940896547314</v>
      </c>
      <c r="P136" s="831">
        <f t="shared" si="152"/>
        <v>0.65496745292197323</v>
      </c>
      <c r="Q136" s="517">
        <f t="shared" si="124"/>
        <v>7164.4866760202149</v>
      </c>
      <c r="R136" s="834">
        <f t="shared" si="153"/>
        <v>0.67411429017879332</v>
      </c>
      <c r="S136" s="412">
        <v>0.32</v>
      </c>
      <c r="T136" s="66">
        <v>0.61099999999999999</v>
      </c>
      <c r="U136" s="66">
        <f t="shared" si="125"/>
        <v>0.43524583367879943</v>
      </c>
      <c r="V136" s="66">
        <f t="shared" si="126"/>
        <v>2.1598540751181495E-2</v>
      </c>
      <c r="W136" s="113">
        <f t="shared" si="127"/>
        <v>0.10140758118286208</v>
      </c>
      <c r="X136" s="66">
        <f t="shared" si="128"/>
        <v>0.13281885884441744</v>
      </c>
      <c r="Y136" s="71">
        <f t="shared" si="129"/>
        <v>0.13122607729349303</v>
      </c>
      <c r="Z136" s="66">
        <f t="shared" si="130"/>
        <v>0.23012188044109111</v>
      </c>
      <c r="AA136" s="66">
        <f t="shared" si="131"/>
        <v>6.8539325842696633E-2</v>
      </c>
      <c r="AB136" s="67">
        <f t="shared" si="132"/>
        <v>0.44059364895116493</v>
      </c>
      <c r="AC136" s="66">
        <v>0.29099999999999998</v>
      </c>
      <c r="AD136" s="67">
        <f t="shared" si="133"/>
        <v>5.8365230275342635E-2</v>
      </c>
      <c r="AE136" s="70">
        <f t="shared" si="115"/>
        <v>0.2597511684468472</v>
      </c>
      <c r="AF136" s="69">
        <v>24122</v>
      </c>
      <c r="AG136" s="69"/>
      <c r="AH136" s="888">
        <v>18000</v>
      </c>
      <c r="AI136" s="888">
        <v>80990</v>
      </c>
      <c r="AJ136" s="887">
        <v>75439</v>
      </c>
      <c r="AK136" s="888">
        <f t="shared" si="134"/>
        <v>5551</v>
      </c>
      <c r="AL136" s="68">
        <v>4727</v>
      </c>
      <c r="AM136" s="119">
        <v>1352</v>
      </c>
      <c r="AN136" s="72">
        <v>586.32386396453307</v>
      </c>
      <c r="AO136" s="68">
        <v>521</v>
      </c>
      <c r="AP136" s="69">
        <v>1333</v>
      </c>
      <c r="AQ136" s="68">
        <v>8213</v>
      </c>
      <c r="AR136" s="888">
        <f t="shared" si="154"/>
        <v>2982</v>
      </c>
      <c r="AS136" s="68">
        <v>824</v>
      </c>
      <c r="AT136" s="120">
        <v>285.3311086022162</v>
      </c>
      <c r="AU136" s="69">
        <v>8</v>
      </c>
      <c r="AV136" s="888">
        <f t="shared" si="135"/>
        <v>10499</v>
      </c>
      <c r="AW136" s="72">
        <v>4904.7739384291344</v>
      </c>
      <c r="AX136" s="69">
        <v>1641</v>
      </c>
      <c r="AY136" s="72">
        <v>1721.5057287337384</v>
      </c>
      <c r="AZ136" s="72">
        <v>2918.5254044428211</v>
      </c>
      <c r="BA136" s="220">
        <v>7517</v>
      </c>
      <c r="BB136" s="894">
        <f t="shared" si="136"/>
        <v>3203.8565130450374</v>
      </c>
      <c r="BC136" s="349">
        <f t="shared" si="137"/>
        <v>0.29783923941227314</v>
      </c>
      <c r="BD136" s="349">
        <f t="shared" si="138"/>
        <v>0.55657209456018197</v>
      </c>
      <c r="BE136" s="353">
        <f t="shared" si="139"/>
        <v>6.4328929497468827E-3</v>
      </c>
      <c r="BF136" s="365">
        <f t="shared" si="140"/>
        <v>0.12963328806025434</v>
      </c>
      <c r="BG136" s="365">
        <f t="shared" si="141"/>
        <v>1.8686996906736231</v>
      </c>
      <c r="BH136" s="365">
        <f t="shared" si="142"/>
        <v>0.12099019171058872</v>
      </c>
      <c r="BI136" s="365">
        <f t="shared" si="143"/>
        <v>3.6035626675426854E-2</v>
      </c>
      <c r="BJ136" s="365">
        <f t="shared" si="144"/>
        <v>3.9558667897827353E-2</v>
      </c>
      <c r="BK136" s="365">
        <f t="shared" si="145"/>
        <v>0.34047757234060194</v>
      </c>
      <c r="BL136" s="380">
        <f t="shared" si="146"/>
        <v>0.19596219218970234</v>
      </c>
      <c r="BM136" s="365">
        <v>0.23899999999999999</v>
      </c>
      <c r="BN136" s="907">
        <v>8036</v>
      </c>
      <c r="BO136" s="907">
        <v>2451</v>
      </c>
      <c r="BP136" s="910">
        <f t="shared" si="147"/>
        <v>45076.773938429134</v>
      </c>
      <c r="BQ136" s="909">
        <v>13974</v>
      </c>
      <c r="BR136" s="909">
        <v>820.60834132114633</v>
      </c>
      <c r="BS136" s="272">
        <v>187.39417780807838</v>
      </c>
      <c r="BT136" s="907">
        <v>1054</v>
      </c>
      <c r="BU136" s="457"/>
    </row>
    <row r="137" spans="1:73" x14ac:dyDescent="0.2">
      <c r="A137" s="421"/>
      <c r="B137" s="476">
        <v>1887</v>
      </c>
      <c r="C137" s="458">
        <v>16</v>
      </c>
      <c r="D137" s="459">
        <v>2112</v>
      </c>
      <c r="E137" s="112">
        <v>13417</v>
      </c>
      <c r="F137" s="468">
        <f t="shared" si="119"/>
        <v>13144.426324951877</v>
      </c>
      <c r="G137" s="470">
        <f t="shared" si="148"/>
        <v>0.97968445441990593</v>
      </c>
      <c r="H137" s="468">
        <f t="shared" si="118"/>
        <v>272.57367504812282</v>
      </c>
      <c r="I137" s="497">
        <f t="shared" si="120"/>
        <v>9791.4153758142511</v>
      </c>
      <c r="J137" s="521">
        <f t="shared" si="149"/>
        <v>0.72977680374258413</v>
      </c>
      <c r="K137" s="632">
        <f t="shared" si="121"/>
        <v>9513.3030966616934</v>
      </c>
      <c r="L137" s="637">
        <f t="shared" si="150"/>
        <v>0.70904845320576082</v>
      </c>
      <c r="M137" s="512">
        <f t="shared" si="122"/>
        <v>13168.332516354185</v>
      </c>
      <c r="N137" s="507">
        <f t="shared" si="151"/>
        <v>0.98146623808259559</v>
      </c>
      <c r="O137" s="515">
        <f t="shared" si="123"/>
        <v>9395.7280029466947</v>
      </c>
      <c r="P137" s="831">
        <f t="shared" si="152"/>
        <v>0.70028530990137094</v>
      </c>
      <c r="Q137" s="517">
        <f t="shared" si="124"/>
        <v>9506.3062489408894</v>
      </c>
      <c r="R137" s="834">
        <f t="shared" si="153"/>
        <v>0.70852696198411635</v>
      </c>
      <c r="S137" s="412">
        <v>0.374</v>
      </c>
      <c r="T137" s="66">
        <v>0.70499999999999996</v>
      </c>
      <c r="U137" s="66">
        <f t="shared" si="125"/>
        <v>0.40066580756013748</v>
      </c>
      <c r="V137" s="66">
        <f t="shared" si="126"/>
        <v>2.1692439862542955E-2</v>
      </c>
      <c r="W137" s="113">
        <f t="shared" si="127"/>
        <v>7.2656805749748574E-2</v>
      </c>
      <c r="X137" s="66">
        <f t="shared" si="128"/>
        <v>0.1031446816500233</v>
      </c>
      <c r="Y137" s="71">
        <f t="shared" si="129"/>
        <v>0.16455711727622832</v>
      </c>
      <c r="Z137" s="66">
        <f t="shared" si="130"/>
        <v>0.24337772050400916</v>
      </c>
      <c r="AA137" s="66">
        <f t="shared" si="131"/>
        <v>8.3388525032501784E-2</v>
      </c>
      <c r="AB137" s="67">
        <f t="shared" si="132"/>
        <v>0.48027634593356244</v>
      </c>
      <c r="AC137" s="66">
        <v>0.33200000000000002</v>
      </c>
      <c r="AD137" s="67">
        <f t="shared" si="133"/>
        <v>7.4238967792577326E-2</v>
      </c>
      <c r="AE137" s="70">
        <f t="shared" si="115"/>
        <v>0.28499240576708146</v>
      </c>
      <c r="AF137" s="69">
        <v>27936</v>
      </c>
      <c r="AG137" s="69"/>
      <c r="AH137" s="888">
        <v>20234</v>
      </c>
      <c r="AI137" s="888">
        <v>81534</v>
      </c>
      <c r="AJ137" s="887">
        <v>74735</v>
      </c>
      <c r="AK137" s="888">
        <f t="shared" si="134"/>
        <v>6799</v>
      </c>
      <c r="AL137" s="68">
        <v>6053</v>
      </c>
      <c r="AM137" s="119">
        <v>1419</v>
      </c>
      <c r="AN137" s="72">
        <v>667.01063189581907</v>
      </c>
      <c r="AO137" s="68">
        <v>606</v>
      </c>
      <c r="AP137" s="69">
        <v>1298</v>
      </c>
      <c r="AQ137" s="68">
        <v>5924</v>
      </c>
      <c r="AR137" s="888">
        <f t="shared" si="154"/>
        <v>3130</v>
      </c>
      <c r="AS137" s="68">
        <v>746</v>
      </c>
      <c r="AT137" s="120">
        <v>296.95805142675715</v>
      </c>
      <c r="AU137" s="69">
        <v>10</v>
      </c>
      <c r="AV137" s="888">
        <f t="shared" si="135"/>
        <v>11193</v>
      </c>
      <c r="AW137" s="72">
        <v>4793.5479550516075</v>
      </c>
      <c r="AX137" s="69">
        <v>1822</v>
      </c>
      <c r="AY137" s="72">
        <v>1677.0070925716907</v>
      </c>
      <c r="AZ137" s="72">
        <v>2584.4917751482935</v>
      </c>
      <c r="BA137" s="220">
        <v>8063</v>
      </c>
      <c r="BB137" s="894">
        <f t="shared" si="136"/>
        <v>2881.4498265750508</v>
      </c>
      <c r="BC137" s="349">
        <f t="shared" si="137"/>
        <v>0.34263006843770699</v>
      </c>
      <c r="BD137" s="349">
        <f t="shared" si="138"/>
        <v>0.62209075913179301</v>
      </c>
      <c r="BE137" s="353">
        <f t="shared" si="139"/>
        <v>7.4324821546839356E-3</v>
      </c>
      <c r="BF137" s="365">
        <f t="shared" si="140"/>
        <v>0.13728015306497904</v>
      </c>
      <c r="BG137" s="365">
        <f t="shared" si="141"/>
        <v>1.8156338758251578</v>
      </c>
      <c r="BH137" s="365">
        <f t="shared" si="142"/>
        <v>9.2514739946602711E-2</v>
      </c>
      <c r="BI137" s="365">
        <f t="shared" si="143"/>
        <v>3.169833167940115E-2</v>
      </c>
      <c r="BJ137" s="365">
        <f t="shared" si="144"/>
        <v>3.5340469332732979E-2</v>
      </c>
      <c r="BK137" s="365">
        <f t="shared" si="145"/>
        <v>0.21205612829324169</v>
      </c>
      <c r="BL137" s="380">
        <f t="shared" si="146"/>
        <v>0.21667382588774342</v>
      </c>
      <c r="BM137" s="365">
        <v>0.27100000000000002</v>
      </c>
      <c r="BN137" s="907">
        <v>10393</v>
      </c>
      <c r="BO137" s="907">
        <v>3088</v>
      </c>
      <c r="BP137" s="910">
        <f t="shared" si="147"/>
        <v>50721.54795505161</v>
      </c>
      <c r="BQ137" s="909">
        <v>15142</v>
      </c>
      <c r="BR137" s="909">
        <v>830.87781314265055</v>
      </c>
      <c r="BS137" s="272">
        <v>178.24935069431794</v>
      </c>
      <c r="BT137" s="907">
        <v>1398</v>
      </c>
      <c r="BU137" s="457"/>
    </row>
    <row r="138" spans="1:73" x14ac:dyDescent="0.2">
      <c r="A138" s="421"/>
      <c r="B138" s="476">
        <v>1886</v>
      </c>
      <c r="C138" s="458">
        <v>16</v>
      </c>
      <c r="D138" s="459">
        <v>2098</v>
      </c>
      <c r="E138" s="112">
        <v>11512</v>
      </c>
      <c r="F138" s="468">
        <f t="shared" si="119"/>
        <v>10963.338019437964</v>
      </c>
      <c r="G138" s="472">
        <f t="shared" si="148"/>
        <v>0.95233999473922548</v>
      </c>
      <c r="H138" s="468">
        <f t="shared" si="118"/>
        <v>548.66198056203575</v>
      </c>
      <c r="I138" s="497">
        <f t="shared" si="120"/>
        <v>7606.3458390311671</v>
      </c>
      <c r="J138" s="521">
        <f t="shared" si="149"/>
        <v>0.66073191791445163</v>
      </c>
      <c r="K138" s="632">
        <f t="shared" si="121"/>
        <v>7505.505839439832</v>
      </c>
      <c r="L138" s="637">
        <f t="shared" si="150"/>
        <v>0.65197236270325154</v>
      </c>
      <c r="M138" s="512">
        <f t="shared" si="122"/>
        <v>11050.389871011252</v>
      </c>
      <c r="N138" s="639">
        <f t="shared" si="151"/>
        <v>0.95990183035191556</v>
      </c>
      <c r="O138" s="515">
        <f t="shared" si="123"/>
        <v>7195.1076597896508</v>
      </c>
      <c r="P138" s="831">
        <f t="shared" si="152"/>
        <v>0.62500935196226992</v>
      </c>
      <c r="Q138" s="517">
        <f t="shared" si="124"/>
        <v>7429.8126535724887</v>
      </c>
      <c r="R138" s="834">
        <f t="shared" si="153"/>
        <v>0.64539720757231489</v>
      </c>
      <c r="S138" s="412">
        <v>0.33200000000000002</v>
      </c>
      <c r="T138" s="66">
        <v>0.63400000000000001</v>
      </c>
      <c r="U138" s="66">
        <f t="shared" si="125"/>
        <v>0.48318320799933889</v>
      </c>
      <c r="V138" s="66">
        <f t="shared" si="126"/>
        <v>1.7064705396248245E-2</v>
      </c>
      <c r="W138" s="113">
        <f t="shared" si="127"/>
        <v>5.3915471506536361E-2</v>
      </c>
      <c r="X138" s="66">
        <f t="shared" si="128"/>
        <v>0.13754903286442988</v>
      </c>
      <c r="Y138" s="71">
        <f t="shared" si="129"/>
        <v>0.1461099124254347</v>
      </c>
      <c r="Z138" s="66">
        <f t="shared" si="130"/>
        <v>0.24225270638790183</v>
      </c>
      <c r="AA138" s="66">
        <f t="shared" si="131"/>
        <v>7.4412996573169188E-2</v>
      </c>
      <c r="AB138" s="67">
        <f t="shared" si="132"/>
        <v>0.47566316833319561</v>
      </c>
      <c r="AC138" s="66">
        <v>0.30299999999999999</v>
      </c>
      <c r="AD138" s="67">
        <f t="shared" si="133"/>
        <v>7.0491179083640054E-2</v>
      </c>
      <c r="AE138" s="70">
        <f t="shared" si="115"/>
        <v>0.25468510586901072</v>
      </c>
      <c r="AF138" s="69">
        <v>24202</v>
      </c>
      <c r="AG138" s="69"/>
      <c r="AH138" s="888">
        <v>17974</v>
      </c>
      <c r="AI138" s="888">
        <v>78790</v>
      </c>
      <c r="AJ138" s="887">
        <v>72927</v>
      </c>
      <c r="AK138" s="888">
        <f t="shared" si="134"/>
        <v>5863</v>
      </c>
      <c r="AL138" s="68">
        <v>5554</v>
      </c>
      <c r="AM138" s="119">
        <v>1306</v>
      </c>
      <c r="AN138" s="72">
        <v>685.81380976376738</v>
      </c>
      <c r="AO138" s="68">
        <v>413</v>
      </c>
      <c r="AP138" s="69">
        <v>1468</v>
      </c>
      <c r="AQ138" s="68">
        <v>4248</v>
      </c>
      <c r="AR138" s="888">
        <f t="shared" si="154"/>
        <v>3767</v>
      </c>
      <c r="AS138" s="68">
        <v>309</v>
      </c>
      <c r="AT138" s="120">
        <v>271.50511346937844</v>
      </c>
      <c r="AU138" s="69">
        <v>7</v>
      </c>
      <c r="AV138" s="888">
        <f t="shared" si="135"/>
        <v>11694</v>
      </c>
      <c r="AW138" s="72">
        <v>4349.188477430399</v>
      </c>
      <c r="AX138" s="69">
        <v>2292</v>
      </c>
      <c r="AY138" s="72">
        <v>1436.9597488264851</v>
      </c>
      <c r="AZ138" s="72">
        <v>3057.4565799155534</v>
      </c>
      <c r="BA138" s="220">
        <v>7927</v>
      </c>
      <c r="BB138" s="894">
        <f t="shared" si="136"/>
        <v>3328.961693384932</v>
      </c>
      <c r="BC138" s="349">
        <f t="shared" si="137"/>
        <v>0.3071709607818251</v>
      </c>
      <c r="BD138" s="349">
        <f t="shared" si="138"/>
        <v>0.58520355981000627</v>
      </c>
      <c r="BE138" s="353">
        <f t="shared" si="139"/>
        <v>5.2417819520243682E-3</v>
      </c>
      <c r="BF138" s="365">
        <f t="shared" si="140"/>
        <v>0.14841985023480136</v>
      </c>
      <c r="BG138" s="365">
        <f t="shared" si="141"/>
        <v>1.9051395949686141</v>
      </c>
      <c r="BH138" s="365">
        <f t="shared" si="142"/>
        <v>0.12633074043118558</v>
      </c>
      <c r="BI138" s="365">
        <f t="shared" si="143"/>
        <v>3.8805134914526633E-2</v>
      </c>
      <c r="BJ138" s="365">
        <f t="shared" si="144"/>
        <v>4.2251068579577764E-2</v>
      </c>
      <c r="BK138" s="365">
        <f t="shared" si="145"/>
        <v>0.17552268407569621</v>
      </c>
      <c r="BL138" s="380">
        <f t="shared" si="146"/>
        <v>0.22948516651516404</v>
      </c>
      <c r="BM138" s="365">
        <v>0.246</v>
      </c>
      <c r="BN138" s="907">
        <v>8239</v>
      </c>
      <c r="BO138" s="907">
        <v>2679</v>
      </c>
      <c r="BP138" s="910">
        <f t="shared" si="147"/>
        <v>46108.188477430398</v>
      </c>
      <c r="BQ138" s="909">
        <v>13727</v>
      </c>
      <c r="BR138" s="909">
        <v>739.58801666536101</v>
      </c>
      <c r="BS138" s="272">
        <v>157.81222434971519</v>
      </c>
      <c r="BT138" s="907">
        <v>1155</v>
      </c>
      <c r="BU138" s="457"/>
    </row>
    <row r="139" spans="1:73" x14ac:dyDescent="0.2">
      <c r="A139" s="421"/>
      <c r="B139" s="476">
        <v>1885</v>
      </c>
      <c r="C139" s="458">
        <v>16</v>
      </c>
      <c r="D139" s="459">
        <v>1780</v>
      </c>
      <c r="E139" s="112">
        <v>9292</v>
      </c>
      <c r="F139" s="468">
        <f t="shared" si="119"/>
        <v>9625.6337531936497</v>
      </c>
      <c r="G139" s="470">
        <f t="shared" si="148"/>
        <v>1.0359054835550634</v>
      </c>
      <c r="H139" s="468">
        <f t="shared" ref="H139:H147" si="156">F139-E139</f>
        <v>333.63375319364968</v>
      </c>
      <c r="I139" s="497">
        <f t="shared" si="120"/>
        <v>6248.3524009951307</v>
      </c>
      <c r="J139" s="521">
        <f t="shared" si="149"/>
        <v>0.67244429627584268</v>
      </c>
      <c r="K139" s="632">
        <f t="shared" si="121"/>
        <v>6038.5109722774132</v>
      </c>
      <c r="L139" s="637">
        <f t="shared" si="150"/>
        <v>0.64986127553566653</v>
      </c>
      <c r="M139" s="512">
        <f t="shared" si="122"/>
        <v>9730.5001763225227</v>
      </c>
      <c r="N139" s="639">
        <f t="shared" si="151"/>
        <v>1.0471911511324281</v>
      </c>
      <c r="O139" s="515">
        <f t="shared" si="123"/>
        <v>5946.7614127544884</v>
      </c>
      <c r="P139" s="831">
        <f t="shared" si="152"/>
        <v>0.63998723770496002</v>
      </c>
      <c r="Q139" s="517">
        <f t="shared" si="124"/>
        <v>6103.1000985970122</v>
      </c>
      <c r="R139" s="834">
        <f t="shared" si="153"/>
        <v>0.65681232227690622</v>
      </c>
      <c r="S139" s="412">
        <v>0.32500000000000001</v>
      </c>
      <c r="T139" s="66">
        <v>0.61299999999999999</v>
      </c>
      <c r="U139" s="66">
        <f t="shared" si="125"/>
        <v>0.49585723390694708</v>
      </c>
      <c r="V139" s="66">
        <f t="shared" si="126"/>
        <v>1.5835662107172622E-2</v>
      </c>
      <c r="W139" s="113">
        <f t="shared" si="127"/>
        <v>5.0114134678921125E-2</v>
      </c>
      <c r="X139" s="66">
        <f t="shared" si="128"/>
        <v>0.10111945112488581</v>
      </c>
      <c r="Y139" s="71">
        <f t="shared" si="129"/>
        <v>0.13954466270198834</v>
      </c>
      <c r="Z139" s="66">
        <f t="shared" si="130"/>
        <v>0.18939059665637104</v>
      </c>
      <c r="AA139" s="66">
        <f t="shared" si="131"/>
        <v>5.8013455877935965E-2</v>
      </c>
      <c r="AB139" s="67">
        <f t="shared" si="132"/>
        <v>0.45555718978281118</v>
      </c>
      <c r="AC139" s="66">
        <v>0.28799999999999998</v>
      </c>
      <c r="AD139" s="67">
        <f t="shared" si="133"/>
        <v>5.3012554814681326E-2</v>
      </c>
      <c r="AE139" s="70">
        <f t="shared" si="115"/>
        <v>0.25147174119073235</v>
      </c>
      <c r="AF139" s="69">
        <v>20397</v>
      </c>
      <c r="AG139" s="69"/>
      <c r="AH139" s="888">
        <v>15305</v>
      </c>
      <c r="AI139" s="888">
        <v>66588</v>
      </c>
      <c r="AJ139" s="887">
        <v>62725</v>
      </c>
      <c r="AK139" s="888">
        <f t="shared" si="134"/>
        <v>3863</v>
      </c>
      <c r="AL139" s="68">
        <v>3530</v>
      </c>
      <c r="AM139" s="119">
        <v>1143</v>
      </c>
      <c r="AN139" s="72">
        <v>512.27070667827923</v>
      </c>
      <c r="AO139" s="68">
        <v>323</v>
      </c>
      <c r="AP139" s="69">
        <v>1212</v>
      </c>
      <c r="AQ139" s="68">
        <v>3337</v>
      </c>
      <c r="AR139" s="888">
        <f t="shared" si="154"/>
        <v>3105</v>
      </c>
      <c r="AS139" s="68">
        <v>333</v>
      </c>
      <c r="AT139" s="120">
        <v>258.74855536031913</v>
      </c>
      <c r="AU139" s="69">
        <v>37</v>
      </c>
      <c r="AV139" s="888">
        <f t="shared" si="135"/>
        <v>10114</v>
      </c>
      <c r="AW139" s="72">
        <v>4131.9458842688573</v>
      </c>
      <c r="AX139" s="69">
        <v>1856</v>
      </c>
      <c r="AY139" s="72">
        <v>1214.4671932791446</v>
      </c>
      <c r="AZ139" s="72">
        <v>1803.7848892339766</v>
      </c>
      <c r="BA139" s="220">
        <v>7009</v>
      </c>
      <c r="BB139" s="894">
        <f t="shared" si="136"/>
        <v>2062.5334445942958</v>
      </c>
      <c r="BC139" s="349">
        <f t="shared" si="137"/>
        <v>0.30631645341502972</v>
      </c>
      <c r="BD139" s="349">
        <f t="shared" si="138"/>
        <v>0.57827154869148878</v>
      </c>
      <c r="BE139" s="353">
        <f t="shared" si="139"/>
        <v>4.8507238541478943E-3</v>
      </c>
      <c r="BF139" s="365">
        <f t="shared" si="140"/>
        <v>0.15188922929056287</v>
      </c>
      <c r="BG139" s="365">
        <f t="shared" si="141"/>
        <v>1.8878239880506376</v>
      </c>
      <c r="BH139" s="365">
        <f t="shared" si="142"/>
        <v>8.8433832879049698E-2</v>
      </c>
      <c r="BI139" s="365">
        <f t="shared" si="143"/>
        <v>2.7088738049407951E-2</v>
      </c>
      <c r="BJ139" s="365">
        <f t="shared" si="144"/>
        <v>3.0974551639849461E-2</v>
      </c>
      <c r="BK139" s="365">
        <f t="shared" si="145"/>
        <v>0.16360249056233761</v>
      </c>
      <c r="BL139" s="380">
        <f t="shared" si="146"/>
        <v>0.17306466637250575</v>
      </c>
      <c r="BM139" s="365">
        <v>0.24399999999999999</v>
      </c>
      <c r="BN139" s="907">
        <v>6488</v>
      </c>
      <c r="BO139" s="907">
        <v>2193</v>
      </c>
      <c r="BP139" s="910">
        <f t="shared" si="147"/>
        <v>38505.945884268855</v>
      </c>
      <c r="BQ139" s="909">
        <v>11824</v>
      </c>
      <c r="BR139" s="909">
        <v>720.43380090656899</v>
      </c>
      <c r="BS139" s="272">
        <v>151.12598759122963</v>
      </c>
      <c r="BT139" s="907">
        <v>965</v>
      </c>
      <c r="BU139" s="457"/>
    </row>
    <row r="140" spans="1:73" x14ac:dyDescent="0.2">
      <c r="A140" s="421"/>
      <c r="B140" s="476">
        <v>1884</v>
      </c>
      <c r="C140" s="458">
        <v>33</v>
      </c>
      <c r="D140" s="459">
        <v>3074</v>
      </c>
      <c r="E140" s="112">
        <v>16742</v>
      </c>
      <c r="F140" s="468">
        <f t="shared" si="119"/>
        <v>16620.392446996259</v>
      </c>
      <c r="G140" s="471">
        <f t="shared" si="148"/>
        <v>0.99273637838945517</v>
      </c>
      <c r="H140" s="468">
        <f>E140-F140</f>
        <v>121.60755300374149</v>
      </c>
      <c r="I140" s="497">
        <f t="shared" si="120"/>
        <v>10232.480879329196</v>
      </c>
      <c r="J140" s="521">
        <f t="shared" si="149"/>
        <v>0.61118629072567177</v>
      </c>
      <c r="K140" s="632">
        <f t="shared" si="121"/>
        <v>9994.8684747832103</v>
      </c>
      <c r="L140" s="637">
        <f t="shared" si="150"/>
        <v>0.59699369697665816</v>
      </c>
      <c r="M140" s="512">
        <f t="shared" si="122"/>
        <v>16841.626449072726</v>
      </c>
      <c r="N140" s="507">
        <f t="shared" si="151"/>
        <v>1.0059506898263484</v>
      </c>
      <c r="O140" s="515">
        <f t="shared" si="123"/>
        <v>9594.3415342780918</v>
      </c>
      <c r="P140" s="831">
        <f t="shared" si="152"/>
        <v>0.57307021468630337</v>
      </c>
      <c r="Q140" s="517">
        <f t="shared" si="124"/>
        <v>9893.3080735087988</v>
      </c>
      <c r="R140" s="834">
        <f t="shared" si="153"/>
        <v>0.59092749214602791</v>
      </c>
      <c r="S140" s="412">
        <v>0.32700000000000001</v>
      </c>
      <c r="T140" s="66">
        <v>0.60599999999999998</v>
      </c>
      <c r="U140" s="66">
        <f t="shared" si="125"/>
        <v>0.57772556916708617</v>
      </c>
      <c r="V140" s="66">
        <f t="shared" si="126"/>
        <v>1.9270571124909101E-2</v>
      </c>
      <c r="W140" s="113">
        <f t="shared" si="127"/>
        <v>3.7785351312245592E-2</v>
      </c>
      <c r="X140" s="66">
        <f t="shared" si="128"/>
        <v>0.13068423683585004</v>
      </c>
      <c r="Y140" s="71">
        <f t="shared" si="129"/>
        <v>0.14592903152701631</v>
      </c>
      <c r="Z140" s="66">
        <f t="shared" si="130"/>
        <v>0.15145158583654975</v>
      </c>
      <c r="AA140" s="66">
        <f t="shared" si="131"/>
        <v>4.7199002850244497E-2</v>
      </c>
      <c r="AB140" s="67">
        <f t="shared" si="132"/>
        <v>0.4682553001062818</v>
      </c>
      <c r="AC140" s="66">
        <v>0.27900000000000003</v>
      </c>
      <c r="AD140" s="67">
        <f t="shared" si="133"/>
        <v>4.3119753850444968E-2</v>
      </c>
      <c r="AE140" s="70">
        <f t="shared" si="115"/>
        <v>0.24641631652478696</v>
      </c>
      <c r="AF140" s="69">
        <v>35754</v>
      </c>
      <c r="AG140" s="69"/>
      <c r="AH140" s="888">
        <v>26593</v>
      </c>
      <c r="AI140" s="888">
        <v>114727</v>
      </c>
      <c r="AJ140" s="887">
        <v>109312</v>
      </c>
      <c r="AK140" s="888">
        <f t="shared" si="134"/>
        <v>5415</v>
      </c>
      <c r="AL140" s="68">
        <v>4947</v>
      </c>
      <c r="AM140" s="119">
        <v>1754</v>
      </c>
      <c r="AN140" s="72">
        <v>834.90892634264526</v>
      </c>
      <c r="AO140" s="68">
        <v>689</v>
      </c>
      <c r="AP140" s="69">
        <v>2183</v>
      </c>
      <c r="AQ140" s="68">
        <v>4335</v>
      </c>
      <c r="AR140" s="888">
        <f t="shared" si="154"/>
        <v>6101</v>
      </c>
      <c r="AS140" s="68">
        <v>468</v>
      </c>
      <c r="AT140" s="120">
        <v>380.43371971661452</v>
      </c>
      <c r="AU140" s="69">
        <v>13</v>
      </c>
      <c r="AV140" s="888">
        <f t="shared" si="135"/>
        <v>20656</v>
      </c>
      <c r="AW140" s="72">
        <v>6767.2866069521451</v>
      </c>
      <c r="AX140" s="69">
        <v>3905</v>
      </c>
      <c r="AY140" s="72">
        <v>2505.8954096550488</v>
      </c>
      <c r="AZ140" s="72">
        <v>4292.0504841123684</v>
      </c>
      <c r="BA140" s="220">
        <v>14555</v>
      </c>
      <c r="BB140" s="894">
        <f t="shared" si="136"/>
        <v>4672.4842038289826</v>
      </c>
      <c r="BC140" s="349">
        <f t="shared" si="137"/>
        <v>0.31164416397186362</v>
      </c>
      <c r="BD140" s="349">
        <f t="shared" si="138"/>
        <v>0.59787396695592265</v>
      </c>
      <c r="BE140" s="353">
        <f t="shared" si="139"/>
        <v>6.0055610274826329E-3</v>
      </c>
      <c r="BF140" s="365">
        <f t="shared" si="140"/>
        <v>0.18004480200824566</v>
      </c>
      <c r="BG140" s="365">
        <f t="shared" si="141"/>
        <v>1.9184507078075779</v>
      </c>
      <c r="BH140" s="365">
        <f t="shared" si="142"/>
        <v>0.12004392471086783</v>
      </c>
      <c r="BI140" s="365">
        <f t="shared" si="143"/>
        <v>3.741098855641975E-2</v>
      </c>
      <c r="BJ140" s="365">
        <f t="shared" si="144"/>
        <v>4.0726979733009518E-2</v>
      </c>
      <c r="BK140" s="365">
        <f t="shared" si="145"/>
        <v>0.12124517536499413</v>
      </c>
      <c r="BL140" s="380">
        <f t="shared" si="146"/>
        <v>0.13836214129887564</v>
      </c>
      <c r="BM140" s="365">
        <v>0.24299999999999999</v>
      </c>
      <c r="BN140" s="291">
        <v>12599.31914</v>
      </c>
      <c r="BO140" s="907">
        <v>4020</v>
      </c>
      <c r="BP140" s="910">
        <f t="shared" si="147"/>
        <v>68592.286606952141</v>
      </c>
      <c r="BQ140" s="909">
        <v>20347</v>
      </c>
      <c r="BR140" s="909">
        <v>973.01338292412663</v>
      </c>
      <c r="BS140" s="272">
        <v>230.38364752978754</v>
      </c>
      <c r="BT140" s="907">
        <v>1537</v>
      </c>
      <c r="BU140" s="457"/>
    </row>
    <row r="141" spans="1:73" x14ac:dyDescent="0.2">
      <c r="A141" s="421"/>
      <c r="B141" s="476">
        <v>1883</v>
      </c>
      <c r="C141" s="458">
        <v>16</v>
      </c>
      <c r="D141" s="459">
        <v>1570</v>
      </c>
      <c r="E141" s="112">
        <v>9030</v>
      </c>
      <c r="F141" s="468">
        <f t="shared" si="119"/>
        <v>9306.4013656999978</v>
      </c>
      <c r="G141" s="470">
        <f t="shared" si="148"/>
        <v>1.0306092320819489</v>
      </c>
      <c r="H141" s="468">
        <f t="shared" si="156"/>
        <v>276.40136569999777</v>
      </c>
      <c r="I141" s="497">
        <f t="shared" si="120"/>
        <v>5985.9434734479673</v>
      </c>
      <c r="J141" s="521">
        <f t="shared" si="149"/>
        <v>0.66289517978382806</v>
      </c>
      <c r="K141" s="632">
        <f t="shared" si="121"/>
        <v>5813.4440434842581</v>
      </c>
      <c r="L141" s="637">
        <f t="shared" si="150"/>
        <v>0.64379225287754793</v>
      </c>
      <c r="M141" s="512">
        <f t="shared" si="122"/>
        <v>9376.4023840246609</v>
      </c>
      <c r="N141" s="651">
        <f t="shared" si="151"/>
        <v>1.0383612828377256</v>
      </c>
      <c r="O141" s="515">
        <f t="shared" si="123"/>
        <v>5682.0637588317186</v>
      </c>
      <c r="P141" s="831">
        <f t="shared" si="152"/>
        <v>0.62924294117737745</v>
      </c>
      <c r="Q141" s="517">
        <f t="shared" si="124"/>
        <v>5801.0180836451655</v>
      </c>
      <c r="R141" s="834">
        <f t="shared" si="153"/>
        <v>0.6424161775908267</v>
      </c>
      <c r="S141" s="412">
        <v>0.34499999999999997</v>
      </c>
      <c r="T141" s="66">
        <v>0.63100000000000001</v>
      </c>
      <c r="U141" s="66">
        <f t="shared" si="125"/>
        <v>0.52005421414587616</v>
      </c>
      <c r="V141" s="66">
        <f t="shared" si="126"/>
        <v>1.1947191406053914E-2</v>
      </c>
      <c r="W141" s="113">
        <f t="shared" si="127"/>
        <v>4.7953196879791986E-2</v>
      </c>
      <c r="X141" s="66">
        <f t="shared" si="128"/>
        <v>0.10657243789264337</v>
      </c>
      <c r="Y141" s="71">
        <f t="shared" si="129"/>
        <v>0.15051003400226681</v>
      </c>
      <c r="Z141" s="66">
        <f t="shared" si="130"/>
        <v>0.14051544520613227</v>
      </c>
      <c r="AA141" s="66">
        <f t="shared" si="131"/>
        <v>4.6656580171200758E-2</v>
      </c>
      <c r="AB141" s="67">
        <f t="shared" si="132"/>
        <v>0.45329049746498667</v>
      </c>
      <c r="AC141" s="66">
        <v>0.28599999999999998</v>
      </c>
      <c r="AD141" s="67">
        <f t="shared" si="133"/>
        <v>3.8769251283418897E-2</v>
      </c>
      <c r="AE141" s="70">
        <f t="shared" si="115"/>
        <v>0.26494202124201188</v>
      </c>
      <c r="AF141" s="69">
        <v>19921</v>
      </c>
      <c r="AG141" s="69"/>
      <c r="AH141" s="888">
        <v>14828</v>
      </c>
      <c r="AI141" s="888">
        <v>59996</v>
      </c>
      <c r="AJ141" s="887">
        <v>57670</v>
      </c>
      <c r="AK141" s="888">
        <f t="shared" si="134"/>
        <v>2799.2081839513608</v>
      </c>
      <c r="AL141" s="68">
        <v>2326</v>
      </c>
      <c r="AM141" s="119">
        <v>960</v>
      </c>
      <c r="AN141" s="72">
        <v>513.65212095868924</v>
      </c>
      <c r="AO141" s="68">
        <v>238</v>
      </c>
      <c r="AP141" s="69">
        <v>786</v>
      </c>
      <c r="AQ141" s="68">
        <v>2877</v>
      </c>
      <c r="AR141" s="888">
        <f t="shared" si="154"/>
        <v>2691</v>
      </c>
      <c r="AS141" s="121">
        <v>473.20818395136064</v>
      </c>
      <c r="AT141" s="120">
        <v>238.24420568731188</v>
      </c>
      <c r="AU141" s="69">
        <v>1</v>
      </c>
      <c r="AV141" s="888">
        <f t="shared" si="135"/>
        <v>10360</v>
      </c>
      <c r="AW141" s="72">
        <v>3484.71363744776</v>
      </c>
      <c r="AX141" s="69">
        <v>1904</v>
      </c>
      <c r="AY141" s="72">
        <v>1245.0834283240285</v>
      </c>
      <c r="AZ141" s="72">
        <v>1884.7853295720367</v>
      </c>
      <c r="BA141" s="220">
        <v>7669</v>
      </c>
      <c r="BB141" s="894">
        <f t="shared" si="136"/>
        <v>2123.0295352593484</v>
      </c>
      <c r="BC141" s="349">
        <f t="shared" si="137"/>
        <v>0.3320388025868391</v>
      </c>
      <c r="BD141" s="349">
        <f t="shared" si="138"/>
        <v>0.60945599408959128</v>
      </c>
      <c r="BE141" s="353">
        <f t="shared" si="139"/>
        <v>3.9669311287419164E-3</v>
      </c>
      <c r="BF141" s="365">
        <f t="shared" si="140"/>
        <v>0.17267817854523634</v>
      </c>
      <c r="BG141" s="365">
        <f t="shared" si="141"/>
        <v>1.8354963014607257</v>
      </c>
      <c r="BH141" s="365">
        <f t="shared" si="142"/>
        <v>9.4612987780334154E-2</v>
      </c>
      <c r="BI141" s="365">
        <f t="shared" si="143"/>
        <v>3.1415183171745395E-2</v>
      </c>
      <c r="BJ141" s="365">
        <f t="shared" si="144"/>
        <v>3.5386184666633583E-2</v>
      </c>
      <c r="BK141" s="365">
        <f t="shared" si="145"/>
        <v>0.14442046082023996</v>
      </c>
      <c r="BL141" s="380">
        <f t="shared" si="146"/>
        <v>0.11676120676672858</v>
      </c>
      <c r="BM141" s="365">
        <v>0.25700000000000001</v>
      </c>
      <c r="BN141" s="291">
        <v>5988.2007599999997</v>
      </c>
      <c r="BO141" s="907">
        <v>2487</v>
      </c>
      <c r="BP141" s="910">
        <f t="shared" si="147"/>
        <v>36564.921821399119</v>
      </c>
      <c r="BQ141" s="909">
        <v>11157</v>
      </c>
      <c r="BR141" s="909">
        <v>594.04894079799396</v>
      </c>
      <c r="BS141" s="272">
        <v>131.00402186954645</v>
      </c>
      <c r="BT141" s="907">
        <v>946</v>
      </c>
      <c r="BU141" s="457"/>
    </row>
    <row r="142" spans="1:73" x14ac:dyDescent="0.2">
      <c r="A142" s="421"/>
      <c r="B142" s="476">
        <v>1882</v>
      </c>
      <c r="C142" s="458">
        <v>14</v>
      </c>
      <c r="D142" s="459">
        <v>1142</v>
      </c>
      <c r="E142" s="112">
        <v>6092</v>
      </c>
      <c r="F142" s="468">
        <f t="shared" si="119"/>
        <v>5938.7924990557813</v>
      </c>
      <c r="G142" s="470">
        <f t="shared" si="148"/>
        <v>0.97485103398814532</v>
      </c>
      <c r="H142" s="468">
        <f>E142-F142</f>
        <v>153.20750094421874</v>
      </c>
      <c r="I142" s="497">
        <f t="shared" si="120"/>
        <v>3835.4709355992336</v>
      </c>
      <c r="J142" s="521">
        <f t="shared" si="149"/>
        <v>0.62959142081405672</v>
      </c>
      <c r="K142" s="632">
        <f t="shared" si="121"/>
        <v>3733.2694543048328</v>
      </c>
      <c r="L142" s="637">
        <f t="shared" si="150"/>
        <v>0.61281507785699818</v>
      </c>
      <c r="M142" s="512">
        <f t="shared" si="122"/>
        <v>6006.218752830986</v>
      </c>
      <c r="N142" s="507">
        <f t="shared" si="151"/>
        <v>0.98591903362294586</v>
      </c>
      <c r="O142" s="515">
        <f t="shared" si="123"/>
        <v>3640.8290955066714</v>
      </c>
      <c r="P142" s="831">
        <f t="shared" si="152"/>
        <v>0.59764102027358357</v>
      </c>
      <c r="Q142" s="517">
        <f t="shared" si="124"/>
        <v>3688.7401285066489</v>
      </c>
      <c r="R142" s="834">
        <f t="shared" si="153"/>
        <v>0.60550560218428251</v>
      </c>
      <c r="S142" s="412">
        <v>0.33</v>
      </c>
      <c r="T142" s="66">
        <v>0.60599999999999998</v>
      </c>
      <c r="U142" s="66">
        <f t="shared" si="125"/>
        <v>0.53259523636098771</v>
      </c>
      <c r="V142" s="66">
        <f t="shared" si="126"/>
        <v>1.2965256027387283E-2</v>
      </c>
      <c r="W142" s="113">
        <f t="shared" si="127"/>
        <v>4.9960660896931547E-2</v>
      </c>
      <c r="X142" s="66">
        <f t="shared" si="128"/>
        <v>0.11807847954965167</v>
      </c>
      <c r="Y142" s="71">
        <f t="shared" si="129"/>
        <v>0.14097283287823389</v>
      </c>
      <c r="Z142" s="66">
        <f t="shared" si="130"/>
        <v>0.13025418987209711</v>
      </c>
      <c r="AA142" s="66">
        <f t="shared" si="131"/>
        <v>4.1381491478549109E-2</v>
      </c>
      <c r="AB142" s="67">
        <f t="shared" si="132"/>
        <v>0.44373224561147934</v>
      </c>
      <c r="AC142" s="66">
        <v>0.27600000000000002</v>
      </c>
      <c r="AD142" s="67">
        <f t="shared" si="133"/>
        <v>3.6839912991160274E-2</v>
      </c>
      <c r="AE142" s="70">
        <f t="shared" si="115"/>
        <v>0.25646544927751419</v>
      </c>
      <c r="AF142" s="69">
        <v>13729</v>
      </c>
      <c r="AG142" s="69"/>
      <c r="AH142" s="888">
        <v>10333</v>
      </c>
      <c r="AI142" s="888">
        <v>43214</v>
      </c>
      <c r="AJ142" s="887">
        <v>41622</v>
      </c>
      <c r="AK142" s="888">
        <f t="shared" si="134"/>
        <v>1788.2597727540212</v>
      </c>
      <c r="AL142" s="68">
        <v>1592</v>
      </c>
      <c r="AM142" s="119">
        <v>705</v>
      </c>
      <c r="AN142" s="72">
        <v>310.97687956616232</v>
      </c>
      <c r="AO142" s="68">
        <v>178</v>
      </c>
      <c r="AP142" s="69">
        <v>598</v>
      </c>
      <c r="AQ142" s="68">
        <v>2159</v>
      </c>
      <c r="AR142" s="888">
        <f t="shared" si="154"/>
        <v>1874</v>
      </c>
      <c r="AS142" s="121">
        <v>196.25977275402127</v>
      </c>
      <c r="AT142" s="120">
        <v>150.13372780469768</v>
      </c>
      <c r="AU142" s="69">
        <v>1</v>
      </c>
      <c r="AV142" s="888">
        <f t="shared" si="135"/>
        <v>7312</v>
      </c>
      <c r="AW142" s="72">
        <v>2034.6749271110566</v>
      </c>
      <c r="AX142" s="69">
        <v>1275</v>
      </c>
      <c r="AY142" s="72">
        <v>966.47683095805394</v>
      </c>
      <c r="AZ142" s="72">
        <v>1470.9657179324702</v>
      </c>
      <c r="BA142" s="220">
        <v>5438</v>
      </c>
      <c r="BB142" s="894">
        <f t="shared" si="136"/>
        <v>1621.0994457371678</v>
      </c>
      <c r="BC142" s="349">
        <f t="shared" si="137"/>
        <v>0.31769796825102975</v>
      </c>
      <c r="BD142" s="349">
        <f t="shared" si="138"/>
        <v>0.57536758226188445</v>
      </c>
      <c r="BE142" s="353">
        <f t="shared" si="139"/>
        <v>4.119035497755357E-3</v>
      </c>
      <c r="BF142" s="365">
        <f t="shared" si="140"/>
        <v>0.16920442449206274</v>
      </c>
      <c r="BG142" s="365">
        <f t="shared" si="141"/>
        <v>1.8110521305167948</v>
      </c>
      <c r="BH142" s="365">
        <f t="shared" si="142"/>
        <v>0.10714296146350573</v>
      </c>
      <c r="BI142" s="365">
        <f t="shared" si="143"/>
        <v>3.4039101169354151E-2</v>
      </c>
      <c r="BJ142" s="365">
        <f t="shared" si="144"/>
        <v>3.7513293047095102E-2</v>
      </c>
      <c r="BK142" s="365">
        <f t="shared" si="145"/>
        <v>0.15725835821982664</v>
      </c>
      <c r="BL142" s="380">
        <f t="shared" si="146"/>
        <v>0.11595891907640761</v>
      </c>
      <c r="BM142" s="365">
        <v>0.248</v>
      </c>
      <c r="BN142" s="291">
        <v>4066.0052599999999</v>
      </c>
      <c r="BO142" s="907">
        <v>1616</v>
      </c>
      <c r="BP142" s="910">
        <f t="shared" si="147"/>
        <v>24863.934699865076</v>
      </c>
      <c r="BQ142" s="909">
        <v>7916</v>
      </c>
      <c r="BR142" s="909">
        <v>412.36549399132241</v>
      </c>
      <c r="BS142" s="272">
        <v>93.599303025909123</v>
      </c>
      <c r="BT142" s="907">
        <v>623</v>
      </c>
      <c r="BU142" s="457"/>
    </row>
    <row r="143" spans="1:73" x14ac:dyDescent="0.2">
      <c r="A143" s="421"/>
      <c r="B143" s="476">
        <v>1881</v>
      </c>
      <c r="C143" s="458">
        <v>8</v>
      </c>
      <c r="D143" s="459">
        <v>672</v>
      </c>
      <c r="E143" s="112">
        <v>3425</v>
      </c>
      <c r="F143" s="468">
        <f t="shared" si="119"/>
        <v>3407.2589592655831</v>
      </c>
      <c r="G143" s="471">
        <f t="shared" si="148"/>
        <v>0.9948201340921411</v>
      </c>
      <c r="H143" s="468">
        <f>E143-F143</f>
        <v>17.741040734416856</v>
      </c>
      <c r="I143" s="497">
        <f t="shared" si="120"/>
        <v>2429.8981599510466</v>
      </c>
      <c r="J143" s="521">
        <f t="shared" si="149"/>
        <v>0.70945931677402818</v>
      </c>
      <c r="K143" s="632">
        <f t="shared" si="121"/>
        <v>2394.3661236379967</v>
      </c>
      <c r="L143" s="637">
        <f t="shared" si="150"/>
        <v>0.69908499960233483</v>
      </c>
      <c r="M143" s="512">
        <f t="shared" si="122"/>
        <v>3425.8836924533416</v>
      </c>
      <c r="N143" s="507">
        <f t="shared" si="151"/>
        <v>1.0002580123951363</v>
      </c>
      <c r="O143" s="515">
        <f t="shared" si="123"/>
        <v>2296.4538522339162</v>
      </c>
      <c r="P143" s="831">
        <f t="shared" si="152"/>
        <v>0.67049747510479307</v>
      </c>
      <c r="Q143" s="517">
        <f t="shared" si="124"/>
        <v>2338.311569157368</v>
      </c>
      <c r="R143" s="834">
        <f t="shared" si="153"/>
        <v>0.6827187063233191</v>
      </c>
      <c r="S143" s="412">
        <v>0.33800000000000002</v>
      </c>
      <c r="T143" s="66">
        <v>0.628</v>
      </c>
      <c r="U143" s="66">
        <f t="shared" si="125"/>
        <v>0.46026931942254035</v>
      </c>
      <c r="V143" s="66">
        <f t="shared" si="126"/>
        <v>9.2199441950746083E-3</v>
      </c>
      <c r="W143" s="113">
        <f t="shared" si="127"/>
        <v>7.0208579299488386E-2</v>
      </c>
      <c r="X143" s="66">
        <f t="shared" si="128"/>
        <v>0.12823989446295311</v>
      </c>
      <c r="Y143" s="71">
        <f t="shared" si="129"/>
        <v>0.13478945297127115</v>
      </c>
      <c r="Z143" s="66">
        <f t="shared" si="130"/>
        <v>0.1428760110181431</v>
      </c>
      <c r="AA143" s="66">
        <f t="shared" si="131"/>
        <v>4.6348955482981249E-2</v>
      </c>
      <c r="AB143" s="67">
        <f t="shared" si="132"/>
        <v>0.41550406405434914</v>
      </c>
      <c r="AC143" s="66">
        <v>0.28999999999999998</v>
      </c>
      <c r="AD143" s="67">
        <f t="shared" si="133"/>
        <v>4.065328610783156E-2</v>
      </c>
      <c r="AE143" s="70">
        <f t="shared" si="115"/>
        <v>0.27550152206524442</v>
      </c>
      <c r="AF143" s="69">
        <v>8243</v>
      </c>
      <c r="AG143" s="69"/>
      <c r="AH143" s="888">
        <v>6339</v>
      </c>
      <c r="AI143" s="888">
        <v>25410</v>
      </c>
      <c r="AJ143" s="887">
        <v>24377</v>
      </c>
      <c r="AK143" s="888">
        <f t="shared" si="134"/>
        <v>1177.7269588225536</v>
      </c>
      <c r="AL143" s="68">
        <v>1033</v>
      </c>
      <c r="AM143" s="119">
        <v>490</v>
      </c>
      <c r="AN143" s="72">
        <v>216.0867468557708</v>
      </c>
      <c r="AO143" s="68">
        <v>76</v>
      </c>
      <c r="AP143" s="69">
        <v>343</v>
      </c>
      <c r="AQ143" s="68">
        <v>1784</v>
      </c>
      <c r="AR143" s="888">
        <f t="shared" si="154"/>
        <v>1012</v>
      </c>
      <c r="AS143" s="121">
        <v>144.72695882255366</v>
      </c>
      <c r="AT143" s="120">
        <v>80.069137861914925</v>
      </c>
      <c r="AU143" s="69">
        <v>4</v>
      </c>
      <c r="AV143" s="888">
        <f t="shared" si="135"/>
        <v>3794</v>
      </c>
      <c r="AW143" s="72">
        <v>1474.4223749628029</v>
      </c>
      <c r="AX143" s="69">
        <v>665</v>
      </c>
      <c r="AY143" s="72">
        <v>551.72758283166638</v>
      </c>
      <c r="AZ143" s="72">
        <v>977.01231219620763</v>
      </c>
      <c r="BA143" s="220">
        <v>2782</v>
      </c>
      <c r="BB143" s="894">
        <f t="shared" si="136"/>
        <v>1057.0814500581225</v>
      </c>
      <c r="BC143" s="349">
        <f t="shared" si="137"/>
        <v>0.32439984258166077</v>
      </c>
      <c r="BD143" s="349">
        <f t="shared" si="138"/>
        <v>0.57808537323043518</v>
      </c>
      <c r="BE143" s="353">
        <f t="shared" si="139"/>
        <v>2.9909484454939002E-3</v>
      </c>
      <c r="BF143" s="365">
        <f t="shared" si="140"/>
        <v>0.14931129476584021</v>
      </c>
      <c r="BG143" s="365">
        <f t="shared" si="141"/>
        <v>1.7820149622449784</v>
      </c>
      <c r="BH143" s="365">
        <f t="shared" si="142"/>
        <v>0.11852630258355061</v>
      </c>
      <c r="BI143" s="365">
        <f t="shared" si="143"/>
        <v>3.8449913899890109E-2</v>
      </c>
      <c r="BJ143" s="365">
        <f t="shared" si="144"/>
        <v>4.1601001576470779E-2</v>
      </c>
      <c r="BK143" s="365">
        <f t="shared" si="145"/>
        <v>0.2164260584738566</v>
      </c>
      <c r="BL143" s="380">
        <f t="shared" si="146"/>
        <v>0.12531845201989567</v>
      </c>
      <c r="BM143" s="365">
        <v>0.26</v>
      </c>
      <c r="BN143" s="907">
        <v>2488</v>
      </c>
      <c r="BO143" s="907">
        <v>1068</v>
      </c>
      <c r="BP143" s="910">
        <f t="shared" si="147"/>
        <v>14689.149333785357</v>
      </c>
      <c r="BQ143" s="909">
        <v>4891</v>
      </c>
      <c r="BR143" s="909">
        <v>307.44722477971362</v>
      </c>
      <c r="BS143" s="272">
        <v>61.126787935842223</v>
      </c>
      <c r="BT143" s="907">
        <v>304</v>
      </c>
      <c r="BU143" s="457"/>
    </row>
    <row r="144" spans="1:73" x14ac:dyDescent="0.2">
      <c r="A144" s="421"/>
      <c r="B144" s="476">
        <v>1880</v>
      </c>
      <c r="C144" s="458">
        <v>8</v>
      </c>
      <c r="D144" s="459">
        <v>680</v>
      </c>
      <c r="E144" s="112">
        <v>3191</v>
      </c>
      <c r="F144" s="468">
        <f t="shared" si="119"/>
        <v>3454.7764441289305</v>
      </c>
      <c r="G144" s="472">
        <f t="shared" si="148"/>
        <v>1.0826626274299376</v>
      </c>
      <c r="H144" s="468">
        <f t="shared" si="156"/>
        <v>263.77644412893051</v>
      </c>
      <c r="I144" s="497">
        <f t="shared" si="120"/>
        <v>2197.8793972483281</v>
      </c>
      <c r="J144" s="521">
        <f t="shared" si="149"/>
        <v>0.68877448989292644</v>
      </c>
      <c r="K144" s="632">
        <f t="shared" si="121"/>
        <v>2118.3805217996014</v>
      </c>
      <c r="L144" s="637">
        <f t="shared" si="150"/>
        <v>0.66386102218727716</v>
      </c>
      <c r="M144" s="512">
        <f t="shared" si="122"/>
        <v>3492.9923282439549</v>
      </c>
      <c r="N144" s="639">
        <f t="shared" si="151"/>
        <v>1.0946387741284722</v>
      </c>
      <c r="O144" s="515">
        <f t="shared" si="123"/>
        <v>2070.9015154421058</v>
      </c>
      <c r="P144" s="831">
        <f t="shared" si="152"/>
        <v>0.6489819854096226</v>
      </c>
      <c r="Q144" s="517">
        <f t="shared" si="124"/>
        <v>2099.2130631117839</v>
      </c>
      <c r="R144" s="834">
        <f t="shared" si="153"/>
        <v>0.65785429743396551</v>
      </c>
      <c r="S144" s="412">
        <v>0.32</v>
      </c>
      <c r="T144" s="66">
        <v>0.58699999999999997</v>
      </c>
      <c r="U144" s="66">
        <f t="shared" si="125"/>
        <v>0.51567276994112454</v>
      </c>
      <c r="V144" s="66">
        <f t="shared" si="126"/>
        <v>7.9814624098867148E-3</v>
      </c>
      <c r="W144" s="113">
        <f t="shared" si="127"/>
        <v>7.9589473263847285E-2</v>
      </c>
      <c r="X144" s="66">
        <f t="shared" si="128"/>
        <v>0.11124209095807543</v>
      </c>
      <c r="Y144" s="71">
        <f t="shared" si="129"/>
        <v>0.12743101313845293</v>
      </c>
      <c r="Z144" s="66">
        <f t="shared" si="130"/>
        <v>0.12074596654154683</v>
      </c>
      <c r="AA144" s="66">
        <f t="shared" si="131"/>
        <v>3.7456757641257769E-2</v>
      </c>
      <c r="AB144" s="67">
        <f t="shared" si="132"/>
        <v>0.41078784757981462</v>
      </c>
      <c r="AC144" s="66">
        <v>0.26700000000000002</v>
      </c>
      <c r="AD144" s="67">
        <f t="shared" si="133"/>
        <v>2.9551535481809832E-2</v>
      </c>
      <c r="AE144" s="70">
        <f t="shared" si="115"/>
        <v>0.26242001270391896</v>
      </c>
      <c r="AF144" s="69">
        <v>7768</v>
      </c>
      <c r="AG144" s="69"/>
      <c r="AH144" s="888">
        <v>5946</v>
      </c>
      <c r="AI144" s="888">
        <v>25041</v>
      </c>
      <c r="AJ144" s="887">
        <v>24301</v>
      </c>
      <c r="AK144" s="888">
        <f t="shared" si="134"/>
        <v>937.95466809473578</v>
      </c>
      <c r="AL144" s="68">
        <v>740</v>
      </c>
      <c r="AM144" s="119">
        <v>411</v>
      </c>
      <c r="AN144" s="72">
        <v>176.07040298694903</v>
      </c>
      <c r="AO144" s="68">
        <v>62</v>
      </c>
      <c r="AP144" s="69">
        <v>294</v>
      </c>
      <c r="AQ144" s="68">
        <v>1993</v>
      </c>
      <c r="AR144" s="888">
        <f t="shared" si="154"/>
        <v>1056.7460769026557</v>
      </c>
      <c r="AS144" s="121">
        <v>197.95466809473581</v>
      </c>
      <c r="AT144" s="120">
        <v>78.596641495227232</v>
      </c>
      <c r="AU144" s="122">
        <v>9.7460769026555774</v>
      </c>
      <c r="AV144" s="888">
        <f t="shared" si="135"/>
        <v>4005.7460769026557</v>
      </c>
      <c r="AW144" s="72">
        <v>1617.5946478443573</v>
      </c>
      <c r="AX144" s="69">
        <v>753</v>
      </c>
      <c r="AY144" s="72">
        <v>484.86345198800319</v>
      </c>
      <c r="AZ144" s="72">
        <v>785.53192106710264</v>
      </c>
      <c r="BA144" s="220">
        <v>2949</v>
      </c>
      <c r="BB144" s="894">
        <f t="shared" si="136"/>
        <v>864.12856256232988</v>
      </c>
      <c r="BC144" s="349">
        <f t="shared" si="137"/>
        <v>0.31021125354418755</v>
      </c>
      <c r="BD144" s="349">
        <f t="shared" si="138"/>
        <v>0.57223335301472567</v>
      </c>
      <c r="BE144" s="353">
        <f t="shared" si="139"/>
        <v>2.4759394592867696E-3</v>
      </c>
      <c r="BF144" s="365">
        <f t="shared" si="140"/>
        <v>0.15996749638203969</v>
      </c>
      <c r="BG144" s="365">
        <f t="shared" si="141"/>
        <v>1.84465697642144</v>
      </c>
      <c r="BH144" s="365">
        <f t="shared" si="142"/>
        <v>0.10112408870585771</v>
      </c>
      <c r="BI144" s="365">
        <f t="shared" si="143"/>
        <v>3.1369830320957734E-2</v>
      </c>
      <c r="BJ144" s="365">
        <f t="shared" si="144"/>
        <v>3.4508548482981106E-2</v>
      </c>
      <c r="BK144" s="365">
        <f t="shared" si="145"/>
        <v>0.25656539649845522</v>
      </c>
      <c r="BL144" s="380">
        <f t="shared" si="146"/>
        <v>9.5262615859938213E-2</v>
      </c>
      <c r="BM144" s="365">
        <v>0.245</v>
      </c>
      <c r="BN144" s="907">
        <v>2223</v>
      </c>
      <c r="BO144" s="907">
        <v>980</v>
      </c>
      <c r="BP144" s="910">
        <f t="shared" si="147"/>
        <v>14329.295392841746</v>
      </c>
      <c r="BQ144" s="909">
        <v>4576</v>
      </c>
      <c r="BR144" s="909">
        <v>257.1965463482976</v>
      </c>
      <c r="BS144" s="272">
        <v>55.246788297328408</v>
      </c>
      <c r="BT144" s="907">
        <v>328</v>
      </c>
      <c r="BU144" s="457"/>
    </row>
    <row r="145" spans="1:189" x14ac:dyDescent="0.2">
      <c r="A145" s="421"/>
      <c r="B145" s="476">
        <v>1879</v>
      </c>
      <c r="C145" s="458">
        <v>8</v>
      </c>
      <c r="D145" s="459">
        <v>642</v>
      </c>
      <c r="E145" s="112">
        <v>3409</v>
      </c>
      <c r="F145" s="468">
        <f t="shared" si="119"/>
        <v>3310.5990247230989</v>
      </c>
      <c r="G145" s="470">
        <f t="shared" si="148"/>
        <v>0.97113494418395385</v>
      </c>
      <c r="H145" s="468">
        <f>E145-F145</f>
        <v>98.400975276901136</v>
      </c>
      <c r="I145" s="497">
        <f t="shared" si="120"/>
        <v>2150.4838374666397</v>
      </c>
      <c r="J145" s="521">
        <f t="shared" si="149"/>
        <v>0.6308254143345966</v>
      </c>
      <c r="K145" s="632">
        <f t="shared" si="121"/>
        <v>2093.7525714261537</v>
      </c>
      <c r="L145" s="637">
        <f t="shared" si="150"/>
        <v>0.61418379918631671</v>
      </c>
      <c r="M145" s="512">
        <f t="shared" si="122"/>
        <v>3342.696690548376</v>
      </c>
      <c r="N145" s="651">
        <f t="shared" si="151"/>
        <v>0.98055051057447229</v>
      </c>
      <c r="O145" s="515">
        <f t="shared" si="123"/>
        <v>2055.2305198956537</v>
      </c>
      <c r="P145" s="831">
        <f t="shared" si="152"/>
        <v>0.60288369606795356</v>
      </c>
      <c r="Q145" s="517">
        <f t="shared" si="124"/>
        <v>2065.8158213697116</v>
      </c>
      <c r="R145" s="834">
        <f t="shared" si="153"/>
        <v>0.60598880063646565</v>
      </c>
      <c r="S145" s="412">
        <v>0.32900000000000001</v>
      </c>
      <c r="T145" s="66">
        <v>0.59899999999999998</v>
      </c>
      <c r="U145" s="66">
        <f t="shared" si="125"/>
        <v>0.53886831082478392</v>
      </c>
      <c r="V145" s="66">
        <f t="shared" si="126"/>
        <v>7.3075469320902104E-3</v>
      </c>
      <c r="W145" s="113">
        <f t="shared" si="127"/>
        <v>7.472732433199529E-2</v>
      </c>
      <c r="X145" s="66">
        <f t="shared" si="128"/>
        <v>0.11537665700291722</v>
      </c>
      <c r="Y145" s="71">
        <f t="shared" si="129"/>
        <v>0.13822324940193811</v>
      </c>
      <c r="Z145" s="66">
        <f t="shared" si="130"/>
        <v>8.0346023106631401E-2</v>
      </c>
      <c r="AA145" s="66">
        <f t="shared" si="131"/>
        <v>2.5856805149305981E-2</v>
      </c>
      <c r="AB145" s="67">
        <f t="shared" si="132"/>
        <v>0.42950737054302635</v>
      </c>
      <c r="AC145" s="66">
        <v>0.27100000000000002</v>
      </c>
      <c r="AD145" s="67">
        <f t="shared" si="133"/>
        <v>2.059765640838503E-2</v>
      </c>
      <c r="AE145" s="70">
        <f t="shared" si="115"/>
        <v>0.2725420344738908</v>
      </c>
      <c r="AF145" s="69">
        <v>7937</v>
      </c>
      <c r="AG145" s="69"/>
      <c r="AH145" s="888">
        <v>6171</v>
      </c>
      <c r="AI145" s="888">
        <v>24663</v>
      </c>
      <c r="AJ145" s="887">
        <v>24155</v>
      </c>
      <c r="AK145" s="888">
        <f t="shared" si="134"/>
        <v>637.70638539733341</v>
      </c>
      <c r="AL145" s="68">
        <v>508</v>
      </c>
      <c r="AM145" s="119">
        <v>384</v>
      </c>
      <c r="AN145" s="72">
        <v>175.56765109793545</v>
      </c>
      <c r="AO145" s="68">
        <v>58</v>
      </c>
      <c r="AP145" s="69">
        <v>363</v>
      </c>
      <c r="AQ145" s="68">
        <v>1843</v>
      </c>
      <c r="AR145" s="888">
        <f t="shared" si="154"/>
        <v>1149.9977830163093</v>
      </c>
      <c r="AS145" s="121">
        <v>129.70638539733338</v>
      </c>
      <c r="AT145" s="120">
        <v>83.513842519693881</v>
      </c>
      <c r="AU145" s="122">
        <v>10.997783016309366</v>
      </c>
      <c r="AV145" s="888">
        <f t="shared" si="135"/>
        <v>4276.9977830163098</v>
      </c>
      <c r="AW145" s="72">
        <v>1287.9108328978575</v>
      </c>
      <c r="AX145" s="69">
        <v>776</v>
      </c>
      <c r="AY145" s="72">
        <v>477.64398996148515</v>
      </c>
      <c r="AZ145" s="72">
        <v>832.23068411246004</v>
      </c>
      <c r="BA145" s="220">
        <v>3127</v>
      </c>
      <c r="BB145" s="894">
        <f t="shared" si="136"/>
        <v>915.74452663215391</v>
      </c>
      <c r="BC145" s="349">
        <f t="shared" si="137"/>
        <v>0.32181810809714956</v>
      </c>
      <c r="BD145" s="349">
        <f t="shared" si="138"/>
        <v>0.57331285736980508</v>
      </c>
      <c r="BE145" s="353">
        <f t="shared" si="139"/>
        <v>2.3517009285164009E-3</v>
      </c>
      <c r="BF145" s="365">
        <f t="shared" si="140"/>
        <v>0.1734175803031387</v>
      </c>
      <c r="BG145" s="365">
        <f t="shared" si="141"/>
        <v>1.7814810383408721</v>
      </c>
      <c r="BH145" s="365">
        <f t="shared" si="142"/>
        <v>0.10485456521512662</v>
      </c>
      <c r="BI145" s="365">
        <f t="shared" si="143"/>
        <v>3.3744097802881241E-2</v>
      </c>
      <c r="BJ145" s="365">
        <f t="shared" si="144"/>
        <v>3.7130297475252559E-2</v>
      </c>
      <c r="BK145" s="365">
        <f t="shared" si="145"/>
        <v>0.23220360337659066</v>
      </c>
      <c r="BL145" s="380">
        <f t="shared" si="146"/>
        <v>6.4004031750031498E-2</v>
      </c>
      <c r="BM145" s="365">
        <v>0.255</v>
      </c>
      <c r="BN145" s="907">
        <v>2357</v>
      </c>
      <c r="BO145" s="907">
        <v>958</v>
      </c>
      <c r="BP145" s="910">
        <f t="shared" si="147"/>
        <v>14139.615001311502</v>
      </c>
      <c r="BQ145" s="909">
        <v>4838</v>
      </c>
      <c r="BR145" s="909">
        <v>229.00903866285296</v>
      </c>
      <c r="BS145" s="272">
        <v>50.032520782766667</v>
      </c>
      <c r="BT145" s="907">
        <v>317</v>
      </c>
      <c r="BU145" s="457"/>
    </row>
    <row r="146" spans="1:189" x14ac:dyDescent="0.2">
      <c r="A146" s="421"/>
      <c r="B146" s="476">
        <v>1878</v>
      </c>
      <c r="C146" s="458">
        <v>6</v>
      </c>
      <c r="D146" s="459">
        <v>368</v>
      </c>
      <c r="E146" s="112">
        <v>1904</v>
      </c>
      <c r="F146" s="468">
        <f t="shared" si="119"/>
        <v>1916.0664220266449</v>
      </c>
      <c r="G146" s="471">
        <f t="shared" si="148"/>
        <v>1.0063374065265993</v>
      </c>
      <c r="H146" s="468">
        <f t="shared" ref="H146" si="157">F146-E146</f>
        <v>12.066422026644887</v>
      </c>
      <c r="I146" s="497">
        <f t="shared" si="120"/>
        <v>1256.8926978520608</v>
      </c>
      <c r="J146" s="521">
        <f t="shared" si="149"/>
        <v>0.66013271946011598</v>
      </c>
      <c r="K146" s="632">
        <f t="shared" si="121"/>
        <v>1216.287578727274</v>
      </c>
      <c r="L146" s="637">
        <f t="shared" si="150"/>
        <v>0.63880650143239182</v>
      </c>
      <c r="M146" s="512">
        <f t="shared" si="122"/>
        <v>1932.8827983027436</v>
      </c>
      <c r="N146" s="507">
        <f t="shared" si="151"/>
        <v>1.0151695369237099</v>
      </c>
      <c r="O146" s="515">
        <f t="shared" si="123"/>
        <v>1192.7364859446368</v>
      </c>
      <c r="P146" s="831">
        <f t="shared" si="152"/>
        <v>0.62643723001293949</v>
      </c>
      <c r="Q146" s="517">
        <f t="shared" si="124"/>
        <v>1211.8973814467183</v>
      </c>
      <c r="R146" s="834">
        <f t="shared" si="153"/>
        <v>0.63650072554974702</v>
      </c>
      <c r="S146" s="412">
        <v>0.31900000000000001</v>
      </c>
      <c r="T146" s="66">
        <v>0.59799999999999998</v>
      </c>
      <c r="U146" s="66">
        <f t="shared" si="125"/>
        <v>0.56609183610029945</v>
      </c>
      <c r="V146" s="66">
        <f t="shared" si="126"/>
        <v>5.2837123822651044E-3</v>
      </c>
      <c r="W146" s="113">
        <f t="shared" si="127"/>
        <v>7.7170188463735009E-2</v>
      </c>
      <c r="X146" s="66">
        <f t="shared" si="128"/>
        <v>0.13191117883130837</v>
      </c>
      <c r="Y146" s="71">
        <f t="shared" si="129"/>
        <v>0.13592233009708737</v>
      </c>
      <c r="Z146" s="66">
        <f t="shared" si="130"/>
        <v>0.11341669852650026</v>
      </c>
      <c r="AA146" s="66">
        <f t="shared" si="131"/>
        <v>3.5244352419035951E-2</v>
      </c>
      <c r="AB146" s="67">
        <f t="shared" si="132"/>
        <v>0.4373994946014243</v>
      </c>
      <c r="AC146" s="66">
        <v>0.27900000000000003</v>
      </c>
      <c r="AD146" s="67">
        <f t="shared" si="133"/>
        <v>2.5985151342090233E-2</v>
      </c>
      <c r="AE146" s="70">
        <f t="shared" si="115"/>
        <v>0.27775031867929501</v>
      </c>
      <c r="AF146" s="69">
        <v>4353</v>
      </c>
      <c r="AG146" s="69"/>
      <c r="AH146" s="888">
        <v>3539</v>
      </c>
      <c r="AI146" s="888">
        <v>14008</v>
      </c>
      <c r="AJ146" s="887">
        <v>13644</v>
      </c>
      <c r="AK146" s="888">
        <f t="shared" si="134"/>
        <v>493.70288868585561</v>
      </c>
      <c r="AL146" s="68">
        <v>364</v>
      </c>
      <c r="AM146" s="119">
        <v>233</v>
      </c>
      <c r="AN146" s="72">
        <v>118.85136232645365</v>
      </c>
      <c r="AO146" s="68">
        <v>23</v>
      </c>
      <c r="AP146" s="69">
        <v>236</v>
      </c>
      <c r="AQ146" s="68">
        <v>1081</v>
      </c>
      <c r="AR146" s="888">
        <f t="shared" si="154"/>
        <v>686.19776254460362</v>
      </c>
      <c r="AS146" s="121">
        <v>129.70288868585561</v>
      </c>
      <c r="AT146" s="120">
        <v>44.854632770937023</v>
      </c>
      <c r="AU146" s="122">
        <v>7.1977625446036733</v>
      </c>
      <c r="AV146" s="888">
        <f t="shared" si="135"/>
        <v>2464.1977625446034</v>
      </c>
      <c r="AW146" s="72">
        <v>884.49625462913036</v>
      </c>
      <c r="AX146" s="69">
        <v>443</v>
      </c>
      <c r="AY146" s="72">
        <v>313.49613062498628</v>
      </c>
      <c r="AZ146" s="72">
        <v>529.35472868174838</v>
      </c>
      <c r="BA146" s="220">
        <v>1778</v>
      </c>
      <c r="BB146" s="894">
        <f t="shared" si="136"/>
        <v>574.20936145268536</v>
      </c>
      <c r="BC146" s="349">
        <f t="shared" si="137"/>
        <v>0.31075099942889778</v>
      </c>
      <c r="BD146" s="349">
        <f t="shared" si="138"/>
        <v>0.58505117831664677</v>
      </c>
      <c r="BE146" s="353">
        <f t="shared" si="139"/>
        <v>1.6419189034837236E-3</v>
      </c>
      <c r="BF146" s="365">
        <f t="shared" si="140"/>
        <v>0.17591360383670784</v>
      </c>
      <c r="BG146" s="365">
        <f t="shared" si="141"/>
        <v>1.8827008743072797</v>
      </c>
      <c r="BH146" s="365">
        <f t="shared" si="142"/>
        <v>0.12160687541505821</v>
      </c>
      <c r="BI146" s="365">
        <f t="shared" si="143"/>
        <v>3.7789458072654797E-2</v>
      </c>
      <c r="BJ146" s="365">
        <f t="shared" si="144"/>
        <v>4.0991530657673143E-2</v>
      </c>
      <c r="BK146" s="365">
        <f t="shared" si="145"/>
        <v>0.24833448196645991</v>
      </c>
      <c r="BL146" s="380">
        <f t="shared" si="146"/>
        <v>8.3620491614978171E-2</v>
      </c>
      <c r="BM146" s="365">
        <v>0.25900000000000001</v>
      </c>
      <c r="BN146" s="907">
        <v>1331</v>
      </c>
      <c r="BO146" s="907">
        <v>481</v>
      </c>
      <c r="BP146" s="910">
        <f t="shared" si="147"/>
        <v>8195.3969058595885</v>
      </c>
      <c r="BQ146" s="909">
        <v>2903</v>
      </c>
      <c r="BR146" s="909">
        <v>134.4133125668107</v>
      </c>
      <c r="BS146" s="272">
        <v>29.792633306930952</v>
      </c>
      <c r="BT146" s="907">
        <v>132</v>
      </c>
      <c r="BU146" s="457"/>
    </row>
    <row r="147" spans="1:189" x14ac:dyDescent="0.2">
      <c r="A147" s="421"/>
      <c r="B147" s="478">
        <v>1877</v>
      </c>
      <c r="C147" s="460">
        <v>6</v>
      </c>
      <c r="D147" s="461">
        <v>360</v>
      </c>
      <c r="E147" s="146">
        <v>2040</v>
      </c>
      <c r="F147" s="468">
        <f t="shared" si="119"/>
        <v>2123.8651996968847</v>
      </c>
      <c r="G147" s="473">
        <f t="shared" si="148"/>
        <v>1.0411103920082767</v>
      </c>
      <c r="H147" s="474">
        <f t="shared" si="156"/>
        <v>83.865199696884702</v>
      </c>
      <c r="I147" s="497">
        <f t="shared" si="120"/>
        <v>1384.2859912203073</v>
      </c>
      <c r="J147" s="521">
        <f t="shared" si="149"/>
        <v>0.67857156432368004</v>
      </c>
      <c r="K147" s="632">
        <f t="shared" si="121"/>
        <v>1327.6951796407782</v>
      </c>
      <c r="L147" s="637">
        <f t="shared" si="150"/>
        <v>0.65083097041214621</v>
      </c>
      <c r="M147" s="512">
        <f t="shared" si="122"/>
        <v>2160.4321011256798</v>
      </c>
      <c r="N147" s="639">
        <f t="shared" si="151"/>
        <v>1.0590353436890587</v>
      </c>
      <c r="O147" s="515">
        <f t="shared" si="123"/>
        <v>1344.8117330537759</v>
      </c>
      <c r="P147" s="831">
        <f t="shared" si="152"/>
        <v>0.65922143777145881</v>
      </c>
      <c r="Q147" s="517">
        <f t="shared" si="124"/>
        <v>1358.3145448791342</v>
      </c>
      <c r="R147" s="834">
        <f t="shared" si="153"/>
        <v>0.66584046317604617</v>
      </c>
      <c r="S147" s="414">
        <v>0.33800000000000002</v>
      </c>
      <c r="T147" s="148">
        <v>0.627</v>
      </c>
      <c r="U147" s="66">
        <f t="shared" si="125"/>
        <v>0.52504880255256847</v>
      </c>
      <c r="V147" s="148">
        <f t="shared" si="126"/>
        <v>5.1993067590987872E-3</v>
      </c>
      <c r="W147" s="150">
        <f t="shared" si="127"/>
        <v>5.1812731944047959E-2</v>
      </c>
      <c r="X147" s="66">
        <f t="shared" si="128"/>
        <v>9.7900130271074234E-2</v>
      </c>
      <c r="Y147" s="152">
        <f t="shared" si="129"/>
        <v>0.14558949471881244</v>
      </c>
      <c r="Z147" s="66">
        <f t="shared" si="130"/>
        <v>0.10009051173215866</v>
      </c>
      <c r="AA147" s="66">
        <f t="shared" si="131"/>
        <v>3.297300900340025E-2</v>
      </c>
      <c r="AB147" s="153">
        <f t="shared" si="132"/>
        <v>0.44194107452339687</v>
      </c>
      <c r="AC147" s="148">
        <v>0.28899999999999998</v>
      </c>
      <c r="AD147" s="153">
        <f t="shared" si="133"/>
        <v>2.4621752783328576E-2</v>
      </c>
      <c r="AE147" s="149">
        <f t="shared" si="115"/>
        <v>0.28237820138396208</v>
      </c>
      <c r="AF147" s="154">
        <v>4616</v>
      </c>
      <c r="AG147" s="154"/>
      <c r="AH147" s="889">
        <v>3705</v>
      </c>
      <c r="AI147" s="889">
        <v>14012</v>
      </c>
      <c r="AJ147" s="890">
        <v>13667</v>
      </c>
      <c r="AK147" s="888">
        <f t="shared" si="134"/>
        <v>462.01780215564435</v>
      </c>
      <c r="AL147" s="155">
        <v>345</v>
      </c>
      <c r="AM147" s="156">
        <v>210</v>
      </c>
      <c r="AN147" s="157">
        <v>118.70878332347729</v>
      </c>
      <c r="AO147" s="155">
        <v>24</v>
      </c>
      <c r="AP147" s="154">
        <v>202</v>
      </c>
      <c r="AQ147" s="155">
        <v>726</v>
      </c>
      <c r="AR147" s="888">
        <f t="shared" si="154"/>
        <v>565.62527258265595</v>
      </c>
      <c r="AS147" s="158">
        <v>117.01780215564435</v>
      </c>
      <c r="AT147" s="159">
        <v>56.822231333997038</v>
      </c>
      <c r="AU147" s="160">
        <v>4.6252725826560184</v>
      </c>
      <c r="AV147" s="888">
        <f t="shared" si="135"/>
        <v>2423.6252725826562</v>
      </c>
      <c r="AW147" s="157">
        <v>769.66406857854633</v>
      </c>
      <c r="AX147" s="154">
        <v>359</v>
      </c>
      <c r="AY147" s="157">
        <v>281.48259874087239</v>
      </c>
      <c r="AZ147" s="157">
        <v>395.08476999728163</v>
      </c>
      <c r="BA147" s="221">
        <v>1858</v>
      </c>
      <c r="BB147" s="894">
        <f t="shared" si="136"/>
        <v>451.90700133127865</v>
      </c>
      <c r="BC147" s="350">
        <f t="shared" si="137"/>
        <v>0.32943191550099915</v>
      </c>
      <c r="BD147" s="350">
        <f t="shared" si="138"/>
        <v>0.59030168022529594</v>
      </c>
      <c r="BE147" s="354">
        <f t="shared" si="139"/>
        <v>1.7128175849272054E-3</v>
      </c>
      <c r="BF147" s="365">
        <f t="shared" si="140"/>
        <v>0.17296783275639852</v>
      </c>
      <c r="BG147" s="365">
        <f t="shared" si="141"/>
        <v>1.7918776307012232</v>
      </c>
      <c r="BH147" s="366">
        <f t="shared" si="142"/>
        <v>8.559028812766066E-2</v>
      </c>
      <c r="BI147" s="366">
        <f t="shared" si="143"/>
        <v>2.819617256617768E-2</v>
      </c>
      <c r="BJ147" s="365">
        <f t="shared" si="144"/>
        <v>3.2251427442997332E-2</v>
      </c>
      <c r="BK147" s="366">
        <f t="shared" si="145"/>
        <v>0.15727902946273831</v>
      </c>
      <c r="BL147" s="380">
        <f t="shared" si="146"/>
        <v>7.4740034662045055E-2</v>
      </c>
      <c r="BM147" s="366">
        <v>0.27100000000000002</v>
      </c>
      <c r="BN147" s="911">
        <v>1410</v>
      </c>
      <c r="BO147" s="911">
        <v>431</v>
      </c>
      <c r="BP147" s="910">
        <f t="shared" si="147"/>
        <v>8271.3071433168461</v>
      </c>
      <c r="BQ147" s="912">
        <v>3046</v>
      </c>
      <c r="BR147" s="912">
        <v>110.03060212663497</v>
      </c>
      <c r="BS147" s="273">
        <v>33.401608791772261</v>
      </c>
      <c r="BT147" s="907">
        <v>204</v>
      </c>
      <c r="BU147" s="457"/>
    </row>
    <row r="148" spans="1:189" s="164" customFormat="1" x14ac:dyDescent="0.2">
      <c r="A148" s="421"/>
      <c r="B148" s="476">
        <v>1876</v>
      </c>
      <c r="C148" s="462">
        <v>8</v>
      </c>
      <c r="D148" s="461">
        <v>520</v>
      </c>
      <c r="E148" s="146">
        <v>3066</v>
      </c>
      <c r="F148" s="468">
        <f t="shared" si="119"/>
        <v>3012.9106649216633</v>
      </c>
      <c r="G148" s="475">
        <f t="shared" si="148"/>
        <v>0.98268449606055552</v>
      </c>
      <c r="H148" s="474">
        <f>E148-F148</f>
        <v>53.089335078336717</v>
      </c>
      <c r="I148" s="497">
        <f t="shared" si="120"/>
        <v>1779.7149925581255</v>
      </c>
      <c r="J148" s="521">
        <f t="shared" si="149"/>
        <v>0.58046803410245451</v>
      </c>
      <c r="K148" s="632">
        <f t="shared" si="121"/>
        <v>1717.7514513633068</v>
      </c>
      <c r="L148" s="637">
        <f t="shared" si="150"/>
        <v>0.5602581380832703</v>
      </c>
      <c r="M148" s="512">
        <f t="shared" si="122"/>
        <v>3055.7475408520527</v>
      </c>
      <c r="N148" s="507">
        <f t="shared" si="151"/>
        <v>0.9966560798604216</v>
      </c>
      <c r="O148" s="515">
        <f t="shared" si="123"/>
        <v>1731.5930957494907</v>
      </c>
      <c r="P148" s="831">
        <f t="shared" si="152"/>
        <v>0.56477269920074713</v>
      </c>
      <c r="Q148" s="517">
        <f t="shared" si="124"/>
        <v>1735.6428581813536</v>
      </c>
      <c r="R148" s="834">
        <f t="shared" si="153"/>
        <v>0.56609356105066977</v>
      </c>
      <c r="S148" s="415">
        <v>0.32100000000000001</v>
      </c>
      <c r="T148" s="413">
        <v>0.59799999999999998</v>
      </c>
      <c r="U148" s="412">
        <f t="shared" si="125"/>
        <v>0.5845650171086042</v>
      </c>
      <c r="V148" s="66">
        <f t="shared" si="126"/>
        <v>6.1986672865333957E-3</v>
      </c>
      <c r="W148" s="113">
        <f t="shared" si="127"/>
        <v>2.8792100503495135E-2</v>
      </c>
      <c r="X148" s="66">
        <f t="shared" si="128"/>
        <v>0.12185720479255317</v>
      </c>
      <c r="Y148" s="71">
        <f t="shared" si="129"/>
        <v>0.14987534829153834</v>
      </c>
      <c r="Z148" s="66">
        <f t="shared" si="130"/>
        <v>7.7957968460634366E-2</v>
      </c>
      <c r="AA148" s="66">
        <f t="shared" si="131"/>
        <v>2.4591228942487834E-2</v>
      </c>
      <c r="AB148" s="67">
        <f t="shared" si="132"/>
        <v>0.47512784751278475</v>
      </c>
      <c r="AC148" s="66">
        <v>0.27700000000000002</v>
      </c>
      <c r="AD148" s="67">
        <f t="shared" si="133"/>
        <v>1.6424695703182286E-2</v>
      </c>
      <c r="AE148" s="70">
        <f t="shared" si="115"/>
        <v>0.26976208569168447</v>
      </c>
      <c r="AF148" s="69">
        <v>6453</v>
      </c>
      <c r="AG148" s="69"/>
      <c r="AH148" s="888">
        <v>5338</v>
      </c>
      <c r="AI148" s="888">
        <v>20457</v>
      </c>
      <c r="AJ148" s="887">
        <v>20121</v>
      </c>
      <c r="AK148" s="888">
        <f t="shared" si="134"/>
        <v>503.06277047647359</v>
      </c>
      <c r="AL148" s="68">
        <v>336</v>
      </c>
      <c r="AM148" s="119">
        <v>274</v>
      </c>
      <c r="AN148" s="72">
        <v>147.52786921721875</v>
      </c>
      <c r="AO148" s="68">
        <v>40</v>
      </c>
      <c r="AP148" s="69">
        <v>187</v>
      </c>
      <c r="AQ148" s="68">
        <v>589</v>
      </c>
      <c r="AR148" s="888">
        <f t="shared" si="154"/>
        <v>648.19805540182256</v>
      </c>
      <c r="AS148" s="121">
        <v>167.06277047647362</v>
      </c>
      <c r="AT148" s="120">
        <v>88.709260105535719</v>
      </c>
      <c r="AU148" s="122">
        <v>8.1980554018225789</v>
      </c>
      <c r="AV148" s="888">
        <f t="shared" si="135"/>
        <v>3772.1980554018228</v>
      </c>
      <c r="AW148" s="72">
        <v>945.81514901627452</v>
      </c>
      <c r="AX148" s="69">
        <v>453</v>
      </c>
      <c r="AY148" s="72">
        <v>413.91172326464022</v>
      </c>
      <c r="AZ148" s="72">
        <v>697.63528242080997</v>
      </c>
      <c r="BA148" s="220">
        <v>3124</v>
      </c>
      <c r="BB148" s="895">
        <f t="shared" si="136"/>
        <v>786.34454252634566</v>
      </c>
      <c r="BC148" s="419">
        <f t="shared" si="137"/>
        <v>0.31544214694236694</v>
      </c>
      <c r="BD148" s="419">
        <f t="shared" si="138"/>
        <v>0.57066412352224527</v>
      </c>
      <c r="BE148" s="420">
        <f t="shared" si="139"/>
        <v>1.9553209170455103E-3</v>
      </c>
      <c r="BF148" s="418">
        <f t="shared" si="140"/>
        <v>0.18439644402413954</v>
      </c>
      <c r="BG148" s="365">
        <f t="shared" si="141"/>
        <v>1.8090928211521109</v>
      </c>
      <c r="BH148" s="365">
        <f t="shared" si="142"/>
        <v>0.10811022507683403</v>
      </c>
      <c r="BI148" s="365">
        <f t="shared" si="143"/>
        <v>3.410252150465904E-2</v>
      </c>
      <c r="BJ148" s="365">
        <f t="shared" si="144"/>
        <v>3.8438898300158661E-2</v>
      </c>
      <c r="BK148" s="365">
        <f t="shared" si="145"/>
        <v>9.127537579420425E-2</v>
      </c>
      <c r="BL148" s="380">
        <f t="shared" si="146"/>
        <v>5.2068805206880522E-2</v>
      </c>
      <c r="BM148" s="365">
        <v>0.26500000000000001</v>
      </c>
      <c r="BN148" s="907">
        <v>1984</v>
      </c>
      <c r="BO148" s="907">
        <v>633</v>
      </c>
      <c r="BP148" s="910">
        <f t="shared" si="147"/>
        <v>11674.075974894571</v>
      </c>
      <c r="BQ148" s="909">
        <v>4484</v>
      </c>
      <c r="BR148" s="909">
        <v>155.71863319663473</v>
      </c>
      <c r="BS148" s="272">
        <v>48.286738745769945</v>
      </c>
      <c r="BT148" s="907">
        <v>181</v>
      </c>
      <c r="BU148" s="457"/>
      <c r="BV148" s="165"/>
      <c r="BW148" s="165"/>
      <c r="BX148" s="165"/>
      <c r="BY148" s="165"/>
      <c r="BZ148" s="165"/>
      <c r="CA148" s="165"/>
      <c r="CB148" s="165"/>
      <c r="CC148" s="165"/>
      <c r="CD148" s="165"/>
      <c r="CE148" s="165"/>
      <c r="CF148" s="165"/>
      <c r="CG148" s="165"/>
      <c r="CH148" s="165"/>
      <c r="CI148" s="165"/>
      <c r="CJ148" s="165"/>
      <c r="CK148" s="165"/>
      <c r="CL148" s="165"/>
      <c r="CM148" s="165"/>
      <c r="CN148" s="165"/>
      <c r="CO148" s="165"/>
      <c r="CP148" s="165"/>
      <c r="CQ148" s="165"/>
      <c r="CR148" s="165"/>
      <c r="CS148" s="165"/>
      <c r="CT148" s="165"/>
      <c r="CU148" s="165"/>
      <c r="CV148" s="165"/>
      <c r="CW148" s="165"/>
      <c r="CX148" s="165"/>
      <c r="CY148" s="165"/>
      <c r="CZ148" s="165"/>
      <c r="DA148" s="165"/>
      <c r="DB148" s="165"/>
      <c r="DC148" s="165"/>
      <c r="DD148" s="165"/>
      <c r="DE148" s="165"/>
      <c r="DF148" s="165"/>
      <c r="DG148" s="165"/>
      <c r="DH148" s="165"/>
      <c r="DI148" s="165"/>
      <c r="DJ148" s="165"/>
      <c r="DK148" s="165"/>
      <c r="DL148" s="165"/>
      <c r="DM148" s="165"/>
      <c r="DN148" s="165"/>
      <c r="DO148" s="165"/>
      <c r="DP148" s="165"/>
      <c r="DQ148" s="165"/>
      <c r="DR148" s="165"/>
      <c r="DS148" s="165"/>
      <c r="DT148" s="165"/>
      <c r="DU148" s="165"/>
      <c r="DV148" s="165"/>
      <c r="DW148" s="165"/>
      <c r="DX148" s="165"/>
      <c r="DY148" s="165"/>
      <c r="DZ148" s="165"/>
      <c r="EA148" s="165"/>
      <c r="EB148" s="165"/>
      <c r="EC148" s="165"/>
      <c r="ED148" s="165"/>
      <c r="EE148" s="165"/>
      <c r="EF148" s="165"/>
      <c r="EG148" s="165"/>
      <c r="EH148" s="165"/>
      <c r="EI148" s="165"/>
      <c r="EJ148" s="165"/>
      <c r="EK148" s="165"/>
      <c r="EL148" s="165"/>
      <c r="EM148" s="165"/>
      <c r="EN148" s="165"/>
      <c r="EO148" s="165"/>
      <c r="EP148" s="165"/>
      <c r="EQ148" s="165"/>
      <c r="ER148" s="165"/>
      <c r="ES148" s="165"/>
      <c r="ET148" s="165"/>
      <c r="EU148" s="165"/>
      <c r="EV148" s="165"/>
      <c r="EW148" s="165"/>
      <c r="EX148" s="165"/>
      <c r="EY148" s="165"/>
      <c r="EZ148" s="165"/>
      <c r="FA148" s="165"/>
      <c r="FB148" s="165"/>
      <c r="FC148" s="165"/>
      <c r="FD148" s="165"/>
      <c r="FE148" s="165"/>
      <c r="FF148" s="165"/>
      <c r="FG148" s="165"/>
      <c r="FH148" s="165"/>
      <c r="FI148" s="165"/>
      <c r="FJ148" s="165"/>
      <c r="FK148" s="165"/>
      <c r="FL148" s="165"/>
      <c r="FM148" s="165"/>
      <c r="FN148" s="165"/>
      <c r="FO148" s="165"/>
      <c r="FP148" s="165"/>
      <c r="FQ148" s="165"/>
      <c r="FR148" s="165"/>
      <c r="FS148" s="165"/>
      <c r="FT148" s="165"/>
      <c r="FU148" s="165"/>
      <c r="FV148" s="165"/>
      <c r="FW148" s="165"/>
      <c r="FX148" s="165"/>
      <c r="FY148" s="165"/>
      <c r="FZ148" s="165"/>
      <c r="GA148" s="165"/>
      <c r="GB148" s="165"/>
      <c r="GC148" s="165"/>
      <c r="GD148" s="165"/>
      <c r="GE148" s="165"/>
      <c r="GF148" s="165"/>
      <c r="GG148" s="165"/>
    </row>
    <row r="149" spans="1:189" s="34" customFormat="1" ht="16" x14ac:dyDescent="0.2">
      <c r="A149" s="421"/>
      <c r="B149" s="422"/>
      <c r="C149" s="463" t="s">
        <v>133</v>
      </c>
      <c r="D149" s="464">
        <f>SUM(D3:D148)</f>
        <v>459240</v>
      </c>
      <c r="E149" s="463">
        <f>SUM(E3:E148)</f>
        <v>2088087</v>
      </c>
      <c r="F149" s="853">
        <f>SUM(F3:F148)</f>
        <v>2087840.772913004</v>
      </c>
      <c r="G149" s="646">
        <f>F149/E149</f>
        <v>0.99988208006323687</v>
      </c>
      <c r="H149" s="465">
        <f>E149-F149</f>
        <v>246.22708699596114</v>
      </c>
      <c r="I149" s="513">
        <f>SUM(I3:I148)</f>
        <v>1993887.8639493359</v>
      </c>
      <c r="J149" s="786">
        <f>I149/E149</f>
        <v>0.95488735093381449</v>
      </c>
      <c r="K149" s="513">
        <f>SUM(K3:K148)</f>
        <v>1975814.7784693094</v>
      </c>
      <c r="L149" s="640">
        <f>K149/E149</f>
        <v>0.94623201929292666</v>
      </c>
      <c r="M149" s="513">
        <f>SUM(M3:M148)</f>
        <v>2087513.9646635891</v>
      </c>
      <c r="N149" s="640">
        <f>M149/E149</f>
        <v>0.99972556922369094</v>
      </c>
      <c r="O149" s="652">
        <f>SUM(O3:O148)</f>
        <v>1996258.0291982261</v>
      </c>
      <c r="P149" s="786">
        <f>O149/E149</f>
        <v>0.95602244025187932</v>
      </c>
      <c r="Q149" s="652">
        <f>SUM(Q3:Q148)</f>
        <v>1987718.5623040304</v>
      </c>
      <c r="R149" s="786">
        <f>Q149/E149</f>
        <v>0.95193282765709974</v>
      </c>
      <c r="S149" s="445"/>
      <c r="T149" s="446"/>
      <c r="U149" s="426"/>
      <c r="V149" s="426"/>
      <c r="W149" s="426"/>
      <c r="X149" s="428"/>
      <c r="Y149" s="426"/>
      <c r="Z149" s="447"/>
      <c r="AA149" s="447"/>
      <c r="AB149" s="426"/>
      <c r="AC149" s="431"/>
      <c r="AD149" s="426"/>
      <c r="AE149" s="426"/>
      <c r="AF149" s="448"/>
      <c r="AG149" s="448"/>
      <c r="AH149" s="442"/>
      <c r="AI149" s="421"/>
      <c r="AJ149" s="449"/>
      <c r="AK149" s="421"/>
      <c r="AL149" s="421"/>
      <c r="AM149" s="448"/>
      <c r="AN149" s="421"/>
      <c r="AO149" s="421"/>
      <c r="AP149" s="421"/>
      <c r="AQ149" s="450"/>
      <c r="AR149" s="450"/>
      <c r="AS149" s="421"/>
      <c r="AT149" s="451"/>
      <c r="AU149" s="421"/>
      <c r="AV149" s="421"/>
      <c r="AW149" s="448"/>
      <c r="AX149" s="448"/>
      <c r="AY149" s="448"/>
      <c r="AZ149" s="448"/>
      <c r="BA149" s="421"/>
      <c r="BB149" s="451"/>
      <c r="BC149" s="452"/>
      <c r="BD149" s="452"/>
      <c r="BE149" s="452"/>
      <c r="BF149" s="437"/>
      <c r="BG149" s="437"/>
      <c r="BH149" s="453"/>
      <c r="BI149" s="453"/>
      <c r="BJ149" s="439"/>
      <c r="BK149" s="437"/>
      <c r="BL149" s="437"/>
      <c r="BM149" s="439"/>
      <c r="BN149" s="454"/>
      <c r="BO149" s="454"/>
      <c r="BP149" s="443"/>
      <c r="BQ149" s="442"/>
      <c r="BR149" s="442"/>
      <c r="BS149" s="454"/>
      <c r="BT149" s="454"/>
      <c r="BU149" s="421"/>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row>
    <row r="150" spans="1:189" s="33" customFormat="1" x14ac:dyDescent="0.2">
      <c r="A150" s="421"/>
      <c r="B150" s="422"/>
      <c r="C150" s="421"/>
      <c r="D150" s="421"/>
      <c r="E150" s="423"/>
      <c r="F150" s="424"/>
      <c r="G150" s="647"/>
      <c r="H150" s="424"/>
      <c r="I150" s="499"/>
      <c r="J150" s="523"/>
      <c r="K150" s="499"/>
      <c r="L150" s="523"/>
      <c r="M150" s="491"/>
      <c r="N150" s="641"/>
      <c r="O150" s="494"/>
      <c r="P150" s="782"/>
      <c r="Q150" s="494"/>
      <c r="R150" s="782"/>
      <c r="S150" s="425"/>
      <c r="T150" s="425"/>
      <c r="U150" s="426"/>
      <c r="V150" s="426"/>
      <c r="W150" s="427"/>
      <c r="X150" s="428"/>
      <c r="Y150" s="429"/>
      <c r="Z150" s="430"/>
      <c r="AA150" s="430"/>
      <c r="AB150" s="429"/>
      <c r="AC150" s="431"/>
      <c r="AD150" s="432"/>
      <c r="AE150" s="433"/>
      <c r="AF150" s="421"/>
      <c r="AG150" s="421"/>
      <c r="AH150" s="442"/>
      <c r="AI150" s="421"/>
      <c r="AJ150" s="434"/>
      <c r="AK150" s="421"/>
      <c r="AL150" s="421"/>
      <c r="AM150" s="421"/>
      <c r="AN150" s="421"/>
      <c r="AO150" s="421"/>
      <c r="AP150" s="421"/>
      <c r="AQ150" s="421"/>
      <c r="AR150" s="421"/>
      <c r="AS150" s="421"/>
      <c r="AT150" s="421"/>
      <c r="AU150" s="421"/>
      <c r="AV150" s="421"/>
      <c r="AW150" s="421"/>
      <c r="AX150" s="421"/>
      <c r="AY150" s="421"/>
      <c r="AZ150" s="421"/>
      <c r="BA150" s="421"/>
      <c r="BB150" s="421"/>
      <c r="BC150" s="435"/>
      <c r="BD150" s="435"/>
      <c r="BE150" s="436"/>
      <c r="BF150" s="437"/>
      <c r="BG150" s="437"/>
      <c r="BH150" s="438"/>
      <c r="BI150" s="438"/>
      <c r="BJ150" s="439"/>
      <c r="BK150" s="440"/>
      <c r="BL150" s="441"/>
      <c r="BM150" s="439"/>
      <c r="BN150" s="442"/>
      <c r="BO150" s="442"/>
      <c r="BP150" s="443"/>
      <c r="BQ150" s="442"/>
      <c r="BR150" s="442"/>
      <c r="BS150" s="442"/>
      <c r="BT150" s="442"/>
      <c r="BU150" s="421"/>
    </row>
    <row r="151" spans="1:189" s="167" customFormat="1" ht="16" x14ac:dyDescent="0.2">
      <c r="A151" s="33"/>
      <c r="B151" s="166"/>
      <c r="E151" s="168"/>
      <c r="F151" s="169"/>
      <c r="G151" s="648"/>
      <c r="H151" s="169"/>
      <c r="I151" s="500"/>
      <c r="J151" s="524"/>
      <c r="K151" s="500"/>
      <c r="L151" s="524"/>
      <c r="M151" s="492"/>
      <c r="N151" s="642"/>
      <c r="O151" s="495"/>
      <c r="P151" s="787"/>
      <c r="Q151" s="495"/>
      <c r="R151" s="787"/>
      <c r="S151" s="171"/>
      <c r="T151" s="171"/>
      <c r="U151" s="170"/>
      <c r="V151" s="170"/>
      <c r="W151" s="170"/>
      <c r="X151" s="175"/>
      <c r="Y151" s="170"/>
      <c r="Z151" s="172"/>
      <c r="AA151" s="172"/>
      <c r="AB151" s="170"/>
      <c r="AC151" s="171"/>
      <c r="AD151" s="170"/>
      <c r="AE151" s="170"/>
      <c r="AF151" s="173"/>
      <c r="AG151" s="173"/>
      <c r="AH151" s="280"/>
      <c r="AJ151" s="408"/>
      <c r="AM151" s="173"/>
      <c r="AT151" s="174"/>
      <c r="AW151" s="173"/>
      <c r="AX151" s="173"/>
      <c r="AY151" s="173"/>
      <c r="AZ151" s="173"/>
      <c r="BB151" s="174"/>
      <c r="BC151" s="351"/>
      <c r="BD151" s="351"/>
      <c r="BE151" s="351"/>
      <c r="BF151" s="370"/>
      <c r="BG151" s="370"/>
      <c r="BH151" s="371"/>
      <c r="BI151" s="371"/>
      <c r="BJ151" s="376"/>
      <c r="BK151" s="370"/>
      <c r="BL151" s="370"/>
      <c r="BM151" s="376"/>
      <c r="BN151" s="274"/>
      <c r="BO151" s="274"/>
      <c r="BP151" s="391"/>
      <c r="BQ151" s="280"/>
      <c r="BR151" s="280"/>
      <c r="BS151" s="274"/>
      <c r="BT151" s="265"/>
      <c r="BU151" s="33"/>
      <c r="BV151" s="176"/>
      <c r="BW151" s="176"/>
      <c r="BX151" s="176"/>
      <c r="BY151" s="176"/>
      <c r="BZ151" s="176"/>
      <c r="CA151" s="176"/>
      <c r="CB151" s="176"/>
      <c r="CC151" s="176"/>
      <c r="CD151" s="176"/>
      <c r="CE151" s="176"/>
      <c r="CF151" s="176"/>
      <c r="CG151" s="176"/>
      <c r="CH151" s="176"/>
      <c r="CI151" s="176"/>
      <c r="CJ151" s="176"/>
      <c r="CK151" s="176"/>
      <c r="CL151" s="176"/>
      <c r="CM151" s="176"/>
      <c r="CN151" s="176"/>
      <c r="CO151" s="176"/>
      <c r="CP151" s="176"/>
      <c r="CQ151" s="176"/>
      <c r="CR151" s="176"/>
      <c r="CS151" s="176"/>
      <c r="CT151" s="176"/>
      <c r="CU151" s="176"/>
      <c r="CV151" s="176"/>
      <c r="CW151" s="176"/>
      <c r="CX151" s="176"/>
      <c r="CY151" s="176"/>
      <c r="CZ151" s="176"/>
      <c r="DA151" s="176"/>
      <c r="DB151" s="176"/>
      <c r="DC151" s="176"/>
      <c r="DD151" s="176"/>
      <c r="DE151" s="176"/>
      <c r="DF151" s="176"/>
      <c r="DG151" s="176"/>
      <c r="DH151" s="176"/>
      <c r="DI151" s="176"/>
      <c r="DJ151" s="176"/>
      <c r="DK151" s="176"/>
      <c r="DL151" s="176"/>
      <c r="DM151" s="176"/>
      <c r="DN151" s="176"/>
      <c r="DO151" s="176"/>
      <c r="DP151" s="176"/>
      <c r="DQ151" s="176"/>
      <c r="DR151" s="176"/>
      <c r="DS151" s="176"/>
      <c r="DT151" s="176"/>
      <c r="DU151" s="176"/>
      <c r="DV151" s="176"/>
      <c r="DW151" s="176"/>
      <c r="DX151" s="176"/>
      <c r="DY151" s="176"/>
      <c r="DZ151" s="176"/>
      <c r="EA151" s="176"/>
      <c r="EB151" s="176"/>
      <c r="EC151" s="176"/>
      <c r="ED151" s="176"/>
      <c r="EE151" s="176"/>
      <c r="EF151" s="176"/>
      <c r="EG151" s="176"/>
      <c r="EH151" s="176"/>
      <c r="EI151" s="176"/>
      <c r="EJ151" s="176"/>
      <c r="EK151" s="176"/>
      <c r="EL151" s="176"/>
      <c r="EM151" s="176"/>
      <c r="EN151" s="176"/>
      <c r="EO151" s="176"/>
      <c r="EP151" s="176"/>
      <c r="EQ151" s="176"/>
      <c r="ER151" s="176"/>
      <c r="ES151" s="176"/>
      <c r="ET151" s="176"/>
      <c r="EU151" s="176"/>
      <c r="EV151" s="176"/>
      <c r="EW151" s="176"/>
      <c r="EX151" s="176"/>
      <c r="EY151" s="176"/>
      <c r="EZ151" s="176"/>
      <c r="FA151" s="176"/>
      <c r="FB151" s="176"/>
      <c r="FC151" s="176"/>
      <c r="FD151" s="176"/>
      <c r="FE151" s="176"/>
      <c r="FF151" s="176"/>
      <c r="FG151" s="176"/>
      <c r="FH151" s="176"/>
      <c r="FI151" s="176"/>
      <c r="FJ151" s="176"/>
      <c r="FK151" s="176"/>
      <c r="FL151" s="176"/>
      <c r="FM151" s="176"/>
      <c r="FN151" s="176"/>
      <c r="FO151" s="176"/>
      <c r="FP151" s="176"/>
      <c r="FQ151" s="176"/>
      <c r="FR151" s="176"/>
      <c r="FS151" s="176"/>
      <c r="FT151" s="176"/>
      <c r="FU151" s="176"/>
      <c r="FV151" s="176"/>
      <c r="FW151" s="176"/>
      <c r="FX151" s="176"/>
      <c r="FY151" s="176"/>
      <c r="FZ151" s="176"/>
      <c r="GA151" s="176"/>
      <c r="GB151" s="176"/>
      <c r="GC151" s="176"/>
      <c r="GD151" s="176"/>
      <c r="GE151" s="176"/>
      <c r="GF151" s="176"/>
      <c r="GG151" s="176"/>
    </row>
    <row r="152" spans="1:189" ht="16" customHeight="1" x14ac:dyDescent="0.2">
      <c r="S152" s="126"/>
      <c r="T152" s="126"/>
      <c r="X152" s="129"/>
      <c r="Z152" s="127"/>
      <c r="AA152" s="127"/>
      <c r="AC152" s="126"/>
      <c r="AF152" s="123"/>
      <c r="AG152" s="123"/>
      <c r="AJ152" s="409"/>
      <c r="AM152" s="123"/>
      <c r="AT152" s="128"/>
      <c r="AW152" s="123"/>
      <c r="AX152" s="123"/>
      <c r="AY152" s="123"/>
      <c r="AZ152" s="123"/>
      <c r="BB152" s="128"/>
      <c r="BH152" s="373"/>
      <c r="BI152" s="373"/>
      <c r="BJ152" s="377"/>
      <c r="BM152" s="377"/>
      <c r="BN152" s="275"/>
      <c r="BO152" s="275"/>
      <c r="BS152" s="275"/>
      <c r="BT152" s="266"/>
    </row>
  </sheetData>
  <sheetProtection sheet="1" objects="1" scenarios="1" selectLockedCells="1" selectUnlockedCells="1"/>
  <mergeCells count="1">
    <mergeCell ref="B1:E1"/>
  </mergeCells>
  <pageMargins left="0.7" right="0.7" top="0.75" bottom="0.75" header="0.3" footer="0.3"/>
  <ignoredErrors>
    <ignoredError sqref="AR1:BN1 AH1:AQ1 F1:AF1 BO1:BT1" formulaRange="1"/>
    <ignoredError sqref="H24 H32:H33 H56 H80:H81 H84:H86 H89 H107:H109 H120 H126:H127 H134 H139:H141 H144:H145 J149 L149 N149 P14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794B9-4011-C84A-89D4-C7E3EAD87DB6}">
  <dimension ref="A1:GE153"/>
  <sheetViews>
    <sheetView zoomScale="150" zoomScaleNormal="150" workbookViewId="0">
      <pane ySplit="3" topLeftCell="A129" activePane="bottomLeft" state="frozen"/>
      <selection activeCell="F1" sqref="F1"/>
      <selection pane="bottomLeft" activeCell="AE4" sqref="AE4"/>
    </sheetView>
  </sheetViews>
  <sheetFormatPr baseColWidth="10" defaultColWidth="8.83203125" defaultRowHeight="14" x14ac:dyDescent="0.2"/>
  <cols>
    <col min="1" max="1" width="2.5" style="33" customWidth="1"/>
    <col min="2" max="2" width="4.5" style="141" bestFit="1" customWidth="1"/>
    <col min="3" max="3" width="4" style="118" bestFit="1" customWidth="1"/>
    <col min="4" max="4" width="8.83203125" style="118" bestFit="1" customWidth="1"/>
    <col min="5" max="5" width="10.1640625" style="124" bestFit="1" customWidth="1"/>
    <col min="6" max="6" width="10.1640625" style="125" bestFit="1" customWidth="1"/>
    <col min="7" max="7" width="8.6640625" style="649" bestFit="1" customWidth="1"/>
    <col min="8" max="8" width="10.33203125" style="501" bestFit="1" customWidth="1"/>
    <col min="9" max="9" width="8.6640625" style="525" bestFit="1" customWidth="1"/>
    <col min="10" max="10" width="10.33203125" style="501" bestFit="1" customWidth="1"/>
    <col min="11" max="11" width="10.33203125" style="525" bestFit="1" customWidth="1"/>
    <col min="12" max="12" width="10.33203125" style="493" bestFit="1" customWidth="1"/>
    <col min="13" max="13" width="8.6640625" style="643" bestFit="1" customWidth="1"/>
    <col min="14" max="14" width="10.33203125" style="496" bestFit="1" customWidth="1"/>
    <col min="15" max="15" width="8" style="788" bestFit="1" customWidth="1"/>
    <col min="16" max="16" width="10.33203125" style="496" bestFit="1" customWidth="1"/>
    <col min="17" max="17" width="8" style="788" bestFit="1" customWidth="1"/>
    <col min="18" max="19" width="6.5" style="99" bestFit="1" customWidth="1"/>
    <col min="20" max="20" width="6.5" style="99" customWidth="1"/>
    <col min="21" max="22" width="6.5" style="99" bestFit="1" customWidth="1"/>
    <col min="23" max="23" width="6.5" style="99" customWidth="1"/>
    <col min="24" max="24" width="6.5" style="99" bestFit="1" customWidth="1"/>
    <col min="25" max="26" width="6.5" style="132" bestFit="1" customWidth="1"/>
    <col min="27" max="27" width="6.5" style="99" customWidth="1"/>
    <col min="28" max="28" width="6.5" style="133" bestFit="1" customWidth="1"/>
    <col min="29" max="29" width="6.5" style="99" bestFit="1" customWidth="1"/>
    <col min="30" max="30" width="5.83203125" style="99" bestFit="1" customWidth="1"/>
    <col min="31" max="31" width="5.83203125" style="118" bestFit="1" customWidth="1"/>
    <col min="32" max="32" width="4" style="118" bestFit="1" customWidth="1"/>
    <col min="33" max="33" width="6.6640625" style="118" bestFit="1" customWidth="1"/>
    <col min="34" max="34" width="6.6640625" style="410" bestFit="1" customWidth="1"/>
    <col min="35" max="47" width="5.83203125" style="118" bestFit="1" customWidth="1"/>
    <col min="48" max="50" width="6.33203125" style="118" bestFit="1" customWidth="1"/>
    <col min="51" max="51" width="5.83203125" style="118" bestFit="1" customWidth="1"/>
    <col min="52" max="52" width="6.5" style="352" bestFit="1" customWidth="1"/>
    <col min="53" max="53" width="6.6640625" style="352" bestFit="1" customWidth="1"/>
    <col min="54" max="54" width="5.83203125" style="352" bestFit="1" customWidth="1"/>
    <col min="55" max="56" width="6.5" style="372" customWidth="1"/>
    <col min="57" max="58" width="6.5" style="374" bestFit="1" customWidth="1"/>
    <col min="59" max="61" width="6.5" style="372" customWidth="1"/>
    <col min="62" max="62" width="6.5" style="372" bestFit="1" customWidth="1"/>
    <col min="63" max="65" width="5.83203125" style="276" bestFit="1" customWidth="1"/>
    <col min="66" max="66" width="6.6640625" style="392" bestFit="1" customWidth="1"/>
    <col min="67" max="69" width="5.83203125" style="276" bestFit="1" customWidth="1"/>
    <col min="70" max="70" width="5.83203125" style="267" bestFit="1" customWidth="1"/>
    <col min="71" max="71" width="2.5" style="33" customWidth="1"/>
    <col min="72" max="187" width="8.83203125" style="90"/>
    <col min="188" max="16384" width="8.83203125" style="118"/>
  </cols>
  <sheetData>
    <row r="1" spans="1:187" s="34" customFormat="1" x14ac:dyDescent="0.2">
      <c r="A1" s="421"/>
      <c r="B1" s="1194" t="s">
        <v>371</v>
      </c>
      <c r="C1" s="1195"/>
      <c r="D1" s="1195"/>
      <c r="E1" s="1195"/>
      <c r="F1" s="1195"/>
      <c r="G1" s="1195"/>
      <c r="H1" s="499"/>
      <c r="I1" s="523"/>
      <c r="J1" s="499"/>
      <c r="K1" s="523"/>
      <c r="L1" s="491"/>
      <c r="M1" s="641"/>
      <c r="N1" s="494"/>
      <c r="O1" s="782"/>
      <c r="P1" s="494"/>
      <c r="Q1" s="782"/>
      <c r="R1" s="426"/>
      <c r="S1" s="426"/>
      <c r="T1" s="426"/>
      <c r="U1" s="426"/>
      <c r="V1" s="426"/>
      <c r="W1" s="426"/>
      <c r="X1" s="426"/>
      <c r="Y1" s="430"/>
      <c r="Z1" s="430"/>
      <c r="AA1" s="426"/>
      <c r="AB1" s="692"/>
      <c r="AC1" s="426"/>
      <c r="AD1" s="426"/>
      <c r="AE1" s="421"/>
      <c r="AF1" s="421"/>
      <c r="AG1" s="421"/>
      <c r="AH1" s="434"/>
      <c r="AI1" s="421"/>
      <c r="AJ1" s="421"/>
      <c r="AK1" s="421"/>
      <c r="AL1" s="421"/>
      <c r="AM1" s="421"/>
      <c r="AN1" s="421"/>
      <c r="AO1" s="421"/>
      <c r="AP1" s="421"/>
      <c r="AQ1" s="421"/>
      <c r="AR1" s="421"/>
      <c r="AS1" s="421"/>
      <c r="AT1" s="421"/>
      <c r="AU1" s="421"/>
      <c r="AV1" s="421"/>
      <c r="AW1" s="421"/>
      <c r="AX1" s="421"/>
      <c r="AY1" s="421"/>
      <c r="AZ1" s="693"/>
      <c r="BA1" s="693"/>
      <c r="BB1" s="693"/>
      <c r="BC1" s="437"/>
      <c r="BD1" s="437"/>
      <c r="BE1" s="438"/>
      <c r="BF1" s="438"/>
      <c r="BG1" s="437"/>
      <c r="BH1" s="437"/>
      <c r="BI1" s="437"/>
      <c r="BJ1" s="437"/>
      <c r="BK1" s="442"/>
      <c r="BL1" s="442"/>
      <c r="BM1" s="442"/>
      <c r="BN1" s="443"/>
      <c r="BO1" s="442"/>
      <c r="BP1" s="442"/>
      <c r="BQ1" s="442"/>
      <c r="BR1" s="442"/>
      <c r="BS1" s="421"/>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row>
    <row r="2" spans="1:187" s="654" customFormat="1" ht="16" customHeight="1" x14ac:dyDescent="0.2">
      <c r="A2" s="444"/>
      <c r="B2" s="1193" t="s">
        <v>211</v>
      </c>
      <c r="C2" s="1193"/>
      <c r="D2" s="1193"/>
      <c r="E2" s="1193"/>
      <c r="F2" s="677">
        <f>CORREL(E4:E149,F4:F149)</f>
        <v>0.99951780141391988</v>
      </c>
      <c r="G2" s="678">
        <f>SUM(F4:F149)/SUM(E4:E149)</f>
        <v>0.74752196531430715</v>
      </c>
      <c r="H2" s="679">
        <f>CORREL(E4:E149,H4:H149)</f>
        <v>0.99953450539696231</v>
      </c>
      <c r="I2" s="680">
        <f>SUM(H4:H149)/SUM(E4:E149)</f>
        <v>0.40086308881825378</v>
      </c>
      <c r="J2" s="681">
        <f>CORREL(E4:E149,J4:J149)</f>
        <v>0.99956641984339545</v>
      </c>
      <c r="K2" s="682">
        <f>SUM(J4:J149)/SUM(E4:E149)</f>
        <v>0.41537642291724436</v>
      </c>
      <c r="L2" s="683">
        <f>CORREL(E4:E149,L4:L149)</f>
        <v>0.99950923956110738</v>
      </c>
      <c r="M2" s="684">
        <f>SUM(L4:L149)/SUM(E4:E149)</f>
        <v>0.76415930795577691</v>
      </c>
      <c r="N2" s="504">
        <f>CORREL(E4:E149,N4:N149)</f>
        <v>0.99941346499503536</v>
      </c>
      <c r="O2" s="508">
        <f>SUM(N4:N149)/SUM(E4:E149)</f>
        <v>0.36705390246323588</v>
      </c>
      <c r="P2" s="505">
        <f>CORREL(E4:E149,P4:P149)</f>
        <v>0.99955914812737312</v>
      </c>
      <c r="Q2" s="509">
        <f>SUM(P4:P149)/SUM(E4:E149)</f>
        <v>0.47843864719203866</v>
      </c>
      <c r="R2" s="685">
        <f>CORREL(E4:E124,R4:R124)</f>
        <v>0.75763633849374323</v>
      </c>
      <c r="S2" s="685">
        <f>CORREL(E4:E124,S4:S124)</f>
        <v>0.69435425444353949</v>
      </c>
      <c r="T2" s="686">
        <f>CORREL(E4:E124,T4:T124)</f>
        <v>-0.63499450319671957</v>
      </c>
      <c r="U2" s="685">
        <f>CORREL(E4:E124,U4:U124)</f>
        <v>0.62847903064720168</v>
      </c>
      <c r="V2" s="685">
        <f>CORREL(E4:E124,V4:V124)</f>
        <v>0.5275789762681472</v>
      </c>
      <c r="W2" s="685">
        <f>CORREL(E4:E124,W4:W124)</f>
        <v>-0.49407190434675702</v>
      </c>
      <c r="X2" s="687">
        <f>CORREL(E4:E124,X4:X124)</f>
        <v>0.46213708923103719</v>
      </c>
      <c r="Y2" s="687">
        <f>CORREL(E4:E124,Y4:Y124)</f>
        <v>-0.37804248862618761</v>
      </c>
      <c r="Z2" s="687">
        <f>CORREL(E4:E124,Z4:Z124)</f>
        <v>0.36631538994058471</v>
      </c>
      <c r="AA2" s="687">
        <f>CORREL(E4:E124,AA4:AA124)</f>
        <v>-0.34596426612277364</v>
      </c>
      <c r="AB2" s="685">
        <f>CORREL(E4:E124,AB4:AB124)</f>
        <v>0.34157355266614836</v>
      </c>
      <c r="AC2" s="687">
        <f>CORREL(E4:E124,AC4:AC124)</f>
        <v>0.27132615230780649</v>
      </c>
      <c r="AD2" s="685">
        <f>CORREL(E4:E124,AD4:AD124)</f>
        <v>0.11027317034113358</v>
      </c>
      <c r="AE2" s="685">
        <f>CORREL(D4:D124,AE4:AE124)</f>
        <v>0.97692476008206841</v>
      </c>
      <c r="AF2" s="685" t="s">
        <v>370</v>
      </c>
      <c r="AG2" s="685">
        <f>CORREL(E4:E124,AG4:AG124)</f>
        <v>0.96319061144205598</v>
      </c>
      <c r="AH2" s="688">
        <f>CORREL(E4:E124,AH4:AH124)</f>
        <v>0.96106594942396151</v>
      </c>
      <c r="AI2" s="685">
        <f>CORREL(E4:E124,AI4:AI124)</f>
        <v>0.95733014229694258</v>
      </c>
      <c r="AJ2" s="685">
        <f>CORREL(E4:E124,AJ4:AJ124)</f>
        <v>0.95020367238191372</v>
      </c>
      <c r="AK2" s="685">
        <f>CORREL(E4:E124,AK4:AK124)</f>
        <v>0.92446747874671042</v>
      </c>
      <c r="AL2" s="685">
        <f>CORREL(E4:E124,AL4:AL124)</f>
        <v>0.92433830835077158</v>
      </c>
      <c r="AM2" s="685">
        <f>CORREL(E4:E124,AM4:AM124)</f>
        <v>0.88427826532454801</v>
      </c>
      <c r="AN2" s="687">
        <f>CORREL(E4:E124,AN4:AN124)</f>
        <v>0.82961449090325434</v>
      </c>
      <c r="AO2" s="685">
        <f>CORREL(E4:E124,AO4:AO124)</f>
        <v>0.81287108231342198</v>
      </c>
      <c r="AP2" s="685">
        <f>CORREL(E4:E124,AP4:AP124)</f>
        <v>0.78265471425871525</v>
      </c>
      <c r="AQ2" s="685">
        <f>CORREL(E4:E124,AQ4:AQ124)</f>
        <v>0.51513468868335865</v>
      </c>
      <c r="AR2" s="687">
        <f>CORREL(E4:E124,AR4:AR124)</f>
        <v>0.50344262096055292</v>
      </c>
      <c r="AS2" s="687">
        <f>CORREL(E4:E124,AS4:AS124)</f>
        <v>0.47185577711517873</v>
      </c>
      <c r="AT2" s="685">
        <f>CORREL(E4:E124,AT4:AT124)</f>
        <v>0.45949466725177901</v>
      </c>
      <c r="AU2" s="687">
        <f>CORREL(E4:E124,AU4:AU124)</f>
        <v>0.43381853592359637</v>
      </c>
      <c r="AV2" s="685">
        <f>CORREL(E4:E124,AV4:AV124)</f>
        <v>-0.15758395684556131</v>
      </c>
      <c r="AW2" s="685">
        <f>CORREL(E4:E124,AW4:AW124)</f>
        <v>-8.3774697846265636E-2</v>
      </c>
      <c r="AX2" s="685">
        <f>CORREL(E4:E124,AX4:AX124)</f>
        <v>-3.9170175691351769E-2</v>
      </c>
      <c r="AY2" s="685">
        <f>CORREL(E4:E124,AY4:AY124)</f>
        <v>5.7784332096841979E-4</v>
      </c>
      <c r="AZ2" s="689">
        <f>CORREL(E4:E124,AZ4:AZ124)</f>
        <v>0.75623173442739888</v>
      </c>
      <c r="BA2" s="689">
        <f>CORREL(E4:E124,BA4:BA124)</f>
        <v>0.71334428969912533</v>
      </c>
      <c r="BB2" s="690">
        <f>CORREL(E4:E124,BB4:BB124)</f>
        <v>0.67017526878791744</v>
      </c>
      <c r="BC2" s="387">
        <f>CORREL(E4:E124,BC4:BC124)</f>
        <v>-0.58734543058474109</v>
      </c>
      <c r="BD2" s="387">
        <f>CORREL(E4:E124,BD4:BD124)</f>
        <v>-0.58250814606015799</v>
      </c>
      <c r="BE2" s="691">
        <f>CORREL(E4:E124,BE4:BE124)</f>
        <v>-0.50132626704437866</v>
      </c>
      <c r="BF2" s="387">
        <f>CORREL(E4:E124,BF4:BF124)</f>
        <v>-0.46568845478598186</v>
      </c>
      <c r="BG2" s="387">
        <f>CORREL(E4:E124,BG4:BG124)</f>
        <v>-0.45146545197011345</v>
      </c>
      <c r="BH2" s="387">
        <f>CORREL(E4:E124,BH4:BH124)</f>
        <v>0.39057540676135638</v>
      </c>
      <c r="BI2" s="691">
        <f>CORREL(E4:E124,BI4:BI124)</f>
        <v>-0.3765703037609251</v>
      </c>
      <c r="BJ2" s="387">
        <f>CORREL(E4:E124,BJ4:BJ124)</f>
        <v>0.27135037959518904</v>
      </c>
      <c r="BK2" s="690">
        <f>CORREL(E4:E124,BK4:BK124)</f>
        <v>0.99714919867953633</v>
      </c>
      <c r="BL2" s="690">
        <f>CORREL(E4:E124,BL4:BL124)</f>
        <v>0.98563226398457993</v>
      </c>
      <c r="BM2" s="690">
        <f>CORREL(E4:E124,BM4:BM124)</f>
        <v>0.98439746641322734</v>
      </c>
      <c r="BN2" s="387">
        <f>CORREL(E4:E124,BN4:BN124)</f>
        <v>0.98321268507305926</v>
      </c>
      <c r="BO2" s="690">
        <f>CORREL(E4:E124,BO4:BO124)</f>
        <v>0.95171427052541668</v>
      </c>
      <c r="BP2" s="690">
        <f>CORREL(E4:E124,BP4:BP124)</f>
        <v>0.90251851587587673</v>
      </c>
      <c r="BQ2" s="690">
        <f>CORREL(E4:E124,BQ4:BQ124)</f>
        <v>0.66115583715035242</v>
      </c>
      <c r="BR2" s="690">
        <f>CORREL(E4:E124,BR4:BR124)</f>
        <v>2.779180055777002E-2</v>
      </c>
      <c r="BS2" s="455"/>
      <c r="BT2" s="653"/>
      <c r="BU2" s="653"/>
      <c r="BV2" s="653"/>
      <c r="BW2" s="653"/>
      <c r="BX2" s="653"/>
      <c r="BY2" s="653"/>
      <c r="BZ2" s="653"/>
      <c r="CA2" s="653"/>
      <c r="CB2" s="653"/>
      <c r="CC2" s="653"/>
      <c r="CD2" s="653"/>
      <c r="CE2" s="653"/>
      <c r="CF2" s="653"/>
      <c r="CG2" s="653"/>
      <c r="CH2" s="653"/>
      <c r="CI2" s="653"/>
      <c r="CJ2" s="653"/>
      <c r="CK2" s="653"/>
      <c r="CL2" s="653"/>
      <c r="CM2" s="653"/>
      <c r="CN2" s="653"/>
      <c r="CO2" s="653"/>
      <c r="CP2" s="653"/>
      <c r="CQ2" s="653"/>
      <c r="CR2" s="653"/>
      <c r="CS2" s="653"/>
      <c r="CT2" s="653"/>
      <c r="CU2" s="653"/>
      <c r="CV2" s="653"/>
      <c r="CW2" s="653"/>
      <c r="CX2" s="653"/>
      <c r="CY2" s="653"/>
      <c r="CZ2" s="653"/>
      <c r="DA2" s="653"/>
      <c r="DB2" s="653"/>
      <c r="DC2" s="653"/>
      <c r="DD2" s="653"/>
      <c r="DE2" s="653"/>
      <c r="DF2" s="653"/>
      <c r="DG2" s="653"/>
      <c r="DH2" s="653"/>
      <c r="DI2" s="653"/>
      <c r="DJ2" s="653"/>
      <c r="DK2" s="653"/>
      <c r="DL2" s="653"/>
      <c r="DM2" s="653"/>
      <c r="DN2" s="653"/>
      <c r="DO2" s="653"/>
      <c r="DP2" s="653"/>
      <c r="DQ2" s="653"/>
      <c r="DR2" s="653"/>
      <c r="DS2" s="653"/>
      <c r="DT2" s="653"/>
      <c r="DU2" s="653"/>
      <c r="DV2" s="653"/>
      <c r="DW2" s="653"/>
      <c r="DX2" s="653"/>
      <c r="DY2" s="653"/>
      <c r="DZ2" s="653"/>
      <c r="EA2" s="653"/>
      <c r="EB2" s="653"/>
      <c r="EC2" s="653"/>
      <c r="ED2" s="653"/>
      <c r="EE2" s="653"/>
      <c r="EF2" s="653"/>
      <c r="EG2" s="653"/>
      <c r="EH2" s="653"/>
      <c r="EI2" s="653"/>
      <c r="EJ2" s="653"/>
      <c r="EK2" s="653"/>
      <c r="EL2" s="653"/>
      <c r="EM2" s="653"/>
      <c r="EN2" s="653"/>
      <c r="EO2" s="653"/>
      <c r="EP2" s="653"/>
      <c r="EQ2" s="653"/>
      <c r="ER2" s="653"/>
      <c r="ES2" s="653"/>
      <c r="ET2" s="653"/>
      <c r="EU2" s="653"/>
      <c r="EV2" s="653"/>
      <c r="EW2" s="653"/>
      <c r="EX2" s="653"/>
      <c r="EY2" s="653"/>
      <c r="EZ2" s="653"/>
      <c r="FA2" s="653"/>
      <c r="FB2" s="653"/>
      <c r="FC2" s="653"/>
      <c r="FD2" s="653"/>
      <c r="FE2" s="653"/>
      <c r="FF2" s="653"/>
      <c r="FG2" s="653"/>
      <c r="FH2" s="653"/>
      <c r="FI2" s="653"/>
      <c r="FJ2" s="653"/>
      <c r="FK2" s="653"/>
      <c r="FL2" s="653"/>
      <c r="FM2" s="653"/>
      <c r="FN2" s="653"/>
      <c r="FO2" s="653"/>
      <c r="FP2" s="653"/>
      <c r="FQ2" s="653"/>
      <c r="FR2" s="653"/>
      <c r="FS2" s="653"/>
      <c r="FT2" s="653"/>
      <c r="FU2" s="653"/>
      <c r="FV2" s="653"/>
      <c r="FW2" s="653"/>
      <c r="FX2" s="653"/>
      <c r="FY2" s="653"/>
      <c r="FZ2" s="653"/>
      <c r="GA2" s="653"/>
      <c r="GB2" s="653"/>
      <c r="GC2" s="653"/>
      <c r="GD2" s="653"/>
      <c r="GE2" s="653"/>
    </row>
    <row r="3" spans="1:187" s="99" customFormat="1" ht="45" x14ac:dyDescent="0.2">
      <c r="A3" s="426"/>
      <c r="B3" s="655" t="s">
        <v>0</v>
      </c>
      <c r="C3" s="656" t="s">
        <v>1</v>
      </c>
      <c r="D3" s="670" t="s">
        <v>2</v>
      </c>
      <c r="E3" s="780" t="s">
        <v>3</v>
      </c>
      <c r="F3" s="744" t="s">
        <v>155</v>
      </c>
      <c r="G3" s="745" t="s">
        <v>368</v>
      </c>
      <c r="H3" s="746" t="s">
        <v>156</v>
      </c>
      <c r="I3" s="747" t="s">
        <v>366</v>
      </c>
      <c r="J3" s="748" t="s">
        <v>157</v>
      </c>
      <c r="K3" s="749" t="s">
        <v>367</v>
      </c>
      <c r="L3" s="750" t="s">
        <v>158</v>
      </c>
      <c r="M3" s="751" t="s">
        <v>365</v>
      </c>
      <c r="N3" s="514" t="s">
        <v>159</v>
      </c>
      <c r="O3" s="783" t="s">
        <v>364</v>
      </c>
      <c r="P3" s="516" t="s">
        <v>160</v>
      </c>
      <c r="Q3" s="789" t="s">
        <v>369</v>
      </c>
      <c r="R3" s="781" t="s">
        <v>89</v>
      </c>
      <c r="S3" s="663" t="s">
        <v>90</v>
      </c>
      <c r="T3" s="665" t="s">
        <v>144</v>
      </c>
      <c r="U3" s="665" t="s">
        <v>123</v>
      </c>
      <c r="V3" s="665" t="s">
        <v>25</v>
      </c>
      <c r="W3" s="664" t="s">
        <v>143</v>
      </c>
      <c r="X3" s="666" t="s">
        <v>121</v>
      </c>
      <c r="Y3" s="664" t="s">
        <v>138</v>
      </c>
      <c r="Z3" s="664" t="s">
        <v>137</v>
      </c>
      <c r="AA3" s="666" t="s">
        <v>129</v>
      </c>
      <c r="AB3" s="664" t="s">
        <v>17</v>
      </c>
      <c r="AC3" s="666" t="s">
        <v>24</v>
      </c>
      <c r="AD3" s="665" t="s">
        <v>18</v>
      </c>
      <c r="AE3" s="667" t="s">
        <v>10</v>
      </c>
      <c r="AF3" s="664" t="s">
        <v>361</v>
      </c>
      <c r="AG3" s="665" t="s">
        <v>93</v>
      </c>
      <c r="AH3" s="668" t="s">
        <v>55</v>
      </c>
      <c r="AI3" s="655" t="s">
        <v>136</v>
      </c>
      <c r="AJ3" s="655" t="s">
        <v>8</v>
      </c>
      <c r="AK3" s="667" t="s">
        <v>124</v>
      </c>
      <c r="AL3" s="655" t="s">
        <v>13</v>
      </c>
      <c r="AM3" s="655" t="s">
        <v>5</v>
      </c>
      <c r="AN3" s="667" t="s">
        <v>14</v>
      </c>
      <c r="AO3" s="655" t="s">
        <v>9</v>
      </c>
      <c r="AP3" s="655" t="s">
        <v>11</v>
      </c>
      <c r="AQ3" s="669" t="s">
        <v>26</v>
      </c>
      <c r="AR3" s="667" t="s">
        <v>27</v>
      </c>
      <c r="AS3" s="667" t="s">
        <v>135</v>
      </c>
      <c r="AT3" s="667" t="s">
        <v>6</v>
      </c>
      <c r="AU3" s="667" t="s">
        <v>16</v>
      </c>
      <c r="AV3" s="667" t="s">
        <v>12</v>
      </c>
      <c r="AW3" s="667" t="s">
        <v>7</v>
      </c>
      <c r="AX3" s="670" t="s">
        <v>15</v>
      </c>
      <c r="AY3" s="669" t="s">
        <v>134</v>
      </c>
      <c r="AZ3" s="671" t="s">
        <v>23</v>
      </c>
      <c r="BA3" s="671" t="s">
        <v>140</v>
      </c>
      <c r="BB3" s="671" t="s">
        <v>125</v>
      </c>
      <c r="BC3" s="672" t="s">
        <v>142</v>
      </c>
      <c r="BD3" s="672" t="s">
        <v>141</v>
      </c>
      <c r="BE3" s="672" t="s">
        <v>130</v>
      </c>
      <c r="BF3" s="672" t="s">
        <v>126</v>
      </c>
      <c r="BG3" s="672" t="s">
        <v>145</v>
      </c>
      <c r="BH3" s="672" t="s">
        <v>131</v>
      </c>
      <c r="BI3" s="673" t="s">
        <v>132</v>
      </c>
      <c r="BJ3" s="672" t="s">
        <v>92</v>
      </c>
      <c r="BK3" s="674" t="s">
        <v>88</v>
      </c>
      <c r="BL3" s="671" t="s">
        <v>4</v>
      </c>
      <c r="BM3" s="675" t="s">
        <v>86</v>
      </c>
      <c r="BN3" s="672" t="s">
        <v>139</v>
      </c>
      <c r="BO3" s="676" t="s">
        <v>95</v>
      </c>
      <c r="BP3" s="676" t="s">
        <v>22</v>
      </c>
      <c r="BQ3" s="675" t="s">
        <v>52</v>
      </c>
      <c r="BR3" s="675" t="s">
        <v>87</v>
      </c>
      <c r="BS3" s="456"/>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row>
    <row r="4" spans="1:187" x14ac:dyDescent="0.2">
      <c r="A4" s="421"/>
      <c r="B4" s="476">
        <v>2021</v>
      </c>
      <c r="C4" s="458">
        <v>30</v>
      </c>
      <c r="D4" s="760">
        <v>2394</v>
      </c>
      <c r="E4" s="334">
        <v>10639</v>
      </c>
      <c r="F4" s="700"/>
      <c r="G4" s="701"/>
      <c r="H4" s="755">
        <f t="shared" ref="H4" si="0">(((BL4+AJ4+AP4-BQ4*0.5-AM4)*(1.1*(AE4*1.4-BL4*0.6-AM4*3+(AJ4+AP4-BQ4)*0.1+(AT4-AW4-BP4)*0.9)))/((1.1*(AE4*1.4-BL4*0.6-AM4*3+(AJ4+AP4-BQ4)*0.1+(AT4-AW4-BP4)*0.9))+(AG4-AJ4-AL4-AV4-AP4-BL4+AW4+BP4)))+AM4</f>
        <v>10547.963818530799</v>
      </c>
      <c r="I4" s="756">
        <f>H4/E4</f>
        <v>0.99144316369309138</v>
      </c>
      <c r="J4" s="709"/>
      <c r="K4" s="716"/>
      <c r="L4" s="715"/>
      <c r="M4" s="701"/>
      <c r="N4" s="717"/>
      <c r="O4" s="784"/>
      <c r="P4" s="717"/>
      <c r="Q4" s="716"/>
      <c r="R4" s="413">
        <v>0.40100000000000002</v>
      </c>
      <c r="S4" s="412">
        <v>0.71599999999999997</v>
      </c>
      <c r="T4" s="66">
        <f t="shared" ref="T4:T67" si="1">AS4/AE4</f>
        <v>8.0178449718074224E-2</v>
      </c>
      <c r="U4" s="66">
        <f t="shared" ref="U4:U67" si="2">AM4/AE4</f>
        <v>8.7613854637833818E-2</v>
      </c>
      <c r="V4" s="113">
        <f t="shared" ref="V4:V67" si="3">AO4/AG4</f>
        <v>0.23862910187562361</v>
      </c>
      <c r="W4" s="66">
        <f t="shared" ref="W4:W67" si="4">AY4/AE4</f>
        <v>1.5676312039159798E-2</v>
      </c>
      <c r="X4" s="67">
        <f>E4/AG4</f>
        <v>0.11927531194995347</v>
      </c>
      <c r="Y4" s="66">
        <f t="shared" ref="Y4:Y67" si="5">AI4/AE4</f>
        <v>0.27805316314517631</v>
      </c>
      <c r="Z4" s="66">
        <f t="shared" ref="Z4:Z67" si="6">AI4/AG4</f>
        <v>0.10061997600816171</v>
      </c>
      <c r="AA4" s="67">
        <f>E4/AE4</f>
        <v>0.32960530392217607</v>
      </c>
      <c r="AB4" s="66">
        <v>0.315</v>
      </c>
      <c r="AC4" s="67">
        <f t="shared" ref="AC4:AC67" si="7">AJ4/AG4</f>
        <v>8.9027657880870428E-2</v>
      </c>
      <c r="AD4" s="70">
        <v>0.28999999999999998</v>
      </c>
      <c r="AE4" s="69">
        <v>32278</v>
      </c>
      <c r="AF4" s="1215">
        <v>233</v>
      </c>
      <c r="AG4" s="295">
        <v>89197</v>
      </c>
      <c r="AH4" s="404">
        <v>79259</v>
      </c>
      <c r="AI4" s="68">
        <f t="shared" ref="AI4:AI67" si="8">AJ4+AP4</f>
        <v>8975</v>
      </c>
      <c r="AJ4" s="68">
        <v>7941</v>
      </c>
      <c r="AK4" s="69">
        <v>1885</v>
      </c>
      <c r="AL4" s="69">
        <v>554</v>
      </c>
      <c r="AM4" s="68">
        <v>2828</v>
      </c>
      <c r="AN4" s="69">
        <v>970</v>
      </c>
      <c r="AO4" s="68">
        <v>21285</v>
      </c>
      <c r="AP4" s="68">
        <v>1034</v>
      </c>
      <c r="AQ4" s="114">
        <v>147</v>
      </c>
      <c r="AR4" s="69">
        <v>73</v>
      </c>
      <c r="AS4" s="69">
        <f t="shared" ref="AS4:AS67" si="9">AN4+AR4+AU4+AX4</f>
        <v>2588</v>
      </c>
      <c r="AT4" s="68">
        <v>1092</v>
      </c>
      <c r="AU4" s="69">
        <v>176</v>
      </c>
      <c r="AV4" s="69">
        <v>373</v>
      </c>
      <c r="AW4" s="68">
        <v>359</v>
      </c>
      <c r="AX4" s="220">
        <v>1369</v>
      </c>
      <c r="AY4" s="114">
        <f t="shared" ref="AY4:AY67" si="10">AQ4+AW4</f>
        <v>506</v>
      </c>
      <c r="AZ4" s="349">
        <f t="shared" ref="AZ4:AZ67" si="11">AE4/AG4</f>
        <v>0.36187315716896307</v>
      </c>
      <c r="BA4" s="349">
        <f t="shared" ref="BA4:BA67" si="12">BN4/AG4</f>
        <v>0.50375012612531811</v>
      </c>
      <c r="BB4" s="353">
        <f t="shared" ref="BB4:BB67" si="13">AM4/AG4</f>
        <v>3.1705102189535525E-2</v>
      </c>
      <c r="BC4" s="365">
        <f t="shared" ref="BC4:BC67" si="14">AS4/AG4</f>
        <v>2.901442873639248E-2</v>
      </c>
      <c r="BD4" s="365">
        <f t="shared" ref="BD4:BD67" si="15">BN4/AE4</f>
        <v>1.3920627052481567</v>
      </c>
      <c r="BE4" s="365">
        <f t="shared" ref="BE4:BE67" si="16">AW4/AE4</f>
        <v>1.1122126525807052E-2</v>
      </c>
      <c r="BF4" s="365">
        <f t="shared" ref="BF4:BF67" si="17">AW4/AG4</f>
        <v>4.0247990403264686E-3</v>
      </c>
      <c r="BG4" s="365">
        <f t="shared" ref="BG4:BG67" si="18">AY4/AG4</f>
        <v>5.6728365303765817E-3</v>
      </c>
      <c r="BH4" s="365">
        <f t="shared" ref="BH4:BH67" si="19">AO4/AE4</f>
        <v>0.6594274738211785</v>
      </c>
      <c r="BI4" s="380">
        <f t="shared" ref="BI4:BI67" si="20">AJ4/AE4</f>
        <v>0.24601896028254538</v>
      </c>
      <c r="BJ4" s="365">
        <v>0.23899999999999999</v>
      </c>
      <c r="BK4" s="294">
        <v>10106</v>
      </c>
      <c r="BL4" s="290">
        <v>18968</v>
      </c>
      <c r="BM4" s="262">
        <v>3720</v>
      </c>
      <c r="BN4" s="388">
        <f t="shared" ref="BN4:BN67" si="21">AE4+AI4+AS4+AT4</f>
        <v>44933</v>
      </c>
      <c r="BO4" s="278">
        <v>12100</v>
      </c>
      <c r="BP4" s="278">
        <v>1635</v>
      </c>
      <c r="BQ4" s="262">
        <v>321</v>
      </c>
      <c r="BR4" s="262">
        <v>320</v>
      </c>
      <c r="BS4" s="457"/>
    </row>
    <row r="5" spans="1:187" x14ac:dyDescent="0.2">
      <c r="A5" s="421"/>
      <c r="B5" s="477">
        <v>2020</v>
      </c>
      <c r="C5" s="458">
        <v>30</v>
      </c>
      <c r="D5" s="760">
        <v>1796</v>
      </c>
      <c r="E5" s="334">
        <v>8344</v>
      </c>
      <c r="F5" s="468">
        <v>8195.0555284207967</v>
      </c>
      <c r="G5" s="471">
        <v>0.98214951203509071</v>
      </c>
      <c r="H5" s="755">
        <f t="shared" ref="H5" si="22">(((BL5+AJ5+AP5-BQ5*0.5-AM5)*(1.1*(AE5*1.4-BL5*0.6-AM5*3+(AJ5+AP5-BQ5)*0.1+(AT5-AW5-BP5)*0.9)))/((1.1*(AE5*1.4-BL5*0.6-AM5*3+(AJ5+AP5-BQ5)*0.1+(AT5-AW5-BP5)*0.9))+(AG5-AJ5-AL5-AV5-AP5-BL5+AW5+BP5)))+AM5</f>
        <v>8309.1616200333119</v>
      </c>
      <c r="I5" s="756">
        <f>H5/E5</f>
        <v>0.99582473873841226</v>
      </c>
      <c r="J5" s="821">
        <f t="shared" ref="J5" si="23">((AE5+AJ5+AP5)*2+BL5+AT5-(AH5+AW5+BP5-BL5)*0.605)*0.16</f>
        <v>8189.0240000000003</v>
      </c>
      <c r="K5" s="822">
        <f>J5/E5</f>
        <v>0.98142665388302974</v>
      </c>
      <c r="L5" s="820">
        <f>((((2/3)+((AZ5+AC5+AB5+AD5-V5)/20))*(AE5+((AJ5+AX5)*(5/6))+((AN5+AR5+AU5)*(1/6))+(AP5*(19/6))+(AT5*(4/3))-(AL5*(7/6))-(BP5*(11/6))-AM5-(AO5*(1/3))-(AV5*(2/3))-AW5))-(((1/3)-(((AZ5+AC5)*2+AB5+AD5-V5)/20))*((AL5*(13/6))+(BP5*(8/3))+(AO5*(1/2))+(AQ5*(1/3))+((AV5+AW5)*(3/2))-(AJ5*(1/6))-(AM5*(11/3))-(AP5*(5/12)))))/2</f>
        <v>8208.2912890189964</v>
      </c>
      <c r="M5" s="684">
        <f>L5/E5</f>
        <v>0.98373577289297653</v>
      </c>
      <c r="N5" s="717"/>
      <c r="O5" s="716"/>
      <c r="P5" s="717"/>
      <c r="Q5" s="716"/>
      <c r="R5" s="413">
        <v>0.41799999999999998</v>
      </c>
      <c r="S5" s="412">
        <v>0.74</v>
      </c>
      <c r="T5" s="66">
        <f t="shared" si="1"/>
        <v>7.6738224927907717E-2</v>
      </c>
      <c r="U5" s="66">
        <f t="shared" si="2"/>
        <v>9.2278115988465234E-2</v>
      </c>
      <c r="V5" s="113">
        <f t="shared" si="3"/>
        <v>0.23435479505608517</v>
      </c>
      <c r="W5" s="66">
        <f t="shared" si="4"/>
        <v>1.6380967638577378E-2</v>
      </c>
      <c r="X5" s="67">
        <f>E5/AG5</f>
        <v>0.12546236429795807</v>
      </c>
      <c r="Y5" s="66">
        <f t="shared" si="5"/>
        <v>0.2768743992310157</v>
      </c>
      <c r="Z5" s="66">
        <f t="shared" si="6"/>
        <v>0.10394550867590895</v>
      </c>
      <c r="AA5" s="67">
        <f>E5/AE5</f>
        <v>0.3341877603332265</v>
      </c>
      <c r="AB5" s="66">
        <v>0.32200000000000001</v>
      </c>
      <c r="AC5" s="67">
        <f t="shared" si="7"/>
        <v>9.1600757826361526E-2</v>
      </c>
      <c r="AD5" s="70">
        <v>0.29199999999999998</v>
      </c>
      <c r="AE5" s="69">
        <v>24968</v>
      </c>
      <c r="AF5" s="69">
        <v>156</v>
      </c>
      <c r="AG5" s="68">
        <v>66506</v>
      </c>
      <c r="AH5" s="404">
        <v>59030</v>
      </c>
      <c r="AI5" s="68">
        <f t="shared" si="8"/>
        <v>6913</v>
      </c>
      <c r="AJ5" s="68">
        <v>6092</v>
      </c>
      <c r="AK5" s="69">
        <v>1432</v>
      </c>
      <c r="AL5" s="69">
        <v>402</v>
      </c>
      <c r="AM5" s="68">
        <v>2304</v>
      </c>
      <c r="AN5" s="69">
        <v>675</v>
      </c>
      <c r="AO5" s="68">
        <v>15586</v>
      </c>
      <c r="AP5" s="68">
        <v>821</v>
      </c>
      <c r="AQ5" s="114">
        <v>117</v>
      </c>
      <c r="AR5" s="69">
        <v>63</v>
      </c>
      <c r="AS5" s="69">
        <f t="shared" si="9"/>
        <v>1916</v>
      </c>
      <c r="AT5" s="68">
        <v>883</v>
      </c>
      <c r="AU5" s="69">
        <v>141</v>
      </c>
      <c r="AV5" s="69">
        <v>126</v>
      </c>
      <c r="AW5" s="68">
        <v>292</v>
      </c>
      <c r="AX5" s="220">
        <v>1037</v>
      </c>
      <c r="AY5" s="114">
        <f t="shared" si="10"/>
        <v>409</v>
      </c>
      <c r="AZ5" s="349">
        <f t="shared" si="11"/>
        <v>0.37542477370462818</v>
      </c>
      <c r="BA5" s="349">
        <f t="shared" si="12"/>
        <v>0.52145671067272126</v>
      </c>
      <c r="BB5" s="353">
        <f t="shared" si="13"/>
        <v>3.4643490812858987E-2</v>
      </c>
      <c r="BC5" s="365">
        <f t="shared" si="14"/>
        <v>2.880943072805461E-2</v>
      </c>
      <c r="BD5" s="365">
        <f t="shared" si="15"/>
        <v>1.3889778917013778</v>
      </c>
      <c r="BE5" s="365">
        <f t="shared" si="16"/>
        <v>1.1694969561038129E-2</v>
      </c>
      <c r="BF5" s="365">
        <f t="shared" si="17"/>
        <v>4.3905813009352543E-3</v>
      </c>
      <c r="BG5" s="365">
        <f t="shared" si="18"/>
        <v>6.1498210687757496E-3</v>
      </c>
      <c r="BH5" s="365">
        <f t="shared" si="19"/>
        <v>0.62423902595322012</v>
      </c>
      <c r="BI5" s="380">
        <f t="shared" si="20"/>
        <v>0.24399231015700096</v>
      </c>
      <c r="BJ5" s="365">
        <v>0.245</v>
      </c>
      <c r="BK5" s="262">
        <v>7978</v>
      </c>
      <c r="BL5" s="282">
        <v>14439</v>
      </c>
      <c r="BM5" s="262">
        <v>2823</v>
      </c>
      <c r="BN5" s="389">
        <f t="shared" si="21"/>
        <v>34680</v>
      </c>
      <c r="BO5" s="278">
        <v>9071</v>
      </c>
      <c r="BP5" s="278">
        <v>1237</v>
      </c>
      <c r="BQ5" s="262">
        <v>202</v>
      </c>
      <c r="BR5" s="262">
        <v>241</v>
      </c>
      <c r="BS5" s="457"/>
    </row>
    <row r="6" spans="1:187" x14ac:dyDescent="0.2">
      <c r="A6" s="421"/>
      <c r="B6" s="476">
        <v>2019</v>
      </c>
      <c r="C6" s="458">
        <v>30</v>
      </c>
      <c r="D6" s="760">
        <v>4858</v>
      </c>
      <c r="E6" s="334">
        <v>23467</v>
      </c>
      <c r="F6" s="752">
        <f>((((4/6)+((R6+S6+X6+Z6+AB6+AC6+AD6-(1-U6)-V6-W6)/20))*(AE6+(AJ6+AX6)*5/6+(AN6+AR6+AU6)*1/6+AP6*18/6+AT6*8/6-AK6*9/6-AL6*7/6-AM6*3/6-AO6*2/6-AV6*4/6-AW6)-(((2/6)-((R6+S6+T6+U6+Y6+AA6+AB6+AC6+AD6)/20))*(AK6*17/6+AL6*12/6+AO6*3/6+AQ6*2/6+AV6*5/6+AW6*8/6-AJ6*1/6-AM6*9/6-AP6*2/6))))/2</f>
        <v>23070.131589175464</v>
      </c>
      <c r="G6" s="753">
        <f t="shared" ref="G6:G68" si="24">F6/E6</f>
        <v>0.98308823408085666</v>
      </c>
      <c r="H6" s="755">
        <f t="shared" ref="H6:H68" si="25">(((BL6+AJ6+AP6-BQ6*0.5-AM6)*(1.1*(AE6*1.4-BL6*0.6-AM6*3+(AJ6+AP6-BQ6)*0.1+(AT6-AW6-BP6)*0.9)))/((1.1*(AE6*1.4-BL6*0.6-AM6*3+(AJ6+AP6-BQ6)*0.1+(AT6-AW6-BP6)*0.9))+(AG6-AJ6-AL6-AV6-AP6-BL6+AW6+BP6)))+AM6</f>
        <v>23791.468681572205</v>
      </c>
      <c r="I6" s="756">
        <f>H6/E6</f>
        <v>1.0138265940074234</v>
      </c>
      <c r="J6" s="821">
        <f t="shared" ref="J6:J68" si="26">((AE6+AJ6+AP6)*2+BL6+AT6-(AH6+AW6+BP6-BL6)*0.605)*0.16</f>
        <v>23523.882400000002</v>
      </c>
      <c r="K6" s="822">
        <f>J6/E6</f>
        <v>1.0024239314782462</v>
      </c>
      <c r="L6" s="820">
        <f>((((2/3)+((AZ6+AC6+AB6+AD6-V6)/20))*(AE6+((AJ6+AX6)*(5/6))+((AN6+AR6+AU6)*(1/6))+(AP6*(19/6))+(AT6*(4/3))-(AL6*(7/6))-(BP6*(11/6))-AM6-(AO6*(1/3))-(AV6*(2/3))-AW6))-(((1/3)-(((AZ6+AC6)*2+AB6+AD6-V6)/20))*((AL6*(13/6))+(BP6*(8/3))+(AO6*(1/2))+(AQ6*(1/3))+((AV6+AW6)*(3/2))-(AJ6*(1/6))-(AM6*(11/3))-(AP6*(5/12)))))/2</f>
        <v>23068.925837639039</v>
      </c>
      <c r="M6" s="684">
        <f>L6/E6</f>
        <v>0.98303685335317847</v>
      </c>
      <c r="N6" s="515">
        <f t="shared" ref="N6:N68" si="27">((BL6+AJ6-AW6+AP6-BP6)*(AE6+(AJ6-BQ6+AP6)*0.26+(AV6+AL6+AT6)*0.52))/(AH6+AJ6+AP6+AL6+AV6)</f>
        <v>23599.227749388596</v>
      </c>
      <c r="O6" s="785">
        <f>N6/E6</f>
        <v>1.005634625192338</v>
      </c>
      <c r="P6" s="517">
        <f t="shared" ref="P6:P68" si="28">BO6*0.5+BM6*0.72+BR6*1.04+AM6*1.44+(AP6+AJ6-BQ6)*0.34+BQ6*0.25+AT6*0.18-AW6*0.32-(AH6-BL6-AO6)*0.09-AO6*0.098-BP6*0.37+AL6*0.37+AV6*0.04</f>
        <v>23462.476000000006</v>
      </c>
      <c r="Q6" s="790">
        <f t="shared" ref="Q6:Q11" si="29">P6/E6</f>
        <v>0.99980721864746269</v>
      </c>
      <c r="R6" s="413">
        <v>0.435</v>
      </c>
      <c r="S6" s="412">
        <v>0.75800000000000001</v>
      </c>
      <c r="T6" s="66">
        <f t="shared" si="1"/>
        <v>7.159021913120274E-2</v>
      </c>
      <c r="U6" s="66">
        <f t="shared" si="2"/>
        <v>9.350333940497875E-2</v>
      </c>
      <c r="V6" s="113">
        <f t="shared" si="3"/>
        <v>0.22959301296932719</v>
      </c>
      <c r="W6" s="66">
        <f t="shared" si="4"/>
        <v>1.597946679913893E-2</v>
      </c>
      <c r="X6" s="67">
        <f>E6/AG6</f>
        <v>0.12581694966142495</v>
      </c>
      <c r="Y6" s="66">
        <f t="shared" si="5"/>
        <v>0.24671579179775902</v>
      </c>
      <c r="Z6" s="66">
        <f t="shared" si="6"/>
        <v>9.5857214087723908E-2</v>
      </c>
      <c r="AA6" s="67">
        <f>E6/AE6</f>
        <v>0.32382568857978694</v>
      </c>
      <c r="AB6" s="66">
        <v>0.32300000000000001</v>
      </c>
      <c r="AC6" s="67">
        <f t="shared" si="7"/>
        <v>8.5220113984248086E-2</v>
      </c>
      <c r="AD6" s="70">
        <v>0.29799999999999999</v>
      </c>
      <c r="AE6" s="69">
        <v>72468</v>
      </c>
      <c r="AF6" s="69"/>
      <c r="AG6" s="68">
        <v>186517</v>
      </c>
      <c r="AH6" s="404">
        <v>166651</v>
      </c>
      <c r="AI6" s="68">
        <f t="shared" si="8"/>
        <v>17879</v>
      </c>
      <c r="AJ6" s="68">
        <v>15895</v>
      </c>
      <c r="AK6" s="69">
        <v>4009</v>
      </c>
      <c r="AL6" s="69">
        <v>1150</v>
      </c>
      <c r="AM6" s="68">
        <v>6776</v>
      </c>
      <c r="AN6" s="69">
        <v>1788</v>
      </c>
      <c r="AO6" s="68">
        <v>42823</v>
      </c>
      <c r="AP6" s="68">
        <v>1984</v>
      </c>
      <c r="AQ6" s="114">
        <v>326</v>
      </c>
      <c r="AR6" s="69">
        <v>153</v>
      </c>
      <c r="AS6" s="69">
        <f t="shared" si="9"/>
        <v>5188</v>
      </c>
      <c r="AT6" s="68">
        <v>2280</v>
      </c>
      <c r="AU6" s="69">
        <v>349</v>
      </c>
      <c r="AV6" s="69">
        <v>776</v>
      </c>
      <c r="AW6" s="68">
        <v>832</v>
      </c>
      <c r="AX6" s="220">
        <v>2898</v>
      </c>
      <c r="AY6" s="114">
        <f t="shared" si="10"/>
        <v>1158</v>
      </c>
      <c r="AZ6" s="349">
        <f t="shared" si="11"/>
        <v>0.38853294873925703</v>
      </c>
      <c r="BA6" s="349">
        <f t="shared" si="12"/>
        <v>0.52442940857937881</v>
      </c>
      <c r="BB6" s="353">
        <f t="shared" si="13"/>
        <v>3.6329128175983959E-2</v>
      </c>
      <c r="BC6" s="365">
        <f t="shared" si="14"/>
        <v>2.7815158939935771E-2</v>
      </c>
      <c r="BD6" s="365">
        <f t="shared" si="15"/>
        <v>1.3497681735386653</v>
      </c>
      <c r="BE6" s="365">
        <f t="shared" si="16"/>
        <v>1.1480929513716398E-2</v>
      </c>
      <c r="BF6" s="365">
        <f t="shared" si="17"/>
        <v>4.4607193982317966E-3</v>
      </c>
      <c r="BG6" s="365">
        <f t="shared" si="18"/>
        <v>6.2085493547505057E-3</v>
      </c>
      <c r="BH6" s="365">
        <f t="shared" si="19"/>
        <v>0.59092289010321797</v>
      </c>
      <c r="BI6" s="380">
        <f t="shared" si="20"/>
        <v>0.21933819064966606</v>
      </c>
      <c r="BJ6" s="365">
        <v>0.252</v>
      </c>
      <c r="BK6" s="262">
        <v>22471</v>
      </c>
      <c r="BL6" s="282">
        <v>42039</v>
      </c>
      <c r="BM6" s="262">
        <v>8531</v>
      </c>
      <c r="BN6" s="389">
        <f t="shared" si="21"/>
        <v>97815</v>
      </c>
      <c r="BO6" s="278">
        <v>25947</v>
      </c>
      <c r="BP6" s="278">
        <v>3463</v>
      </c>
      <c r="BQ6" s="262">
        <v>753</v>
      </c>
      <c r="BR6" s="262">
        <v>785</v>
      </c>
      <c r="BS6" s="457"/>
    </row>
    <row r="7" spans="1:187" x14ac:dyDescent="0.2">
      <c r="A7" s="421"/>
      <c r="B7" s="476">
        <v>2018</v>
      </c>
      <c r="C7" s="458">
        <v>30</v>
      </c>
      <c r="D7" s="760">
        <v>4862</v>
      </c>
      <c r="E7" s="334">
        <v>21630</v>
      </c>
      <c r="F7" s="752">
        <f>((((4/6)+((R7+S7+X7+Z7+AB7+AC7+AD7-(1-U7)-V7-W7)/20))*(AE7+(AJ7+AX7)*5/6+(AN7+AR7+AU7)*1/6+AP7*18/6+AT7*8/6-AK7*9/6-AL7*7/6-AM7*3/6-AO7*2/6-AV7*4/6-AW7)-(((2/6)-((R7+S7+T7+U7+Y7+AA7+AB7+AC7+AD7)/20))*(AK7*17/6+AL7*12/6+AO7*3/6+AQ7*2/6+AV7*5/6+AW7*8/6-AJ7*1/6-AM7*9/6-AP7*2/6))))/2</f>
        <v>21238.196611504904</v>
      </c>
      <c r="G7" s="753">
        <f t="shared" si="24"/>
        <v>0.98188611241354151</v>
      </c>
      <c r="H7" s="708"/>
      <c r="I7" s="702"/>
      <c r="J7" s="758">
        <f t="shared" si="26"/>
        <v>21796.552800000001</v>
      </c>
      <c r="K7" s="763">
        <f>J7/E7</f>
        <v>1.0077000832177532</v>
      </c>
      <c r="L7" s="820">
        <f>((((2/3)+((AZ7+AC7+AB7+AD7-V7)/20))*(AE7+((AJ7+AX7)*(5/6))+((AN7+AR7+AU7)*(1/6))+(AP7*(19/6))+(AT7*(4/3))-(AL7*(7/6))-(BP7*(11/6))-AM7-(AO7*(1/3))-(AV7*(2/3))-AW7))-(((1/3)-(((AZ7+AC7)*2+AB7+AD7-V7)/20))*((AL7*(13/6))+(BP7*(8/3))+(AO7*(1/2))+(AQ7*(1/3))+((AV7+AW7)*(3/2))-(AJ7*(1/6))-(AM7*(11/3))-(AP7*(5/12)))))/2</f>
        <v>21255.188667336301</v>
      </c>
      <c r="M7" s="684">
        <f>L7/E7</f>
        <v>0.98267169058420256</v>
      </c>
      <c r="N7" s="515">
        <f t="shared" si="27"/>
        <v>21797.151897805485</v>
      </c>
      <c r="O7" s="785">
        <f>N7/E7</f>
        <v>1.0077277807584597</v>
      </c>
      <c r="P7" s="517">
        <f t="shared" si="28"/>
        <v>21760.094000000001</v>
      </c>
      <c r="Q7" s="790">
        <f t="shared" si="29"/>
        <v>1.006014516874711</v>
      </c>
      <c r="R7" s="413">
        <v>0.40899999999999997</v>
      </c>
      <c r="S7" s="412">
        <v>0.72799999999999998</v>
      </c>
      <c r="T7" s="66">
        <f t="shared" si="1"/>
        <v>7.6183726801612256E-2</v>
      </c>
      <c r="U7" s="66">
        <f t="shared" si="2"/>
        <v>8.2458549261047384E-2</v>
      </c>
      <c r="V7" s="113">
        <f t="shared" si="3"/>
        <v>0.22257330978345999</v>
      </c>
      <c r="W7" s="66">
        <f t="shared" si="4"/>
        <v>1.9370746039479705E-2</v>
      </c>
      <c r="X7" s="67">
        <f>E7/AG7</f>
        <v>0.11683113768573883</v>
      </c>
      <c r="Y7" s="66">
        <f t="shared" si="5"/>
        <v>0.2599695855664319</v>
      </c>
      <c r="Z7" s="66">
        <f t="shared" si="6"/>
        <v>9.5106919665764636E-2</v>
      </c>
      <c r="AA7" s="67">
        <f>E7/AE7</f>
        <v>0.31935155246489788</v>
      </c>
      <c r="AB7" s="66">
        <v>0.318</v>
      </c>
      <c r="AC7" s="67">
        <f t="shared" si="7"/>
        <v>8.4725530547318503E-2</v>
      </c>
      <c r="AD7" s="70">
        <v>0.29499999999999998</v>
      </c>
      <c r="AE7" s="69">
        <v>67731</v>
      </c>
      <c r="AF7" s="69"/>
      <c r="AG7" s="68">
        <v>185139</v>
      </c>
      <c r="AH7" s="404">
        <v>165432</v>
      </c>
      <c r="AI7" s="68">
        <f t="shared" si="8"/>
        <v>17608</v>
      </c>
      <c r="AJ7" s="68">
        <v>15686</v>
      </c>
      <c r="AK7" s="69">
        <v>4094</v>
      </c>
      <c r="AL7" s="69">
        <v>1235</v>
      </c>
      <c r="AM7" s="68">
        <v>5585</v>
      </c>
      <c r="AN7" s="69">
        <v>1847</v>
      </c>
      <c r="AO7" s="68">
        <v>41207</v>
      </c>
      <c r="AP7" s="68">
        <v>1922</v>
      </c>
      <c r="AQ7" s="114">
        <v>354</v>
      </c>
      <c r="AR7" s="69">
        <v>151</v>
      </c>
      <c r="AS7" s="69">
        <f t="shared" si="9"/>
        <v>5160</v>
      </c>
      <c r="AT7" s="68">
        <v>2474</v>
      </c>
      <c r="AU7" s="69">
        <v>370</v>
      </c>
      <c r="AV7" s="69">
        <v>823</v>
      </c>
      <c r="AW7" s="68">
        <v>958</v>
      </c>
      <c r="AX7" s="220">
        <v>2792</v>
      </c>
      <c r="AY7" s="114">
        <f t="shared" si="10"/>
        <v>1312</v>
      </c>
      <c r="AZ7" s="349">
        <f t="shared" si="11"/>
        <v>0.36583864015685513</v>
      </c>
      <c r="BA7" s="349">
        <f t="shared" si="12"/>
        <v>0.50217944355322219</v>
      </c>
      <c r="BB7" s="353">
        <f t="shared" si="13"/>
        <v>3.0166523530968624E-2</v>
      </c>
      <c r="BC7" s="365">
        <f t="shared" si="14"/>
        <v>2.7870951015183186E-2</v>
      </c>
      <c r="BD7" s="365">
        <f t="shared" si="15"/>
        <v>1.3726801612260264</v>
      </c>
      <c r="BE7" s="365">
        <f t="shared" si="16"/>
        <v>1.4144188037973749E-2</v>
      </c>
      <c r="BF7" s="365">
        <f t="shared" si="17"/>
        <v>5.1744905179351734E-3</v>
      </c>
      <c r="BG7" s="365">
        <f t="shared" si="18"/>
        <v>7.0865673899070426E-3</v>
      </c>
      <c r="BH7" s="365">
        <f t="shared" si="19"/>
        <v>0.6083920213786892</v>
      </c>
      <c r="BI7" s="380">
        <f t="shared" si="20"/>
        <v>0.23159262376164533</v>
      </c>
      <c r="BJ7" s="365">
        <v>0.248</v>
      </c>
      <c r="BK7" s="262">
        <v>20606</v>
      </c>
      <c r="BL7" s="282">
        <v>41018</v>
      </c>
      <c r="BM7" s="262">
        <v>8264</v>
      </c>
      <c r="BN7" s="389">
        <f t="shared" si="21"/>
        <v>92973</v>
      </c>
      <c r="BO7" s="278">
        <v>26322</v>
      </c>
      <c r="BP7" s="278">
        <v>3457</v>
      </c>
      <c r="BQ7" s="262">
        <v>929</v>
      </c>
      <c r="BR7" s="262">
        <v>847</v>
      </c>
      <c r="BS7" s="457"/>
    </row>
    <row r="8" spans="1:187" x14ac:dyDescent="0.2">
      <c r="A8" s="421"/>
      <c r="B8" s="476">
        <v>2017</v>
      </c>
      <c r="C8" s="458">
        <v>30</v>
      </c>
      <c r="D8" s="760">
        <v>4860</v>
      </c>
      <c r="E8" s="334">
        <v>22582</v>
      </c>
      <c r="F8" s="752">
        <f>((((4/6)+((R8+S8+X8+Z8+AB8+AC8+AD8-(1-U8)-V8-W8)/20))*(AE8+(AJ8+AX8)*5/6+(AN8+AR8+AU8)*1/6+AP8*18/6+AT8*8/6-AK8*9/6-AL8*7/6-AM8*3/6-AO8*2/6-AV8*4/6-AW8)-(((2/6)-((R8+S8+T8+U8+Y8+AA8+AB8+AC8+AD8)/20))*(AK8*17/6+AL8*12/6+AO8*3/6+AQ8*2/6+AV8*5/6+AW8*8/6-AJ8*1/6-AM8*9/6-AP8*2/6))))/2</f>
        <v>22210.60533894449</v>
      </c>
      <c r="G8" s="753">
        <f t="shared" si="24"/>
        <v>0.98355350894271942</v>
      </c>
      <c r="H8" s="708"/>
      <c r="I8" s="702"/>
      <c r="J8" s="758">
        <f t="shared" si="26"/>
        <v>22954.487999999998</v>
      </c>
      <c r="K8" s="763">
        <f>J8/E8</f>
        <v>1.0164949074484102</v>
      </c>
      <c r="L8" s="715"/>
      <c r="M8" s="716"/>
      <c r="N8" s="515">
        <f t="shared" si="27"/>
        <v>22961.108313432513</v>
      </c>
      <c r="O8" s="785">
        <f>N8/E8</f>
        <v>1.0167880751675011</v>
      </c>
      <c r="P8" s="517">
        <f t="shared" si="28"/>
        <v>22811.968000000004</v>
      </c>
      <c r="Q8" s="790">
        <f t="shared" si="29"/>
        <v>1.01018368612169</v>
      </c>
      <c r="R8" s="413">
        <v>0.42599999999999999</v>
      </c>
      <c r="S8" s="412">
        <v>0.75</v>
      </c>
      <c r="T8" s="66">
        <f t="shared" si="1"/>
        <v>7.3216387537756847E-2</v>
      </c>
      <c r="U8" s="66">
        <f t="shared" si="2"/>
        <v>8.657486847143242E-2</v>
      </c>
      <c r="V8" s="113">
        <f t="shared" si="3"/>
        <v>0.21643325507973771</v>
      </c>
      <c r="W8" s="66">
        <f t="shared" si="4"/>
        <v>1.8208375285392174E-2</v>
      </c>
      <c r="X8" s="67">
        <f>E8/AG8</f>
        <v>0.12187053077525027</v>
      </c>
      <c r="Y8" s="66">
        <f t="shared" si="5"/>
        <v>0.24947175858303672</v>
      </c>
      <c r="Z8" s="66">
        <f t="shared" si="6"/>
        <v>9.494050028333198E-2</v>
      </c>
      <c r="AA8" s="67">
        <f>E8/AE8</f>
        <v>0.32023483698966204</v>
      </c>
      <c r="AB8" s="66">
        <v>0.32400000000000001</v>
      </c>
      <c r="AC8" s="67">
        <f t="shared" si="7"/>
        <v>8.5425942416147219E-2</v>
      </c>
      <c r="AD8" s="70">
        <v>0.3</v>
      </c>
      <c r="AE8" s="69">
        <v>70517</v>
      </c>
      <c r="AF8" s="69"/>
      <c r="AG8" s="68">
        <v>185295</v>
      </c>
      <c r="AH8" s="404">
        <v>165567</v>
      </c>
      <c r="AI8" s="68">
        <f t="shared" si="8"/>
        <v>17592</v>
      </c>
      <c r="AJ8" s="68">
        <v>15829</v>
      </c>
      <c r="AK8" s="69">
        <v>4405</v>
      </c>
      <c r="AL8" s="69">
        <v>1168</v>
      </c>
      <c r="AM8" s="68">
        <v>6105</v>
      </c>
      <c r="AN8" s="69">
        <v>1810</v>
      </c>
      <c r="AO8" s="68">
        <v>40104</v>
      </c>
      <c r="AP8" s="68">
        <v>1763</v>
      </c>
      <c r="AQ8" s="114">
        <v>350</v>
      </c>
      <c r="AR8" s="69">
        <v>155</v>
      </c>
      <c r="AS8" s="69">
        <f t="shared" si="9"/>
        <v>5163</v>
      </c>
      <c r="AT8" s="68">
        <v>2527</v>
      </c>
      <c r="AU8" s="69">
        <v>381</v>
      </c>
      <c r="AV8" s="69">
        <v>925</v>
      </c>
      <c r="AW8" s="68">
        <v>934</v>
      </c>
      <c r="AX8" s="220">
        <v>2817</v>
      </c>
      <c r="AY8" s="114">
        <f t="shared" si="10"/>
        <v>1284</v>
      </c>
      <c r="AZ8" s="349">
        <f t="shared" si="11"/>
        <v>0.38056612428829706</v>
      </c>
      <c r="BA8" s="349">
        <f t="shared" si="12"/>
        <v>0.51700801424755116</v>
      </c>
      <c r="BB8" s="353">
        <f t="shared" si="13"/>
        <v>3.2947462154942118E-2</v>
      </c>
      <c r="BC8" s="365">
        <f t="shared" si="14"/>
        <v>2.7863676839634095E-2</v>
      </c>
      <c r="BD8" s="365">
        <f t="shared" si="15"/>
        <v>1.3585234766084775</v>
      </c>
      <c r="BE8" s="365">
        <f t="shared" si="16"/>
        <v>1.3245033112582781E-2</v>
      </c>
      <c r="BF8" s="365">
        <f t="shared" si="17"/>
        <v>5.0406109177257886E-3</v>
      </c>
      <c r="BG8" s="365">
        <f t="shared" si="18"/>
        <v>6.9294908119485145E-3</v>
      </c>
      <c r="BH8" s="365">
        <f t="shared" si="19"/>
        <v>0.56871392713813695</v>
      </c>
      <c r="BI8" s="380">
        <f t="shared" si="20"/>
        <v>0.22447069500971398</v>
      </c>
      <c r="BJ8" s="365">
        <v>0.255</v>
      </c>
      <c r="BK8" s="262">
        <v>21558</v>
      </c>
      <c r="BL8" s="282">
        <v>42215</v>
      </c>
      <c r="BM8" s="262">
        <v>8397</v>
      </c>
      <c r="BN8" s="389">
        <f t="shared" si="21"/>
        <v>95799</v>
      </c>
      <c r="BO8" s="278">
        <v>26918</v>
      </c>
      <c r="BP8" s="278">
        <v>3804</v>
      </c>
      <c r="BQ8" s="262">
        <v>970</v>
      </c>
      <c r="BR8" s="262">
        <v>795</v>
      </c>
      <c r="BS8" s="457"/>
    </row>
    <row r="9" spans="1:187" x14ac:dyDescent="0.2">
      <c r="A9" s="421"/>
      <c r="B9" s="476">
        <v>2016</v>
      </c>
      <c r="C9" s="458">
        <v>30</v>
      </c>
      <c r="D9" s="760">
        <v>4856</v>
      </c>
      <c r="E9" s="334">
        <v>21744</v>
      </c>
      <c r="F9" s="752">
        <f>((((4/6)+((R9+S9+X9+Z9+AB9+AC9+AD9-(1-U9)-V9-W9)/20))*(AE9+(AJ9+AX9)*5/6+(AN9+AR9+AU9)*1/6+AP9*18/6+AT9*8/6-AK9*9/6-AL9*7/6-AM9*3/6-AO9*2/6-AV9*4/6-AW9)-(((2/6)-((R9+S9+T9+U9+Y9+AA9+AB9+AC9+AD9)/20))*(AK9*17/6+AL9*12/6+AO9*3/6+AQ9*2/6+AV9*5/6+AW9*8/6-AJ9*1/6-AM9*9/6-AP9*2/6))))/2</f>
        <v>21441.001563010086</v>
      </c>
      <c r="G9" s="753">
        <f t="shared" si="24"/>
        <v>0.98606519329516584</v>
      </c>
      <c r="H9" s="708"/>
      <c r="I9" s="702"/>
      <c r="J9" s="709"/>
      <c r="K9" s="716"/>
      <c r="L9" s="774">
        <f>((((2/3)+((AZ9+AC9+AB9+AD9-V9)/20))*(AE9+((AJ9+AX9)*(5/6))+((AN9+AR9+AU9)*(1/6))+(AP9*(19/6))+(AT9*(4/3))-(AL9*(7/6))-(BP9*(11/6))-AM9-(AO9*(1/3))-(AV9*(2/3))-AW9))-(((1/3)-(((AZ9+AC9)*2+AB9+AD9-V9)/20))*((AL9*(13/6))+(BP9*(8/3))+(AO9*(1/2))+(AQ9*(1/3))+((AV9+AW9)*(3/2))-(AJ9*(1/6))-(AM9*(11/3))-(AP9*(5/12)))))/2</f>
        <v>21378.631578751309</v>
      </c>
      <c r="M9" s="684">
        <f>L9/E9</f>
        <v>0.98319681653565616</v>
      </c>
      <c r="N9" s="717"/>
      <c r="O9" s="716"/>
      <c r="P9" s="717"/>
      <c r="Q9" s="1218"/>
      <c r="R9" s="413">
        <v>0.41699999999999998</v>
      </c>
      <c r="S9" s="412">
        <v>0.73899999999999999</v>
      </c>
      <c r="T9" s="66">
        <f t="shared" si="1"/>
        <v>7.4711313055306344E-2</v>
      </c>
      <c r="U9" s="66">
        <f t="shared" si="2"/>
        <v>8.1179637079269534E-2</v>
      </c>
      <c r="V9" s="113">
        <f t="shared" si="3"/>
        <v>0.21119297865424205</v>
      </c>
      <c r="W9" s="66">
        <f t="shared" si="4"/>
        <v>1.9491795213150812E-2</v>
      </c>
      <c r="X9" s="67">
        <f>E9/AG9</f>
        <v>0.11780257882760863</v>
      </c>
      <c r="Y9" s="66">
        <f t="shared" si="5"/>
        <v>0.24222209359534627</v>
      </c>
      <c r="Z9" s="66">
        <f t="shared" si="6"/>
        <v>9.0686965001625305E-2</v>
      </c>
      <c r="AA9" s="67">
        <f>E9/AE9</f>
        <v>0.31464706393077302</v>
      </c>
      <c r="AB9" s="66">
        <v>0.32200000000000001</v>
      </c>
      <c r="AC9" s="67">
        <f t="shared" si="7"/>
        <v>8.1742333947339901E-2</v>
      </c>
      <c r="AD9" s="70">
        <v>0.3</v>
      </c>
      <c r="AE9" s="69">
        <v>69106</v>
      </c>
      <c r="AF9" s="69"/>
      <c r="AG9" s="68">
        <v>184580</v>
      </c>
      <c r="AH9" s="404">
        <v>165561</v>
      </c>
      <c r="AI9" s="68">
        <f t="shared" si="8"/>
        <v>16739</v>
      </c>
      <c r="AJ9" s="68">
        <v>15088</v>
      </c>
      <c r="AK9" s="69">
        <v>4334</v>
      </c>
      <c r="AL9" s="69">
        <v>1214</v>
      </c>
      <c r="AM9" s="68">
        <v>5610</v>
      </c>
      <c r="AN9" s="69">
        <v>1808</v>
      </c>
      <c r="AO9" s="68">
        <v>38982</v>
      </c>
      <c r="AP9" s="68">
        <v>1651</v>
      </c>
      <c r="AQ9" s="114">
        <v>346</v>
      </c>
      <c r="AR9" s="69">
        <v>148</v>
      </c>
      <c r="AS9" s="69">
        <f t="shared" si="9"/>
        <v>5163</v>
      </c>
      <c r="AT9" s="68">
        <v>2537</v>
      </c>
      <c r="AU9" s="69">
        <v>372</v>
      </c>
      <c r="AV9" s="69">
        <v>1025</v>
      </c>
      <c r="AW9" s="68">
        <v>1001</v>
      </c>
      <c r="AX9" s="220">
        <v>2835</v>
      </c>
      <c r="AY9" s="114">
        <f t="shared" si="10"/>
        <v>1347</v>
      </c>
      <c r="AZ9" s="349">
        <f t="shared" si="11"/>
        <v>0.37439592588579479</v>
      </c>
      <c r="BA9" s="349">
        <f t="shared" si="12"/>
        <v>0.50679921985047138</v>
      </c>
      <c r="BB9" s="353">
        <f t="shared" si="13"/>
        <v>3.0393325387365912E-2</v>
      </c>
      <c r="BC9" s="365">
        <f t="shared" si="14"/>
        <v>2.7971611225484885E-2</v>
      </c>
      <c r="BD9" s="365">
        <f t="shared" si="15"/>
        <v>1.3536451248806183</v>
      </c>
      <c r="BE9" s="365">
        <f t="shared" si="16"/>
        <v>1.4484994067085347E-2</v>
      </c>
      <c r="BF9" s="365">
        <f t="shared" si="17"/>
        <v>5.4231227651966628E-3</v>
      </c>
      <c r="BG9" s="365">
        <f t="shared" si="18"/>
        <v>7.2976487160039006E-3</v>
      </c>
      <c r="BH9" s="365">
        <f t="shared" si="19"/>
        <v>0.56408994877434671</v>
      </c>
      <c r="BI9" s="380">
        <f t="shared" si="20"/>
        <v>0.21833125922495875</v>
      </c>
      <c r="BJ9" s="365">
        <v>0.255</v>
      </c>
      <c r="BK9" s="262">
        <v>20745</v>
      </c>
      <c r="BL9" s="282">
        <v>42276</v>
      </c>
      <c r="BM9" s="262">
        <v>8254</v>
      </c>
      <c r="BN9" s="389">
        <f t="shared" si="21"/>
        <v>93545</v>
      </c>
      <c r="BO9" s="278">
        <v>27539</v>
      </c>
      <c r="BP9" s="278">
        <v>3719</v>
      </c>
      <c r="BQ9" s="262">
        <v>932</v>
      </c>
      <c r="BR9" s="262">
        <v>873</v>
      </c>
      <c r="BS9" s="457"/>
    </row>
    <row r="10" spans="1:187" x14ac:dyDescent="0.2">
      <c r="A10" s="421"/>
      <c r="B10" s="476">
        <v>2015</v>
      </c>
      <c r="C10" s="458">
        <v>30</v>
      </c>
      <c r="D10" s="760">
        <v>4858</v>
      </c>
      <c r="E10" s="334">
        <v>20647</v>
      </c>
      <c r="F10" s="752">
        <f>((((4/6)+((R10+S10+X10+Z10+AB10+AC10+AD10-(1-U10)-V10-W10)/20))*(AE10+(AJ10+AX10)*5/6+(AN10+AR10+AU10)*1/6+AP10*18/6+AT10*8/6-AK10*9/6-AL10*7/6-AM10*3/6-AO10*2/6-AV10*4/6-AW10)-(((2/6)-((R10+S10+T10+U10+Y10+AA10+AB10+AC10+AD10)/20))*(AK10*17/6+AL10*12/6+AO10*3/6+AQ10*2/6+AV10*5/6+AW10*8/6-AJ10*1/6-AM10*9/6-AP10*2/6))))/2</f>
        <v>20292.159713080695</v>
      </c>
      <c r="G10" s="753">
        <f t="shared" si="24"/>
        <v>0.98281395423454709</v>
      </c>
      <c r="H10" s="708"/>
      <c r="I10" s="702"/>
      <c r="J10" s="709"/>
      <c r="K10" s="716"/>
      <c r="L10" s="715"/>
      <c r="M10" s="716"/>
      <c r="N10" s="717"/>
      <c r="O10" s="716"/>
      <c r="P10" s="717"/>
      <c r="Q10" s="1218"/>
      <c r="R10" s="413">
        <v>0.40500000000000003</v>
      </c>
      <c r="S10" s="412">
        <v>0.72099999999999997</v>
      </c>
      <c r="T10" s="66">
        <f t="shared" si="1"/>
        <v>7.5426045136140277E-2</v>
      </c>
      <c r="U10" s="66">
        <f t="shared" si="2"/>
        <v>7.3320090212537159E-2</v>
      </c>
      <c r="V10" s="113">
        <f t="shared" si="3"/>
        <v>0.20392314897510183</v>
      </c>
      <c r="W10" s="66">
        <f t="shared" si="4"/>
        <v>2.1403073798037429E-2</v>
      </c>
      <c r="X10" s="67">
        <f>E10/AG10</f>
        <v>0.11243927941272573</v>
      </c>
      <c r="Y10" s="66">
        <f t="shared" si="5"/>
        <v>0.23411945693247502</v>
      </c>
      <c r="Z10" s="66">
        <f t="shared" si="6"/>
        <v>8.5362798701723044E-2</v>
      </c>
      <c r="AA10" s="67">
        <f>E10/AE10</f>
        <v>0.30838050572789866</v>
      </c>
      <c r="AB10" s="66">
        <v>0.317</v>
      </c>
      <c r="AC10" s="67">
        <f t="shared" si="7"/>
        <v>7.6638638987518243E-2</v>
      </c>
      <c r="AD10" s="70">
        <v>0.29899999999999999</v>
      </c>
      <c r="AE10" s="69">
        <v>66953</v>
      </c>
      <c r="AF10" s="69"/>
      <c r="AG10" s="68">
        <v>183628</v>
      </c>
      <c r="AH10" s="404">
        <v>165488</v>
      </c>
      <c r="AI10" s="68">
        <f t="shared" si="8"/>
        <v>15675</v>
      </c>
      <c r="AJ10" s="68">
        <v>14073</v>
      </c>
      <c r="AK10" s="69">
        <v>4378</v>
      </c>
      <c r="AL10" s="69">
        <v>1232</v>
      </c>
      <c r="AM10" s="68">
        <v>4909</v>
      </c>
      <c r="AN10" s="69">
        <v>1758</v>
      </c>
      <c r="AO10" s="68">
        <v>37446</v>
      </c>
      <c r="AP10" s="68">
        <v>1602</v>
      </c>
      <c r="AQ10" s="114">
        <v>369</v>
      </c>
      <c r="AR10" s="69">
        <v>141</v>
      </c>
      <c r="AS10" s="69">
        <f t="shared" si="9"/>
        <v>5050</v>
      </c>
      <c r="AT10" s="68">
        <v>2505</v>
      </c>
      <c r="AU10" s="69">
        <v>321</v>
      </c>
      <c r="AV10" s="69">
        <v>1200</v>
      </c>
      <c r="AW10" s="68">
        <v>1064</v>
      </c>
      <c r="AX10" s="220">
        <v>2830</v>
      </c>
      <c r="AY10" s="114">
        <f t="shared" si="10"/>
        <v>1433</v>
      </c>
      <c r="AZ10" s="349">
        <f t="shared" si="11"/>
        <v>0.36461215065240593</v>
      </c>
      <c r="BA10" s="349">
        <f t="shared" si="12"/>
        <v>0.49111791230095631</v>
      </c>
      <c r="BB10" s="353">
        <f t="shared" si="13"/>
        <v>2.6733395778421591E-2</v>
      </c>
      <c r="BC10" s="365">
        <f t="shared" si="14"/>
        <v>2.750125253229355E-2</v>
      </c>
      <c r="BD10" s="365">
        <f t="shared" si="15"/>
        <v>1.3469598076262452</v>
      </c>
      <c r="BE10" s="365">
        <f t="shared" si="16"/>
        <v>1.5891744955416485E-2</v>
      </c>
      <c r="BF10" s="365">
        <f t="shared" si="17"/>
        <v>5.7943233058139285E-3</v>
      </c>
      <c r="BG10" s="365">
        <f t="shared" si="18"/>
        <v>7.8038207680745852E-3</v>
      </c>
      <c r="BH10" s="365">
        <f t="shared" si="19"/>
        <v>0.55928785864711061</v>
      </c>
      <c r="BI10" s="380">
        <f t="shared" si="20"/>
        <v>0.21019222439621824</v>
      </c>
      <c r="BJ10" s="365">
        <v>0.254</v>
      </c>
      <c r="BK10" s="262">
        <v>19650</v>
      </c>
      <c r="BL10" s="282">
        <v>42106</v>
      </c>
      <c r="BM10" s="262">
        <v>8242</v>
      </c>
      <c r="BN10" s="389">
        <f t="shared" si="21"/>
        <v>90183</v>
      </c>
      <c r="BO10" s="278">
        <v>28016</v>
      </c>
      <c r="BP10" s="278">
        <v>3739</v>
      </c>
      <c r="BQ10" s="262">
        <v>951</v>
      </c>
      <c r="BR10" s="262">
        <v>939</v>
      </c>
      <c r="BS10" s="457"/>
    </row>
    <row r="11" spans="1:187" x14ac:dyDescent="0.2">
      <c r="A11" s="421"/>
      <c r="B11" s="476">
        <v>2014</v>
      </c>
      <c r="C11" s="458">
        <v>30</v>
      </c>
      <c r="D11" s="760">
        <v>4860</v>
      </c>
      <c r="E11" s="334">
        <v>19761</v>
      </c>
      <c r="F11" s="700"/>
      <c r="G11" s="1218"/>
      <c r="H11" s="708"/>
      <c r="I11" s="702"/>
      <c r="J11" s="709"/>
      <c r="K11" s="716"/>
      <c r="L11" s="715"/>
      <c r="M11" s="716"/>
      <c r="N11" s="717"/>
      <c r="O11" s="716"/>
      <c r="P11" s="517">
        <f t="shared" ref="P11" si="30">BO11*0.5+BM11*0.72+BR11*1.04+AM11*1.44+(AP11+AJ11-BQ11)*0.34+BQ11*0.25+AT11*0.18-AW11*0.32-(AH11-BL11-AO11)*0.09-AO11*0.098-BP11*0.37+AL11*0.37+AV11*0.04</f>
        <v>20116.732</v>
      </c>
      <c r="Q11" s="790">
        <f t="shared" ref="Q11" si="31">P11/E11</f>
        <v>1.0180017205607004</v>
      </c>
      <c r="R11" s="413">
        <v>0.38600000000000001</v>
      </c>
      <c r="S11" s="412">
        <v>0.7</v>
      </c>
      <c r="T11" s="66">
        <f t="shared" si="1"/>
        <v>7.9389885603550661E-2</v>
      </c>
      <c r="U11" s="66">
        <f t="shared" si="2"/>
        <v>6.5418515971744709E-2</v>
      </c>
      <c r="V11" s="113">
        <f t="shared" si="3"/>
        <v>0.20356224412680979</v>
      </c>
      <c r="W11" s="66">
        <f t="shared" si="4"/>
        <v>2.1894730261924112E-2</v>
      </c>
      <c r="X11" s="67">
        <f>E11/AG11</f>
        <v>0.10743819626051357</v>
      </c>
      <c r="Y11" s="66">
        <f t="shared" si="5"/>
        <v>0.2449209226730012</v>
      </c>
      <c r="Z11" s="66">
        <f t="shared" si="6"/>
        <v>8.5206791751164856E-2</v>
      </c>
      <c r="AA11" s="67">
        <f>E11/AE11</f>
        <v>0.30882352941176472</v>
      </c>
      <c r="AB11" s="66">
        <v>0.314</v>
      </c>
      <c r="AC11" s="67">
        <f t="shared" si="7"/>
        <v>7.622506510664441E-2</v>
      </c>
      <c r="AD11" s="70">
        <v>0.29799999999999999</v>
      </c>
      <c r="AE11" s="69">
        <v>63988</v>
      </c>
      <c r="AF11" s="69"/>
      <c r="AG11" s="68">
        <v>183929</v>
      </c>
      <c r="AH11" s="404">
        <v>165614</v>
      </c>
      <c r="AI11" s="68">
        <f t="shared" si="8"/>
        <v>15672</v>
      </c>
      <c r="AJ11" s="68">
        <v>14020</v>
      </c>
      <c r="AK11" s="69">
        <v>4230</v>
      </c>
      <c r="AL11" s="69">
        <v>1277</v>
      </c>
      <c r="AM11" s="68">
        <v>4186</v>
      </c>
      <c r="AN11" s="69">
        <v>1696</v>
      </c>
      <c r="AO11" s="68">
        <v>37441</v>
      </c>
      <c r="AP11" s="68">
        <v>1652</v>
      </c>
      <c r="AQ11" s="114">
        <v>366</v>
      </c>
      <c r="AR11" s="69">
        <v>128</v>
      </c>
      <c r="AS11" s="69">
        <f t="shared" si="9"/>
        <v>5080</v>
      </c>
      <c r="AT11" s="68">
        <v>2764</v>
      </c>
      <c r="AU11" s="69">
        <v>342</v>
      </c>
      <c r="AV11" s="69">
        <v>1343</v>
      </c>
      <c r="AW11" s="68">
        <v>1035</v>
      </c>
      <c r="AX11" s="220">
        <v>2914</v>
      </c>
      <c r="AY11" s="114">
        <f t="shared" si="10"/>
        <v>1401</v>
      </c>
      <c r="AZ11" s="349">
        <f t="shared" si="11"/>
        <v>0.34789511170071058</v>
      </c>
      <c r="BA11" s="349">
        <f t="shared" si="12"/>
        <v>0.47574879437174128</v>
      </c>
      <c r="BB11" s="353">
        <f t="shared" si="13"/>
        <v>2.2758781921284842E-2</v>
      </c>
      <c r="BC11" s="365">
        <f t="shared" si="14"/>
        <v>2.7619353119953897E-2</v>
      </c>
      <c r="BD11" s="365">
        <f t="shared" si="15"/>
        <v>1.3675064074513972</v>
      </c>
      <c r="BE11" s="365">
        <f t="shared" si="16"/>
        <v>1.6174907795211604E-2</v>
      </c>
      <c r="BF11" s="365">
        <f t="shared" si="17"/>
        <v>5.6271713541638348E-3</v>
      </c>
      <c r="BG11" s="365">
        <f t="shared" si="18"/>
        <v>7.6170696301290173E-3</v>
      </c>
      <c r="BH11" s="365">
        <f t="shared" si="19"/>
        <v>0.5851253360005001</v>
      </c>
      <c r="BI11" s="380">
        <f t="shared" si="20"/>
        <v>0.21910358192161031</v>
      </c>
      <c r="BJ11" s="365">
        <v>0.251</v>
      </c>
      <c r="BK11" s="262">
        <v>18745</v>
      </c>
      <c r="BL11" s="282">
        <v>41595</v>
      </c>
      <c r="BM11" s="262">
        <v>8137</v>
      </c>
      <c r="BN11" s="389">
        <f t="shared" si="21"/>
        <v>87504</v>
      </c>
      <c r="BO11" s="278">
        <v>28423</v>
      </c>
      <c r="BP11" s="278">
        <v>3609</v>
      </c>
      <c r="BQ11" s="262">
        <v>985</v>
      </c>
      <c r="BR11" s="262">
        <v>849</v>
      </c>
      <c r="BS11" s="457"/>
    </row>
    <row r="12" spans="1:187" x14ac:dyDescent="0.2">
      <c r="A12" s="421"/>
      <c r="B12" s="476">
        <v>2013</v>
      </c>
      <c r="C12" s="458">
        <v>30</v>
      </c>
      <c r="D12" s="760">
        <v>4862</v>
      </c>
      <c r="E12" s="334">
        <v>20255</v>
      </c>
      <c r="F12" s="752">
        <f>((((4/6)+((R12+S12+X12+Z12+AB12+AC12+AD12-(1-U12)-V12-W12)/20))*(AE12+(AJ12+AX12)*5/6+(AN12+AR12+AU12)*1/6+AP12*18/6+AT12*8/6-AK12*9/6-AL12*7/6-AM12*3/6-AO12*2/6-AV12*4/6-AW12)-(((2/6)-((R12+S12+T12+U12+Y12+AA12+AB12+AC12+AD12)/20))*(AK12*17/6+AL12*12/6+AO12*3/6+AQ12*2/6+AV12*5/6+AW12*8/6-AJ12*1/6-AM12*9/6-AP12*2/6))))/2</f>
        <v>20169.040532579402</v>
      </c>
      <c r="G12" s="753">
        <f t="shared" si="24"/>
        <v>0.99575613589629242</v>
      </c>
      <c r="H12" s="708"/>
      <c r="I12" s="860"/>
      <c r="J12" s="709"/>
      <c r="K12" s="716"/>
      <c r="L12" s="798">
        <f>((((2/3)+((AZ12+AC12+AB12+AD12-V12)/20))*(AE12+((AJ12+AX12)*(5/6))+((AN12+AR12+AU12)*(1/6))+(AP12*(19/6))+(AT12*(4/3))-(AL12*(7/6))-(BP12*(11/6))-AM12-(AO12*(1/3))-(AV12*(2/3))-AW12))-(((1/3)-(((AZ12+AC12)*2+AB12+AD12-V12)/20))*((AL12*(13/6))+(BP12*(8/3))+(AO12*(1/2))+(AQ12*(1/3))+((AV12+AW12)*(3/2))-(AJ12*(1/6))-(AM12*(11/3))-(AP12*(5/12)))))/2</f>
        <v>20060.791314958708</v>
      </c>
      <c r="M12" s="799">
        <f t="shared" ref="M12:M19" si="32">L12/E12</f>
        <v>0.99041181510534226</v>
      </c>
      <c r="N12" s="717"/>
      <c r="O12" s="716"/>
      <c r="P12" s="717"/>
      <c r="Q12" s="716"/>
      <c r="R12" s="413">
        <v>0.39600000000000002</v>
      </c>
      <c r="S12" s="412">
        <v>0.71399999999999997</v>
      </c>
      <c r="T12" s="66">
        <f t="shared" si="1"/>
        <v>7.4967346070897001E-2</v>
      </c>
      <c r="U12" s="66">
        <f t="shared" si="2"/>
        <v>7.0790680720512741E-2</v>
      </c>
      <c r="V12" s="113">
        <f t="shared" si="3"/>
        <v>0.19856874719401968</v>
      </c>
      <c r="W12" s="66">
        <f t="shared" si="4"/>
        <v>2.0609945019896114E-2</v>
      </c>
      <c r="X12" s="67">
        <f>E12/AG12</f>
        <v>0.10956169911236362</v>
      </c>
      <c r="Y12" s="66">
        <f t="shared" si="5"/>
        <v>0.24567904984660247</v>
      </c>
      <c r="Z12" s="66">
        <f t="shared" si="6"/>
        <v>8.7497903966506738E-2</v>
      </c>
      <c r="AA12" s="67">
        <f>E12/AE12</f>
        <v>0.30763038789830199</v>
      </c>
      <c r="AB12" s="66">
        <v>0.318</v>
      </c>
      <c r="AC12" s="67">
        <f t="shared" si="7"/>
        <v>7.9189497655147045E-2</v>
      </c>
      <c r="AD12" s="70">
        <v>0.29699999999999999</v>
      </c>
      <c r="AE12" s="69">
        <v>65842</v>
      </c>
      <c r="AF12" s="69"/>
      <c r="AG12" s="68">
        <v>184873</v>
      </c>
      <c r="AH12" s="404">
        <v>166070</v>
      </c>
      <c r="AI12" s="68">
        <f t="shared" si="8"/>
        <v>16176</v>
      </c>
      <c r="AJ12" s="68">
        <v>14640</v>
      </c>
      <c r="AK12" s="69">
        <v>4356</v>
      </c>
      <c r="AL12" s="69">
        <v>1219</v>
      </c>
      <c r="AM12" s="68">
        <v>4661</v>
      </c>
      <c r="AN12" s="69">
        <v>1736</v>
      </c>
      <c r="AO12" s="68">
        <v>36710</v>
      </c>
      <c r="AP12" s="68">
        <v>1536</v>
      </c>
      <c r="AQ12" s="114">
        <v>350</v>
      </c>
      <c r="AR12" s="69">
        <v>128</v>
      </c>
      <c r="AS12" s="69">
        <f t="shared" si="9"/>
        <v>4936</v>
      </c>
      <c r="AT12" s="68">
        <v>2693</v>
      </c>
      <c r="AU12" s="69">
        <v>325</v>
      </c>
      <c r="AV12" s="69">
        <v>1383</v>
      </c>
      <c r="AW12" s="68">
        <v>1007</v>
      </c>
      <c r="AX12" s="220">
        <v>2747</v>
      </c>
      <c r="AY12" s="114">
        <f t="shared" si="10"/>
        <v>1357</v>
      </c>
      <c r="AZ12" s="349">
        <f t="shared" si="11"/>
        <v>0.35614719293785463</v>
      </c>
      <c r="BA12" s="349">
        <f t="shared" si="12"/>
        <v>0.48491126340785295</v>
      </c>
      <c r="BB12" s="353">
        <f t="shared" si="13"/>
        <v>2.5211902224770519E-2</v>
      </c>
      <c r="BC12" s="365">
        <f t="shared" si="14"/>
        <v>2.669940986515067E-2</v>
      </c>
      <c r="BD12" s="365">
        <f t="shared" si="15"/>
        <v>1.3615473406032623</v>
      </c>
      <c r="BE12" s="365">
        <f t="shared" si="16"/>
        <v>1.5294189119407066E-2</v>
      </c>
      <c r="BF12" s="365">
        <f t="shared" si="17"/>
        <v>5.4469825231375051E-3</v>
      </c>
      <c r="BG12" s="365">
        <f t="shared" si="18"/>
        <v>7.340174065439518E-3</v>
      </c>
      <c r="BH12" s="365">
        <f t="shared" si="19"/>
        <v>0.55754685459129427</v>
      </c>
      <c r="BI12" s="380">
        <f t="shared" si="20"/>
        <v>0.22235047538045624</v>
      </c>
      <c r="BJ12" s="365">
        <v>0.253</v>
      </c>
      <c r="BK12" s="262">
        <v>19271</v>
      </c>
      <c r="BL12" s="282">
        <v>42093</v>
      </c>
      <c r="BM12" s="262">
        <v>8222</v>
      </c>
      <c r="BN12" s="389">
        <f t="shared" si="21"/>
        <v>89647</v>
      </c>
      <c r="BO12" s="278">
        <v>28438</v>
      </c>
      <c r="BP12" s="278">
        <v>3732</v>
      </c>
      <c r="BQ12" s="262">
        <v>1018</v>
      </c>
      <c r="BR12" s="262">
        <v>772</v>
      </c>
      <c r="BS12" s="457"/>
    </row>
    <row r="13" spans="1:187" x14ac:dyDescent="0.2">
      <c r="A13" s="421"/>
      <c r="B13" s="476">
        <v>2012</v>
      </c>
      <c r="C13" s="458">
        <v>30</v>
      </c>
      <c r="D13" s="760">
        <v>4860</v>
      </c>
      <c r="E13" s="334">
        <v>21017</v>
      </c>
      <c r="F13" s="752">
        <f>((((4/6)+((R13+S13+X13+Z13+AB13+AC13+AD13-(1-U13)-V13-W13)/20))*(AE13+(AJ13+AX13)*5/6+(AN13+AR13+AU13)*1/6+AP13*18/6+AT13*8/6-AK13*9/6-AL13*7/6-AM13*3/6-AO13*2/6-AV13*4/6-AW13)-(((2/6)-((R13+S13+T13+U13+Y13+AA13+AB13+AC13+AD13)/20))*(AK13*17/6+AL13*12/6+AO13*3/6+AQ13*2/6+AV13*5/6+AW13*8/6-AJ13*1/6-AM13*9/6-AP13*2/6))))/2</f>
        <v>20944.038885295275</v>
      </c>
      <c r="G13" s="753">
        <f t="shared" si="24"/>
        <v>0.99652847148952162</v>
      </c>
      <c r="H13" s="708"/>
      <c r="I13" s="702"/>
      <c r="J13" s="709"/>
      <c r="K13" s="716"/>
      <c r="L13" s="802">
        <f>((((2/3)+((AZ13+AC13+AB13+AD13-V13)/20))*(AE13+((AJ13+AX13)*(5/6))+((AN13+AR13+AU13)*(1/6))+(AP13*(19/6))+(AT13*(4/3))-(AL13*(7/6))-(BP13*(11/6))-AM13-(AO13*(1/3))-(AV13*(2/3))-AW13))-(((1/3)-(((AZ13+AC13)*2+AB13+AD13-V13)/20))*((AL13*(13/6))+(BP13*(8/3))+(AO13*(1/2))+(AQ13*(1/3))+((AV13+AW13)*(3/2))-(AJ13*(1/6))-(AM13*(11/3))-(AP13*(5/12)))))/2</f>
        <v>20872.427570882046</v>
      </c>
      <c r="M13" s="803">
        <f t="shared" si="32"/>
        <v>0.99312116719237031</v>
      </c>
      <c r="N13" s="717"/>
      <c r="O13" s="716"/>
      <c r="P13" s="717"/>
      <c r="Q13" s="716"/>
      <c r="R13" s="413">
        <v>0.40500000000000003</v>
      </c>
      <c r="S13" s="412">
        <v>0.72399999999999998</v>
      </c>
      <c r="T13" s="66">
        <f t="shared" si="1"/>
        <v>7.5888324873096449E-2</v>
      </c>
      <c r="U13" s="66">
        <f t="shared" si="2"/>
        <v>7.3663780232905346E-2</v>
      </c>
      <c r="V13" s="113">
        <f t="shared" si="3"/>
        <v>0.19777391682050169</v>
      </c>
      <c r="W13" s="66">
        <f t="shared" si="4"/>
        <v>2.3290534487906838E-2</v>
      </c>
      <c r="X13" s="67">
        <f>E13/AG13</f>
        <v>0.11411119556955153</v>
      </c>
      <c r="Y13" s="66">
        <f t="shared" si="5"/>
        <v>0.24190803224843238</v>
      </c>
      <c r="Z13" s="66">
        <f t="shared" si="6"/>
        <v>8.7973721359539583E-2</v>
      </c>
      <c r="AA13" s="67">
        <f>E13/AE13</f>
        <v>0.3137802329053449</v>
      </c>
      <c r="AB13" s="66">
        <v>0.31900000000000001</v>
      </c>
      <c r="AC13" s="67">
        <f t="shared" si="7"/>
        <v>7.9862091432294488E-2</v>
      </c>
      <c r="AD13" s="70">
        <v>0.29699999999999999</v>
      </c>
      <c r="AE13" s="69">
        <v>66980</v>
      </c>
      <c r="AF13" s="69"/>
      <c r="AG13" s="68">
        <v>184180</v>
      </c>
      <c r="AH13" s="404">
        <v>165251</v>
      </c>
      <c r="AI13" s="68">
        <f t="shared" si="8"/>
        <v>16203</v>
      </c>
      <c r="AJ13" s="68">
        <v>14709</v>
      </c>
      <c r="AK13" s="69">
        <v>4274</v>
      </c>
      <c r="AL13" s="69">
        <v>1223</v>
      </c>
      <c r="AM13" s="68">
        <v>4934</v>
      </c>
      <c r="AN13" s="69">
        <v>1542</v>
      </c>
      <c r="AO13" s="68">
        <v>36426</v>
      </c>
      <c r="AP13" s="68">
        <v>1494</v>
      </c>
      <c r="AQ13" s="114">
        <v>424</v>
      </c>
      <c r="AR13" s="69">
        <v>165</v>
      </c>
      <c r="AS13" s="69">
        <f t="shared" si="9"/>
        <v>5083</v>
      </c>
      <c r="AT13" s="68">
        <v>3229</v>
      </c>
      <c r="AU13" s="69">
        <v>367</v>
      </c>
      <c r="AV13" s="69">
        <v>1479</v>
      </c>
      <c r="AW13" s="68">
        <v>1136</v>
      </c>
      <c r="AX13" s="220">
        <v>3009</v>
      </c>
      <c r="AY13" s="114">
        <f t="shared" si="10"/>
        <v>1560</v>
      </c>
      <c r="AZ13" s="349">
        <f t="shared" si="11"/>
        <v>0.36366597893365188</v>
      </c>
      <c r="BA13" s="349">
        <f t="shared" si="12"/>
        <v>0.49676946465414268</v>
      </c>
      <c r="BB13" s="353">
        <f t="shared" si="13"/>
        <v>2.6789010750352917E-2</v>
      </c>
      <c r="BC13" s="365">
        <f t="shared" si="14"/>
        <v>2.7598001954609621E-2</v>
      </c>
      <c r="BD13" s="365">
        <f t="shared" si="15"/>
        <v>1.366004777545536</v>
      </c>
      <c r="BE13" s="365">
        <f t="shared" si="16"/>
        <v>1.6960286652732158E-2</v>
      </c>
      <c r="BF13" s="365">
        <f t="shared" si="17"/>
        <v>6.1678792485611901E-3</v>
      </c>
      <c r="BG13" s="365">
        <f t="shared" si="18"/>
        <v>8.4699750244326202E-3</v>
      </c>
      <c r="BH13" s="365">
        <f t="shared" si="19"/>
        <v>0.54383398029262464</v>
      </c>
      <c r="BI13" s="380">
        <f t="shared" si="20"/>
        <v>0.21960286652732158</v>
      </c>
      <c r="BJ13" s="365">
        <v>0.255</v>
      </c>
      <c r="BK13" s="262">
        <v>19998</v>
      </c>
      <c r="BL13" s="282">
        <v>42063</v>
      </c>
      <c r="BM13" s="262">
        <v>8261</v>
      </c>
      <c r="BN13" s="389">
        <f t="shared" si="21"/>
        <v>91495</v>
      </c>
      <c r="BO13" s="278">
        <v>27941</v>
      </c>
      <c r="BP13" s="278">
        <v>3614</v>
      </c>
      <c r="BQ13" s="262">
        <v>1055</v>
      </c>
      <c r="BR13" s="262">
        <v>927</v>
      </c>
      <c r="BS13" s="457"/>
    </row>
    <row r="14" spans="1:187" x14ac:dyDescent="0.2">
      <c r="A14" s="421"/>
      <c r="B14" s="476">
        <v>2011</v>
      </c>
      <c r="C14" s="458">
        <v>30</v>
      </c>
      <c r="D14" s="760">
        <v>4858</v>
      </c>
      <c r="E14" s="334">
        <v>20808</v>
      </c>
      <c r="F14" s="752">
        <f>((((4/6)+((R14+S14+X14+Z14+AB14+AC14+AD14-(1-U14)-V14-W14)/20))*(AE14+(AJ14+AX14)*5/6+(AN14+AR14+AU14)*1/6+AP14*18/6+AT14*8/6-AK14*9/6-AL14*7/6-AM14*3/6-AO14*2/6-AV14*4/6-AW14)-(((2/6)-((R14+S14+T14+U14+Y14+AA14+AB14+AC14+AD14)/20))*(AK14*17/6+AL14*12/6+AO14*3/6+AQ14*2/6+AV14*5/6+AW14*8/6-AJ14*1/6-AM14*9/6-AP14*2/6))))/2</f>
        <v>21041.393480939114</v>
      </c>
      <c r="G14" s="753">
        <f t="shared" si="24"/>
        <v>1.011216526381157</v>
      </c>
      <c r="H14" s="708"/>
      <c r="I14" s="702"/>
      <c r="J14" s="709"/>
      <c r="K14" s="716"/>
      <c r="L14" s="802">
        <f>((((2/3)+((AZ14+AC14+AB14+AD14-V14)/20))*(AE14+((AJ14+AX14)*(5/6))+((AN14+AR14+AU14)*(1/6))+(AP14*(19/6))+(AT14*(4/3))-(AL14*(7/6))-(BP14*(11/6))-AM14-(AO14*(1/3))-(AV14*(2/3))-AW14))-(((1/3)-(((AZ14+AC14)*2+AB14+AD14-V14)/20))*((AL14*(13/6))+(BP14*(8/3))+(AO14*(1/2))+(AQ14*(1/3))+((AV14+AW14)*(3/2))-(AJ14*(1/6))-(AM14*(11/3))-(AP14*(5/12)))))/2</f>
        <v>20990.372549875396</v>
      </c>
      <c r="M14" s="803">
        <f t="shared" si="32"/>
        <v>1.0087645400747498</v>
      </c>
      <c r="N14" s="717"/>
      <c r="O14" s="716"/>
      <c r="P14" s="717"/>
      <c r="Q14" s="716"/>
      <c r="R14" s="413">
        <v>0.39900000000000002</v>
      </c>
      <c r="S14" s="412">
        <v>0.72</v>
      </c>
      <c r="T14" s="66">
        <f t="shared" si="1"/>
        <v>7.7104570616171084E-2</v>
      </c>
      <c r="U14" s="66">
        <f t="shared" si="2"/>
        <v>6.8846607580386576E-2</v>
      </c>
      <c r="V14" s="113">
        <f t="shared" si="3"/>
        <v>0.1861750654538584</v>
      </c>
      <c r="W14" s="66">
        <f t="shared" si="4"/>
        <v>2.5862851265918509E-2</v>
      </c>
      <c r="X14" s="67">
        <f>E14/AG14</f>
        <v>0.11232691840535507</v>
      </c>
      <c r="Y14" s="66">
        <f t="shared" si="5"/>
        <v>0.25064279016304186</v>
      </c>
      <c r="Z14" s="66">
        <f t="shared" si="6"/>
        <v>8.9459904450862368E-2</v>
      </c>
      <c r="AA14" s="67">
        <f>E14/AE14</f>
        <v>0.31471006382528205</v>
      </c>
      <c r="AB14" s="66">
        <v>0.32100000000000001</v>
      </c>
      <c r="AC14" s="67">
        <f t="shared" si="7"/>
        <v>8.1071014062457827E-2</v>
      </c>
      <c r="AD14" s="70">
        <v>0.29499999999999998</v>
      </c>
      <c r="AE14" s="69">
        <v>66118</v>
      </c>
      <c r="AF14" s="69"/>
      <c r="AG14" s="68">
        <v>185245</v>
      </c>
      <c r="AH14" s="404">
        <v>165705</v>
      </c>
      <c r="AI14" s="68">
        <f t="shared" si="8"/>
        <v>16572</v>
      </c>
      <c r="AJ14" s="68">
        <v>15018</v>
      </c>
      <c r="AK14" s="69">
        <v>4235</v>
      </c>
      <c r="AL14" s="69">
        <v>1274</v>
      </c>
      <c r="AM14" s="68">
        <v>4552</v>
      </c>
      <c r="AN14" s="69">
        <v>1558</v>
      </c>
      <c r="AO14" s="68">
        <v>34488</v>
      </c>
      <c r="AP14" s="68">
        <v>1554</v>
      </c>
      <c r="AQ14" s="114">
        <v>449</v>
      </c>
      <c r="AR14" s="69">
        <v>169</v>
      </c>
      <c r="AS14" s="69">
        <f t="shared" si="9"/>
        <v>5098</v>
      </c>
      <c r="AT14" s="68">
        <v>3279</v>
      </c>
      <c r="AU14" s="69">
        <v>318</v>
      </c>
      <c r="AV14" s="69">
        <v>1667</v>
      </c>
      <c r="AW14" s="68">
        <v>1261</v>
      </c>
      <c r="AX14" s="220">
        <v>3053</v>
      </c>
      <c r="AY14" s="114">
        <f t="shared" si="10"/>
        <v>1710</v>
      </c>
      <c r="AZ14" s="349">
        <f t="shared" si="11"/>
        <v>0.35692191422170638</v>
      </c>
      <c r="BA14" s="349">
        <f t="shared" si="12"/>
        <v>0.49160301222705066</v>
      </c>
      <c r="BB14" s="353">
        <f t="shared" si="13"/>
        <v>2.4572862965262222E-2</v>
      </c>
      <c r="BC14" s="365">
        <f t="shared" si="14"/>
        <v>2.7520310939566521E-2</v>
      </c>
      <c r="BD14" s="365">
        <f t="shared" si="15"/>
        <v>1.3773405124171936</v>
      </c>
      <c r="BE14" s="365">
        <f t="shared" si="16"/>
        <v>1.9071962249311836E-2</v>
      </c>
      <c r="BF14" s="365">
        <f t="shared" si="17"/>
        <v>6.8072012739885017E-3</v>
      </c>
      <c r="BG14" s="365">
        <f t="shared" si="18"/>
        <v>9.2310183810629162E-3</v>
      </c>
      <c r="BH14" s="365">
        <f t="shared" si="19"/>
        <v>0.52161287395263012</v>
      </c>
      <c r="BI14" s="380">
        <f t="shared" si="20"/>
        <v>0.22713935690734746</v>
      </c>
      <c r="BJ14" s="365">
        <v>0.255</v>
      </c>
      <c r="BK14" s="262">
        <v>19804</v>
      </c>
      <c r="BL14" s="282">
        <v>42267</v>
      </c>
      <c r="BM14" s="262">
        <v>8399</v>
      </c>
      <c r="BN14" s="389">
        <f t="shared" si="21"/>
        <v>91067</v>
      </c>
      <c r="BO14" s="278">
        <v>28418</v>
      </c>
      <c r="BP14" s="278">
        <v>3523</v>
      </c>
      <c r="BQ14" s="262">
        <v>1231</v>
      </c>
      <c r="BR14" s="262">
        <v>898</v>
      </c>
      <c r="BS14" s="457"/>
    </row>
    <row r="15" spans="1:187" x14ac:dyDescent="0.2">
      <c r="A15" s="421"/>
      <c r="B15" s="476">
        <v>2010</v>
      </c>
      <c r="C15" s="458">
        <v>30</v>
      </c>
      <c r="D15" s="760">
        <v>4860</v>
      </c>
      <c r="E15" s="334">
        <v>21308</v>
      </c>
      <c r="F15" s="752">
        <f>((((4/6)+((R15+S15+X15+Z15+AB15+AC15+AD15-(1-U15)-V15-W15)/20))*(AE15+(AJ15+AX15)*5/6+(AN15+AR15+AU15)*1/6+AP15*18/6+AT15*8/6-AK15*9/6-AL15*7/6-AM15*3/6-AO15*2/6-AV15*4/6-AW15)-(((2/6)-((R15+S15+T15+U15+Y15+AA15+AB15+AC15+AD15)/20))*(AK15*17/6+AL15*12/6+AO15*3/6+AQ15*2/6+AV15*5/6+AW15*8/6-AJ15*1/6-AM15*9/6-AP15*2/6))))/2</f>
        <v>21363.488409560232</v>
      </c>
      <c r="G15" s="753">
        <f t="shared" si="24"/>
        <v>1.0026041115806379</v>
      </c>
      <c r="H15" s="708"/>
      <c r="I15" s="702"/>
      <c r="J15" s="709"/>
      <c r="K15" s="716"/>
      <c r="L15" s="802">
        <f>((((2/3)+((AZ15+AC15+AB15+AD15-V15)/20))*(AE15+((AJ15+AX15)*(5/6))+((AN15+AR15+AU15)*(1/6))+(AP15*(19/6))+(AT15*(4/3))-(AL15*(7/6))-(BP15*(11/6))-AM15-(AO15*(1/3))-(AV15*(2/3))-AW15))-(((1/3)-(((AZ15+AC15)*2+AB15+AD15-V15)/20))*((AL15*(13/6))+(BP15*(8/3))+(AO15*(1/2))+(AQ15*(1/3))+((AV15+AW15)*(3/2))-(AJ15*(1/6))-(AM15*(11/3))-(AP15*(5/12)))))/2</f>
        <v>21232.54425397575</v>
      </c>
      <c r="M15" s="803">
        <f t="shared" si="32"/>
        <v>0.99645880673811482</v>
      </c>
      <c r="N15" s="717"/>
      <c r="O15" s="716"/>
      <c r="P15" s="717"/>
      <c r="Q15" s="716"/>
      <c r="R15" s="413">
        <v>0.40300000000000002</v>
      </c>
      <c r="S15" s="412">
        <v>0.72799999999999998</v>
      </c>
      <c r="T15" s="66">
        <f t="shared" si="1"/>
        <v>7.7584783294050538E-2</v>
      </c>
      <c r="U15" s="66">
        <f t="shared" si="2"/>
        <v>6.9252826109801685E-2</v>
      </c>
      <c r="V15" s="113">
        <f t="shared" si="3"/>
        <v>0.18488518105339175</v>
      </c>
      <c r="W15" s="66">
        <f t="shared" si="4"/>
        <v>2.2668928555343713E-2</v>
      </c>
      <c r="X15" s="67">
        <f>E15/AG15</f>
        <v>0.11483511449558886</v>
      </c>
      <c r="Y15" s="66">
        <f t="shared" si="5"/>
        <v>0.26012220203870234</v>
      </c>
      <c r="Z15" s="66">
        <f t="shared" si="6"/>
        <v>9.3380327992541215E-2</v>
      </c>
      <c r="AA15" s="67">
        <f>E15/AE15</f>
        <v>0.31988710573328727</v>
      </c>
      <c r="AB15" s="66">
        <v>0.32500000000000001</v>
      </c>
      <c r="AC15" s="67">
        <f t="shared" si="7"/>
        <v>8.5032308828205422E-2</v>
      </c>
      <c r="AD15" s="70">
        <v>0.29699999999999999</v>
      </c>
      <c r="AE15" s="69">
        <v>66611</v>
      </c>
      <c r="AF15" s="69"/>
      <c r="AG15" s="68">
        <v>185553</v>
      </c>
      <c r="AH15" s="404">
        <v>165353</v>
      </c>
      <c r="AI15" s="68">
        <f t="shared" si="8"/>
        <v>17327</v>
      </c>
      <c r="AJ15" s="68">
        <v>15778</v>
      </c>
      <c r="AK15" s="69">
        <v>4395</v>
      </c>
      <c r="AL15" s="69">
        <v>1301</v>
      </c>
      <c r="AM15" s="68">
        <v>4613</v>
      </c>
      <c r="AN15" s="69">
        <v>1674</v>
      </c>
      <c r="AO15" s="68">
        <v>34306</v>
      </c>
      <c r="AP15" s="68">
        <v>1549</v>
      </c>
      <c r="AQ15" s="114">
        <v>381</v>
      </c>
      <c r="AR15" s="69">
        <v>182</v>
      </c>
      <c r="AS15" s="69">
        <f t="shared" si="9"/>
        <v>5168</v>
      </c>
      <c r="AT15" s="68">
        <v>2959</v>
      </c>
      <c r="AU15" s="69">
        <v>282</v>
      </c>
      <c r="AV15" s="69">
        <v>1544</v>
      </c>
      <c r="AW15" s="68">
        <v>1129</v>
      </c>
      <c r="AX15" s="220">
        <v>3030</v>
      </c>
      <c r="AY15" s="114">
        <f t="shared" si="10"/>
        <v>1510</v>
      </c>
      <c r="AZ15" s="349">
        <f t="shared" si="11"/>
        <v>0.35898638124956211</v>
      </c>
      <c r="BA15" s="349">
        <f t="shared" si="12"/>
        <v>0.49616551605201747</v>
      </c>
      <c r="BB15" s="353">
        <f t="shared" si="13"/>
        <v>2.4860821436462899E-2</v>
      </c>
      <c r="BC15" s="365">
        <f t="shared" si="14"/>
        <v>2.7851880594762683E-2</v>
      </c>
      <c r="BD15" s="365">
        <f t="shared" si="15"/>
        <v>1.3821290777799462</v>
      </c>
      <c r="BE15" s="365">
        <f t="shared" si="16"/>
        <v>1.6949152542372881E-2</v>
      </c>
      <c r="BF15" s="365">
        <f t="shared" si="17"/>
        <v>6.0845149364332565E-3</v>
      </c>
      <c r="BG15" s="365">
        <f t="shared" si="18"/>
        <v>8.1378366288877031E-3</v>
      </c>
      <c r="BH15" s="365">
        <f t="shared" si="19"/>
        <v>0.51502004173484861</v>
      </c>
      <c r="BI15" s="380">
        <f t="shared" si="20"/>
        <v>0.23686778460014113</v>
      </c>
      <c r="BJ15" s="365">
        <v>0.25700000000000001</v>
      </c>
      <c r="BK15" s="262">
        <v>20288</v>
      </c>
      <c r="BL15" s="282">
        <v>42554</v>
      </c>
      <c r="BM15" s="262">
        <v>8486</v>
      </c>
      <c r="BN15" s="389">
        <f t="shared" si="21"/>
        <v>92065</v>
      </c>
      <c r="BO15" s="278">
        <v>28589</v>
      </c>
      <c r="BP15" s="278">
        <v>3719</v>
      </c>
      <c r="BQ15" s="262">
        <v>1216</v>
      </c>
      <c r="BR15" s="262">
        <v>866</v>
      </c>
      <c r="BS15" s="457"/>
    </row>
    <row r="16" spans="1:187" x14ac:dyDescent="0.2">
      <c r="A16" s="421"/>
      <c r="B16" s="476">
        <v>2009</v>
      </c>
      <c r="C16" s="458">
        <v>30</v>
      </c>
      <c r="D16" s="760">
        <v>4860</v>
      </c>
      <c r="E16" s="334">
        <v>22419</v>
      </c>
      <c r="F16" s="752">
        <f>((((4/6)+((R16+S16+X16+Z16+AB16+AC16+AD16-(1-U16)-V16-W16)/20))*(AE16+(AJ16+AX16)*5/6+(AN16+AR16+AU16)*1/6+AP16*18/6+AT16*8/6-AK16*9/6-AL16*7/6-AM16*3/6-AO16*2/6-AV16*4/6-AW16)-(((2/6)-((R16+S16+T16+U16+Y16+AA16+AB16+AC16+AD16)/20))*(AK16*17/6+AL16*12/6+AO16*3/6+AQ16*2/6+AV16*5/6+AW16*8/6-AJ16*1/6-AM16*9/6-AP16*2/6))))/2</f>
        <v>22682.872160057541</v>
      </c>
      <c r="G16" s="753">
        <f t="shared" si="24"/>
        <v>1.0117700236432285</v>
      </c>
      <c r="H16" s="708"/>
      <c r="I16" s="860"/>
      <c r="J16" s="709"/>
      <c r="K16" s="716"/>
      <c r="L16" s="802">
        <f>((((2/3)+((AZ16+AC16+AB16+AD16-V16)/20))*(AE16+((AJ16+AX16)*(5/6))+((AN16+AR16+AU16)*(1/6))+(AP16*(19/6))+(AT16*(4/3))-(AL16*(7/6))-(BP16*(11/6))-AM16-(AO16*(1/3))-(AV16*(2/3))-AW16))-(((1/3)-(((AZ16+AC16)*2+AB16+AD16-V16)/20))*((AL16*(13/6))+(BP16*(8/3))+(AO16*(1/2))+(AQ16*(1/3))+((AV16+AW16)*(3/2))-(AJ16*(1/6))-(AM16*(11/3))-(AP16*(5/12)))))/2</f>
        <v>22536.285104208735</v>
      </c>
      <c r="M16" s="803">
        <f t="shared" si="32"/>
        <v>1.0052315047151406</v>
      </c>
      <c r="N16" s="717"/>
      <c r="O16" s="784"/>
      <c r="P16" s="717"/>
      <c r="Q16" s="716"/>
      <c r="R16" s="413">
        <v>0.41799999999999998</v>
      </c>
      <c r="S16" s="412">
        <v>0.751</v>
      </c>
      <c r="T16" s="66">
        <f t="shared" si="1"/>
        <v>7.0404849534531286E-2</v>
      </c>
      <c r="U16" s="66">
        <f t="shared" si="2"/>
        <v>7.2771884246229337E-2</v>
      </c>
      <c r="V16" s="113">
        <f t="shared" si="3"/>
        <v>0.17955516118858877</v>
      </c>
      <c r="W16" s="66">
        <f t="shared" si="4"/>
        <v>2.1996103052608788E-2</v>
      </c>
      <c r="X16" s="67">
        <f>E16/AG16</f>
        <v>0.11983707417721925</v>
      </c>
      <c r="Y16" s="66">
        <f t="shared" si="5"/>
        <v>0.26282745182940032</v>
      </c>
      <c r="Z16" s="66">
        <f t="shared" si="6"/>
        <v>9.7338557507790829E-2</v>
      </c>
      <c r="AA16" s="67">
        <f>E16/AE16</f>
        <v>0.32357653171682182</v>
      </c>
      <c r="AB16" s="66">
        <v>0.33300000000000002</v>
      </c>
      <c r="AC16" s="67">
        <f t="shared" si="7"/>
        <v>8.8839474232810745E-2</v>
      </c>
      <c r="AD16" s="70">
        <v>0.29899999999999999</v>
      </c>
      <c r="AE16" s="69">
        <v>69285</v>
      </c>
      <c r="AF16" s="69"/>
      <c r="AG16" s="68">
        <v>187079</v>
      </c>
      <c r="AH16" s="404">
        <v>165849</v>
      </c>
      <c r="AI16" s="68">
        <f t="shared" si="8"/>
        <v>18210</v>
      </c>
      <c r="AJ16" s="68">
        <v>16620</v>
      </c>
      <c r="AK16" s="69">
        <v>4498</v>
      </c>
      <c r="AL16" s="69">
        <v>1366</v>
      </c>
      <c r="AM16" s="68">
        <v>5042</v>
      </c>
      <c r="AN16" s="69">
        <v>1600</v>
      </c>
      <c r="AO16" s="68">
        <v>33591</v>
      </c>
      <c r="AP16" s="68">
        <v>1590</v>
      </c>
      <c r="AQ16" s="114">
        <v>391</v>
      </c>
      <c r="AR16" s="69">
        <v>138</v>
      </c>
      <c r="AS16" s="69">
        <f t="shared" si="9"/>
        <v>4878</v>
      </c>
      <c r="AT16" s="68">
        <v>2970</v>
      </c>
      <c r="AU16" s="69">
        <v>283</v>
      </c>
      <c r="AV16" s="69">
        <v>1635</v>
      </c>
      <c r="AW16" s="68">
        <v>1133</v>
      </c>
      <c r="AX16" s="220">
        <v>2857</v>
      </c>
      <c r="AY16" s="114">
        <f t="shared" si="10"/>
        <v>1524</v>
      </c>
      <c r="AZ16" s="349">
        <f t="shared" si="11"/>
        <v>0.37035156270880215</v>
      </c>
      <c r="BA16" s="349">
        <f t="shared" si="12"/>
        <v>0.5096403123814004</v>
      </c>
      <c r="BB16" s="353">
        <f t="shared" si="13"/>
        <v>2.6951181051855098E-2</v>
      </c>
      <c r="BC16" s="365">
        <f t="shared" si="14"/>
        <v>2.6074546047391744E-2</v>
      </c>
      <c r="BD16" s="365">
        <f t="shared" si="15"/>
        <v>1.3760987226672441</v>
      </c>
      <c r="BE16" s="365">
        <f t="shared" si="16"/>
        <v>1.6352745904596955E-2</v>
      </c>
      <c r="BF16" s="365">
        <f t="shared" si="17"/>
        <v>6.0562650003474468E-3</v>
      </c>
      <c r="BG16" s="365">
        <f t="shared" si="18"/>
        <v>8.1462911390375193E-3</v>
      </c>
      <c r="BH16" s="365">
        <f t="shared" si="19"/>
        <v>0.48482355488200907</v>
      </c>
      <c r="BI16" s="380">
        <f t="shared" si="20"/>
        <v>0.2398787616367179</v>
      </c>
      <c r="BJ16" s="365">
        <v>0.26200000000000001</v>
      </c>
      <c r="BK16" s="262">
        <v>21364</v>
      </c>
      <c r="BL16" s="282">
        <v>43524</v>
      </c>
      <c r="BM16" s="262">
        <v>8737</v>
      </c>
      <c r="BN16" s="389">
        <f t="shared" si="21"/>
        <v>95343</v>
      </c>
      <c r="BO16" s="278">
        <v>28796</v>
      </c>
      <c r="BP16" s="278">
        <v>3796</v>
      </c>
      <c r="BQ16" s="262">
        <v>1179</v>
      </c>
      <c r="BR16" s="262">
        <v>949</v>
      </c>
      <c r="BS16" s="457"/>
    </row>
    <row r="17" spans="1:71" x14ac:dyDescent="0.2">
      <c r="A17" s="421"/>
      <c r="B17" s="476">
        <v>2008</v>
      </c>
      <c r="C17" s="458">
        <v>30</v>
      </c>
      <c r="D17" s="760">
        <v>4856</v>
      </c>
      <c r="E17" s="334">
        <v>22585</v>
      </c>
      <c r="F17" s="752">
        <f>((((4/6)+((R17+S17+X17+Z17+AB17+AC17+AD17-(1-U17)-V17-W17)/20))*(AE17+(AJ17+AX17)*5/6+(AN17+AR17+AU17)*1/6+AP17*18/6+AT17*8/6-AK17*9/6-AL17*7/6-AM17*3/6-AO17*2/6-AV17*4/6-AW17)-(((2/6)-((R17+S17+T17+U17+Y17+AA17+AB17+AC17+AD17)/20))*(AK17*17/6+AL17*12/6+AO17*3/6+AQ17*2/6+AV17*5/6+AW17*8/6-AJ17*1/6-AM17*9/6-AP17*2/6))))/2</f>
        <v>22809.861353336415</v>
      </c>
      <c r="G17" s="753">
        <f t="shared" si="24"/>
        <v>1.0099562255185484</v>
      </c>
      <c r="H17" s="708"/>
      <c r="I17" s="702"/>
      <c r="J17" s="709"/>
      <c r="K17" s="716"/>
      <c r="L17" s="802">
        <f>((((2/3)+((AZ17+AC17+AB17+AD17-V17)/20))*(AE17+((AJ17+AX17)*(5/6))+((AN17+AR17+AU17)*(1/6))+(AP17*(19/6))+(AT17*(4/3))-(AL17*(7/6))-(BP17*(11/6))-AM17-(AO17*(1/3))-(AV17*(2/3))-AW17))-(((1/3)-(((AZ17+AC17)*2+AB17+AD17-V17)/20))*((AL17*(13/6))+(BP17*(8/3))+(AO17*(1/2))+(AQ17*(1/3))+((AV17+AW17)*(3/2))-(AJ17*(1/6))-(AM17*(11/3))-(AP17*(5/12)))))/2</f>
        <v>22664.903733184314</v>
      </c>
      <c r="M17" s="803">
        <f t="shared" si="32"/>
        <v>1.0035379115866423</v>
      </c>
      <c r="N17" s="717"/>
      <c r="O17" s="716"/>
      <c r="P17" s="717"/>
      <c r="Q17" s="716"/>
      <c r="R17" s="413">
        <v>0.41599999999999998</v>
      </c>
      <c r="S17" s="412">
        <v>0.749</v>
      </c>
      <c r="T17" s="66">
        <f t="shared" si="1"/>
        <v>7.2011182845284766E-2</v>
      </c>
      <c r="U17" s="66">
        <f t="shared" si="2"/>
        <v>7.0296287756513726E-2</v>
      </c>
      <c r="V17" s="113">
        <f t="shared" si="3"/>
        <v>0.17525888579179347</v>
      </c>
      <c r="W17" s="66">
        <f t="shared" si="4"/>
        <v>1.9800553377911E-2</v>
      </c>
      <c r="X17" s="67">
        <f>E17/AG17</f>
        <v>0.12036923536089453</v>
      </c>
      <c r="Y17" s="66">
        <f t="shared" si="5"/>
        <v>0.25952559372838369</v>
      </c>
      <c r="Z17" s="66">
        <f t="shared" si="6"/>
        <v>9.5980941315667451E-2</v>
      </c>
      <c r="AA17" s="67">
        <f>E17/AE17</f>
        <v>0.32546979478902466</v>
      </c>
      <c r="AB17" s="66">
        <v>0.33300000000000002</v>
      </c>
      <c r="AC17" s="67">
        <f t="shared" si="7"/>
        <v>8.7069833876065261E-2</v>
      </c>
      <c r="AD17" s="70">
        <v>0.3</v>
      </c>
      <c r="AE17" s="69">
        <v>69392</v>
      </c>
      <c r="AF17" s="69"/>
      <c r="AG17" s="68">
        <v>187631</v>
      </c>
      <c r="AH17" s="404">
        <v>166714</v>
      </c>
      <c r="AI17" s="68">
        <f t="shared" si="8"/>
        <v>18009</v>
      </c>
      <c r="AJ17" s="68">
        <v>16337</v>
      </c>
      <c r="AK17" s="69">
        <v>4580</v>
      </c>
      <c r="AL17" s="69">
        <v>1365</v>
      </c>
      <c r="AM17" s="68">
        <v>4878</v>
      </c>
      <c r="AN17" s="69">
        <v>1576</v>
      </c>
      <c r="AO17" s="68">
        <v>32884</v>
      </c>
      <c r="AP17" s="68">
        <v>1672</v>
      </c>
      <c r="AQ17" s="114">
        <v>339</v>
      </c>
      <c r="AR17" s="69">
        <v>153</v>
      </c>
      <c r="AS17" s="69">
        <f t="shared" si="9"/>
        <v>4997</v>
      </c>
      <c r="AT17" s="68">
        <v>2799</v>
      </c>
      <c r="AU17" s="69">
        <v>303</v>
      </c>
      <c r="AV17" s="69">
        <v>1526</v>
      </c>
      <c r="AW17" s="68">
        <v>1035</v>
      </c>
      <c r="AX17" s="220">
        <v>2965</v>
      </c>
      <c r="AY17" s="114">
        <f t="shared" si="10"/>
        <v>1374</v>
      </c>
      <c r="AZ17" s="349">
        <f t="shared" si="11"/>
        <v>0.36983227718234196</v>
      </c>
      <c r="BA17" s="349">
        <f t="shared" si="12"/>
        <v>0.50736285581806839</v>
      </c>
      <c r="BB17" s="353">
        <f t="shared" si="13"/>
        <v>2.5997836178456652E-2</v>
      </c>
      <c r="BC17" s="365">
        <f t="shared" si="14"/>
        <v>2.6632059734265658E-2</v>
      </c>
      <c r="BD17" s="365">
        <f t="shared" si="15"/>
        <v>1.3718728383675352</v>
      </c>
      <c r="BE17" s="365">
        <f t="shared" si="16"/>
        <v>1.4915264007378371E-2</v>
      </c>
      <c r="BF17" s="365">
        <f t="shared" si="17"/>
        <v>5.5161460526245666E-3</v>
      </c>
      <c r="BG17" s="365">
        <f t="shared" si="18"/>
        <v>7.3228837452233375E-3</v>
      </c>
      <c r="BH17" s="365">
        <f t="shared" si="19"/>
        <v>0.47388747982476365</v>
      </c>
      <c r="BI17" s="380">
        <f t="shared" si="20"/>
        <v>0.23543059718699563</v>
      </c>
      <c r="BJ17" s="365">
        <v>0.26400000000000001</v>
      </c>
      <c r="BK17" s="262">
        <v>21541</v>
      </c>
      <c r="BL17" s="282">
        <v>43972</v>
      </c>
      <c r="BM17" s="262">
        <v>9014</v>
      </c>
      <c r="BN17" s="389">
        <f t="shared" si="21"/>
        <v>95197</v>
      </c>
      <c r="BO17" s="278">
        <v>29194</v>
      </c>
      <c r="BP17" s="278">
        <v>3883</v>
      </c>
      <c r="BQ17" s="262">
        <v>1310</v>
      </c>
      <c r="BR17" s="262">
        <v>886</v>
      </c>
      <c r="BS17" s="457"/>
    </row>
    <row r="18" spans="1:71" x14ac:dyDescent="0.2">
      <c r="A18" s="421"/>
      <c r="B18" s="476">
        <v>2007</v>
      </c>
      <c r="C18" s="458">
        <v>30</v>
      </c>
      <c r="D18" s="760">
        <v>4862</v>
      </c>
      <c r="E18" s="334">
        <v>23322</v>
      </c>
      <c r="F18" s="752">
        <f>((((4/6)+((R18+S18+X18+Z18+AB18+AC18+AD18-(1-U18)-V18-W18)/20))*(AE18+(AJ18+AX18)*5/6+(AN18+AR18+AU18)*1/6+AP18*18/6+AT18*8/6-AK18*9/6-AL18*7/6-AM18*3/6-AO18*2/6-AV18*4/6-AW18)-(((2/6)-((R18+S18+T18+U18+Y18+AA18+AB18+AC18+AD18)/20))*(AK18*17/6+AL18*12/6+AO18*3/6+AQ18*2/6+AV18*5/6+AW18*8/6-AJ18*1/6-AM18*9/6-AP18*2/6))))/2</f>
        <v>23486.848450872676</v>
      </c>
      <c r="G18" s="753">
        <f t="shared" si="24"/>
        <v>1.007068366815568</v>
      </c>
      <c r="H18" s="708"/>
      <c r="I18" s="702"/>
      <c r="J18" s="758">
        <f t="shared" si="26"/>
        <v>23694.6312</v>
      </c>
      <c r="K18" s="763">
        <f>J18/E18</f>
        <v>1.0159776691535889</v>
      </c>
      <c r="L18" s="802">
        <f>((((2/3)+((AZ18+AC18+AB18+AD18-V18)/20))*(AE18+((AJ18+AX18)*(5/6))+((AN18+AR18+AU18)*(1/6))+(AP18*(19/6))+(AT18*(4/3))-(AL18*(7/6))-(BP18*(11/6))-AM18-(AO18*(1/3))-(AV18*(2/3))-AW18))-(((1/3)-(((AZ18+AC18)*2+AB18+AD18-V18)/20))*((AL18*(13/6))+(BP18*(8/3))+(AO18*(1/2))+(AQ18*(1/3))+((AV18+AW18)*(3/2))-(AJ18*(1/6))-(AM18*(11/3))-(AP18*(5/12)))))/2</f>
        <v>23312.721768655385</v>
      </c>
      <c r="M18" s="803">
        <f t="shared" si="32"/>
        <v>0.99960216828125315</v>
      </c>
      <c r="N18" s="717"/>
      <c r="O18" s="716"/>
      <c r="P18" s="517">
        <f t="shared" si="28"/>
        <v>23638.037999999997</v>
      </c>
      <c r="Q18" s="790">
        <f>P18/E18</f>
        <v>1.0135510676614354</v>
      </c>
      <c r="R18" s="413">
        <v>0.42299999999999999</v>
      </c>
      <c r="S18" s="412">
        <v>0.75800000000000001</v>
      </c>
      <c r="T18" s="66">
        <f t="shared" si="1"/>
        <v>6.9936972123912519E-2</v>
      </c>
      <c r="U18" s="66">
        <f t="shared" si="2"/>
        <v>6.9894671535934344E-2</v>
      </c>
      <c r="V18" s="113">
        <f t="shared" si="3"/>
        <v>0.17065257153157357</v>
      </c>
      <c r="W18" s="66">
        <f t="shared" si="4"/>
        <v>1.8710960082345143E-2</v>
      </c>
      <c r="X18" s="67">
        <f>E18/AG18</f>
        <v>0.12364345811486405</v>
      </c>
      <c r="Y18" s="66">
        <f t="shared" si="5"/>
        <v>0.25146289533424515</v>
      </c>
      <c r="Z18" s="66">
        <f t="shared" si="6"/>
        <v>9.4548384873530802E-2</v>
      </c>
      <c r="AA18" s="67">
        <f>E18/AE18</f>
        <v>0.32884477094231612</v>
      </c>
      <c r="AB18" s="66">
        <v>0.33600000000000002</v>
      </c>
      <c r="AC18" s="67">
        <f t="shared" si="7"/>
        <v>8.5244111269569461E-2</v>
      </c>
      <c r="AD18" s="70">
        <v>0.30199999999999999</v>
      </c>
      <c r="AE18" s="69">
        <v>70921</v>
      </c>
      <c r="AF18" s="69"/>
      <c r="AG18" s="68">
        <v>188623</v>
      </c>
      <c r="AH18" s="404">
        <v>167783</v>
      </c>
      <c r="AI18" s="68">
        <f t="shared" si="8"/>
        <v>17834</v>
      </c>
      <c r="AJ18" s="68">
        <v>16079</v>
      </c>
      <c r="AK18" s="69">
        <v>4673</v>
      </c>
      <c r="AL18" s="69">
        <v>1441</v>
      </c>
      <c r="AM18" s="68">
        <v>4957</v>
      </c>
      <c r="AN18" s="69">
        <v>1498</v>
      </c>
      <c r="AO18" s="68">
        <v>32189</v>
      </c>
      <c r="AP18" s="68">
        <v>1755</v>
      </c>
      <c r="AQ18" s="114">
        <v>325</v>
      </c>
      <c r="AR18" s="69">
        <v>139</v>
      </c>
      <c r="AS18" s="69">
        <f t="shared" si="9"/>
        <v>4960</v>
      </c>
      <c r="AT18" s="68">
        <v>2918</v>
      </c>
      <c r="AU18" s="69">
        <v>335</v>
      </c>
      <c r="AV18" s="69">
        <v>1540</v>
      </c>
      <c r="AW18" s="68">
        <v>1002</v>
      </c>
      <c r="AX18" s="220">
        <v>2988</v>
      </c>
      <c r="AY18" s="114">
        <f t="shared" si="10"/>
        <v>1327</v>
      </c>
      <c r="AZ18" s="349">
        <f t="shared" si="11"/>
        <v>0.37599338362765938</v>
      </c>
      <c r="BA18" s="349">
        <f t="shared" si="12"/>
        <v>0.51230761890119447</v>
      </c>
      <c r="BB18" s="353">
        <f t="shared" si="13"/>
        <v>2.6279934048339809E-2</v>
      </c>
      <c r="BC18" s="365">
        <f t="shared" si="14"/>
        <v>2.6295838789543162E-2</v>
      </c>
      <c r="BD18" s="365">
        <f t="shared" si="15"/>
        <v>1.3625442393649272</v>
      </c>
      <c r="BE18" s="365">
        <f t="shared" si="16"/>
        <v>1.4128396384709748E-2</v>
      </c>
      <c r="BF18" s="365">
        <f t="shared" si="17"/>
        <v>5.3121835619198083E-3</v>
      </c>
      <c r="BG18" s="365">
        <f t="shared" si="18"/>
        <v>7.0351971922830193E-3</v>
      </c>
      <c r="BH18" s="365">
        <f t="shared" si="19"/>
        <v>0.45387120880980247</v>
      </c>
      <c r="BI18" s="380">
        <f t="shared" si="20"/>
        <v>0.22671705136701401</v>
      </c>
      <c r="BJ18" s="365">
        <v>0.26800000000000002</v>
      </c>
      <c r="BK18" s="262">
        <v>22257</v>
      </c>
      <c r="BL18" s="282">
        <v>44977</v>
      </c>
      <c r="BM18" s="262">
        <v>9197</v>
      </c>
      <c r="BN18" s="389">
        <f t="shared" si="21"/>
        <v>96633</v>
      </c>
      <c r="BO18" s="278">
        <v>29885</v>
      </c>
      <c r="BP18" s="278">
        <v>3983</v>
      </c>
      <c r="BQ18" s="262">
        <v>1323</v>
      </c>
      <c r="BR18" s="262">
        <v>938</v>
      </c>
      <c r="BS18" s="457"/>
    </row>
    <row r="19" spans="1:71" x14ac:dyDescent="0.2">
      <c r="A19" s="421"/>
      <c r="B19" s="476">
        <v>2006</v>
      </c>
      <c r="C19" s="458">
        <v>30</v>
      </c>
      <c r="D19" s="760">
        <v>4858</v>
      </c>
      <c r="E19" s="334">
        <v>23599</v>
      </c>
      <c r="F19" s="752">
        <f>((((4/6)+((R19+S19+X19+Z19+AB19+AC19+AD19-(1-U19)-V19-W19)/20))*(AE19+(AJ19+AX19)*5/6+(AN19+AR19+AU19)*1/6+AP19*18/6+AT19*8/6-AK19*9/6-AL19*7/6-AM19*3/6-AO19*2/6-AV19*4/6-AW19)-(((2/6)-((R19+S19+T19+U19+Y19+AA19+AB19+AC19+AD19)/20))*(AK19*17/6+AL19*12/6+AO19*3/6+AQ19*2/6+AV19*5/6+AW19*8/6-AJ19*1/6-AM19*9/6-AP19*2/6))))/2</f>
        <v>24007.688135511737</v>
      </c>
      <c r="G19" s="753">
        <f t="shared" si="24"/>
        <v>1.0173180276923486</v>
      </c>
      <c r="H19" s="708"/>
      <c r="I19" s="702"/>
      <c r="J19" s="709"/>
      <c r="K19" s="716"/>
      <c r="L19" s="800">
        <f>((((2/3)+((AZ19+AC19+AB19+AD19-V19)/20))*(AE19+((AJ19+AX19)*(5/6))+((AN19+AR19+AU19)*(1/6))+(AP19*(19/6))+(AT19*(4/3))-(AL19*(7/6))-(BP19*(11/6))-AM19-(AO19*(1/3))-(AV19*(2/3))-AW19))-(((1/3)-(((AZ19+AC19)*2+AB19+AD19-V19)/20))*((AL19*(13/6))+(BP19*(8/3))+(AO19*(1/2))+(AQ19*(1/3))+((AV19+AW19)*(3/2))-(AJ19*(1/6))-(AM19*(11/3))-(AP19*(5/12)))))/2</f>
        <v>23880.564327868226</v>
      </c>
      <c r="M19" s="801">
        <f t="shared" si="32"/>
        <v>1.0119311974180358</v>
      </c>
      <c r="N19" s="717"/>
      <c r="O19" s="716"/>
      <c r="P19" s="517">
        <f t="shared" si="28"/>
        <v>24010.390000000007</v>
      </c>
      <c r="Q19" s="790">
        <f>P19/E19</f>
        <v>1.0174325183270481</v>
      </c>
      <c r="R19" s="413">
        <v>0.432</v>
      </c>
      <c r="S19" s="412">
        <v>0.76800000000000002</v>
      </c>
      <c r="T19" s="66">
        <f t="shared" si="1"/>
        <v>6.9876850698768506E-2</v>
      </c>
      <c r="U19" s="66">
        <f t="shared" si="2"/>
        <v>7.4526082745260833E-2</v>
      </c>
      <c r="V19" s="113">
        <f t="shared" si="3"/>
        <v>0.16831409414529619</v>
      </c>
      <c r="W19" s="66">
        <f t="shared" si="4"/>
        <v>2.0215857202158571E-2</v>
      </c>
      <c r="X19" s="67">
        <f>E19/AG19</f>
        <v>0.12547920732063955</v>
      </c>
      <c r="Y19" s="66">
        <f t="shared" si="5"/>
        <v>0.24441677044416771</v>
      </c>
      <c r="Z19" s="66">
        <f t="shared" si="6"/>
        <v>9.3921976274917454E-2</v>
      </c>
      <c r="AA19" s="67">
        <f>E19/AE19</f>
        <v>0.32653936626539365</v>
      </c>
      <c r="AB19" s="66">
        <v>0.33700000000000002</v>
      </c>
      <c r="AC19" s="67">
        <f t="shared" si="7"/>
        <v>8.4260731319554846E-2</v>
      </c>
      <c r="AD19" s="70">
        <v>0.30099999999999999</v>
      </c>
      <c r="AE19" s="69">
        <v>72270</v>
      </c>
      <c r="AF19" s="69"/>
      <c r="AG19" s="68">
        <v>188071</v>
      </c>
      <c r="AH19" s="404">
        <v>167341</v>
      </c>
      <c r="AI19" s="68">
        <f t="shared" si="8"/>
        <v>17664</v>
      </c>
      <c r="AJ19" s="68">
        <v>15847</v>
      </c>
      <c r="AK19" s="69">
        <v>4649</v>
      </c>
      <c r="AL19" s="69">
        <v>1396</v>
      </c>
      <c r="AM19" s="68">
        <v>5386</v>
      </c>
      <c r="AN19" s="69">
        <v>1522</v>
      </c>
      <c r="AO19" s="68">
        <v>31655</v>
      </c>
      <c r="AP19" s="68">
        <v>1817</v>
      </c>
      <c r="AQ19" s="114">
        <v>351</v>
      </c>
      <c r="AR19" s="69">
        <v>145</v>
      </c>
      <c r="AS19" s="69">
        <f t="shared" si="9"/>
        <v>5050</v>
      </c>
      <c r="AT19" s="68">
        <v>2767</v>
      </c>
      <c r="AU19" s="69">
        <v>316</v>
      </c>
      <c r="AV19" s="69">
        <v>1651</v>
      </c>
      <c r="AW19" s="68">
        <v>1110</v>
      </c>
      <c r="AX19" s="220">
        <v>3067</v>
      </c>
      <c r="AY19" s="114">
        <f t="shared" si="10"/>
        <v>1461</v>
      </c>
      <c r="AZ19" s="349">
        <f t="shared" si="11"/>
        <v>0.38426977045902877</v>
      </c>
      <c r="BA19" s="349">
        <f t="shared" si="12"/>
        <v>0.51975583689138671</v>
      </c>
      <c r="BB19" s="353">
        <f t="shared" si="13"/>
        <v>2.8638120709731964E-2</v>
      </c>
      <c r="BC19" s="365">
        <f t="shared" si="14"/>
        <v>2.6851561378415597E-2</v>
      </c>
      <c r="BD19" s="365">
        <f t="shared" si="15"/>
        <v>1.3525806005258061</v>
      </c>
      <c r="BE19" s="365">
        <f t="shared" si="16"/>
        <v>1.5359070153590702E-2</v>
      </c>
      <c r="BF19" s="365">
        <f t="shared" si="17"/>
        <v>5.9020263623844188E-3</v>
      </c>
      <c r="BG19" s="365">
        <f t="shared" si="18"/>
        <v>7.7683428067059782E-3</v>
      </c>
      <c r="BH19" s="365">
        <f t="shared" si="19"/>
        <v>0.43801023938010242</v>
      </c>
      <c r="BI19" s="380">
        <f t="shared" si="20"/>
        <v>0.2192749411927494</v>
      </c>
      <c r="BJ19" s="365">
        <v>0.26900000000000002</v>
      </c>
      <c r="BK19" s="262">
        <v>22491</v>
      </c>
      <c r="BL19" s="282">
        <v>45073</v>
      </c>
      <c r="BM19" s="262">
        <v>9135</v>
      </c>
      <c r="BN19" s="389">
        <f t="shared" si="21"/>
        <v>97751</v>
      </c>
      <c r="BO19" s="278">
        <v>29600</v>
      </c>
      <c r="BP19" s="278">
        <v>3945</v>
      </c>
      <c r="BQ19" s="262">
        <v>1410</v>
      </c>
      <c r="BR19" s="262">
        <v>952</v>
      </c>
      <c r="BS19" s="457"/>
    </row>
    <row r="20" spans="1:71" x14ac:dyDescent="0.2">
      <c r="A20" s="421"/>
      <c r="B20" s="476">
        <v>2005</v>
      </c>
      <c r="C20" s="458">
        <v>30</v>
      </c>
      <c r="D20" s="760">
        <v>4862</v>
      </c>
      <c r="E20" s="334">
        <v>22325</v>
      </c>
      <c r="F20" s="700"/>
      <c r="G20" s="702"/>
      <c r="H20" s="708"/>
      <c r="I20" s="702"/>
      <c r="J20" s="709"/>
      <c r="K20" s="716"/>
      <c r="L20" s="715"/>
      <c r="M20" s="716"/>
      <c r="N20" s="717"/>
      <c r="O20" s="716"/>
      <c r="P20" s="717"/>
      <c r="Q20" s="716"/>
      <c r="R20" s="413">
        <v>0.41899999999999998</v>
      </c>
      <c r="S20" s="412">
        <v>0.749</v>
      </c>
      <c r="T20" s="66">
        <f t="shared" si="1"/>
        <v>7.090885607267404E-2</v>
      </c>
      <c r="U20" s="66">
        <f t="shared" si="2"/>
        <v>7.1999540764340356E-2</v>
      </c>
      <c r="V20" s="113">
        <f t="shared" si="3"/>
        <v>0.16449444957378739</v>
      </c>
      <c r="W20" s="66">
        <f t="shared" si="4"/>
        <v>2.0723009141659851E-2</v>
      </c>
      <c r="X20" s="67">
        <f>E20/AG20</f>
        <v>0.11983874777231443</v>
      </c>
      <c r="Y20" s="66">
        <f t="shared" si="5"/>
        <v>0.24402634864597236</v>
      </c>
      <c r="Z20" s="66">
        <f t="shared" si="6"/>
        <v>9.1276061237197517E-2</v>
      </c>
      <c r="AA20" s="67">
        <f>E20/AE20</f>
        <v>0.32038862817697794</v>
      </c>
      <c r="AB20" s="66">
        <v>0.33</v>
      </c>
      <c r="AC20" s="67">
        <f t="shared" si="7"/>
        <v>8.1629914328044145E-2</v>
      </c>
      <c r="AD20" s="70">
        <v>0.29499999999999998</v>
      </c>
      <c r="AE20" s="69">
        <v>69681</v>
      </c>
      <c r="AF20" s="69"/>
      <c r="AG20" s="68">
        <v>186292</v>
      </c>
      <c r="AH20" s="404">
        <v>166335</v>
      </c>
      <c r="AI20" s="68">
        <f t="shared" si="8"/>
        <v>17004</v>
      </c>
      <c r="AJ20" s="68">
        <v>15207</v>
      </c>
      <c r="AK20" s="69">
        <v>4622</v>
      </c>
      <c r="AL20" s="69">
        <v>1315</v>
      </c>
      <c r="AM20" s="68">
        <v>5017</v>
      </c>
      <c r="AN20" s="69">
        <v>1439</v>
      </c>
      <c r="AO20" s="68">
        <v>30644</v>
      </c>
      <c r="AP20" s="68">
        <v>1797</v>
      </c>
      <c r="AQ20" s="114">
        <v>375</v>
      </c>
      <c r="AR20" s="69">
        <v>161</v>
      </c>
      <c r="AS20" s="69">
        <f t="shared" si="9"/>
        <v>4941</v>
      </c>
      <c r="AT20" s="68">
        <v>2565</v>
      </c>
      <c r="AU20" s="69">
        <v>281</v>
      </c>
      <c r="AV20" s="69">
        <v>1620</v>
      </c>
      <c r="AW20" s="68">
        <v>1069</v>
      </c>
      <c r="AX20" s="220">
        <v>3060</v>
      </c>
      <c r="AY20" s="114">
        <f t="shared" si="10"/>
        <v>1444</v>
      </c>
      <c r="AZ20" s="349">
        <f t="shared" si="11"/>
        <v>0.37404182680952486</v>
      </c>
      <c r="BA20" s="349">
        <f t="shared" si="12"/>
        <v>0.50560947329998063</v>
      </c>
      <c r="BB20" s="353">
        <f t="shared" si="13"/>
        <v>2.6930839756940717E-2</v>
      </c>
      <c r="BC20" s="365">
        <f t="shared" si="14"/>
        <v>2.6522878062396667E-2</v>
      </c>
      <c r="BD20" s="365">
        <f t="shared" si="15"/>
        <v>1.3517458130623843</v>
      </c>
      <c r="BE20" s="365">
        <f t="shared" si="16"/>
        <v>1.5341341255148463E-2</v>
      </c>
      <c r="BF20" s="365">
        <f t="shared" si="17"/>
        <v>5.7383033087840592E-3</v>
      </c>
      <c r="BG20" s="365">
        <f t="shared" si="18"/>
        <v>7.7512721963369337E-3</v>
      </c>
      <c r="BH20" s="365">
        <f t="shared" si="19"/>
        <v>0.43977554857134654</v>
      </c>
      <c r="BI20" s="380">
        <f t="shared" si="20"/>
        <v>0.2182373961338098</v>
      </c>
      <c r="BJ20" s="365">
        <v>0.26400000000000001</v>
      </c>
      <c r="BK20" s="262">
        <v>21248</v>
      </c>
      <c r="BL20" s="282">
        <v>43991</v>
      </c>
      <c r="BM20" s="262">
        <v>8863</v>
      </c>
      <c r="BN20" s="389">
        <f t="shared" si="21"/>
        <v>94191</v>
      </c>
      <c r="BO20" s="278">
        <v>29223</v>
      </c>
      <c r="BP20" s="278">
        <v>3908</v>
      </c>
      <c r="BQ20" s="262">
        <v>1216</v>
      </c>
      <c r="BR20" s="262">
        <v>888</v>
      </c>
      <c r="BS20" s="457"/>
    </row>
    <row r="21" spans="1:71" x14ac:dyDescent="0.2">
      <c r="A21" s="421"/>
      <c r="B21" s="476">
        <v>2004</v>
      </c>
      <c r="C21" s="458">
        <v>30</v>
      </c>
      <c r="D21" s="760">
        <v>4856</v>
      </c>
      <c r="E21" s="334">
        <v>23376</v>
      </c>
      <c r="F21" s="700"/>
      <c r="G21" s="702"/>
      <c r="H21" s="708"/>
      <c r="I21" s="702"/>
      <c r="J21" s="709"/>
      <c r="K21" s="716"/>
      <c r="L21" s="715"/>
      <c r="M21" s="716"/>
      <c r="N21" s="717"/>
      <c r="O21" s="716"/>
      <c r="P21" s="717"/>
      <c r="Q21" s="716"/>
      <c r="R21" s="413">
        <v>0.42799999999999999</v>
      </c>
      <c r="S21" s="412">
        <v>0.76300000000000001</v>
      </c>
      <c r="T21" s="66">
        <f t="shared" si="1"/>
        <v>7.1881547702193044E-2</v>
      </c>
      <c r="U21" s="66">
        <f t="shared" si="2"/>
        <v>7.6141919262466828E-2</v>
      </c>
      <c r="V21" s="113">
        <f t="shared" si="3"/>
        <v>0.1688138793565257</v>
      </c>
      <c r="W21" s="66">
        <f t="shared" si="4"/>
        <v>2.042184662662383E-2</v>
      </c>
      <c r="X21" s="67">
        <f>E21/AG21</f>
        <v>0.12398495801929574</v>
      </c>
      <c r="Y21" s="66">
        <f t="shared" si="5"/>
        <v>0.25243749126973042</v>
      </c>
      <c r="Z21" s="66">
        <f t="shared" si="6"/>
        <v>9.5852847421488391E-2</v>
      </c>
      <c r="AA21" s="67">
        <f>E21/AE21</f>
        <v>0.3265260511244587</v>
      </c>
      <c r="AB21" s="66">
        <v>0.33500000000000002</v>
      </c>
      <c r="AC21" s="67">
        <f t="shared" si="7"/>
        <v>8.6040553943746392E-2</v>
      </c>
      <c r="AD21" s="70">
        <v>0.29699999999999999</v>
      </c>
      <c r="AE21" s="69">
        <v>71590</v>
      </c>
      <c r="AF21" s="69"/>
      <c r="AG21" s="68">
        <v>188539</v>
      </c>
      <c r="AH21" s="404">
        <v>167353</v>
      </c>
      <c r="AI21" s="68">
        <f t="shared" si="8"/>
        <v>18072</v>
      </c>
      <c r="AJ21" s="68">
        <v>16222</v>
      </c>
      <c r="AK21" s="69">
        <v>4514</v>
      </c>
      <c r="AL21" s="69">
        <v>1363</v>
      </c>
      <c r="AM21" s="68">
        <v>5451</v>
      </c>
      <c r="AN21" s="69">
        <v>1478</v>
      </c>
      <c r="AO21" s="68">
        <v>31828</v>
      </c>
      <c r="AP21" s="68">
        <v>1850</v>
      </c>
      <c r="AQ21" s="114">
        <v>362</v>
      </c>
      <c r="AR21" s="69">
        <v>157</v>
      </c>
      <c r="AS21" s="69">
        <f t="shared" si="9"/>
        <v>5146</v>
      </c>
      <c r="AT21" s="68">
        <v>2589</v>
      </c>
      <c r="AU21" s="69">
        <v>345</v>
      </c>
      <c r="AV21" s="69">
        <v>1731</v>
      </c>
      <c r="AW21" s="68">
        <v>1100</v>
      </c>
      <c r="AX21" s="220">
        <v>3166</v>
      </c>
      <c r="AY21" s="114">
        <f t="shared" si="10"/>
        <v>1462</v>
      </c>
      <c r="AZ21" s="349">
        <f t="shared" si="11"/>
        <v>0.37970923787651362</v>
      </c>
      <c r="BA21" s="349">
        <f t="shared" si="12"/>
        <v>0.51658807991980438</v>
      </c>
      <c r="BB21" s="353">
        <f t="shared" si="13"/>
        <v>2.891179013360631E-2</v>
      </c>
      <c r="BC21" s="365">
        <f t="shared" si="14"/>
        <v>2.7294087695383978E-2</v>
      </c>
      <c r="BD21" s="365">
        <f t="shared" si="15"/>
        <v>1.3604833077245426</v>
      </c>
      <c r="BE21" s="365">
        <f t="shared" si="16"/>
        <v>1.5365274479675933E-2</v>
      </c>
      <c r="BF21" s="365">
        <f t="shared" si="17"/>
        <v>5.8343366624411929E-3</v>
      </c>
      <c r="BG21" s="365">
        <f t="shared" si="18"/>
        <v>7.7543638186263848E-3</v>
      </c>
      <c r="BH21" s="365">
        <f t="shared" si="19"/>
        <v>0.44458723285375051</v>
      </c>
      <c r="BI21" s="380">
        <f t="shared" si="20"/>
        <v>0.22659589328118451</v>
      </c>
      <c r="BJ21" s="365">
        <v>0.26600000000000001</v>
      </c>
      <c r="BK21" s="262">
        <v>22248</v>
      </c>
      <c r="BL21" s="282">
        <v>44522</v>
      </c>
      <c r="BM21" s="262">
        <v>8919</v>
      </c>
      <c r="BN21" s="389">
        <f t="shared" si="21"/>
        <v>97397</v>
      </c>
      <c r="BO21" s="278">
        <v>29254</v>
      </c>
      <c r="BP21" s="278">
        <v>3784</v>
      </c>
      <c r="BQ21" s="262">
        <v>1381</v>
      </c>
      <c r="BR21" s="262">
        <v>898</v>
      </c>
      <c r="BS21" s="457"/>
    </row>
    <row r="22" spans="1:71" x14ac:dyDescent="0.2">
      <c r="A22" s="421"/>
      <c r="B22" s="476">
        <v>2003</v>
      </c>
      <c r="C22" s="458">
        <v>30</v>
      </c>
      <c r="D22" s="760">
        <v>4860</v>
      </c>
      <c r="E22" s="334">
        <v>22978</v>
      </c>
      <c r="F22" s="700"/>
      <c r="G22" s="702"/>
      <c r="H22" s="816">
        <f t="shared" si="25"/>
        <v>23396.729217198252</v>
      </c>
      <c r="I22" s="817">
        <f>H22/E22</f>
        <v>1.0182230488814628</v>
      </c>
      <c r="J22" s="818">
        <f t="shared" si="26"/>
        <v>23298.6384</v>
      </c>
      <c r="K22" s="819">
        <f>J22/E22</f>
        <v>1.0139541474453826</v>
      </c>
      <c r="L22" s="715"/>
      <c r="M22" s="716"/>
      <c r="N22" s="717"/>
      <c r="O22" s="716"/>
      <c r="P22" s="517">
        <f t="shared" si="28"/>
        <v>23230.012000000002</v>
      </c>
      <c r="Q22" s="790">
        <f t="shared" ref="Q22:Q53" si="33">P22/E22</f>
        <v>1.0109675341631126</v>
      </c>
      <c r="R22" s="413">
        <v>0.42199999999999999</v>
      </c>
      <c r="S22" s="412">
        <v>0.755</v>
      </c>
      <c r="T22" s="66">
        <f t="shared" si="1"/>
        <v>7.3863555625026639E-2</v>
      </c>
      <c r="U22" s="66">
        <f t="shared" si="2"/>
        <v>7.3991445582822959E-2</v>
      </c>
      <c r="V22" s="113">
        <f t="shared" si="3"/>
        <v>0.1643166941408063</v>
      </c>
      <c r="W22" s="66">
        <f t="shared" si="4"/>
        <v>2.1357622951984425E-2</v>
      </c>
      <c r="X22" s="67">
        <f>E22/AG22</f>
        <v>0.12258267582115669</v>
      </c>
      <c r="Y22" s="66">
        <f t="shared" si="5"/>
        <v>0.25205689682122406</v>
      </c>
      <c r="Z22" s="66">
        <f t="shared" si="6"/>
        <v>9.4628405592987963E-2</v>
      </c>
      <c r="AA22" s="67">
        <f>E22/AE22</f>
        <v>0.32651727224930016</v>
      </c>
      <c r="AB22" s="66">
        <v>0.33300000000000002</v>
      </c>
      <c r="AC22" s="67">
        <f t="shared" si="7"/>
        <v>8.4764389247208569E-2</v>
      </c>
      <c r="AD22" s="70">
        <v>0.29399999999999998</v>
      </c>
      <c r="AE22" s="69">
        <v>70373</v>
      </c>
      <c r="AF22" s="69"/>
      <c r="AG22" s="68">
        <v>187449</v>
      </c>
      <c r="AH22" s="404">
        <v>166737</v>
      </c>
      <c r="AI22" s="68">
        <f t="shared" si="8"/>
        <v>17738</v>
      </c>
      <c r="AJ22" s="68">
        <v>15889</v>
      </c>
      <c r="AK22" s="69">
        <v>4578</v>
      </c>
      <c r="AL22" s="69">
        <v>1336</v>
      </c>
      <c r="AM22" s="68">
        <v>5207</v>
      </c>
      <c r="AN22" s="69">
        <v>1546</v>
      </c>
      <c r="AO22" s="68">
        <v>30801</v>
      </c>
      <c r="AP22" s="68">
        <v>1849</v>
      </c>
      <c r="AQ22" s="114">
        <v>371</v>
      </c>
      <c r="AR22" s="69">
        <v>158</v>
      </c>
      <c r="AS22" s="69">
        <f t="shared" si="9"/>
        <v>5198</v>
      </c>
      <c r="AT22" s="68">
        <v>2573</v>
      </c>
      <c r="AU22" s="69">
        <v>323</v>
      </c>
      <c r="AV22" s="69">
        <v>1626</v>
      </c>
      <c r="AW22" s="68">
        <v>1132</v>
      </c>
      <c r="AX22" s="220">
        <v>3171</v>
      </c>
      <c r="AY22" s="114">
        <f t="shared" si="10"/>
        <v>1503</v>
      </c>
      <c r="AZ22" s="349">
        <f t="shared" si="11"/>
        <v>0.37542478220742709</v>
      </c>
      <c r="BA22" s="349">
        <f t="shared" si="12"/>
        <v>0.51150979733154089</v>
      </c>
      <c r="BB22" s="353">
        <f t="shared" si="13"/>
        <v>2.7778222343144001E-2</v>
      </c>
      <c r="BC22" s="365">
        <f t="shared" si="14"/>
        <v>2.7730209283591805E-2</v>
      </c>
      <c r="BD22" s="365">
        <f t="shared" si="15"/>
        <v>1.3624827703806859</v>
      </c>
      <c r="BE22" s="365">
        <f t="shared" si="16"/>
        <v>1.6085714691714152E-2</v>
      </c>
      <c r="BF22" s="365">
        <f t="shared" si="17"/>
        <v>6.0389759347875957E-3</v>
      </c>
      <c r="BG22" s="365">
        <f t="shared" si="18"/>
        <v>8.0181809452170988E-3</v>
      </c>
      <c r="BH22" s="365">
        <f t="shared" si="19"/>
        <v>0.43768206556491834</v>
      </c>
      <c r="BI22" s="380">
        <f t="shared" si="20"/>
        <v>0.22578261549173689</v>
      </c>
      <c r="BJ22" s="365">
        <v>0.26400000000000001</v>
      </c>
      <c r="BK22" s="262">
        <v>21886</v>
      </c>
      <c r="BL22" s="282">
        <v>44057</v>
      </c>
      <c r="BM22" s="262">
        <v>8827</v>
      </c>
      <c r="BN22" s="389">
        <f t="shared" si="21"/>
        <v>95882</v>
      </c>
      <c r="BO22" s="278">
        <v>29089</v>
      </c>
      <c r="BP22" s="278">
        <v>3850</v>
      </c>
      <c r="BQ22" s="262">
        <v>1316</v>
      </c>
      <c r="BR22" s="262">
        <v>934</v>
      </c>
      <c r="BS22" s="457"/>
    </row>
    <row r="23" spans="1:71" x14ac:dyDescent="0.2">
      <c r="A23" s="421"/>
      <c r="B23" s="476">
        <v>2002</v>
      </c>
      <c r="C23" s="458">
        <v>30</v>
      </c>
      <c r="D23" s="760">
        <v>4852</v>
      </c>
      <c r="E23" s="334">
        <v>22408</v>
      </c>
      <c r="F23" s="700"/>
      <c r="G23" s="702"/>
      <c r="H23" s="708"/>
      <c r="I23" s="702"/>
      <c r="J23" s="709"/>
      <c r="K23" s="716"/>
      <c r="L23" s="796">
        <f>((((2/3)+((AZ23+AC23+AB23+AD23-V23)/20))*(AE23+((AJ23+AX23)*(5/6))+((AN23+AR23+AU23)*(1/6))+(AP23*(19/6))+(AT23*(4/3))-(AL23*(7/6))-(BP23*(11/6))-AM23-(AO23*(1/3))-(AV23*(2/3))-AW23))-(((1/3)-(((AZ23+AC23)*2+AB23+AD23-V23)/20))*((AL23*(13/6))+(BP23*(8/3))+(AO23*(1/2))+(AQ23*(1/3))+((AV23+AW23)*(3/2))-(AJ23*(1/6))-(AM23*(11/3))-(AP23*(5/12)))))/2</f>
        <v>22757.480288728126</v>
      </c>
      <c r="M23" s="797">
        <f>L23/E23</f>
        <v>1.015596228522319</v>
      </c>
      <c r="N23" s="717"/>
      <c r="O23" s="716"/>
      <c r="P23" s="517">
        <f t="shared" si="28"/>
        <v>22775.408000000003</v>
      </c>
      <c r="Q23" s="790">
        <f t="shared" si="33"/>
        <v>1.0163962870403429</v>
      </c>
      <c r="R23" s="413">
        <v>0.41699999999999998</v>
      </c>
      <c r="S23" s="412">
        <v>0.748</v>
      </c>
      <c r="T23" s="66">
        <f t="shared" si="1"/>
        <v>7.6067892913568441E-2</v>
      </c>
      <c r="U23" s="66">
        <f t="shared" si="2"/>
        <v>7.3328405154295492E-2</v>
      </c>
      <c r="V23" s="113">
        <f t="shared" si="3"/>
        <v>0.16822870615974064</v>
      </c>
      <c r="W23" s="66">
        <f t="shared" si="4"/>
        <v>2.4090098708527199E-2</v>
      </c>
      <c r="X23" s="67">
        <f>E23/AG23</f>
        <v>0.1200760924898856</v>
      </c>
      <c r="Y23" s="66">
        <f t="shared" si="5"/>
        <v>0.26078763896740154</v>
      </c>
      <c r="Z23" s="66">
        <f t="shared" si="6"/>
        <v>9.6412399860675721E-2</v>
      </c>
      <c r="AA23" s="67">
        <f>E23/AE23</f>
        <v>0.32479598788247743</v>
      </c>
      <c r="AB23" s="66">
        <v>0.33100000000000002</v>
      </c>
      <c r="AC23" s="67">
        <f t="shared" si="7"/>
        <v>8.7056238780376716E-2</v>
      </c>
      <c r="AD23" s="70">
        <v>0.29299999999999998</v>
      </c>
      <c r="AE23" s="69">
        <v>68991</v>
      </c>
      <c r="AF23" s="69"/>
      <c r="AG23" s="68">
        <v>186615</v>
      </c>
      <c r="AH23" s="404">
        <v>165582</v>
      </c>
      <c r="AI23" s="68">
        <f t="shared" si="8"/>
        <v>17992</v>
      </c>
      <c r="AJ23" s="68">
        <v>16246</v>
      </c>
      <c r="AK23" s="69">
        <v>4565</v>
      </c>
      <c r="AL23" s="69">
        <v>1399</v>
      </c>
      <c r="AM23" s="68">
        <v>5059</v>
      </c>
      <c r="AN23" s="69">
        <v>1494</v>
      </c>
      <c r="AO23" s="68">
        <v>31394</v>
      </c>
      <c r="AP23" s="68">
        <v>1746</v>
      </c>
      <c r="AQ23" s="114">
        <v>380</v>
      </c>
      <c r="AR23" s="69">
        <v>160</v>
      </c>
      <c r="AS23" s="69">
        <f t="shared" si="9"/>
        <v>5248</v>
      </c>
      <c r="AT23" s="68">
        <v>2750</v>
      </c>
      <c r="AU23" s="69">
        <v>369</v>
      </c>
      <c r="AV23" s="69">
        <v>1633</v>
      </c>
      <c r="AW23" s="68">
        <v>1282</v>
      </c>
      <c r="AX23" s="220">
        <v>3225</v>
      </c>
      <c r="AY23" s="114">
        <f t="shared" si="10"/>
        <v>1662</v>
      </c>
      <c r="AZ23" s="349">
        <f t="shared" si="11"/>
        <v>0.36969696969696969</v>
      </c>
      <c r="BA23" s="349">
        <f t="shared" si="12"/>
        <v>0.50896766069179866</v>
      </c>
      <c r="BB23" s="353">
        <f t="shared" si="13"/>
        <v>2.7109289178254694E-2</v>
      </c>
      <c r="BC23" s="365">
        <f t="shared" si="14"/>
        <v>2.8122069501379847E-2</v>
      </c>
      <c r="BD23" s="365">
        <f t="shared" si="15"/>
        <v>1.3767158035106029</v>
      </c>
      <c r="BE23" s="365">
        <f t="shared" si="16"/>
        <v>1.8582133901523388E-2</v>
      </c>
      <c r="BF23" s="365">
        <f t="shared" si="17"/>
        <v>6.869758593896525E-3</v>
      </c>
      <c r="BG23" s="365">
        <f t="shared" si="18"/>
        <v>8.9060364922433893E-3</v>
      </c>
      <c r="BH23" s="365">
        <f t="shared" si="19"/>
        <v>0.45504486092388863</v>
      </c>
      <c r="BI23" s="380">
        <f t="shared" si="20"/>
        <v>0.23547999014364193</v>
      </c>
      <c r="BJ23" s="365">
        <v>0.26100000000000001</v>
      </c>
      <c r="BK23" s="262">
        <v>21332</v>
      </c>
      <c r="BL23" s="282">
        <v>43272</v>
      </c>
      <c r="BM23" s="262">
        <v>8700</v>
      </c>
      <c r="BN23" s="389">
        <f t="shared" si="21"/>
        <v>94981</v>
      </c>
      <c r="BO23" s="278">
        <v>28592</v>
      </c>
      <c r="BP23" s="278">
        <v>3845</v>
      </c>
      <c r="BQ23" s="262">
        <v>1452</v>
      </c>
      <c r="BR23" s="262">
        <v>921</v>
      </c>
      <c r="BS23" s="457"/>
    </row>
    <row r="24" spans="1:71" x14ac:dyDescent="0.2">
      <c r="A24" s="421"/>
      <c r="B24" s="476">
        <v>2001</v>
      </c>
      <c r="C24" s="458">
        <v>30</v>
      </c>
      <c r="D24" s="760">
        <v>4858</v>
      </c>
      <c r="E24" s="334">
        <v>23199</v>
      </c>
      <c r="F24" s="700"/>
      <c r="G24" s="702"/>
      <c r="H24" s="755">
        <f t="shared" si="25"/>
        <v>23618.883970706451</v>
      </c>
      <c r="I24" s="756">
        <f>H24/E24</f>
        <v>1.0180992271523104</v>
      </c>
      <c r="J24" s="754">
        <f t="shared" si="26"/>
        <v>23541.011200000001</v>
      </c>
      <c r="K24" s="765">
        <f t="shared" ref="K24:K57" si="34">J24/E24</f>
        <v>1.014742497521445</v>
      </c>
      <c r="L24" s="715"/>
      <c r="M24" s="716"/>
      <c r="N24" s="717"/>
      <c r="O24" s="716"/>
      <c r="P24" s="517">
        <f t="shared" si="28"/>
        <v>23478.428000000004</v>
      </c>
      <c r="Q24" s="790">
        <f t="shared" si="33"/>
        <v>1.0120448295185138</v>
      </c>
      <c r="R24" s="413">
        <v>0.42699999999999999</v>
      </c>
      <c r="S24" s="412">
        <v>0.75900000000000001</v>
      </c>
      <c r="T24" s="66">
        <f t="shared" si="1"/>
        <v>7.5293984941203013E-2</v>
      </c>
      <c r="U24" s="66">
        <f t="shared" si="2"/>
        <v>7.6957784608443075E-2</v>
      </c>
      <c r="V24" s="113">
        <f t="shared" si="3"/>
        <v>0.17330566489816876</v>
      </c>
      <c r="W24" s="66">
        <f t="shared" si="4"/>
        <v>2.6310594737881051E-2</v>
      </c>
      <c r="X24" s="67">
        <f>E24/AG24</f>
        <v>0.12407474756118432</v>
      </c>
      <c r="Y24" s="66">
        <f t="shared" si="5"/>
        <v>0.24951355009728998</v>
      </c>
      <c r="Z24" s="66">
        <f t="shared" si="6"/>
        <v>9.4643162758856758E-2</v>
      </c>
      <c r="AA24" s="67">
        <f>E24/AE24</f>
        <v>0.32710583457883308</v>
      </c>
      <c r="AB24" s="66">
        <v>0.33200000000000002</v>
      </c>
      <c r="AC24" s="67">
        <f t="shared" si="7"/>
        <v>8.4534913571795309E-2</v>
      </c>
      <c r="AD24" s="70">
        <v>0.29599999999999999</v>
      </c>
      <c r="AE24" s="69">
        <v>70922</v>
      </c>
      <c r="AF24" s="69"/>
      <c r="AG24" s="68">
        <v>186976</v>
      </c>
      <c r="AH24" s="404">
        <v>166234</v>
      </c>
      <c r="AI24" s="68">
        <f t="shared" si="8"/>
        <v>17696</v>
      </c>
      <c r="AJ24" s="68">
        <v>15806</v>
      </c>
      <c r="AK24" s="69">
        <v>4435</v>
      </c>
      <c r="AL24" s="69">
        <v>1424</v>
      </c>
      <c r="AM24" s="68">
        <v>5458</v>
      </c>
      <c r="AN24" s="69">
        <v>1484</v>
      </c>
      <c r="AO24" s="68">
        <v>32404</v>
      </c>
      <c r="AP24" s="68">
        <v>1890</v>
      </c>
      <c r="AQ24" s="114">
        <v>458</v>
      </c>
      <c r="AR24" s="69">
        <v>151</v>
      </c>
      <c r="AS24" s="69">
        <f t="shared" si="9"/>
        <v>5340</v>
      </c>
      <c r="AT24" s="68">
        <v>3103</v>
      </c>
      <c r="AU24" s="69">
        <v>348</v>
      </c>
      <c r="AV24" s="69">
        <v>1607</v>
      </c>
      <c r="AW24" s="68">
        <v>1408</v>
      </c>
      <c r="AX24" s="220">
        <v>3357</v>
      </c>
      <c r="AY24" s="114">
        <f t="shared" si="10"/>
        <v>1866</v>
      </c>
      <c r="AZ24" s="349">
        <f t="shared" si="11"/>
        <v>0.37931071367448227</v>
      </c>
      <c r="BA24" s="349">
        <f t="shared" si="12"/>
        <v>0.51910940441553999</v>
      </c>
      <c r="BB24" s="353">
        <f t="shared" si="13"/>
        <v>2.9190912202635633E-2</v>
      </c>
      <c r="BC24" s="365">
        <f t="shared" si="14"/>
        <v>2.8559815163443438E-2</v>
      </c>
      <c r="BD24" s="365">
        <f t="shared" si="15"/>
        <v>1.3685598262880347</v>
      </c>
      <c r="BE24" s="365">
        <f t="shared" si="16"/>
        <v>1.9852796029440792E-2</v>
      </c>
      <c r="BF24" s="365">
        <f t="shared" si="17"/>
        <v>7.5303782303611155E-3</v>
      </c>
      <c r="BG24" s="365">
        <f t="shared" si="18"/>
        <v>9.9798904672257407E-3</v>
      </c>
      <c r="BH24" s="365">
        <f t="shared" si="19"/>
        <v>0.45689630862073827</v>
      </c>
      <c r="BI24" s="380">
        <f t="shared" si="20"/>
        <v>0.22286455542708891</v>
      </c>
      <c r="BJ24" s="365">
        <v>0.26400000000000001</v>
      </c>
      <c r="BK24" s="262">
        <v>22088</v>
      </c>
      <c r="BL24" s="282">
        <v>43879</v>
      </c>
      <c r="BM24" s="262">
        <v>8813</v>
      </c>
      <c r="BN24" s="389">
        <f t="shared" si="21"/>
        <v>97061</v>
      </c>
      <c r="BO24" s="278">
        <v>28680</v>
      </c>
      <c r="BP24" s="278">
        <v>3653</v>
      </c>
      <c r="BQ24" s="262">
        <v>1384</v>
      </c>
      <c r="BR24" s="262">
        <v>928</v>
      </c>
      <c r="BS24" s="457"/>
    </row>
    <row r="25" spans="1:71" x14ac:dyDescent="0.2">
      <c r="A25" s="421"/>
      <c r="B25" s="476">
        <v>2000</v>
      </c>
      <c r="C25" s="458">
        <v>30</v>
      </c>
      <c r="D25" s="760">
        <v>4858</v>
      </c>
      <c r="E25" s="334">
        <v>24971</v>
      </c>
      <c r="F25" s="752">
        <f>((((4/6)+((R25+S25+X25+Z25+AB25+AC25+AD25-(1-U25)-V25-W25)/20))*(AE25+(AJ25+AX25)*5/6+(AN25+AR25+AU25)*1/6+AP25*18/6+AT25*8/6-AK25*9/6-AL25*7/6-AM25*3/6-AO25*2/6-AV25*4/6-AW25)-(((2/6)-((R25+S25+T25+U25+Y25+AA25+AB25+AC25+AD25)/20))*(AK25*17/6+AL25*12/6+AO25*3/6+AQ25*2/6+AV25*5/6+AW25*8/6-AJ25*1/6-AM25*9/6-AP25*2/6))))/2</f>
        <v>24966.231878432965</v>
      </c>
      <c r="G25" s="753">
        <f t="shared" si="24"/>
        <v>0.99980905363954053</v>
      </c>
      <c r="H25" s="757">
        <f t="shared" si="25"/>
        <v>25301.220319802145</v>
      </c>
      <c r="I25" s="756">
        <f>H25/E25</f>
        <v>1.0132241528093446</v>
      </c>
      <c r="J25" s="738">
        <f t="shared" si="26"/>
        <v>25129.232000000004</v>
      </c>
      <c r="K25" s="766">
        <f t="shared" si="34"/>
        <v>1.0063366304913701</v>
      </c>
      <c r="L25" s="798">
        <f>((((2/3)+((AZ25+AC25+AB25+AD25-V25)/20))*(AE25+((AJ25+AX25)*(5/6))+((AN25+AR25+AU25)*(1/6))+(AP25*(19/6))+(AT25*(4/3))-(AL25*(7/6))-(BP25*(11/6))-AM25-(AO25*(1/3))-(AV25*(2/3))-AW25))-(((1/3)-(((AZ25+AC25)*2+AB25+AD25-V25)/20))*((AL25*(13/6))+(BP25*(8/3))+(AO25*(1/2))+(AQ25*(1/3))+((AV25+AW25)*(3/2))-(AJ25*(1/6))-(AM25*(11/3))-(AP25*(5/12)))))/2</f>
        <v>24851.522361250092</v>
      </c>
      <c r="M25" s="799">
        <f t="shared" ref="M25:M46" si="35">L25/E25</f>
        <v>0.99521534424933289</v>
      </c>
      <c r="N25" s="717"/>
      <c r="O25" s="716"/>
      <c r="P25" s="517">
        <f t="shared" si="28"/>
        <v>25126.312000000002</v>
      </c>
      <c r="Q25" s="790">
        <f t="shared" si="33"/>
        <v>1.0062196948460214</v>
      </c>
      <c r="R25" s="413">
        <v>0.437</v>
      </c>
      <c r="S25" s="412">
        <v>0.78200000000000003</v>
      </c>
      <c r="T25" s="66">
        <f t="shared" si="1"/>
        <v>7.4470121701080264E-2</v>
      </c>
      <c r="U25" s="66">
        <f t="shared" si="2"/>
        <v>7.7847668535484749E-2</v>
      </c>
      <c r="V25" s="113">
        <f t="shared" si="3"/>
        <v>0.16480518866189078</v>
      </c>
      <c r="W25" s="66">
        <f t="shared" si="4"/>
        <v>2.3683850676876794E-2</v>
      </c>
      <c r="X25" s="67">
        <f>E25/AG25</f>
        <v>0.13124602519696627</v>
      </c>
      <c r="Y25" s="66">
        <f t="shared" si="5"/>
        <v>0.27088746068644881</v>
      </c>
      <c r="Z25" s="66">
        <f t="shared" si="6"/>
        <v>0.10412012971654727</v>
      </c>
      <c r="AA25" s="67">
        <f>E25/AE25</f>
        <v>0.34146041296321616</v>
      </c>
      <c r="AB25" s="66">
        <v>0.34499999999999997</v>
      </c>
      <c r="AC25" s="67">
        <f t="shared" si="7"/>
        <v>9.5852539406394377E-2</v>
      </c>
      <c r="AD25" s="70">
        <v>0.3</v>
      </c>
      <c r="AE25" s="69">
        <v>73130</v>
      </c>
      <c r="AF25" s="69"/>
      <c r="AG25" s="68">
        <v>190261</v>
      </c>
      <c r="AH25" s="404">
        <v>167290</v>
      </c>
      <c r="AI25" s="68">
        <f t="shared" si="8"/>
        <v>19810</v>
      </c>
      <c r="AJ25" s="68">
        <v>18237</v>
      </c>
      <c r="AK25" s="69">
        <v>4711</v>
      </c>
      <c r="AL25" s="69">
        <v>1514</v>
      </c>
      <c r="AM25" s="68">
        <v>5693</v>
      </c>
      <c r="AN25" s="69">
        <v>1518</v>
      </c>
      <c r="AO25" s="68">
        <v>31356</v>
      </c>
      <c r="AP25" s="68">
        <v>1573</v>
      </c>
      <c r="AQ25" s="114">
        <v>408</v>
      </c>
      <c r="AR25" s="69">
        <v>161</v>
      </c>
      <c r="AS25" s="69">
        <f t="shared" si="9"/>
        <v>5446</v>
      </c>
      <c r="AT25" s="68">
        <v>2924</v>
      </c>
      <c r="AU25" s="69">
        <v>320</v>
      </c>
      <c r="AV25" s="69">
        <v>1628</v>
      </c>
      <c r="AW25" s="68">
        <v>1324</v>
      </c>
      <c r="AX25" s="220">
        <v>3447</v>
      </c>
      <c r="AY25" s="114">
        <f t="shared" si="10"/>
        <v>1732</v>
      </c>
      <c r="AZ25" s="349">
        <f t="shared" si="11"/>
        <v>0.38436673832261997</v>
      </c>
      <c r="BA25" s="349">
        <f t="shared" si="12"/>
        <v>0.53247906822732982</v>
      </c>
      <c r="BB25" s="353">
        <f t="shared" si="13"/>
        <v>2.9922054441004726E-2</v>
      </c>
      <c r="BC25" s="365">
        <f t="shared" si="14"/>
        <v>2.8623837780732783E-2</v>
      </c>
      <c r="BD25" s="365">
        <f t="shared" si="15"/>
        <v>1.3853411732531109</v>
      </c>
      <c r="BE25" s="365">
        <f t="shared" si="16"/>
        <v>1.8104744974702585E-2</v>
      </c>
      <c r="BF25" s="365">
        <f t="shared" si="17"/>
        <v>6.9588617740892773E-3</v>
      </c>
      <c r="BG25" s="365">
        <f t="shared" si="18"/>
        <v>9.1032844355911097E-3</v>
      </c>
      <c r="BH25" s="365">
        <f t="shared" si="19"/>
        <v>0.42877068234650623</v>
      </c>
      <c r="BI25" s="380">
        <f t="shared" si="20"/>
        <v>0.24937782031997813</v>
      </c>
      <c r="BJ25" s="365">
        <v>0.27</v>
      </c>
      <c r="BK25" s="262">
        <v>23735</v>
      </c>
      <c r="BL25" s="282">
        <v>45246</v>
      </c>
      <c r="BM25" s="262">
        <v>8901</v>
      </c>
      <c r="BN25" s="389">
        <f t="shared" si="21"/>
        <v>101310</v>
      </c>
      <c r="BO25" s="278">
        <v>29700</v>
      </c>
      <c r="BP25" s="278">
        <v>3892</v>
      </c>
      <c r="BQ25" s="262">
        <v>1210</v>
      </c>
      <c r="BR25" s="262">
        <v>952</v>
      </c>
      <c r="BS25" s="457"/>
    </row>
    <row r="26" spans="1:71" x14ac:dyDescent="0.2">
      <c r="A26" s="421"/>
      <c r="B26" s="476">
        <v>1999</v>
      </c>
      <c r="C26" s="458">
        <v>30</v>
      </c>
      <c r="D26" s="760">
        <v>4856</v>
      </c>
      <c r="E26" s="334">
        <v>24691</v>
      </c>
      <c r="F26" s="752">
        <f>((((4/6)+((R26+S26+X26+Z26+AB26+AC26+AD26-(1-U26)-V26-W26)/20))*(AE26+(AJ26+AX26)*5/6+(AN26+AR26+AU26)*1/6+AP26*18/6+AT26*8/6-AK26*9/6-AL26*7/6-AM26*3/6-AO26*2/6-AV26*4/6-AW26)-(((2/6)-((R26+S26+T26+U26+Y26+AA26+AB26+AC26+AD26)/20))*(AK26*17/6+AL26*12/6+AO26*3/6+AQ26*2/6+AV26*5/6+AW26*8/6-AJ26*1/6-AM26*9/6-AP26*2/6))))/2</f>
        <v>24889.060559227677</v>
      </c>
      <c r="G26" s="753">
        <f t="shared" si="24"/>
        <v>1.0080215689614709</v>
      </c>
      <c r="H26" s="757">
        <f t="shared" si="25"/>
        <v>25103.6533460951</v>
      </c>
      <c r="I26" s="756">
        <f>H26/E26</f>
        <v>1.016712702851043</v>
      </c>
      <c r="J26" s="738">
        <f t="shared" si="26"/>
        <v>24924.184000000005</v>
      </c>
      <c r="K26" s="766">
        <f t="shared" si="34"/>
        <v>1.0094440889392897</v>
      </c>
      <c r="L26" s="802">
        <f>((((2/3)+((AZ26+AC26+AB26+AD26-V26)/20))*(AE26+((AJ26+AX26)*(5/6))+((AN26+AR26+AU26)*(1/6))+(AP26*(19/6))+(AT26*(4/3))-(AL26*(7/6))-(BP26*(11/6))-AM26-(AO26*(1/3))-(AV26*(2/3))-AW26))-(((1/3)-(((AZ26+AC26)*2+AB26+AD26-V26)/20))*((AL26*(13/6))+(BP26*(8/3))+(AO26*(1/2))+(AQ26*(1/3))+((AV26+AW26)*(3/2))-(AJ26*(1/6))-(AM26*(11/3))-(AP26*(5/12)))))/2</f>
        <v>24800.539741540189</v>
      </c>
      <c r="M26" s="803">
        <f t="shared" si="35"/>
        <v>1.0044364238605237</v>
      </c>
      <c r="N26" s="717"/>
      <c r="O26" s="716"/>
      <c r="P26" s="517">
        <f t="shared" si="28"/>
        <v>24908.047999999999</v>
      </c>
      <c r="Q26" s="790">
        <f t="shared" si="33"/>
        <v>1.0087905714632861</v>
      </c>
      <c r="R26" s="413">
        <v>0.434</v>
      </c>
      <c r="S26" s="412">
        <v>0.77800000000000002</v>
      </c>
      <c r="T26" s="66">
        <f t="shared" si="1"/>
        <v>7.8399735219891603E-2</v>
      </c>
      <c r="U26" s="66">
        <f t="shared" si="2"/>
        <v>7.6234606208541916E-2</v>
      </c>
      <c r="V26" s="113">
        <f t="shared" si="3"/>
        <v>0.16405014444467875</v>
      </c>
      <c r="W26" s="66">
        <f t="shared" si="4"/>
        <v>2.7277867416876975E-2</v>
      </c>
      <c r="X26" s="67">
        <f>E26/AG26</f>
        <v>0.13016363367985997</v>
      </c>
      <c r="Y26" s="66">
        <f t="shared" si="5"/>
        <v>0.26850357866865254</v>
      </c>
      <c r="Z26" s="66">
        <f t="shared" si="6"/>
        <v>0.10264006916475128</v>
      </c>
      <c r="AA26" s="67">
        <f>E26/AE26</f>
        <v>0.34050446126901385</v>
      </c>
      <c r="AB26" s="66">
        <v>0.34499999999999997</v>
      </c>
      <c r="AC26" s="67">
        <f t="shared" si="7"/>
        <v>9.4316049174451216E-2</v>
      </c>
      <c r="AD26" s="70">
        <v>0.30199999999999999</v>
      </c>
      <c r="AE26" s="69">
        <v>72513</v>
      </c>
      <c r="AF26" s="69"/>
      <c r="AG26" s="68">
        <v>189692</v>
      </c>
      <c r="AH26" s="404">
        <v>167137</v>
      </c>
      <c r="AI26" s="68">
        <f t="shared" si="8"/>
        <v>19470</v>
      </c>
      <c r="AJ26" s="68">
        <v>17891</v>
      </c>
      <c r="AK26" s="69">
        <v>4682</v>
      </c>
      <c r="AL26" s="69">
        <v>1464</v>
      </c>
      <c r="AM26" s="68">
        <v>5528</v>
      </c>
      <c r="AN26" s="69">
        <v>1632</v>
      </c>
      <c r="AO26" s="68">
        <v>31119</v>
      </c>
      <c r="AP26" s="68">
        <v>1579</v>
      </c>
      <c r="AQ26" s="114">
        <v>459</v>
      </c>
      <c r="AR26" s="69">
        <v>177</v>
      </c>
      <c r="AS26" s="69">
        <f t="shared" si="9"/>
        <v>5685</v>
      </c>
      <c r="AT26" s="68">
        <v>3421</v>
      </c>
      <c r="AU26" s="69">
        <v>368</v>
      </c>
      <c r="AV26" s="69">
        <v>1604</v>
      </c>
      <c r="AW26" s="68">
        <v>1519</v>
      </c>
      <c r="AX26" s="220">
        <v>3508</v>
      </c>
      <c r="AY26" s="114">
        <f t="shared" si="10"/>
        <v>1978</v>
      </c>
      <c r="AZ26" s="349">
        <f t="shared" si="11"/>
        <v>0.38226704341775086</v>
      </c>
      <c r="BA26" s="349">
        <f t="shared" si="12"/>
        <v>0.53291124559812753</v>
      </c>
      <c r="BB26" s="353">
        <f t="shared" si="13"/>
        <v>2.9141977521455833E-2</v>
      </c>
      <c r="BC26" s="365">
        <f t="shared" si="14"/>
        <v>2.9969634987242477E-2</v>
      </c>
      <c r="BD26" s="365">
        <f t="shared" si="15"/>
        <v>1.3940810613269345</v>
      </c>
      <c r="BE26" s="365">
        <f t="shared" si="16"/>
        <v>2.0947967950574381E-2</v>
      </c>
      <c r="BF26" s="365">
        <f t="shared" si="17"/>
        <v>8.0077177740758704E-3</v>
      </c>
      <c r="BG26" s="365">
        <f t="shared" si="18"/>
        <v>1.0427429728190963E-2</v>
      </c>
      <c r="BH26" s="365">
        <f t="shared" si="19"/>
        <v>0.42915063505854123</v>
      </c>
      <c r="BI26" s="380">
        <f t="shared" si="20"/>
        <v>0.24672817287934579</v>
      </c>
      <c r="BJ26" s="365">
        <v>0.27100000000000002</v>
      </c>
      <c r="BK26" s="262">
        <v>23461</v>
      </c>
      <c r="BL26" s="282">
        <v>45327</v>
      </c>
      <c r="BM26" s="262">
        <v>8740</v>
      </c>
      <c r="BN26" s="389">
        <f t="shared" si="21"/>
        <v>101089</v>
      </c>
      <c r="BO26" s="278">
        <v>30128</v>
      </c>
      <c r="BP26" s="278">
        <v>3841</v>
      </c>
      <c r="BQ26" s="262">
        <v>1107</v>
      </c>
      <c r="BR26" s="262">
        <v>931</v>
      </c>
      <c r="BS26" s="457"/>
    </row>
    <row r="27" spans="1:71" x14ac:dyDescent="0.2">
      <c r="A27" s="421"/>
      <c r="B27" s="476">
        <v>1998</v>
      </c>
      <c r="C27" s="458">
        <v>30</v>
      </c>
      <c r="D27" s="760">
        <v>4864</v>
      </c>
      <c r="E27" s="334">
        <v>23297</v>
      </c>
      <c r="F27" s="752">
        <f>((((4/6)+((R27+S27+X27+Z27+AB27+AC27+AD27-(1-U27)-V27-W27)/20))*(AE27+(AJ27+AX27)*5/6+(AN27+AR27+AU27)*1/6+AP27*18/6+AT27*8/6-AK27*9/6-AL27*7/6-AM27*3/6-AO27*2/6-AV27*4/6-AW27)-(((2/6)-((R27+S27+T27+U27+Y27+AA27+AB27+AC27+AD27)/20))*(AK27*17/6+AL27*12/6+AO27*3/6+AQ27*2/6+AV27*5/6+AW27*8/6-AJ27*1/6-AM27*9/6-AP27*2/6))))/2</f>
        <v>23391.433971290971</v>
      </c>
      <c r="G27" s="753">
        <f t="shared" si="24"/>
        <v>1.0040534820488034</v>
      </c>
      <c r="H27" s="757">
        <f t="shared" si="25"/>
        <v>23658.926788825862</v>
      </c>
      <c r="I27" s="756">
        <f>H27/E27</f>
        <v>1.0155353388344364</v>
      </c>
      <c r="J27" s="742">
        <f t="shared" si="26"/>
        <v>23510.532000000003</v>
      </c>
      <c r="K27" s="766">
        <f t="shared" si="34"/>
        <v>1.0091656436451046</v>
      </c>
      <c r="L27" s="802">
        <f>((((2/3)+((AZ27+AC27+AB27+AD27-V27)/20))*(AE27+((AJ27+AX27)*(5/6))+((AN27+AR27+AU27)*(1/6))+(AP27*(19/6))+(AT27*(4/3))-(AL27*(7/6))-(BP27*(11/6))-AM27-(AO27*(1/3))-(AV27*(2/3))-AW27))-(((1/3)-(((AZ27+AC27)*2+AB27+AD27-V27)/20))*((AL27*(13/6))+(BP27*(8/3))+(AO27*(1/2))+(AQ27*(1/3))+((AV27+AW27)*(3/2))-(AJ27*(1/6))-(AM27*(11/3))-(AP27*(5/12)))))/2</f>
        <v>23321.802462963402</v>
      </c>
      <c r="M27" s="803">
        <f t="shared" si="35"/>
        <v>1.0010646204645834</v>
      </c>
      <c r="N27" s="717"/>
      <c r="O27" s="716"/>
      <c r="P27" s="517">
        <f t="shared" si="28"/>
        <v>23483.396000000008</v>
      </c>
      <c r="Q27" s="790">
        <f t="shared" si="33"/>
        <v>1.0080008584796329</v>
      </c>
      <c r="R27" s="413">
        <v>0.42</v>
      </c>
      <c r="S27" s="412">
        <v>0.755</v>
      </c>
      <c r="T27" s="66">
        <f t="shared" si="1"/>
        <v>8.0347479350612358E-2</v>
      </c>
      <c r="U27" s="66">
        <f t="shared" si="2"/>
        <v>7.2116206209057246E-2</v>
      </c>
      <c r="V27" s="113">
        <f t="shared" si="3"/>
        <v>0.16939133205863607</v>
      </c>
      <c r="W27" s="66">
        <f t="shared" si="4"/>
        <v>2.6260324693819424E-2</v>
      </c>
      <c r="X27" s="67">
        <f>E27/AG27</f>
        <v>0.12373592521776078</v>
      </c>
      <c r="Y27" s="66">
        <f t="shared" si="5"/>
        <v>0.25682141839931644</v>
      </c>
      <c r="Z27" s="66">
        <f t="shared" si="6"/>
        <v>9.5782876566815375E-2</v>
      </c>
      <c r="AA27" s="67">
        <f>E27/AE27</f>
        <v>0.33177157504984334</v>
      </c>
      <c r="AB27" s="66">
        <v>0.33500000000000002</v>
      </c>
      <c r="AC27" s="67">
        <f t="shared" si="7"/>
        <v>8.7353940939026986E-2</v>
      </c>
      <c r="AD27" s="70">
        <v>0.29899999999999999</v>
      </c>
      <c r="AE27" s="69">
        <v>70220</v>
      </c>
      <c r="AF27" s="69"/>
      <c r="AG27" s="68">
        <v>188280</v>
      </c>
      <c r="AH27" s="404">
        <v>167116</v>
      </c>
      <c r="AI27" s="68">
        <f t="shared" si="8"/>
        <v>18034</v>
      </c>
      <c r="AJ27" s="68">
        <v>16447</v>
      </c>
      <c r="AK27" s="69">
        <v>4500</v>
      </c>
      <c r="AL27" s="69">
        <v>1402</v>
      </c>
      <c r="AM27" s="68">
        <v>5064</v>
      </c>
      <c r="AN27" s="69">
        <v>1603</v>
      </c>
      <c r="AO27" s="68">
        <v>31893</v>
      </c>
      <c r="AP27" s="68">
        <v>1587</v>
      </c>
      <c r="AQ27" s="114">
        <v>340</v>
      </c>
      <c r="AR27" s="69">
        <v>205</v>
      </c>
      <c r="AS27" s="69">
        <f t="shared" si="9"/>
        <v>5642</v>
      </c>
      <c r="AT27" s="68">
        <v>3284</v>
      </c>
      <c r="AU27" s="69">
        <v>390</v>
      </c>
      <c r="AV27" s="69">
        <v>1705</v>
      </c>
      <c r="AW27" s="68">
        <v>1504</v>
      </c>
      <c r="AX27" s="220">
        <v>3444</v>
      </c>
      <c r="AY27" s="114">
        <f t="shared" si="10"/>
        <v>1844</v>
      </c>
      <c r="AZ27" s="349">
        <f t="shared" si="11"/>
        <v>0.37295517314637772</v>
      </c>
      <c r="BA27" s="349">
        <f t="shared" si="12"/>
        <v>0.51614616528574464</v>
      </c>
      <c r="BB27" s="353">
        <f t="shared" si="13"/>
        <v>2.6896112173358827E-2</v>
      </c>
      <c r="BC27" s="365">
        <f t="shared" si="14"/>
        <v>2.9966008073082643E-2</v>
      </c>
      <c r="BD27" s="365">
        <f t="shared" si="15"/>
        <v>1.3839362005126745</v>
      </c>
      <c r="BE27" s="365">
        <f t="shared" si="16"/>
        <v>2.1418399316434064E-2</v>
      </c>
      <c r="BF27" s="365">
        <f t="shared" si="17"/>
        <v>7.9881028255789251E-3</v>
      </c>
      <c r="BG27" s="365">
        <f t="shared" si="18"/>
        <v>9.7939239430635226E-3</v>
      </c>
      <c r="BH27" s="365">
        <f t="shared" si="19"/>
        <v>0.45418684135573911</v>
      </c>
      <c r="BI27" s="380">
        <f t="shared" si="20"/>
        <v>0.23422101965252065</v>
      </c>
      <c r="BJ27" s="365">
        <v>0.26600000000000001</v>
      </c>
      <c r="BK27" s="262">
        <v>22080</v>
      </c>
      <c r="BL27" s="282">
        <v>44489</v>
      </c>
      <c r="BM27" s="262">
        <v>8741</v>
      </c>
      <c r="BN27" s="389">
        <f t="shared" si="21"/>
        <v>97180</v>
      </c>
      <c r="BO27" s="278">
        <v>29785</v>
      </c>
      <c r="BP27" s="278">
        <v>3704</v>
      </c>
      <c r="BQ27" s="262">
        <v>1067</v>
      </c>
      <c r="BR27" s="262">
        <v>899</v>
      </c>
      <c r="BS27" s="457"/>
    </row>
    <row r="28" spans="1:71" x14ac:dyDescent="0.2">
      <c r="A28" s="421"/>
      <c r="B28" s="476">
        <v>1997</v>
      </c>
      <c r="C28" s="458">
        <v>28</v>
      </c>
      <c r="D28" s="760">
        <v>4532</v>
      </c>
      <c r="E28" s="334">
        <v>21604</v>
      </c>
      <c r="F28" s="752">
        <f>((((4/6)+((R28+S28+X28+Z28+AB28+AC28+AD28-(1-U28)-V28-W28)/20))*(AE28+(AJ28+AX28)*5/6+(AN28+AR28+AU28)*1/6+AP28*18/6+AT28*8/6-AK28*9/6-AL28*7/6-AM28*3/6-AO28*2/6-AV28*4/6-AW28)-(((2/6)-((R28+S28+T28+U28+Y28+AA28+AB28+AC28+AD28)/20))*(AK28*17/6+AL28*12/6+AO28*3/6+AQ28*2/6+AV28*5/6+AW28*8/6-AJ28*1/6-AM28*9/6-AP28*2/6))))/2</f>
        <v>21691.269597815786</v>
      </c>
      <c r="G28" s="753">
        <f t="shared" si="24"/>
        <v>1.0040395111005271</v>
      </c>
      <c r="H28" s="708"/>
      <c r="I28" s="702"/>
      <c r="J28" s="758">
        <f t="shared" si="26"/>
        <v>21976.567199999998</v>
      </c>
      <c r="K28" s="814">
        <f t="shared" si="34"/>
        <v>1.0172452879096463</v>
      </c>
      <c r="L28" s="802">
        <f>((((2/3)+((AZ28+AC28+AB28+AD28-V28)/20))*(AE28+((AJ28+AX28)*(5/6))+((AN28+AR28+AU28)*(1/6))+(AP28*(19/6))+(AT28*(4/3))-(AL28*(7/6))-(BP28*(11/6))-AM28-(AO28*(1/3))-(AV28*(2/3))-AW28))-(((1/3)-(((AZ28+AC28)*2+AB28+AD28-V28)/20))*((AL28*(13/6))+(BP28*(8/3))+(AO28*(1/2))+(AQ28*(1/3))+((AV28+AW28)*(3/2))-(AJ28*(1/6))-(AM28*(11/3))-(AP28*(5/12)))))/2</f>
        <v>21653.370963025147</v>
      </c>
      <c r="M28" s="803">
        <f t="shared" si="35"/>
        <v>1.0022852695345836</v>
      </c>
      <c r="N28" s="717"/>
      <c r="O28" s="716"/>
      <c r="P28" s="517">
        <f t="shared" si="28"/>
        <v>21949.114000000001</v>
      </c>
      <c r="Q28" s="790">
        <f t="shared" si="33"/>
        <v>1.0159745417515276</v>
      </c>
      <c r="R28" s="413">
        <v>0.41899999999999998</v>
      </c>
      <c r="S28" s="412">
        <v>0.75600000000000001</v>
      </c>
      <c r="T28" s="66">
        <f t="shared" si="1"/>
        <v>8.0431546477187268E-2</v>
      </c>
      <c r="U28" s="66">
        <f t="shared" si="2"/>
        <v>7.1208238056506196E-2</v>
      </c>
      <c r="V28" s="113">
        <f t="shared" si="3"/>
        <v>0.17053941199592124</v>
      </c>
      <c r="W28" s="66">
        <f t="shared" si="4"/>
        <v>3.112291094366262E-2</v>
      </c>
      <c r="X28" s="67">
        <f>E28/AG28</f>
        <v>0.12306956130406795</v>
      </c>
      <c r="Y28" s="66">
        <f t="shared" si="5"/>
        <v>0.26265711084851368</v>
      </c>
      <c r="Z28" s="66">
        <f t="shared" si="6"/>
        <v>9.7497479250098273E-2</v>
      </c>
      <c r="AA28" s="67">
        <f>E28/AE28</f>
        <v>0.33154801184757754</v>
      </c>
      <c r="AB28" s="66">
        <v>0.33700000000000002</v>
      </c>
      <c r="AC28" s="67">
        <f t="shared" si="7"/>
        <v>8.9243091436286268E-2</v>
      </c>
      <c r="AD28" s="70">
        <v>0.30099999999999999</v>
      </c>
      <c r="AE28" s="69">
        <v>65161</v>
      </c>
      <c r="AF28" s="69"/>
      <c r="AG28" s="68">
        <v>175543</v>
      </c>
      <c r="AH28" s="404">
        <v>155438</v>
      </c>
      <c r="AI28" s="68">
        <f t="shared" si="8"/>
        <v>17115</v>
      </c>
      <c r="AJ28" s="68">
        <v>15666</v>
      </c>
      <c r="AK28" s="69">
        <v>4253</v>
      </c>
      <c r="AL28" s="69">
        <v>1383</v>
      </c>
      <c r="AM28" s="68">
        <v>4640</v>
      </c>
      <c r="AN28" s="69">
        <v>1482</v>
      </c>
      <c r="AO28" s="68">
        <v>29937</v>
      </c>
      <c r="AP28" s="68">
        <v>1449</v>
      </c>
      <c r="AQ28" s="114">
        <v>464</v>
      </c>
      <c r="AR28" s="69">
        <v>188</v>
      </c>
      <c r="AS28" s="69">
        <f t="shared" si="9"/>
        <v>5241</v>
      </c>
      <c r="AT28" s="68">
        <v>3308</v>
      </c>
      <c r="AU28" s="69">
        <v>334</v>
      </c>
      <c r="AV28" s="69">
        <v>1577</v>
      </c>
      <c r="AW28" s="68">
        <v>1564</v>
      </c>
      <c r="AX28" s="220">
        <v>3237</v>
      </c>
      <c r="AY28" s="114">
        <f t="shared" si="10"/>
        <v>2028</v>
      </c>
      <c r="AZ28" s="349">
        <f t="shared" si="11"/>
        <v>0.37119680078385353</v>
      </c>
      <c r="BA28" s="349">
        <f t="shared" si="12"/>
        <v>0.51739459847444791</v>
      </c>
      <c r="BB28" s="353">
        <f t="shared" si="13"/>
        <v>2.6432270156030148E-2</v>
      </c>
      <c r="BC28" s="365">
        <f t="shared" si="14"/>
        <v>2.9855932734429741E-2</v>
      </c>
      <c r="BD28" s="365">
        <f t="shared" si="15"/>
        <v>1.3938552201470205</v>
      </c>
      <c r="BE28" s="365">
        <f t="shared" si="16"/>
        <v>2.4002087138011999E-2</v>
      </c>
      <c r="BF28" s="365">
        <f t="shared" si="17"/>
        <v>8.9094979577653347E-3</v>
      </c>
      <c r="BG28" s="365">
        <f t="shared" si="18"/>
        <v>1.1552724973368348E-2</v>
      </c>
      <c r="BH28" s="365">
        <f t="shared" si="19"/>
        <v>0.4594312548917297</v>
      </c>
      <c r="BI28" s="380">
        <f t="shared" si="20"/>
        <v>0.24041988305888493</v>
      </c>
      <c r="BJ28" s="365">
        <v>0.26700000000000002</v>
      </c>
      <c r="BK28" s="262">
        <v>20468</v>
      </c>
      <c r="BL28" s="282">
        <v>41471</v>
      </c>
      <c r="BM28" s="262">
        <v>8004</v>
      </c>
      <c r="BN28" s="389">
        <f t="shared" si="21"/>
        <v>90825</v>
      </c>
      <c r="BO28" s="278">
        <v>27944</v>
      </c>
      <c r="BP28" s="278">
        <v>3440</v>
      </c>
      <c r="BQ28" s="262">
        <v>1169</v>
      </c>
      <c r="BR28" s="262">
        <v>883</v>
      </c>
      <c r="BS28" s="457"/>
    </row>
    <row r="29" spans="1:71" x14ac:dyDescent="0.2">
      <c r="A29" s="421"/>
      <c r="B29" s="476">
        <v>1996</v>
      </c>
      <c r="C29" s="458">
        <v>28</v>
      </c>
      <c r="D29" s="760">
        <v>4534</v>
      </c>
      <c r="E29" s="334">
        <v>22831</v>
      </c>
      <c r="F29" s="752">
        <f>((((4/6)+((R29+S29+X29+Z29+AB29+AC29+AD29-(1-U29)-V29-W29)/20))*(AE29+(AJ29+AX29)*5/6+(AN29+AR29+AU29)*1/6+AP29*18/6+AT29*8/6-AK29*9/6-AL29*7/6-AM29*3/6-AO29*2/6-AV29*4/6-AW29)-(((2/6)-((R29+S29+T29+U29+Y29+AA29+AB29+AC29+AD29)/20))*(AK29*17/6+AL29*12/6+AO29*3/6+AQ29*2/6+AV29*5/6+AW29*8/6-AJ29*1/6-AM29*9/6-AP29*2/6))))/2</f>
        <v>22629.30939158567</v>
      </c>
      <c r="G29" s="753">
        <f t="shared" si="24"/>
        <v>0.9911659319165026</v>
      </c>
      <c r="H29" s="755">
        <f t="shared" si="25"/>
        <v>22836.514232085527</v>
      </c>
      <c r="I29" s="756">
        <f t="shared" ref="I29:I57" si="36">H29/E29</f>
        <v>1.0002415238966986</v>
      </c>
      <c r="J29" s="754">
        <f t="shared" si="26"/>
        <v>22736.3256</v>
      </c>
      <c r="K29" s="766">
        <f t="shared" si="34"/>
        <v>0.9958532521571547</v>
      </c>
      <c r="L29" s="802">
        <f>((((2/3)+((AZ29+AC29+AB29+AD29-V29)/20))*(AE29+((AJ29+AX29)*(5/6))+((AN29+AR29+AU29)*(1/6))+(AP29*(19/6))+(AT29*(4/3))-(AL29*(7/6))-(BP29*(11/6))-AM29-(AO29*(1/3))-(AV29*(2/3))-AW29))-(((1/3)-(((AZ29+AC29)*2+AB29+AD29-V29)/20))*((AL29*(13/6))+(BP29*(8/3))+(AO29*(1/2))+(AQ29*(1/3))+((AV29+AW29)*(3/2))-(AJ29*(1/6))-(AM29*(11/3))-(AP29*(5/12)))))/2</f>
        <v>22512.606498627385</v>
      </c>
      <c r="M29" s="803">
        <f t="shared" si="35"/>
        <v>0.98605433395941422</v>
      </c>
      <c r="N29" s="515">
        <f t="shared" si="27"/>
        <v>23005.089329842813</v>
      </c>
      <c r="O29" s="785">
        <f t="shared" ref="O29:O57" si="37">N29/E29</f>
        <v>1.0076251294223999</v>
      </c>
      <c r="P29" s="517">
        <f t="shared" si="28"/>
        <v>22731.165999999987</v>
      </c>
      <c r="Q29" s="790">
        <f t="shared" si="33"/>
        <v>0.99562726117997402</v>
      </c>
      <c r="R29" s="413">
        <v>0.42699999999999999</v>
      </c>
      <c r="S29" s="412">
        <v>0.76700000000000002</v>
      </c>
      <c r="T29" s="66">
        <f t="shared" si="1"/>
        <v>8.129680283395363E-2</v>
      </c>
      <c r="U29" s="66">
        <f t="shared" si="2"/>
        <v>7.4167077709519746E-2</v>
      </c>
      <c r="V29" s="113">
        <f t="shared" si="3"/>
        <v>0.16533625178407224</v>
      </c>
      <c r="W29" s="66">
        <f t="shared" si="4"/>
        <v>2.6052643379220662E-2</v>
      </c>
      <c r="X29" s="67">
        <f>E29/AG29</f>
        <v>0.12879732375058528</v>
      </c>
      <c r="Y29" s="66">
        <f t="shared" si="5"/>
        <v>0.26152788365245205</v>
      </c>
      <c r="Z29" s="66">
        <f t="shared" si="6"/>
        <v>9.8706441840654843E-2</v>
      </c>
      <c r="AA29" s="67">
        <f>E29/AE29</f>
        <v>0.34125525013825986</v>
      </c>
      <c r="AB29" s="66">
        <v>0.34</v>
      </c>
      <c r="AC29" s="67">
        <f t="shared" si="7"/>
        <v>9.0786007232191712E-2</v>
      </c>
      <c r="AD29" s="70">
        <v>0.30099999999999999</v>
      </c>
      <c r="AE29" s="69">
        <v>66903</v>
      </c>
      <c r="AF29" s="69"/>
      <c r="AG29" s="68">
        <v>177263</v>
      </c>
      <c r="AH29" s="404">
        <v>156801</v>
      </c>
      <c r="AI29" s="68">
        <f t="shared" si="8"/>
        <v>17497</v>
      </c>
      <c r="AJ29" s="68">
        <v>16093</v>
      </c>
      <c r="AK29" s="69">
        <v>4353</v>
      </c>
      <c r="AL29" s="69">
        <v>1400</v>
      </c>
      <c r="AM29" s="68">
        <v>4962</v>
      </c>
      <c r="AN29" s="69">
        <v>1553</v>
      </c>
      <c r="AO29" s="68">
        <v>29308</v>
      </c>
      <c r="AP29" s="68">
        <v>1404</v>
      </c>
      <c r="AQ29" s="114">
        <v>400</v>
      </c>
      <c r="AR29" s="69">
        <v>197</v>
      </c>
      <c r="AS29" s="69">
        <f t="shared" si="9"/>
        <v>5439</v>
      </c>
      <c r="AT29" s="68">
        <v>3239</v>
      </c>
      <c r="AU29" s="69">
        <v>333</v>
      </c>
      <c r="AV29" s="69">
        <v>1544</v>
      </c>
      <c r="AW29" s="68">
        <v>1343</v>
      </c>
      <c r="AX29" s="220">
        <v>3356</v>
      </c>
      <c r="AY29" s="114">
        <f t="shared" si="10"/>
        <v>1743</v>
      </c>
      <c r="AZ29" s="349">
        <f t="shared" si="11"/>
        <v>0.37742224829772708</v>
      </c>
      <c r="BA29" s="349">
        <f t="shared" si="12"/>
        <v>0.5250841969277289</v>
      </c>
      <c r="BB29" s="353">
        <f t="shared" si="13"/>
        <v>2.7992305218799186E-2</v>
      </c>
      <c r="BC29" s="365">
        <f t="shared" si="14"/>
        <v>3.0683222105007815E-2</v>
      </c>
      <c r="BD29" s="365">
        <f t="shared" si="15"/>
        <v>1.3912380610734945</v>
      </c>
      <c r="BE29" s="365">
        <f t="shared" si="16"/>
        <v>2.0073838243427049E-2</v>
      </c>
      <c r="BF29" s="365">
        <f t="shared" si="17"/>
        <v>7.5763131617991343E-3</v>
      </c>
      <c r="BG29" s="365">
        <f t="shared" si="18"/>
        <v>9.832847238284358E-3</v>
      </c>
      <c r="BH29" s="365">
        <f t="shared" si="19"/>
        <v>0.43806705229959791</v>
      </c>
      <c r="BI29" s="380">
        <f t="shared" si="20"/>
        <v>0.24054227762581648</v>
      </c>
      <c r="BJ29" s="365">
        <v>0.27</v>
      </c>
      <c r="BK29" s="262">
        <v>21570</v>
      </c>
      <c r="BL29" s="282">
        <v>42320</v>
      </c>
      <c r="BM29" s="262">
        <v>7987</v>
      </c>
      <c r="BN29" s="389">
        <f t="shared" si="21"/>
        <v>93078</v>
      </c>
      <c r="BO29" s="278">
        <v>28516</v>
      </c>
      <c r="BP29" s="278">
        <v>3609</v>
      </c>
      <c r="BQ29" s="262">
        <v>1343</v>
      </c>
      <c r="BR29" s="262">
        <v>855</v>
      </c>
      <c r="BS29" s="457"/>
    </row>
    <row r="30" spans="1:71" x14ac:dyDescent="0.2">
      <c r="A30" s="421"/>
      <c r="B30" s="476">
        <v>1995</v>
      </c>
      <c r="C30" s="458">
        <v>28</v>
      </c>
      <c r="D30" s="760">
        <v>4034</v>
      </c>
      <c r="E30" s="334">
        <v>19554</v>
      </c>
      <c r="F30" s="752">
        <f>((((4/6)+((R30+S30+X30+Z30+AB30+AC30+AD30-(1-U30)-V30-W30)/20))*(AE30+(AJ30+AX30)*5/6+(AN30+AR30+AU30)*1/6+AP30*18/6+AT30*8/6-AK30*9/6-AL30*7/6-AM30*3/6-AO30*2/6-AV30*4/6-AW30)-(((2/6)-((R30+S30+T30+U30+Y30+AA30+AB30+AC30+AD30)/20))*(AK30*17/6+AL30*12/6+AO30*3/6+AQ30*2/6+AV30*5/6+AW30*8/6-AJ30*1/6-AM30*9/6-AP30*2/6))))/2</f>
        <v>19537.019983080449</v>
      </c>
      <c r="G30" s="753">
        <f t="shared" si="24"/>
        <v>0.99913163460573018</v>
      </c>
      <c r="H30" s="740">
        <f t="shared" si="25"/>
        <v>19669.582624542956</v>
      </c>
      <c r="I30" s="706">
        <f t="shared" si="36"/>
        <v>1.0059109453075052</v>
      </c>
      <c r="J30" s="632">
        <f t="shared" si="26"/>
        <v>19575.2336</v>
      </c>
      <c r="K30" s="766">
        <f t="shared" si="34"/>
        <v>1.0010858954689577</v>
      </c>
      <c r="L30" s="802">
        <f>((((2/3)+((AZ30+AC30+AB30+AD30-V30)/20))*(AE30+((AJ30+AX30)*(5/6))+((AN30+AR30+AU30)*(1/6))+(AP30*(19/6))+(AT30*(4/3))-(AL30*(7/6))-(BP30*(11/6))-AM30-(AO30*(1/3))-(AV30*(2/3))-AW30))-(((1/3)-(((AZ30+AC30)*2+AB30+AD30-V30)/20))*((AL30*(13/6))+(BP30*(8/3))+(AO30*(1/2))+(AQ30*(1/3))+((AV30+AW30)*(3/2))-(AJ30*(1/6))-(AM30*(11/3))-(AP30*(5/12)))))/2</f>
        <v>19461.568499513633</v>
      </c>
      <c r="M30" s="803">
        <f t="shared" si="35"/>
        <v>0.99527301316935834</v>
      </c>
      <c r="N30" s="515">
        <f t="shared" si="27"/>
        <v>19761.052245757575</v>
      </c>
      <c r="O30" s="785">
        <f t="shared" si="37"/>
        <v>1.0105887412170182</v>
      </c>
      <c r="P30" s="517">
        <f t="shared" si="28"/>
        <v>19564.509999999995</v>
      </c>
      <c r="Q30" s="790">
        <f t="shared" si="33"/>
        <v>1.0005374859363811</v>
      </c>
      <c r="R30" s="413">
        <v>0.41699999999999998</v>
      </c>
      <c r="S30" s="412">
        <v>0.755</v>
      </c>
      <c r="T30" s="66">
        <f t="shared" si="1"/>
        <v>8.4705312672938571E-2</v>
      </c>
      <c r="U30" s="66">
        <f t="shared" si="2"/>
        <v>7.05762313226342E-2</v>
      </c>
      <c r="V30" s="113">
        <f t="shared" si="3"/>
        <v>0.16224857055340003</v>
      </c>
      <c r="W30" s="66">
        <f t="shared" si="4"/>
        <v>2.8915329275041507E-2</v>
      </c>
      <c r="X30" s="67">
        <f>E30/AG30</f>
        <v>0.12478303042679191</v>
      </c>
      <c r="Y30" s="66">
        <f t="shared" si="5"/>
        <v>0.26734573879358053</v>
      </c>
      <c r="Z30" s="66">
        <f t="shared" si="6"/>
        <v>9.8650959771288543E-2</v>
      </c>
      <c r="AA30" s="67">
        <f>E30/AE30</f>
        <v>0.33816408411732152</v>
      </c>
      <c r="AB30" s="66">
        <v>0.33800000000000002</v>
      </c>
      <c r="AC30" s="67">
        <f t="shared" si="7"/>
        <v>9.0871962425975089E-2</v>
      </c>
      <c r="AD30" s="70">
        <v>0.29799999999999999</v>
      </c>
      <c r="AE30" s="69">
        <v>57824</v>
      </c>
      <c r="AF30" s="69"/>
      <c r="AG30" s="68">
        <v>156704</v>
      </c>
      <c r="AH30" s="404">
        <v>138571</v>
      </c>
      <c r="AI30" s="68">
        <f t="shared" si="8"/>
        <v>15459</v>
      </c>
      <c r="AJ30" s="68">
        <v>14240</v>
      </c>
      <c r="AK30" s="69">
        <v>3836</v>
      </c>
      <c r="AL30" s="69">
        <v>1173</v>
      </c>
      <c r="AM30" s="68">
        <v>4081</v>
      </c>
      <c r="AN30" s="69">
        <v>1414</v>
      </c>
      <c r="AO30" s="68">
        <v>25425</v>
      </c>
      <c r="AP30" s="68">
        <v>1219</v>
      </c>
      <c r="AQ30" s="114">
        <v>415</v>
      </c>
      <c r="AR30" s="69">
        <v>199</v>
      </c>
      <c r="AS30" s="69">
        <f t="shared" si="9"/>
        <v>4898</v>
      </c>
      <c r="AT30" s="68">
        <v>2933</v>
      </c>
      <c r="AU30" s="69">
        <v>374</v>
      </c>
      <c r="AV30" s="69">
        <v>1488</v>
      </c>
      <c r="AW30" s="68">
        <v>1257</v>
      </c>
      <c r="AX30" s="220">
        <v>2911</v>
      </c>
      <c r="AY30" s="114">
        <f t="shared" si="10"/>
        <v>1672</v>
      </c>
      <c r="AZ30" s="349">
        <f t="shared" si="11"/>
        <v>0.36900142944659997</v>
      </c>
      <c r="BA30" s="349">
        <f t="shared" si="12"/>
        <v>0.51762558709413931</v>
      </c>
      <c r="BB30" s="353">
        <f t="shared" si="13"/>
        <v>2.6042730243005921E-2</v>
      </c>
      <c r="BC30" s="365">
        <f t="shared" si="14"/>
        <v>3.1256381458035533E-2</v>
      </c>
      <c r="BD30" s="365">
        <f t="shared" si="15"/>
        <v>1.4027739346983952</v>
      </c>
      <c r="BE30" s="365">
        <f t="shared" si="16"/>
        <v>2.1738378527946873E-2</v>
      </c>
      <c r="BF30" s="365">
        <f t="shared" si="17"/>
        <v>8.0214927506636717E-3</v>
      </c>
      <c r="BG30" s="365">
        <f t="shared" si="18"/>
        <v>1.0669797835409434E-2</v>
      </c>
      <c r="BH30" s="365">
        <f t="shared" si="19"/>
        <v>0.43969631986718316</v>
      </c>
      <c r="BI30" s="380">
        <f t="shared" si="20"/>
        <v>0.24626452684006642</v>
      </c>
      <c r="BJ30" s="365">
        <v>0.26700000000000002</v>
      </c>
      <c r="BK30" s="262">
        <v>18436</v>
      </c>
      <c r="BL30" s="282">
        <v>36975</v>
      </c>
      <c r="BM30" s="262">
        <v>6958</v>
      </c>
      <c r="BN30" s="389">
        <f t="shared" si="21"/>
        <v>81114</v>
      </c>
      <c r="BO30" s="278">
        <v>25112</v>
      </c>
      <c r="BP30" s="278">
        <v>3145</v>
      </c>
      <c r="BQ30" s="262">
        <v>1105</v>
      </c>
      <c r="BR30" s="262">
        <v>824</v>
      </c>
      <c r="BS30" s="457"/>
    </row>
    <row r="31" spans="1:71" x14ac:dyDescent="0.2">
      <c r="A31" s="421"/>
      <c r="B31" s="476">
        <v>1994</v>
      </c>
      <c r="C31" s="458">
        <v>28</v>
      </c>
      <c r="D31" s="760">
        <v>3200</v>
      </c>
      <c r="E31" s="334">
        <v>15752</v>
      </c>
      <c r="F31" s="752">
        <f>((((4/6)+((R31+S31+X31+Z31+AB31+AC31+AD31-(1-U31)-V31-W31)/20))*(AE31+(AJ31+AX31)*5/6+(AN31+AR31+AU31)*1/6+AP31*18/6+AT31*8/6-AK31*9/6-AL31*7/6-AM31*3/6-AO31*2/6-AV31*4/6-AW31)-(((2/6)-((R31+S31+T31+U31+Y31+AA31+AB31+AC31+AD31)/20))*(AK31*17/6+AL31*12/6+AO31*3/6+AQ31*2/6+AV31*5/6+AW31*8/6-AJ31*1/6-AM31*9/6-AP31*2/6))))/2</f>
        <v>15738.742945746986</v>
      </c>
      <c r="G31" s="753">
        <f t="shared" si="24"/>
        <v>0.99915838914087007</v>
      </c>
      <c r="H31" s="695">
        <f t="shared" si="25"/>
        <v>15855.019433925934</v>
      </c>
      <c r="I31" s="520">
        <f t="shared" si="36"/>
        <v>1.0065400859526368</v>
      </c>
      <c r="J31" s="632">
        <f t="shared" si="26"/>
        <v>15803.6504</v>
      </c>
      <c r="K31" s="766">
        <f t="shared" si="34"/>
        <v>1.0032789740985273</v>
      </c>
      <c r="L31" s="802">
        <f>((((2/3)+((AZ31+AC31+AB31+AD31-V31)/20))*(AE31+((AJ31+AX31)*(5/6))+((AN31+AR31+AU31)*(1/6))+(AP31*(19/6))+(AT31*(4/3))-(AL31*(7/6))-(BP31*(11/6))-AM31-(AO31*(1/3))-(AV31*(2/3))-AW31))-(((1/3)-(((AZ31+AC31)*2+AB31+AD31-V31)/20))*((AL31*(13/6))+(BP31*(8/3))+(AO31*(1/2))+(AQ31*(1/3))+((AV31+AW31)*(3/2))-(AJ31*(1/6))-(AM31*(11/3))-(AP31*(5/12)))))/2</f>
        <v>15668.884687896385</v>
      </c>
      <c r="M31" s="803">
        <f t="shared" si="35"/>
        <v>0.99472350735756632</v>
      </c>
      <c r="N31" s="515">
        <f t="shared" si="27"/>
        <v>15979.713388392569</v>
      </c>
      <c r="O31" s="785">
        <f t="shared" si="37"/>
        <v>1.0144561572113109</v>
      </c>
      <c r="P31" s="517">
        <f t="shared" si="28"/>
        <v>15791.721999999996</v>
      </c>
      <c r="Q31" s="790">
        <f t="shared" si="33"/>
        <v>1.0025217115286946</v>
      </c>
      <c r="R31" s="413">
        <v>0.42399999999999999</v>
      </c>
      <c r="S31" s="412">
        <v>0.76300000000000001</v>
      </c>
      <c r="T31" s="66">
        <f t="shared" si="1"/>
        <v>8.4829443447037703E-2</v>
      </c>
      <c r="U31" s="66">
        <f t="shared" si="2"/>
        <v>7.0659143370094893E-2</v>
      </c>
      <c r="V31" s="113">
        <f t="shared" si="3"/>
        <v>0.1587847336584112</v>
      </c>
      <c r="W31" s="66">
        <f t="shared" si="4"/>
        <v>2.9131401213986493E-2</v>
      </c>
      <c r="X31" s="67">
        <f>E31/AG31</f>
        <v>0.12653936682117237</v>
      </c>
      <c r="Y31" s="66">
        <f t="shared" si="5"/>
        <v>0.25662563050354792</v>
      </c>
      <c r="Z31" s="66">
        <f t="shared" si="6"/>
        <v>9.6454937622004605E-2</v>
      </c>
      <c r="AA31" s="67">
        <f>E31/AE31</f>
        <v>0.33666752158673163</v>
      </c>
      <c r="AB31" s="66">
        <v>0.33900000000000002</v>
      </c>
      <c r="AC31" s="67">
        <f t="shared" si="7"/>
        <v>8.9417832153788068E-2</v>
      </c>
      <c r="AD31" s="70">
        <v>0.3</v>
      </c>
      <c r="AE31" s="69">
        <v>46788</v>
      </c>
      <c r="AF31" s="69"/>
      <c r="AG31" s="68">
        <v>124483</v>
      </c>
      <c r="AH31" s="404">
        <v>110266</v>
      </c>
      <c r="AI31" s="68">
        <f t="shared" si="8"/>
        <v>12007</v>
      </c>
      <c r="AJ31" s="68">
        <v>11131</v>
      </c>
      <c r="AK31" s="69">
        <v>2979</v>
      </c>
      <c r="AL31" s="69">
        <v>992</v>
      </c>
      <c r="AM31" s="68">
        <v>3306</v>
      </c>
      <c r="AN31" s="69">
        <v>1162</v>
      </c>
      <c r="AO31" s="68">
        <v>19766</v>
      </c>
      <c r="AP31" s="68">
        <v>876</v>
      </c>
      <c r="AQ31" s="114">
        <v>331</v>
      </c>
      <c r="AR31" s="69">
        <v>174</v>
      </c>
      <c r="AS31" s="69">
        <f t="shared" si="9"/>
        <v>3969</v>
      </c>
      <c r="AT31" s="68">
        <v>2258</v>
      </c>
      <c r="AU31" s="69">
        <v>273</v>
      </c>
      <c r="AV31" s="69">
        <v>1207</v>
      </c>
      <c r="AW31" s="68">
        <v>1032</v>
      </c>
      <c r="AX31" s="220">
        <v>2360</v>
      </c>
      <c r="AY31" s="114">
        <f t="shared" si="10"/>
        <v>1363</v>
      </c>
      <c r="AZ31" s="349">
        <f t="shared" si="11"/>
        <v>0.37585855096679865</v>
      </c>
      <c r="BA31" s="349">
        <f t="shared" si="12"/>
        <v>0.5223363832812512</v>
      </c>
      <c r="BB31" s="353">
        <f t="shared" si="13"/>
        <v>2.6557843239639146E-2</v>
      </c>
      <c r="BC31" s="365">
        <f t="shared" si="14"/>
        <v>3.1883871693323587E-2</v>
      </c>
      <c r="BD31" s="365">
        <f t="shared" si="15"/>
        <v>1.3897153116183636</v>
      </c>
      <c r="BE31" s="365">
        <f t="shared" si="16"/>
        <v>2.2056937676327264E-2</v>
      </c>
      <c r="BF31" s="365">
        <f t="shared" si="17"/>
        <v>8.2902886337893524E-3</v>
      </c>
      <c r="BG31" s="365">
        <f t="shared" si="18"/>
        <v>1.0949286247921403E-2</v>
      </c>
      <c r="BH31" s="365">
        <f t="shared" si="19"/>
        <v>0.42245875010686501</v>
      </c>
      <c r="BI31" s="380">
        <f t="shared" si="20"/>
        <v>0.23790288108061897</v>
      </c>
      <c r="BJ31" s="365">
        <v>0.27</v>
      </c>
      <c r="BK31" s="262">
        <v>14858</v>
      </c>
      <c r="BL31" s="282">
        <v>29743</v>
      </c>
      <c r="BM31" s="262">
        <v>5723</v>
      </c>
      <c r="BN31" s="389">
        <f t="shared" si="21"/>
        <v>65022</v>
      </c>
      <c r="BO31" s="278">
        <v>20012</v>
      </c>
      <c r="BP31" s="278">
        <v>2442</v>
      </c>
      <c r="BQ31" s="262">
        <v>1008</v>
      </c>
      <c r="BR31" s="262">
        <v>702</v>
      </c>
      <c r="BS31" s="457"/>
    </row>
    <row r="32" spans="1:71" x14ac:dyDescent="0.2">
      <c r="A32" s="421"/>
      <c r="B32" s="476">
        <v>1993</v>
      </c>
      <c r="C32" s="458">
        <v>28</v>
      </c>
      <c r="D32" s="760">
        <v>4538</v>
      </c>
      <c r="E32" s="334">
        <v>20864</v>
      </c>
      <c r="F32" s="752">
        <f>((((4/6)+((R32+S32+X32+Z32+AB32+AC32+AD32-(1-U32)-V32-W32)/20))*(AE32+(AJ32+AX32)*5/6+(AN32+AR32+AU32)*1/6+AP32*18/6+AT32*8/6-AK32*9/6-AL32*7/6-AM32*3/6-AO32*2/6-AV32*4/6-AW32)-(((2/6)-((R32+S32+T32+U32+Y32+AA32+AB32+AC32+AD32)/20))*(AK32*17/6+AL32*12/6+AO32*3/6+AQ32*2/6+AV32*5/6+AW32*8/6-AJ32*1/6-AM32*9/6-AP32*2/6))))/2</f>
        <v>20749.129836459251</v>
      </c>
      <c r="G32" s="753">
        <f t="shared" si="24"/>
        <v>0.99449433648673558</v>
      </c>
      <c r="H32" s="695">
        <f t="shared" si="25"/>
        <v>20801.388937249892</v>
      </c>
      <c r="I32" s="520">
        <f t="shared" si="36"/>
        <v>0.99699908633291279</v>
      </c>
      <c r="J32" s="632">
        <f t="shared" si="26"/>
        <v>20798.5936</v>
      </c>
      <c r="K32" s="766">
        <f t="shared" si="34"/>
        <v>0.99686510736196321</v>
      </c>
      <c r="L32" s="802">
        <f>((((2/3)+((AZ32+AC32+AB32+AD32-V32)/20))*(AE32+((AJ32+AX32)*(5/6))+((AN32+AR32+AU32)*(1/6))+(AP32*(19/6))+(AT32*(4/3))-(AL32*(7/6))-(BP32*(11/6))-AM32-(AO32*(1/3))-(AV32*(2/3))-AW32))-(((1/3)-(((AZ32+AC32)*2+AB32+AD32-V32)/20))*((AL32*(13/6))+(BP32*(8/3))+(AO32*(1/2))+(AQ32*(1/3))+((AV32+AW32)*(3/2))-(AJ32*(1/6))-(AM32*(11/3))-(AP32*(5/12)))))/2</f>
        <v>20695.671098823546</v>
      </c>
      <c r="M32" s="803">
        <f t="shared" si="35"/>
        <v>0.99193208870895067</v>
      </c>
      <c r="N32" s="515">
        <f t="shared" si="27"/>
        <v>20901.001670734364</v>
      </c>
      <c r="O32" s="785">
        <f t="shared" si="37"/>
        <v>1.0017734696479277</v>
      </c>
      <c r="P32" s="517">
        <f t="shared" si="28"/>
        <v>20817.149999999994</v>
      </c>
      <c r="Q32" s="790">
        <f t="shared" si="33"/>
        <v>0.99775450536809784</v>
      </c>
      <c r="R32" s="413">
        <v>0.40300000000000002</v>
      </c>
      <c r="S32" s="412">
        <v>0.73599999999999999</v>
      </c>
      <c r="T32" s="66">
        <f t="shared" si="1"/>
        <v>8.9893931879629477E-2</v>
      </c>
      <c r="U32" s="66">
        <f t="shared" si="2"/>
        <v>6.4472779048746542E-2</v>
      </c>
      <c r="V32" s="113">
        <f t="shared" si="3"/>
        <v>0.15071836117412524</v>
      </c>
      <c r="W32" s="66">
        <f t="shared" si="4"/>
        <v>3.1116514950325563E-2</v>
      </c>
      <c r="X32" s="67">
        <f>E32/AG32</f>
        <v>0.11952063426594257</v>
      </c>
      <c r="Y32" s="66">
        <f t="shared" si="5"/>
        <v>0.26093077575311563</v>
      </c>
      <c r="Z32" s="66">
        <f t="shared" si="6"/>
        <v>9.3432781100341422E-2</v>
      </c>
      <c r="AA32" s="67">
        <f>E32/AE32</f>
        <v>0.33378661589901931</v>
      </c>
      <c r="AB32" s="66">
        <v>0.33200000000000002</v>
      </c>
      <c r="AC32" s="67">
        <f t="shared" si="7"/>
        <v>8.6558511491487369E-2</v>
      </c>
      <c r="AD32" s="70">
        <v>0.29399999999999998</v>
      </c>
      <c r="AE32" s="69">
        <v>62507</v>
      </c>
      <c r="AF32" s="69"/>
      <c r="AG32" s="68">
        <v>174564</v>
      </c>
      <c r="AH32" s="404">
        <v>154995</v>
      </c>
      <c r="AI32" s="68">
        <f t="shared" si="8"/>
        <v>16310</v>
      </c>
      <c r="AJ32" s="68">
        <v>15110</v>
      </c>
      <c r="AK32" s="69">
        <v>4237</v>
      </c>
      <c r="AL32" s="69">
        <v>1430</v>
      </c>
      <c r="AM32" s="68">
        <v>4030</v>
      </c>
      <c r="AN32" s="69">
        <v>1473</v>
      </c>
      <c r="AO32" s="68">
        <v>26310</v>
      </c>
      <c r="AP32" s="68">
        <v>1200</v>
      </c>
      <c r="AQ32" s="114">
        <v>285</v>
      </c>
      <c r="AR32" s="69">
        <v>298</v>
      </c>
      <c r="AS32" s="69">
        <f t="shared" si="9"/>
        <v>5619</v>
      </c>
      <c r="AT32" s="68">
        <v>3263</v>
      </c>
      <c r="AU32" s="69">
        <v>365</v>
      </c>
      <c r="AV32" s="69">
        <v>1811</v>
      </c>
      <c r="AW32" s="68">
        <v>1660</v>
      </c>
      <c r="AX32" s="220">
        <v>3483</v>
      </c>
      <c r="AY32" s="114">
        <f t="shared" si="10"/>
        <v>1945</v>
      </c>
      <c r="AZ32" s="349">
        <f t="shared" si="11"/>
        <v>0.35807497536720057</v>
      </c>
      <c r="BA32" s="349">
        <f t="shared" si="12"/>
        <v>0.50238880868907676</v>
      </c>
      <c r="BB32" s="353">
        <f t="shared" si="13"/>
        <v>2.3086088769734881E-2</v>
      </c>
      <c r="BC32" s="365">
        <f t="shared" si="14"/>
        <v>3.2188767443459131E-2</v>
      </c>
      <c r="BD32" s="365">
        <f t="shared" si="15"/>
        <v>1.403026860991569</v>
      </c>
      <c r="BE32" s="365">
        <f t="shared" si="16"/>
        <v>2.6557025613131328E-2</v>
      </c>
      <c r="BF32" s="365">
        <f t="shared" si="17"/>
        <v>9.5094062922481161E-3</v>
      </c>
      <c r="BG32" s="365">
        <f t="shared" si="18"/>
        <v>1.1142045324350954E-2</v>
      </c>
      <c r="BH32" s="365">
        <f t="shared" si="19"/>
        <v>0.42091285775993087</v>
      </c>
      <c r="BI32" s="380">
        <f t="shared" si="20"/>
        <v>0.24173292591229784</v>
      </c>
      <c r="BJ32" s="365">
        <v>0.26500000000000001</v>
      </c>
      <c r="BK32" s="262">
        <v>19596</v>
      </c>
      <c r="BL32" s="282">
        <v>41088</v>
      </c>
      <c r="BM32" s="262">
        <v>7449</v>
      </c>
      <c r="BN32" s="389">
        <f t="shared" si="21"/>
        <v>87699</v>
      </c>
      <c r="BO32" s="278">
        <v>28669</v>
      </c>
      <c r="BP32" s="278">
        <v>3431</v>
      </c>
      <c r="BQ32" s="262">
        <v>1477</v>
      </c>
      <c r="BR32" s="262">
        <v>940</v>
      </c>
      <c r="BS32" s="457"/>
    </row>
    <row r="33" spans="1:71" x14ac:dyDescent="0.2">
      <c r="A33" s="421"/>
      <c r="B33" s="476">
        <v>1992</v>
      </c>
      <c r="C33" s="458">
        <v>26</v>
      </c>
      <c r="D33" s="760">
        <v>4212</v>
      </c>
      <c r="E33" s="334">
        <v>17341</v>
      </c>
      <c r="F33" s="752">
        <f>((((4/6)+((R33+S33+X33+Z33+AB33+AC33+AD33-(1-U33)-V33-W33)/20))*(AE33+(AJ33+AX33)*5/6+(AN33+AR33+AU33)*1/6+AP33*18/6+AT33*8/6-AK33*9/6-AL33*7/6-AM33*3/6-AO33*2/6-AV33*4/6-AW33)-(((2/6)-((R33+S33+T33+U33+Y33+AA33+AB33+AC33+AD33)/20))*(AK33*17/6+AL33*12/6+AO33*3/6+AQ33*2/6+AV33*5/6+AW33*8/6-AJ33*1/6-AM33*9/6-AP33*2/6))))/2</f>
        <v>17649.367387135069</v>
      </c>
      <c r="G33" s="753">
        <f t="shared" si="24"/>
        <v>1.0177825608174309</v>
      </c>
      <c r="H33" s="695">
        <f t="shared" si="25"/>
        <v>17562.423584825061</v>
      </c>
      <c r="I33" s="520">
        <f t="shared" si="36"/>
        <v>1.0127687898520881</v>
      </c>
      <c r="J33" s="632">
        <f t="shared" si="26"/>
        <v>17561.9352</v>
      </c>
      <c r="K33" s="766">
        <f t="shared" si="34"/>
        <v>1.0127406262614613</v>
      </c>
      <c r="L33" s="802">
        <f>((((2/3)+((AZ33+AC33+AB33+AD33-V33)/20))*(AE33+((AJ33+AX33)*(5/6))+((AN33+AR33+AU33)*(1/6))+(AP33*(19/6))+(AT33*(4/3))-(AL33*(7/6))-(BP33*(11/6))-AM33-(AO33*(1/3))-(AV33*(2/3))-AW33))-(((1/3)-(((AZ33+AC33)*2+AB33+AD33-V33)/20))*((AL33*(13/6))+(BP33*(8/3))+(AO33*(1/2))+(AQ33*(1/3))+((AV33+AW33)*(3/2))-(AJ33*(1/6))-(AM33*(11/3))-(AP33*(5/12)))))/2</f>
        <v>17599.576528120229</v>
      </c>
      <c r="M33" s="803">
        <f t="shared" si="35"/>
        <v>1.0149112812479228</v>
      </c>
      <c r="N33" s="515">
        <f t="shared" si="27"/>
        <v>17558.72561788233</v>
      </c>
      <c r="O33" s="785">
        <f t="shared" si="37"/>
        <v>1.0125555399274742</v>
      </c>
      <c r="P33" s="517">
        <f t="shared" si="28"/>
        <v>17604.965999999993</v>
      </c>
      <c r="Q33" s="790">
        <f t="shared" si="33"/>
        <v>1.0152220748515075</v>
      </c>
      <c r="R33" s="413">
        <v>0.377</v>
      </c>
      <c r="S33" s="412">
        <v>0.7</v>
      </c>
      <c r="T33" s="66">
        <f t="shared" si="1"/>
        <v>9.0296970933575707E-2</v>
      </c>
      <c r="U33" s="66">
        <f t="shared" si="2"/>
        <v>5.6352135927732742E-2</v>
      </c>
      <c r="V33" s="113">
        <f t="shared" si="3"/>
        <v>0.14661309913108475</v>
      </c>
      <c r="W33" s="66">
        <f t="shared" si="4"/>
        <v>3.4056129546845726E-2</v>
      </c>
      <c r="X33" s="67">
        <f>E33/AG33</f>
        <v>0.10801332959606341</v>
      </c>
      <c r="Y33" s="66">
        <f t="shared" si="5"/>
        <v>0.27196676003042053</v>
      </c>
      <c r="Z33" s="66">
        <f t="shared" si="6"/>
        <v>9.1326419383973345E-2</v>
      </c>
      <c r="AA33" s="67">
        <f>E33/AE33</f>
        <v>0.32165977258815454</v>
      </c>
      <c r="AB33" s="66">
        <v>0.32200000000000001</v>
      </c>
      <c r="AC33" s="67">
        <f t="shared" si="7"/>
        <v>8.522221184091687E-2</v>
      </c>
      <c r="AD33" s="70">
        <v>0.28499999999999998</v>
      </c>
      <c r="AE33" s="69">
        <v>53911</v>
      </c>
      <c r="AF33" s="69"/>
      <c r="AG33" s="68">
        <v>160545</v>
      </c>
      <c r="AH33" s="404">
        <v>142895</v>
      </c>
      <c r="AI33" s="68">
        <f t="shared" si="8"/>
        <v>14662</v>
      </c>
      <c r="AJ33" s="68">
        <v>13682</v>
      </c>
      <c r="AK33" s="69">
        <v>3822</v>
      </c>
      <c r="AL33" s="69">
        <v>1294</v>
      </c>
      <c r="AM33" s="68">
        <v>3038</v>
      </c>
      <c r="AN33" s="69">
        <v>1296</v>
      </c>
      <c r="AO33" s="68">
        <v>23538</v>
      </c>
      <c r="AP33" s="68">
        <v>980</v>
      </c>
      <c r="AQ33" s="114">
        <v>235</v>
      </c>
      <c r="AR33" s="69">
        <v>219</v>
      </c>
      <c r="AS33" s="69">
        <f t="shared" si="9"/>
        <v>4868</v>
      </c>
      <c r="AT33" s="68">
        <v>3264</v>
      </c>
      <c r="AU33" s="69">
        <v>296</v>
      </c>
      <c r="AV33" s="69">
        <v>1665</v>
      </c>
      <c r="AW33" s="68">
        <v>1601</v>
      </c>
      <c r="AX33" s="220">
        <v>3057</v>
      </c>
      <c r="AY33" s="114">
        <f t="shared" si="10"/>
        <v>1836</v>
      </c>
      <c r="AZ33" s="349">
        <f t="shared" si="11"/>
        <v>0.33579993148338472</v>
      </c>
      <c r="BA33" s="349">
        <f t="shared" si="12"/>
        <v>0.47777881590831234</v>
      </c>
      <c r="BB33" s="353">
        <f t="shared" si="13"/>
        <v>1.8923043383475037E-2</v>
      </c>
      <c r="BC33" s="365">
        <f t="shared" si="14"/>
        <v>3.0321716652651903E-2</v>
      </c>
      <c r="BD33" s="365">
        <f t="shared" si="15"/>
        <v>1.4228079612694997</v>
      </c>
      <c r="BE33" s="365">
        <f t="shared" si="16"/>
        <v>2.9697093357570811E-2</v>
      </c>
      <c r="BF33" s="365">
        <f t="shared" si="17"/>
        <v>9.9722819147279578E-3</v>
      </c>
      <c r="BG33" s="365">
        <f t="shared" si="18"/>
        <v>1.1436045968420069E-2</v>
      </c>
      <c r="BH33" s="365">
        <f t="shared" si="19"/>
        <v>0.43660848435384242</v>
      </c>
      <c r="BI33" s="380">
        <f t="shared" si="20"/>
        <v>0.25378865166663578</v>
      </c>
      <c r="BJ33" s="365">
        <v>0.25600000000000001</v>
      </c>
      <c r="BK33" s="262">
        <v>16282</v>
      </c>
      <c r="BL33" s="282">
        <v>36544</v>
      </c>
      <c r="BM33" s="262">
        <v>6563</v>
      </c>
      <c r="BN33" s="389">
        <f t="shared" si="21"/>
        <v>76705</v>
      </c>
      <c r="BO33" s="278">
        <v>26098</v>
      </c>
      <c r="BP33" s="278">
        <v>3109</v>
      </c>
      <c r="BQ33" s="262">
        <v>1315</v>
      </c>
      <c r="BR33" s="262">
        <v>845</v>
      </c>
      <c r="BS33" s="457"/>
    </row>
    <row r="34" spans="1:71" x14ac:dyDescent="0.2">
      <c r="A34" s="421"/>
      <c r="B34" s="476">
        <v>1991</v>
      </c>
      <c r="C34" s="458">
        <v>26</v>
      </c>
      <c r="D34" s="760">
        <v>4208</v>
      </c>
      <c r="E34" s="334">
        <v>18127</v>
      </c>
      <c r="F34" s="752">
        <f>((((4/6)+((R34+S34+X34+Z34+AB34+AC34+AD34-(1-U34)-V34-W34)/20))*(AE34+(AJ34+AX34)*5/6+(AN34+AR34+AU34)*1/6+AP34*18/6+AT34*8/6-AK34*9/6-AL34*7/6-AM34*3/6-AO34*2/6-AV34*4/6-AW34)-(((2/6)-((R34+S34+T34+U34+Y34+AA34+AB34+AC34+AD34)/20))*(AK34*17/6+AL34*12/6+AO34*3/6+AQ34*2/6+AV34*5/6+AW34*8/6-AJ34*1/6-AM34*9/6-AP34*2/6))))/2</f>
        <v>18039.248074694209</v>
      </c>
      <c r="G34" s="753">
        <f t="shared" si="24"/>
        <v>0.99515904863983062</v>
      </c>
      <c r="H34" s="695">
        <f t="shared" si="25"/>
        <v>18005.194757424451</v>
      </c>
      <c r="I34" s="520">
        <f t="shared" si="36"/>
        <v>0.99328045222179351</v>
      </c>
      <c r="J34" s="632">
        <f t="shared" si="26"/>
        <v>17966.4336</v>
      </c>
      <c r="K34" s="766">
        <f t="shared" si="34"/>
        <v>0.9911421415567937</v>
      </c>
      <c r="L34" s="802">
        <f>((((2/3)+((AZ34+AC34+AB34+AD34-V34)/20))*(AE34+((AJ34+AX34)*(5/6))+((AN34+AR34+AU34)*(1/6))+(AP34*(19/6))+(AT34*(4/3))-(AL34*(7/6))-(BP34*(11/6))-AM34-(AO34*(1/3))-(AV34*(2/3))-AW34))-(((1/3)-(((AZ34+AC34)*2+AB34+AD34-V34)/20))*((AL34*(13/6))+(BP34*(8/3))+(AO34*(1/2))+(AQ34*(1/3))+((AV34+AW34)*(3/2))-(AJ34*(1/6))-(AM34*(11/3))-(AP34*(5/12)))))/2</f>
        <v>18013.684441820216</v>
      </c>
      <c r="M34" s="803">
        <f t="shared" si="35"/>
        <v>0.99374879692283424</v>
      </c>
      <c r="N34" s="515">
        <f t="shared" si="27"/>
        <v>17976.917607042866</v>
      </c>
      <c r="O34" s="785">
        <f t="shared" si="37"/>
        <v>0.99172050571207948</v>
      </c>
      <c r="P34" s="517">
        <f t="shared" si="28"/>
        <v>18020.759999999998</v>
      </c>
      <c r="Q34" s="790">
        <f t="shared" si="33"/>
        <v>0.9941391294753682</v>
      </c>
      <c r="R34" s="413">
        <v>0.38500000000000001</v>
      </c>
      <c r="S34" s="412">
        <v>0.70799999999999996</v>
      </c>
      <c r="T34" s="66">
        <f t="shared" si="1"/>
        <v>9.3301087391351789E-2</v>
      </c>
      <c r="U34" s="66">
        <f t="shared" si="2"/>
        <v>6.1515801723824419E-2</v>
      </c>
      <c r="V34" s="113">
        <f t="shared" si="3"/>
        <v>0.15173005860176925</v>
      </c>
      <c r="W34" s="66">
        <f t="shared" si="4"/>
        <v>3.2348983525475508E-2</v>
      </c>
      <c r="X34" s="67">
        <f>E34/AG34</f>
        <v>0.11276796934293855</v>
      </c>
      <c r="Y34" s="66">
        <f t="shared" si="5"/>
        <v>0.27073862603193077</v>
      </c>
      <c r="Z34" s="66">
        <f t="shared" si="6"/>
        <v>9.2624388787279313E-2</v>
      </c>
      <c r="AA34" s="67">
        <f>E34/AE34</f>
        <v>0.32961777648470741</v>
      </c>
      <c r="AB34" s="66">
        <v>0.32300000000000001</v>
      </c>
      <c r="AC34" s="67">
        <f t="shared" si="7"/>
        <v>8.6994388662859412E-2</v>
      </c>
      <c r="AD34" s="70">
        <v>0.28499999999999998</v>
      </c>
      <c r="AE34" s="69">
        <v>54994</v>
      </c>
      <c r="AF34" s="69"/>
      <c r="AG34" s="68">
        <v>160746</v>
      </c>
      <c r="AH34" s="404">
        <v>142968</v>
      </c>
      <c r="AI34" s="68">
        <f t="shared" si="8"/>
        <v>14889</v>
      </c>
      <c r="AJ34" s="68">
        <v>13984</v>
      </c>
      <c r="AK34" s="69">
        <v>3741</v>
      </c>
      <c r="AL34" s="69">
        <v>1249</v>
      </c>
      <c r="AM34" s="68">
        <v>3383</v>
      </c>
      <c r="AN34" s="69">
        <v>1391</v>
      </c>
      <c r="AO34" s="68">
        <v>24390</v>
      </c>
      <c r="AP34" s="68">
        <v>905</v>
      </c>
      <c r="AQ34" s="114">
        <v>212</v>
      </c>
      <c r="AR34" s="69">
        <v>241</v>
      </c>
      <c r="AS34" s="69">
        <f t="shared" si="9"/>
        <v>5131</v>
      </c>
      <c r="AT34" s="68">
        <v>3120</v>
      </c>
      <c r="AU34" s="69">
        <v>368</v>
      </c>
      <c r="AV34" s="69">
        <v>1624</v>
      </c>
      <c r="AW34" s="68">
        <v>1567</v>
      </c>
      <c r="AX34" s="220">
        <v>3131</v>
      </c>
      <c r="AY34" s="114">
        <f t="shared" si="10"/>
        <v>1779</v>
      </c>
      <c r="AZ34" s="349">
        <f t="shared" si="11"/>
        <v>0.34211737772635087</v>
      </c>
      <c r="BA34" s="349">
        <f t="shared" si="12"/>
        <v>0.48607119306234681</v>
      </c>
      <c r="BB34" s="353">
        <f t="shared" si="13"/>
        <v>2.1045624774488944E-2</v>
      </c>
      <c r="BC34" s="365">
        <f t="shared" si="14"/>
        <v>3.1919923357346371E-2</v>
      </c>
      <c r="BD34" s="365">
        <f t="shared" si="15"/>
        <v>1.4207731752554824</v>
      </c>
      <c r="BE34" s="365">
        <f t="shared" si="16"/>
        <v>2.8494017529185001E-2</v>
      </c>
      <c r="BF34" s="365">
        <f t="shared" si="17"/>
        <v>9.7482985579734494E-3</v>
      </c>
      <c r="BG34" s="365">
        <f t="shared" si="18"/>
        <v>1.1067149415848606E-2</v>
      </c>
      <c r="BH34" s="365">
        <f t="shared" si="19"/>
        <v>0.44350292759210097</v>
      </c>
      <c r="BI34" s="380">
        <f t="shared" si="20"/>
        <v>0.25428228534021891</v>
      </c>
      <c r="BJ34" s="365">
        <v>0.25600000000000001</v>
      </c>
      <c r="BK34" s="262">
        <v>17048</v>
      </c>
      <c r="BL34" s="282">
        <v>36558</v>
      </c>
      <c r="BM34" s="262">
        <v>6499</v>
      </c>
      <c r="BN34" s="389">
        <f t="shared" si="21"/>
        <v>78134</v>
      </c>
      <c r="BO34" s="278">
        <v>25782</v>
      </c>
      <c r="BP34" s="278">
        <v>3021</v>
      </c>
      <c r="BQ34" s="262">
        <v>1228</v>
      </c>
      <c r="BR34" s="262">
        <v>894</v>
      </c>
      <c r="BS34" s="457"/>
    </row>
    <row r="35" spans="1:71" x14ac:dyDescent="0.2">
      <c r="A35" s="421"/>
      <c r="B35" s="476">
        <v>1990</v>
      </c>
      <c r="C35" s="458">
        <v>26</v>
      </c>
      <c r="D35" s="760">
        <v>4210</v>
      </c>
      <c r="E35" s="334">
        <v>17919</v>
      </c>
      <c r="F35" s="752">
        <f>((((4/6)+((R35+S35+X35+Z35+AB35+AC35+AD35-(1-U35)-V35-W35)/20))*(AE35+(AJ35+AX35)*5/6+(AN35+AR35+AU35)*1/6+AP35*18/6+AT35*8/6-AK35*9/6-AL35*7/6-AM35*3/6-AO35*2/6-AV35*4/6-AW35)-(((2/6)-((R35+S35+T35+U35+Y35+AA35+AB35+AC35+AD35)/20))*(AK35*17/6+AL35*12/6+AO35*3/6+AQ35*2/6+AV35*5/6+AW35*8/6-AJ35*1/6-AM35*9/6-AP35*2/6))))/2</f>
        <v>18142.773603039783</v>
      </c>
      <c r="G35" s="753">
        <f t="shared" si="24"/>
        <v>1.0124880631195816</v>
      </c>
      <c r="H35" s="695">
        <f t="shared" si="25"/>
        <v>18049.545677751787</v>
      </c>
      <c r="I35" s="520">
        <f t="shared" si="36"/>
        <v>1.0072853216000774</v>
      </c>
      <c r="J35" s="632">
        <f t="shared" si="26"/>
        <v>18032.881600000001</v>
      </c>
      <c r="K35" s="766">
        <f t="shared" si="34"/>
        <v>1.0063553546514872</v>
      </c>
      <c r="L35" s="802">
        <f>((((2/3)+((AZ35+AC35+AB35+AD35-V35)/20))*(AE35+((AJ35+AX35)*(5/6))+((AN35+AR35+AU35)*(1/6))+(AP35*(19/6))+(AT35*(4/3))-(AL35*(7/6))-(BP35*(11/6))-AM35-(AO35*(1/3))-(AV35*(2/3))-AW35))-(((1/3)-(((AZ35+AC35)*2+AB35+AD35-V35)/20))*((AL35*(13/6))+(BP35*(8/3))+(AO35*(1/2))+(AQ35*(1/3))+((AV35+AW35)*(3/2))-(AJ35*(1/6))-(AM35*(11/3))-(AP35*(5/12)))))/2</f>
        <v>18115.189071179306</v>
      </c>
      <c r="M35" s="803">
        <f t="shared" si="35"/>
        <v>1.0109486618214916</v>
      </c>
      <c r="N35" s="515">
        <f t="shared" si="27"/>
        <v>18058.663238657275</v>
      </c>
      <c r="O35" s="785">
        <f t="shared" si="37"/>
        <v>1.007794142455342</v>
      </c>
      <c r="P35" s="517">
        <f t="shared" si="28"/>
        <v>18080.185999999998</v>
      </c>
      <c r="Q35" s="790">
        <f t="shared" si="33"/>
        <v>1.0089952564317204</v>
      </c>
      <c r="R35" s="413">
        <v>0.38500000000000001</v>
      </c>
      <c r="S35" s="412">
        <v>0.71</v>
      </c>
      <c r="T35" s="66">
        <f t="shared" si="1"/>
        <v>9.4685955219540568E-2</v>
      </c>
      <c r="U35" s="66">
        <f t="shared" si="2"/>
        <v>6.0282785693515556E-2</v>
      </c>
      <c r="V35" s="113">
        <f t="shared" si="3"/>
        <v>0.14878739489508222</v>
      </c>
      <c r="W35" s="66">
        <f t="shared" si="4"/>
        <v>3.5693515556847924E-2</v>
      </c>
      <c r="X35" s="67">
        <f>E35/AG35</f>
        <v>0.11177299832830161</v>
      </c>
      <c r="Y35" s="66">
        <f t="shared" si="5"/>
        <v>0.26739241058447222</v>
      </c>
      <c r="Z35" s="66">
        <f t="shared" si="6"/>
        <v>9.177499438608748E-2</v>
      </c>
      <c r="AA35" s="67">
        <f>E35/AE35</f>
        <v>0.32565789473684209</v>
      </c>
      <c r="AB35" s="66">
        <v>0.32500000000000001</v>
      </c>
      <c r="AC35" s="67">
        <f t="shared" si="7"/>
        <v>8.6404351405973204E-2</v>
      </c>
      <c r="AD35" s="70">
        <v>0.28699999999999998</v>
      </c>
      <c r="AE35" s="69">
        <v>55024</v>
      </c>
      <c r="AF35" s="69"/>
      <c r="AG35" s="68">
        <v>160316</v>
      </c>
      <c r="AH35" s="404">
        <v>142768</v>
      </c>
      <c r="AI35" s="68">
        <f t="shared" si="8"/>
        <v>14713</v>
      </c>
      <c r="AJ35" s="68">
        <v>13852</v>
      </c>
      <c r="AK35" s="69">
        <v>3792</v>
      </c>
      <c r="AL35" s="69">
        <v>1261</v>
      </c>
      <c r="AM35" s="68">
        <v>3317</v>
      </c>
      <c r="AN35" s="69">
        <v>1355</v>
      </c>
      <c r="AO35" s="68">
        <v>23853</v>
      </c>
      <c r="AP35" s="68">
        <v>861</v>
      </c>
      <c r="AQ35" s="114">
        <v>454</v>
      </c>
      <c r="AR35" s="69">
        <v>288</v>
      </c>
      <c r="AS35" s="69">
        <f t="shared" si="9"/>
        <v>5210</v>
      </c>
      <c r="AT35" s="68">
        <v>3290</v>
      </c>
      <c r="AU35" s="69">
        <v>387</v>
      </c>
      <c r="AV35" s="69">
        <v>1559</v>
      </c>
      <c r="AW35" s="68">
        <v>1510</v>
      </c>
      <c r="AX35" s="220">
        <v>3180</v>
      </c>
      <c r="AY35" s="114">
        <f t="shared" si="10"/>
        <v>1964</v>
      </c>
      <c r="AZ35" s="349">
        <f t="shared" si="11"/>
        <v>0.34322213628084536</v>
      </c>
      <c r="BA35" s="349">
        <f t="shared" si="12"/>
        <v>0.48801741560418171</v>
      </c>
      <c r="BB35" s="353">
        <f t="shared" si="13"/>
        <v>2.0690386486688788E-2</v>
      </c>
      <c r="BC35" s="365">
        <f t="shared" si="14"/>
        <v>3.2498315826243171E-2</v>
      </c>
      <c r="BD35" s="365">
        <f t="shared" si="15"/>
        <v>1.4218704565280604</v>
      </c>
      <c r="BE35" s="365">
        <f t="shared" si="16"/>
        <v>2.7442570514684503E-2</v>
      </c>
      <c r="BF35" s="365">
        <f t="shared" si="17"/>
        <v>9.4188976770877512E-3</v>
      </c>
      <c r="BG35" s="365">
        <f t="shared" si="18"/>
        <v>1.225080466079493E-2</v>
      </c>
      <c r="BH35" s="365">
        <f t="shared" si="19"/>
        <v>0.43350174469322478</v>
      </c>
      <c r="BI35" s="380">
        <f t="shared" si="20"/>
        <v>0.25174469322477466</v>
      </c>
      <c r="BJ35" s="365">
        <v>0.25800000000000001</v>
      </c>
      <c r="BK35" s="262">
        <v>16804</v>
      </c>
      <c r="BL35" s="282">
        <v>36817</v>
      </c>
      <c r="BM35" s="262">
        <v>6526</v>
      </c>
      <c r="BN35" s="389">
        <f t="shared" si="21"/>
        <v>78237</v>
      </c>
      <c r="BO35" s="278">
        <v>26109</v>
      </c>
      <c r="BP35" s="278">
        <v>3077</v>
      </c>
      <c r="BQ35" s="262">
        <v>1384</v>
      </c>
      <c r="BR35" s="262">
        <v>865</v>
      </c>
      <c r="BS35" s="457"/>
    </row>
    <row r="36" spans="1:71" x14ac:dyDescent="0.2">
      <c r="A36" s="421"/>
      <c r="B36" s="476">
        <v>1989</v>
      </c>
      <c r="C36" s="458">
        <v>26</v>
      </c>
      <c r="D36" s="760">
        <v>4212</v>
      </c>
      <c r="E36" s="334">
        <v>17405</v>
      </c>
      <c r="F36" s="752">
        <f>((((4/6)+((R36+S36+X36+Z36+AB36+AC36+AD36-(1-U36)-V36-W36)/20))*(AE36+(AJ36+AX36)*5/6+(AN36+AR36+AU36)*1/6+AP36*18/6+AT36*8/6-AK36*9/6-AL36*7/6-AM36*3/6-AO36*2/6-AV36*4/6-AW36)-(((2/6)-((R36+S36+T36+U36+Y36+AA36+AB36+AC36+AD36)/20))*(AK36*17/6+AL36*12/6+AO36*3/6+AQ36*2/6+AV36*5/6+AW36*8/6-AJ36*1/6-AM36*9/6-AP36*2/6))))/2</f>
        <v>17446.877494436951</v>
      </c>
      <c r="G36" s="753">
        <f t="shared" si="24"/>
        <v>1.0024060611569636</v>
      </c>
      <c r="H36" s="695">
        <f t="shared" si="25"/>
        <v>17300.975500741006</v>
      </c>
      <c r="I36" s="520">
        <f t="shared" si="36"/>
        <v>0.99402329794547573</v>
      </c>
      <c r="J36" s="632">
        <f t="shared" si="26"/>
        <v>17289.925600000002</v>
      </c>
      <c r="K36" s="766">
        <f t="shared" si="34"/>
        <v>0.99338842861246779</v>
      </c>
      <c r="L36" s="802">
        <f>((((2/3)+((AZ36+AC36+AB36+AD36-V36)/20))*(AE36+((AJ36+AX36)*(5/6))+((AN36+AR36+AU36)*(1/6))+(AP36*(19/6))+(AT36*(4/3))-(AL36*(7/6))-(BP36*(11/6))-AM36-(AO36*(1/3))-(AV36*(2/3))-AW36))-(((1/3)-(((AZ36+AC36)*2+AB36+AD36-V36)/20))*((AL36*(13/6))+(BP36*(8/3))+(AO36*(1/2))+(AQ36*(1/3))+((AV36+AW36)*(3/2))-(AJ36*(1/6))-(AM36*(11/3))-(AP36*(5/12)))))/2</f>
        <v>17407.297988038594</v>
      </c>
      <c r="M36" s="803">
        <f t="shared" si="35"/>
        <v>1.0001320303383276</v>
      </c>
      <c r="N36" s="515">
        <f t="shared" si="27"/>
        <v>17305.178299295072</v>
      </c>
      <c r="O36" s="785">
        <f t="shared" si="37"/>
        <v>0.99426476870411218</v>
      </c>
      <c r="P36" s="517">
        <f t="shared" si="28"/>
        <v>17355.700000000004</v>
      </c>
      <c r="Q36" s="790">
        <f t="shared" si="33"/>
        <v>0.99716748060902061</v>
      </c>
      <c r="R36" s="413">
        <v>0.375</v>
      </c>
      <c r="S36" s="412">
        <v>0.69499999999999995</v>
      </c>
      <c r="T36" s="66">
        <f t="shared" si="1"/>
        <v>0.10043855556592329</v>
      </c>
      <c r="U36" s="66">
        <f t="shared" si="2"/>
        <v>5.7534757861341795E-2</v>
      </c>
      <c r="V36" s="113">
        <f t="shared" si="3"/>
        <v>0.14778201995838358</v>
      </c>
      <c r="W36" s="66">
        <f t="shared" si="4"/>
        <v>3.5047121395913032E-2</v>
      </c>
      <c r="X36" s="67">
        <f>E36/AG36</f>
        <v>0.10875881849368568</v>
      </c>
      <c r="Y36" s="66">
        <f t="shared" si="5"/>
        <v>0.26740692357935991</v>
      </c>
      <c r="Z36" s="66">
        <f t="shared" si="6"/>
        <v>8.9537782832290844E-2</v>
      </c>
      <c r="AA36" s="67">
        <f>E36/AE36</f>
        <v>0.32481104786787346</v>
      </c>
      <c r="AB36" s="66">
        <v>0.32</v>
      </c>
      <c r="AC36" s="67">
        <f t="shared" si="7"/>
        <v>8.4532565158436074E-2</v>
      </c>
      <c r="AD36" s="70">
        <v>0.28299999999999997</v>
      </c>
      <c r="AE36" s="69">
        <v>53585</v>
      </c>
      <c r="AF36" s="69"/>
      <c r="AG36" s="68">
        <v>160033</v>
      </c>
      <c r="AH36" s="404">
        <v>142821</v>
      </c>
      <c r="AI36" s="68">
        <f t="shared" si="8"/>
        <v>14329</v>
      </c>
      <c r="AJ36" s="68">
        <v>13528</v>
      </c>
      <c r="AK36" s="69">
        <v>3762</v>
      </c>
      <c r="AL36" s="69">
        <v>1240</v>
      </c>
      <c r="AM36" s="68">
        <v>3083</v>
      </c>
      <c r="AN36" s="69">
        <v>1286</v>
      </c>
      <c r="AO36" s="68">
        <v>23650</v>
      </c>
      <c r="AP36" s="68">
        <v>801</v>
      </c>
      <c r="AQ36" s="114">
        <v>437</v>
      </c>
      <c r="AR36" s="69">
        <v>407</v>
      </c>
      <c r="AS36" s="69">
        <f t="shared" si="9"/>
        <v>5382</v>
      </c>
      <c r="AT36" s="68">
        <v>3116</v>
      </c>
      <c r="AU36" s="69">
        <v>337</v>
      </c>
      <c r="AV36" s="69">
        <v>1626</v>
      </c>
      <c r="AW36" s="68">
        <v>1441</v>
      </c>
      <c r="AX36" s="220">
        <v>3352</v>
      </c>
      <c r="AY36" s="114">
        <f t="shared" si="10"/>
        <v>1878</v>
      </c>
      <c r="AZ36" s="349">
        <f t="shared" si="11"/>
        <v>0.33483718982959765</v>
      </c>
      <c r="BA36" s="349">
        <f t="shared" si="12"/>
        <v>0.47747652046765354</v>
      </c>
      <c r="BB36" s="353">
        <f t="shared" si="13"/>
        <v>1.9264776639818036E-2</v>
      </c>
      <c r="BC36" s="365">
        <f t="shared" si="14"/>
        <v>3.3630563696237653E-2</v>
      </c>
      <c r="BD36" s="365">
        <f t="shared" si="15"/>
        <v>1.4259960809928152</v>
      </c>
      <c r="BE36" s="365">
        <f t="shared" si="16"/>
        <v>2.6891854063637213E-2</v>
      </c>
      <c r="BF36" s="365">
        <f t="shared" si="17"/>
        <v>9.0043928439759308E-3</v>
      </c>
      <c r="BG36" s="365">
        <f t="shared" si="18"/>
        <v>1.1735079639824286E-2</v>
      </c>
      <c r="BH36" s="365">
        <f t="shared" si="19"/>
        <v>0.44135485676961839</v>
      </c>
      <c r="BI36" s="380">
        <f t="shared" si="20"/>
        <v>0.25245871046001678</v>
      </c>
      <c r="BJ36" s="365">
        <v>0.254</v>
      </c>
      <c r="BK36" s="262">
        <v>16229</v>
      </c>
      <c r="BL36" s="282">
        <v>36293</v>
      </c>
      <c r="BM36" s="262">
        <v>6307</v>
      </c>
      <c r="BN36" s="389">
        <f t="shared" si="21"/>
        <v>76412</v>
      </c>
      <c r="BO36" s="278">
        <v>26035</v>
      </c>
      <c r="BP36" s="278">
        <v>3064</v>
      </c>
      <c r="BQ36" s="262">
        <v>1446</v>
      </c>
      <c r="BR36" s="262">
        <v>868</v>
      </c>
      <c r="BS36" s="457"/>
    </row>
    <row r="37" spans="1:71" x14ac:dyDescent="0.2">
      <c r="A37" s="421"/>
      <c r="B37" s="476">
        <v>1988</v>
      </c>
      <c r="C37" s="458">
        <v>26</v>
      </c>
      <c r="D37" s="760">
        <v>4200</v>
      </c>
      <c r="E37" s="334">
        <v>17380</v>
      </c>
      <c r="F37" s="752">
        <f>((((4/6)+((R37+S37+X37+Z37+AB37+AC37+AD37-(1-U37)-V37-W37)/20))*(AE37+(AJ37+AX37)*5/6+(AN37+AR37+AU37)*1/6+AP37*18/6+AT37*8/6-AK37*9/6-AL37*7/6-AM37*3/6-AO37*2/6-AV37*4/6-AW37)-(((2/6)-((R37+S37+T37+U37+Y37+AA37+AB37+AC37+AD37)/20))*(AK37*17/6+AL37*12/6+AO37*3/6+AQ37*2/6+AV37*5/6+AW37*8/6-AJ37*1/6-AM37*9/6-AP37*2/6))))/2</f>
        <v>17629.445321865591</v>
      </c>
      <c r="G37" s="753">
        <f t="shared" si="24"/>
        <v>1.0143524350900801</v>
      </c>
      <c r="H37" s="695">
        <f t="shared" si="25"/>
        <v>17307.95869675259</v>
      </c>
      <c r="I37" s="520">
        <f t="shared" si="36"/>
        <v>0.99585493076827336</v>
      </c>
      <c r="J37" s="632">
        <f t="shared" si="26"/>
        <v>17279.689600000002</v>
      </c>
      <c r="K37" s="766">
        <f t="shared" si="34"/>
        <v>0.99422840046029926</v>
      </c>
      <c r="L37" s="802">
        <f>((((2/3)+((AZ37+AC37+AB37+AD37-V37)/20))*(AE37+((AJ37+AX37)*(5/6))+((AN37+AR37+AU37)*(1/6))+(AP37*(19/6))+(AT37*(4/3))-(AL37*(7/6))-(BP37*(11/6))-AM37-(AO37*(1/3))-(AV37*(2/3))-AW37))-(((1/3)-(((AZ37+AC37)*2+AB37+AD37-V37)/20))*((AL37*(13/6))+(BP37*(8/3))+(AO37*(1/2))+(AQ37*(1/3))+((AV37+AW37)*(3/2))-(AJ37*(1/6))-(AM37*(11/3))-(AP37*(5/12)))))/2</f>
        <v>17589.810079195773</v>
      </c>
      <c r="M37" s="803">
        <f t="shared" si="35"/>
        <v>1.0120719263058557</v>
      </c>
      <c r="N37" s="515">
        <f t="shared" si="27"/>
        <v>17278.752642299121</v>
      </c>
      <c r="O37" s="785">
        <f t="shared" si="37"/>
        <v>0.99417449035092753</v>
      </c>
      <c r="P37" s="517">
        <f t="shared" si="28"/>
        <v>17349.170000000002</v>
      </c>
      <c r="Q37" s="790">
        <f t="shared" si="33"/>
        <v>0.99822612197928662</v>
      </c>
      <c r="R37" s="413">
        <v>0.378</v>
      </c>
      <c r="S37" s="412">
        <v>0.69599999999999995</v>
      </c>
      <c r="T37" s="66">
        <f t="shared" si="1"/>
        <v>0.10711234911792016</v>
      </c>
      <c r="U37" s="66">
        <f t="shared" si="2"/>
        <v>5.9052924791086349E-2</v>
      </c>
      <c r="V37" s="113">
        <f t="shared" si="3"/>
        <v>0.14653657924457272</v>
      </c>
      <c r="W37" s="66">
        <f t="shared" si="4"/>
        <v>3.3184772516248837E-2</v>
      </c>
      <c r="X37" s="67">
        <f>E37/AG37</f>
        <v>0.1090475592922575</v>
      </c>
      <c r="Y37" s="66">
        <f t="shared" si="5"/>
        <v>0.25816155988857936</v>
      </c>
      <c r="Z37" s="66">
        <f t="shared" si="6"/>
        <v>8.7225498807880539E-2</v>
      </c>
      <c r="AA37" s="67">
        <f>E37/AE37</f>
        <v>0.32274837511606314</v>
      </c>
      <c r="AB37" s="66">
        <v>0.318</v>
      </c>
      <c r="AC37" s="67">
        <f t="shared" si="7"/>
        <v>8.1465679508093858E-2</v>
      </c>
      <c r="AD37" s="70">
        <v>0.28199999999999997</v>
      </c>
      <c r="AE37" s="69">
        <v>53850</v>
      </c>
      <c r="AF37" s="69"/>
      <c r="AG37" s="68">
        <v>159380</v>
      </c>
      <c r="AH37" s="404">
        <v>142568</v>
      </c>
      <c r="AI37" s="68">
        <f t="shared" si="8"/>
        <v>13902</v>
      </c>
      <c r="AJ37" s="68">
        <v>12984</v>
      </c>
      <c r="AK37" s="69">
        <v>3759</v>
      </c>
      <c r="AL37" s="69">
        <v>1265</v>
      </c>
      <c r="AM37" s="68">
        <v>3180</v>
      </c>
      <c r="AN37" s="69">
        <v>1262</v>
      </c>
      <c r="AO37" s="68">
        <v>23355</v>
      </c>
      <c r="AP37" s="68">
        <v>918</v>
      </c>
      <c r="AQ37" s="114">
        <v>370</v>
      </c>
      <c r="AR37" s="69">
        <v>924</v>
      </c>
      <c r="AS37" s="69">
        <f t="shared" si="9"/>
        <v>5768</v>
      </c>
      <c r="AT37" s="68">
        <v>3301</v>
      </c>
      <c r="AU37" s="69">
        <v>339</v>
      </c>
      <c r="AV37" s="69">
        <v>1630</v>
      </c>
      <c r="AW37" s="68">
        <v>1417</v>
      </c>
      <c r="AX37" s="220">
        <v>3243</v>
      </c>
      <c r="AY37" s="114">
        <f t="shared" si="10"/>
        <v>1787</v>
      </c>
      <c r="AZ37" s="349">
        <f t="shared" si="11"/>
        <v>0.33787175304304179</v>
      </c>
      <c r="BA37" s="349">
        <f t="shared" si="12"/>
        <v>0.48199899610992597</v>
      </c>
      <c r="BB37" s="353">
        <f t="shared" si="13"/>
        <v>1.9952315221483247E-2</v>
      </c>
      <c r="BC37" s="365">
        <f t="shared" si="14"/>
        <v>3.6190237169029991E-2</v>
      </c>
      <c r="BD37" s="365">
        <f t="shared" si="15"/>
        <v>1.4265738161559889</v>
      </c>
      <c r="BE37" s="365">
        <f t="shared" si="16"/>
        <v>2.6313834726090994E-2</v>
      </c>
      <c r="BF37" s="365">
        <f t="shared" si="17"/>
        <v>8.890701468189233E-3</v>
      </c>
      <c r="BG37" s="365">
        <f t="shared" si="18"/>
        <v>1.1212197264399548E-2</v>
      </c>
      <c r="BH37" s="365">
        <f t="shared" si="19"/>
        <v>0.43370473537604459</v>
      </c>
      <c r="BI37" s="380">
        <f t="shared" si="20"/>
        <v>0.2411142061281337</v>
      </c>
      <c r="BJ37" s="365">
        <v>0.254</v>
      </c>
      <c r="BK37" s="262">
        <v>16219</v>
      </c>
      <c r="BL37" s="282">
        <v>36244</v>
      </c>
      <c r="BM37" s="262">
        <v>6386</v>
      </c>
      <c r="BN37" s="389">
        <f t="shared" si="21"/>
        <v>76821</v>
      </c>
      <c r="BO37" s="278">
        <v>25838</v>
      </c>
      <c r="BP37" s="278">
        <v>3087</v>
      </c>
      <c r="BQ37" s="262">
        <v>1367</v>
      </c>
      <c r="BR37" s="262">
        <v>840</v>
      </c>
      <c r="BS37" s="457"/>
    </row>
    <row r="38" spans="1:71" x14ac:dyDescent="0.2">
      <c r="A38" s="421"/>
      <c r="B38" s="476">
        <v>1987</v>
      </c>
      <c r="C38" s="458">
        <v>26</v>
      </c>
      <c r="D38" s="760">
        <v>4210</v>
      </c>
      <c r="E38" s="334">
        <v>19883</v>
      </c>
      <c r="F38" s="752">
        <f>((((4/6)+((R38+S38+X38+Z38+AB38+AC38+AD38-(1-U38)-V38-W38)/20))*(AE38+(AJ38+AX38)*5/6+(AN38+AR38+AU38)*1/6+AP38*18/6+AT38*8/6-AK38*9/6-AL38*7/6-AM38*3/6-AO38*2/6-AV38*4/6-AW38)-(((2/6)-((R38+S38+T38+U38+Y38+AA38+AB38+AC38+AD38)/20))*(AK38*17/6+AL38*12/6+AO38*3/6+AQ38*2/6+AV38*5/6+AW38*8/6-AJ38*1/6-AM38*9/6-AP38*2/6))))/2</f>
        <v>20205.632818956612</v>
      </c>
      <c r="G38" s="753">
        <f t="shared" si="24"/>
        <v>1.0162265663610428</v>
      </c>
      <c r="H38" s="695">
        <f t="shared" si="25"/>
        <v>19975.129988307439</v>
      </c>
      <c r="I38" s="520">
        <f t="shared" si="36"/>
        <v>1.0046336060105336</v>
      </c>
      <c r="J38" s="632">
        <f t="shared" si="26"/>
        <v>19933.429599999999</v>
      </c>
      <c r="K38" s="766">
        <f t="shared" si="34"/>
        <v>1.0025363174571242</v>
      </c>
      <c r="L38" s="802">
        <f>((((2/3)+((AZ38+AC38+AB38+AD38-V38)/20))*(AE38+((AJ38+AX38)*(5/6))+((AN38+AR38+AU38)*(1/6))+(AP38*(19/6))+(AT38*(4/3))-(AL38*(7/6))-(BP38*(11/6))-AM38-(AO38*(1/3))-(AV38*(2/3))-AW38))-(((1/3)-(((AZ38+AC38)*2+AB38+AD38-V38)/20))*((AL38*(13/6))+(BP38*(8/3))+(AO38*(1/2))+(AQ38*(1/3))+((AV38+AW38)*(3/2))-(AJ38*(1/6))-(AM38*(11/3))-(AP38*(5/12)))))/2</f>
        <v>20242.408459977643</v>
      </c>
      <c r="M38" s="803">
        <f t="shared" si="35"/>
        <v>1.018076168585105</v>
      </c>
      <c r="N38" s="515">
        <f t="shared" si="27"/>
        <v>19964.393012088382</v>
      </c>
      <c r="O38" s="785">
        <f t="shared" si="37"/>
        <v>1.0040935981536177</v>
      </c>
      <c r="P38" s="517">
        <f t="shared" si="28"/>
        <v>19889.277999999998</v>
      </c>
      <c r="Q38" s="790">
        <f t="shared" si="33"/>
        <v>1.0003157471206559</v>
      </c>
      <c r="R38" s="413">
        <v>0.41499999999999998</v>
      </c>
      <c r="S38" s="412">
        <v>0.747</v>
      </c>
      <c r="T38" s="66">
        <f t="shared" si="1"/>
        <v>9.0319778126775149E-2</v>
      </c>
      <c r="U38" s="66">
        <f t="shared" si="2"/>
        <v>7.4481237678350659E-2</v>
      </c>
      <c r="V38" s="113">
        <f t="shared" si="3"/>
        <v>0.15500673163621992</v>
      </c>
      <c r="W38" s="66">
        <f t="shared" si="4"/>
        <v>3.085842216059077E-2</v>
      </c>
      <c r="X38" s="67">
        <f>E38/AG38</f>
        <v>0.12279369078939242</v>
      </c>
      <c r="Y38" s="66">
        <f t="shared" si="5"/>
        <v>0.254469208407124</v>
      </c>
      <c r="Z38" s="66">
        <f t="shared" si="6"/>
        <v>9.4063808500389076E-2</v>
      </c>
      <c r="AA38" s="67">
        <f>E38/AE38</f>
        <v>0.33219166638821129</v>
      </c>
      <c r="AB38" s="66">
        <v>0.33100000000000002</v>
      </c>
      <c r="AC38" s="67">
        <f t="shared" si="7"/>
        <v>8.8863773915836025E-2</v>
      </c>
      <c r="AD38" s="70">
        <v>0.28899999999999998</v>
      </c>
      <c r="AE38" s="69">
        <v>59854</v>
      </c>
      <c r="AF38" s="69"/>
      <c r="AG38" s="68">
        <v>161922</v>
      </c>
      <c r="AH38" s="404">
        <v>144095</v>
      </c>
      <c r="AI38" s="68">
        <f t="shared" si="8"/>
        <v>15231</v>
      </c>
      <c r="AJ38" s="68">
        <v>14389</v>
      </c>
      <c r="AK38" s="69">
        <v>3870</v>
      </c>
      <c r="AL38" s="69">
        <v>1110</v>
      </c>
      <c r="AM38" s="68">
        <v>4458</v>
      </c>
      <c r="AN38" s="69">
        <v>1333</v>
      </c>
      <c r="AO38" s="68">
        <v>25099</v>
      </c>
      <c r="AP38" s="68">
        <v>842</v>
      </c>
      <c r="AQ38" s="114">
        <v>318</v>
      </c>
      <c r="AR38" s="69">
        <v>356</v>
      </c>
      <c r="AS38" s="69">
        <f t="shared" si="9"/>
        <v>5406</v>
      </c>
      <c r="AT38" s="68">
        <v>3585</v>
      </c>
      <c r="AU38" s="69">
        <v>419</v>
      </c>
      <c r="AV38" s="69">
        <v>1455</v>
      </c>
      <c r="AW38" s="68">
        <v>1529</v>
      </c>
      <c r="AX38" s="220">
        <v>3298</v>
      </c>
      <c r="AY38" s="114">
        <f t="shared" si="10"/>
        <v>1847</v>
      </c>
      <c r="AZ38" s="349">
        <f t="shared" si="11"/>
        <v>0.36964711404256373</v>
      </c>
      <c r="BA38" s="349">
        <f t="shared" si="12"/>
        <v>0.51923765763762797</v>
      </c>
      <c r="BB38" s="353">
        <f t="shared" si="13"/>
        <v>2.7531774558120576E-2</v>
      </c>
      <c r="BC38" s="365">
        <f t="shared" si="14"/>
        <v>3.3386445325527106E-2</v>
      </c>
      <c r="BD38" s="365">
        <f t="shared" si="15"/>
        <v>1.4046847328499348</v>
      </c>
      <c r="BE38" s="365">
        <f t="shared" si="16"/>
        <v>2.5545494035486348E-2</v>
      </c>
      <c r="BF38" s="365">
        <f t="shared" si="17"/>
        <v>9.4428181470090529E-3</v>
      </c>
      <c r="BG38" s="365">
        <f t="shared" si="18"/>
        <v>1.1406726695569473E-2</v>
      </c>
      <c r="BH38" s="365">
        <f t="shared" si="19"/>
        <v>0.4193370534968423</v>
      </c>
      <c r="BI38" s="380">
        <f t="shared" si="20"/>
        <v>0.24040164400040098</v>
      </c>
      <c r="BJ38" s="365">
        <v>0.26300000000000001</v>
      </c>
      <c r="BK38" s="262">
        <v>18713</v>
      </c>
      <c r="BL38" s="282">
        <v>37895</v>
      </c>
      <c r="BM38" s="262">
        <v>6793</v>
      </c>
      <c r="BN38" s="389">
        <f t="shared" si="21"/>
        <v>84076</v>
      </c>
      <c r="BO38" s="278">
        <v>25748</v>
      </c>
      <c r="BP38" s="278">
        <v>3124</v>
      </c>
      <c r="BQ38" s="262">
        <v>1287</v>
      </c>
      <c r="BR38" s="262">
        <v>896</v>
      </c>
      <c r="BS38" s="457"/>
    </row>
    <row r="39" spans="1:71" x14ac:dyDescent="0.2">
      <c r="A39" s="421"/>
      <c r="B39" s="476">
        <v>1986</v>
      </c>
      <c r="C39" s="458">
        <v>26</v>
      </c>
      <c r="D39" s="760">
        <v>4206</v>
      </c>
      <c r="E39" s="334">
        <v>18545</v>
      </c>
      <c r="F39" s="752">
        <f>((((4/6)+((R39+S39+X39+Z39+AB39+AC39+AD39-(1-U39)-V39-W39)/20))*(AE39+(AJ39+AX39)*5/6+(AN39+AR39+AU39)*1/6+AP39*18/6+AT39*8/6-AK39*9/6-AL39*7/6-AM39*3/6-AO39*2/6-AV39*4/6-AW39)-(((2/6)-((R39+S39+T39+U39+Y39+AA39+AB39+AC39+AD39)/20))*(AK39*17/6+AL39*12/6+AO39*3/6+AQ39*2/6+AV39*5/6+AW39*8/6-AJ39*1/6-AM39*9/6-AP39*2/6))))/2</f>
        <v>18668.639701343374</v>
      </c>
      <c r="G39" s="753">
        <f t="shared" si="24"/>
        <v>1.0066670100481734</v>
      </c>
      <c r="H39" s="695">
        <f t="shared" si="25"/>
        <v>18603.956552635034</v>
      </c>
      <c r="I39" s="520">
        <f t="shared" si="36"/>
        <v>1.0031791077182548</v>
      </c>
      <c r="J39" s="632">
        <f t="shared" si="26"/>
        <v>18594.588</v>
      </c>
      <c r="K39" s="766">
        <f t="shared" si="34"/>
        <v>1.0026739282825559</v>
      </c>
      <c r="L39" s="802">
        <f>((((2/3)+((AZ39+AC39+AB39+AD39-V39)/20))*(AE39+((AJ39+AX39)*(5/6))+((AN39+AR39+AU39)*(1/6))+(AP39*(19/6))+(AT39*(4/3))-(AL39*(7/6))-(BP39*(11/6))-AM39-(AO39*(1/3))-(AV39*(2/3))-AW39))-(((1/3)-(((AZ39+AC39)*2+AB39+AD39-V39)/20))*((AL39*(13/6))+(BP39*(8/3))+(AO39*(1/2))+(AQ39*(1/3))+((AV39+AW39)*(3/2))-(AJ39*(1/6))-(AM39*(11/3))-(AP39*(5/12)))))/2</f>
        <v>18708.440769770372</v>
      </c>
      <c r="M39" s="803">
        <f t="shared" si="35"/>
        <v>1.0088131986934685</v>
      </c>
      <c r="N39" s="515">
        <f t="shared" si="27"/>
        <v>18549.919900519166</v>
      </c>
      <c r="O39" s="785">
        <f t="shared" si="37"/>
        <v>1.0002652952558191</v>
      </c>
      <c r="P39" s="517">
        <f t="shared" si="28"/>
        <v>18576.681999999993</v>
      </c>
      <c r="Q39" s="790">
        <f t="shared" si="33"/>
        <v>1.0017083850094362</v>
      </c>
      <c r="R39" s="413">
        <v>0.39500000000000002</v>
      </c>
      <c r="S39" s="412">
        <v>0.72099999999999997</v>
      </c>
      <c r="T39" s="66">
        <f t="shared" si="1"/>
        <v>9.5985143261407849E-2</v>
      </c>
      <c r="U39" s="66">
        <f t="shared" si="2"/>
        <v>6.7438981252210831E-2</v>
      </c>
      <c r="V39" s="113">
        <f t="shared" si="3"/>
        <v>0.15358887963296822</v>
      </c>
      <c r="W39" s="66">
        <f t="shared" si="4"/>
        <v>3.3463035019455252E-2</v>
      </c>
      <c r="X39" s="67">
        <f>E39/AG39</f>
        <v>0.11528801800345646</v>
      </c>
      <c r="Y39" s="66">
        <f t="shared" si="5"/>
        <v>0.26598868058012026</v>
      </c>
      <c r="Z39" s="66">
        <f t="shared" si="6"/>
        <v>9.3492397020975018E-2</v>
      </c>
      <c r="AA39" s="67">
        <f>E39/AE39</f>
        <v>0.32799787760877253</v>
      </c>
      <c r="AB39" s="66">
        <v>0.32600000000000001</v>
      </c>
      <c r="AC39" s="67">
        <f t="shared" si="7"/>
        <v>8.844446654813562E-2</v>
      </c>
      <c r="AD39" s="70">
        <v>0.28599999999999998</v>
      </c>
      <c r="AE39" s="69">
        <v>56540</v>
      </c>
      <c r="AF39" s="69"/>
      <c r="AG39" s="68">
        <v>160858</v>
      </c>
      <c r="AH39" s="404">
        <v>143106</v>
      </c>
      <c r="AI39" s="68">
        <f t="shared" si="8"/>
        <v>15039</v>
      </c>
      <c r="AJ39" s="68">
        <v>14227</v>
      </c>
      <c r="AK39" s="69">
        <v>3903</v>
      </c>
      <c r="AL39" s="69">
        <v>1175</v>
      </c>
      <c r="AM39" s="68">
        <v>3813</v>
      </c>
      <c r="AN39" s="69">
        <v>1323</v>
      </c>
      <c r="AO39" s="68">
        <v>24706</v>
      </c>
      <c r="AP39" s="68">
        <v>812</v>
      </c>
      <c r="AQ39" s="114">
        <v>272</v>
      </c>
      <c r="AR39" s="69">
        <v>289</v>
      </c>
      <c r="AS39" s="69">
        <f t="shared" si="9"/>
        <v>5427</v>
      </c>
      <c r="AT39" s="68">
        <v>3312</v>
      </c>
      <c r="AU39" s="69">
        <v>365</v>
      </c>
      <c r="AV39" s="69">
        <v>1515</v>
      </c>
      <c r="AW39" s="68">
        <v>1620</v>
      </c>
      <c r="AX39" s="220">
        <v>3450</v>
      </c>
      <c r="AY39" s="114">
        <f t="shared" si="10"/>
        <v>1892</v>
      </c>
      <c r="AZ39" s="349">
        <f t="shared" si="11"/>
        <v>0.35149013415559066</v>
      </c>
      <c r="BA39" s="349">
        <f t="shared" si="12"/>
        <v>0.4993099503910281</v>
      </c>
      <c r="BB39" s="353">
        <f t="shared" si="13"/>
        <v>2.3704136567655944E-2</v>
      </c>
      <c r="BC39" s="365">
        <f t="shared" si="14"/>
        <v>3.3737830881895831E-2</v>
      </c>
      <c r="BD39" s="365">
        <f t="shared" si="15"/>
        <v>1.4205518217191369</v>
      </c>
      <c r="BE39" s="365">
        <f t="shared" si="16"/>
        <v>2.865228157056951E-2</v>
      </c>
      <c r="BF39" s="365">
        <f t="shared" si="17"/>
        <v>1.0070994293103234E-2</v>
      </c>
      <c r="BG39" s="365">
        <f t="shared" si="18"/>
        <v>1.1761926668241555E-2</v>
      </c>
      <c r="BH39" s="365">
        <f t="shared" si="19"/>
        <v>0.43696498054474708</v>
      </c>
      <c r="BI39" s="380">
        <f t="shared" si="20"/>
        <v>0.25162716660771134</v>
      </c>
      <c r="BJ39" s="365">
        <v>0.25800000000000001</v>
      </c>
      <c r="BK39" s="262">
        <v>17396</v>
      </c>
      <c r="BL39" s="282">
        <v>36880</v>
      </c>
      <c r="BM39" s="262">
        <v>6511</v>
      </c>
      <c r="BN39" s="389">
        <f t="shared" si="21"/>
        <v>80318</v>
      </c>
      <c r="BO39" s="278">
        <v>25701</v>
      </c>
      <c r="BP39" s="278">
        <v>3119</v>
      </c>
      <c r="BQ39" s="262">
        <v>1289</v>
      </c>
      <c r="BR39" s="262">
        <v>855</v>
      </c>
      <c r="BS39" s="457"/>
    </row>
    <row r="40" spans="1:71" x14ac:dyDescent="0.2">
      <c r="A40" s="421"/>
      <c r="B40" s="476">
        <v>1985</v>
      </c>
      <c r="C40" s="458">
        <v>26</v>
      </c>
      <c r="D40" s="760">
        <v>4206</v>
      </c>
      <c r="E40" s="334">
        <v>18216</v>
      </c>
      <c r="F40" s="752">
        <f>((((4/6)+((R40+S40+X40+Z40+AB40+AC40+AD40-(1-U40)-V40-W40)/20))*(AE40+(AJ40+AX40)*5/6+(AN40+AR40+AU40)*1/6+AP40*18/6+AT40*8/6-AK40*9/6-AL40*7/6-AM40*3/6-AO40*2/6-AV40*4/6-AW40)-(((2/6)-((R40+S40+T40+U40+Y40+AA40+AB40+AC40+AD40)/20))*(AK40*17/6+AL40*12/6+AO40*3/6+AQ40*2/6+AV40*5/6+AW40*8/6-AJ40*1/6-AM40*9/6-AP40*2/6))))/2</f>
        <v>18438.513115120251</v>
      </c>
      <c r="G40" s="753">
        <f t="shared" si="24"/>
        <v>1.0122152566491134</v>
      </c>
      <c r="H40" s="695">
        <f t="shared" si="25"/>
        <v>18173.370685266585</v>
      </c>
      <c r="I40" s="520">
        <f t="shared" si="36"/>
        <v>0.99765978728955784</v>
      </c>
      <c r="J40" s="632">
        <f t="shared" si="26"/>
        <v>18184.8472</v>
      </c>
      <c r="K40" s="766">
        <f t="shared" si="34"/>
        <v>0.99828981115502857</v>
      </c>
      <c r="L40" s="802">
        <f>((((2/3)+((AZ40+AC40+AB40+AD40-V40)/20))*(AE40+((AJ40+AX40)*(5/6))+((AN40+AR40+AU40)*(1/6))+(AP40*(19/6))+(AT40*(4/3))-(AL40*(7/6))-(BP40*(11/6))-AM40-(AO40*(1/3))-(AV40*(2/3))-AW40))-(((1/3)-(((AZ40+AC40)*2+AB40+AD40-V40)/20))*((AL40*(13/6))+(BP40*(8/3))+(AO40*(1/2))+(AQ40*(1/3))+((AV40+AW40)*(3/2))-(AJ40*(1/6))-(AM40*(11/3))-(AP40*(5/12)))))/2</f>
        <v>18435.801581655953</v>
      </c>
      <c r="M40" s="803">
        <f t="shared" si="35"/>
        <v>1.0120664021550259</v>
      </c>
      <c r="N40" s="515">
        <f t="shared" si="27"/>
        <v>18130.047483235085</v>
      </c>
      <c r="O40" s="785">
        <f t="shared" si="37"/>
        <v>0.99528148239103453</v>
      </c>
      <c r="P40" s="517">
        <f t="shared" si="28"/>
        <v>18151.321999999996</v>
      </c>
      <c r="Q40" s="790">
        <f t="shared" si="33"/>
        <v>0.99644938515590675</v>
      </c>
      <c r="R40" s="413">
        <v>0.39100000000000001</v>
      </c>
      <c r="S40" s="412">
        <v>0.71399999999999997</v>
      </c>
      <c r="T40" s="66">
        <f t="shared" si="1"/>
        <v>9.1817580492339596E-2</v>
      </c>
      <c r="U40" s="66">
        <f t="shared" si="2"/>
        <v>6.439387167706527E-2</v>
      </c>
      <c r="V40" s="113">
        <f t="shared" si="3"/>
        <v>0.14003867265469061</v>
      </c>
      <c r="W40" s="66">
        <f t="shared" si="4"/>
        <v>3.1052791533332142E-2</v>
      </c>
      <c r="X40" s="67">
        <f>E40/AG40</f>
        <v>0.11362275449101797</v>
      </c>
      <c r="Y40" s="66">
        <f t="shared" si="5"/>
        <v>0.25988165257343082</v>
      </c>
      <c r="Z40" s="66">
        <f t="shared" si="6"/>
        <v>9.0674900199600797E-2</v>
      </c>
      <c r="AA40" s="67">
        <f>E40/AE40</f>
        <v>0.32565207286769043</v>
      </c>
      <c r="AB40" s="66">
        <v>0.32300000000000001</v>
      </c>
      <c r="AC40" s="67">
        <f t="shared" si="7"/>
        <v>8.6314870259481036E-2</v>
      </c>
      <c r="AD40" s="70">
        <v>0.28100000000000003</v>
      </c>
      <c r="AE40" s="69">
        <v>55937</v>
      </c>
      <c r="AF40" s="69"/>
      <c r="AG40" s="68">
        <v>160320</v>
      </c>
      <c r="AH40" s="404">
        <v>143075</v>
      </c>
      <c r="AI40" s="68">
        <f t="shared" si="8"/>
        <v>14537</v>
      </c>
      <c r="AJ40" s="68">
        <v>13838</v>
      </c>
      <c r="AK40" s="69">
        <v>4018</v>
      </c>
      <c r="AL40" s="69">
        <v>1144</v>
      </c>
      <c r="AM40" s="68">
        <v>3602</v>
      </c>
      <c r="AN40" s="69">
        <v>1140</v>
      </c>
      <c r="AO40" s="68">
        <v>22451</v>
      </c>
      <c r="AP40" s="68">
        <v>699</v>
      </c>
      <c r="AQ40" s="114">
        <v>306</v>
      </c>
      <c r="AR40" s="69">
        <v>227</v>
      </c>
      <c r="AS40" s="69">
        <f t="shared" si="9"/>
        <v>5136</v>
      </c>
      <c r="AT40" s="68">
        <v>3097</v>
      </c>
      <c r="AU40" s="69">
        <v>345</v>
      </c>
      <c r="AV40" s="69">
        <v>1549</v>
      </c>
      <c r="AW40" s="68">
        <v>1431</v>
      </c>
      <c r="AX40" s="220">
        <v>3424</v>
      </c>
      <c r="AY40" s="114">
        <f t="shared" si="10"/>
        <v>1737</v>
      </c>
      <c r="AZ40" s="349">
        <f t="shared" si="11"/>
        <v>0.34890843313373254</v>
      </c>
      <c r="BA40" s="349">
        <f t="shared" si="12"/>
        <v>0.49093687624750498</v>
      </c>
      <c r="BB40" s="353">
        <f t="shared" si="13"/>
        <v>2.2467564870259481E-2</v>
      </c>
      <c r="BC40" s="365">
        <f t="shared" si="14"/>
        <v>3.2035928143712575E-2</v>
      </c>
      <c r="BD40" s="365">
        <f t="shared" si="15"/>
        <v>1.407065091084613</v>
      </c>
      <c r="BE40" s="365">
        <f t="shared" si="16"/>
        <v>2.5582351574092284E-2</v>
      </c>
      <c r="BF40" s="365">
        <f t="shared" si="17"/>
        <v>8.9258982035928143E-3</v>
      </c>
      <c r="BG40" s="365">
        <f t="shared" si="18"/>
        <v>1.0834580838323353E-2</v>
      </c>
      <c r="BH40" s="365">
        <f t="shared" si="19"/>
        <v>0.40136224681337934</v>
      </c>
      <c r="BI40" s="380">
        <f t="shared" si="20"/>
        <v>0.24738545149006919</v>
      </c>
      <c r="BJ40" s="365">
        <v>0.25700000000000001</v>
      </c>
      <c r="BK40" s="262">
        <v>17129</v>
      </c>
      <c r="BL40" s="282">
        <v>36778</v>
      </c>
      <c r="BM40" s="262">
        <v>6423</v>
      </c>
      <c r="BN40" s="389">
        <f t="shared" si="21"/>
        <v>78707</v>
      </c>
      <c r="BO40" s="278">
        <v>25788</v>
      </c>
      <c r="BP40" s="278">
        <v>3293</v>
      </c>
      <c r="BQ40" s="262">
        <v>1337</v>
      </c>
      <c r="BR40" s="262">
        <v>965</v>
      </c>
      <c r="BS40" s="457"/>
    </row>
    <row r="41" spans="1:71" x14ac:dyDescent="0.2">
      <c r="A41" s="421"/>
      <c r="B41" s="476">
        <v>1984</v>
      </c>
      <c r="C41" s="458">
        <v>26</v>
      </c>
      <c r="D41" s="760">
        <v>4210</v>
      </c>
      <c r="E41" s="334">
        <v>17921</v>
      </c>
      <c r="F41" s="752">
        <f>((((4/6)+((R41+S41+X41+Z41+AB41+AC41+AD41-(1-U41)-V41-W41)/20))*(AE41+(AJ41+AX41)*5/6+(AN41+AR41+AU41)*1/6+AP41*18/6+AT41*8/6-AK41*9/6-AL41*7/6-AM41*3/6-AO41*2/6-AV41*4/6-AW41)-(((2/6)-((R41+S41+T41+U41+Y41+AA41+AB41+AC41+AD41)/20))*(AK41*17/6+AL41*12/6+AO41*3/6+AQ41*2/6+AV41*5/6+AW41*8/6-AJ41*1/6-AM41*9/6-AP41*2/6))))/2</f>
        <v>17984.157471266939</v>
      </c>
      <c r="G41" s="753">
        <f t="shared" si="24"/>
        <v>1.0035242157952646</v>
      </c>
      <c r="H41" s="695">
        <f t="shared" si="25"/>
        <v>17892.181837187047</v>
      </c>
      <c r="I41" s="520">
        <f t="shared" si="36"/>
        <v>0.99839193332889054</v>
      </c>
      <c r="J41" s="632">
        <f t="shared" si="26"/>
        <v>17890.886400000003</v>
      </c>
      <c r="K41" s="766">
        <f t="shared" si="34"/>
        <v>0.99831964734110834</v>
      </c>
      <c r="L41" s="802">
        <f>((((2/3)+((AZ41+AC41+AB41+AD41-V41)/20))*(AE41+((AJ41+AX41)*(5/6))+((AN41+AR41+AU41)*(1/6))+(AP41*(19/6))+(AT41*(4/3))-(AL41*(7/6))-(BP41*(11/6))-AM41-(AO41*(1/3))-(AV41*(2/3))-AW41))-(((1/3)-(((AZ41+AC41)*2+AB41+AD41-V41)/20))*((AL41*(13/6))+(BP41*(8/3))+(AO41*(1/2))+(AQ41*(1/3))+((AV41+AW41)*(3/2))-(AJ41*(1/6))-(AM41*(11/3))-(AP41*(5/12)))))/2</f>
        <v>17965.501670631085</v>
      </c>
      <c r="M41" s="803">
        <f t="shared" si="35"/>
        <v>1.002483213583566</v>
      </c>
      <c r="N41" s="515">
        <f t="shared" si="27"/>
        <v>17916.350892623552</v>
      </c>
      <c r="O41" s="785">
        <f t="shared" si="37"/>
        <v>0.99974057768113123</v>
      </c>
      <c r="P41" s="517">
        <f t="shared" si="28"/>
        <v>17947.13</v>
      </c>
      <c r="Q41" s="790">
        <f t="shared" si="33"/>
        <v>1.001458065956141</v>
      </c>
      <c r="R41" s="413">
        <v>0.38500000000000001</v>
      </c>
      <c r="S41" s="412">
        <v>0.70799999999999996</v>
      </c>
      <c r="T41" s="66">
        <f t="shared" si="1"/>
        <v>9.4925729155372437E-2</v>
      </c>
      <c r="U41" s="66">
        <f t="shared" si="2"/>
        <v>5.8874552748563375E-2</v>
      </c>
      <c r="V41" s="113">
        <f t="shared" si="3"/>
        <v>0.14012929262733081</v>
      </c>
      <c r="W41" s="66">
        <f t="shared" si="4"/>
        <v>3.2961075571939717E-2</v>
      </c>
      <c r="X41" s="67">
        <f>E41/AG41</f>
        <v>0.1116114245855287</v>
      </c>
      <c r="Y41" s="66">
        <f t="shared" si="5"/>
        <v>0.25277386244533595</v>
      </c>
      <c r="Z41" s="66">
        <f t="shared" si="6"/>
        <v>8.7116824234271265E-2</v>
      </c>
      <c r="AA41" s="67">
        <f>E41/AE41</f>
        <v>0.32384618164733092</v>
      </c>
      <c r="AB41" s="66">
        <v>0.32300000000000001</v>
      </c>
      <c r="AC41" s="67">
        <f t="shared" si="7"/>
        <v>8.2956541235379849E-2</v>
      </c>
      <c r="AD41" s="70">
        <v>0.28599999999999998</v>
      </c>
      <c r="AE41" s="69">
        <v>55338</v>
      </c>
      <c r="AF41" s="69"/>
      <c r="AG41" s="68">
        <v>160566</v>
      </c>
      <c r="AH41" s="404">
        <v>143829</v>
      </c>
      <c r="AI41" s="68">
        <f t="shared" si="8"/>
        <v>13988</v>
      </c>
      <c r="AJ41" s="68">
        <v>13320</v>
      </c>
      <c r="AK41" s="69">
        <v>3908</v>
      </c>
      <c r="AL41" s="69">
        <v>1286</v>
      </c>
      <c r="AM41" s="68">
        <v>3258</v>
      </c>
      <c r="AN41" s="69">
        <v>1129</v>
      </c>
      <c r="AO41" s="68">
        <v>22500</v>
      </c>
      <c r="AP41" s="68">
        <v>668</v>
      </c>
      <c r="AQ41" s="114">
        <v>313</v>
      </c>
      <c r="AR41" s="69">
        <v>283</v>
      </c>
      <c r="AS41" s="69">
        <f t="shared" si="9"/>
        <v>5253</v>
      </c>
      <c r="AT41" s="68">
        <v>3032</v>
      </c>
      <c r="AU41" s="69">
        <v>314</v>
      </c>
      <c r="AV41" s="69">
        <v>1435</v>
      </c>
      <c r="AW41" s="68">
        <v>1511</v>
      </c>
      <c r="AX41" s="220">
        <v>3527</v>
      </c>
      <c r="AY41" s="114">
        <f t="shared" si="10"/>
        <v>1824</v>
      </c>
      <c r="AZ41" s="349">
        <f t="shared" si="11"/>
        <v>0.34464332424049926</v>
      </c>
      <c r="BA41" s="349">
        <f t="shared" si="12"/>
        <v>0.48335886800443434</v>
      </c>
      <c r="BB41" s="353">
        <f t="shared" si="13"/>
        <v>2.0290721572437501E-2</v>
      </c>
      <c r="BC41" s="365">
        <f t="shared" si="14"/>
        <v>3.2715518852060838E-2</v>
      </c>
      <c r="BD41" s="365">
        <f t="shared" si="15"/>
        <v>1.4024901514330117</v>
      </c>
      <c r="BE41" s="365">
        <f t="shared" si="16"/>
        <v>2.7304926090570676E-2</v>
      </c>
      <c r="BF41" s="365">
        <f t="shared" si="17"/>
        <v>9.4104604959954156E-3</v>
      </c>
      <c r="BG41" s="365">
        <f t="shared" si="18"/>
        <v>1.1359814655655618E-2</v>
      </c>
      <c r="BH41" s="365">
        <f t="shared" si="19"/>
        <v>0.40659221511438792</v>
      </c>
      <c r="BI41" s="380">
        <f t="shared" si="20"/>
        <v>0.24070259134771765</v>
      </c>
      <c r="BJ41" s="365">
        <v>0.26</v>
      </c>
      <c r="BK41" s="262">
        <v>16778</v>
      </c>
      <c r="BL41" s="282">
        <v>37381</v>
      </c>
      <c r="BM41" s="262">
        <v>6213</v>
      </c>
      <c r="BN41" s="389">
        <f t="shared" si="21"/>
        <v>77611</v>
      </c>
      <c r="BO41" s="278">
        <v>26925</v>
      </c>
      <c r="BP41" s="278">
        <v>3193</v>
      </c>
      <c r="BQ41" s="262">
        <v>1270</v>
      </c>
      <c r="BR41" s="262">
        <v>985</v>
      </c>
      <c r="BS41" s="457"/>
    </row>
    <row r="42" spans="1:71" x14ac:dyDescent="0.2">
      <c r="A42" s="421"/>
      <c r="B42" s="476">
        <v>1983</v>
      </c>
      <c r="C42" s="458">
        <v>26</v>
      </c>
      <c r="D42" s="760">
        <v>4218</v>
      </c>
      <c r="E42" s="334">
        <v>18170</v>
      </c>
      <c r="F42" s="752">
        <f>((((4/6)+((R42+S42+X42+Z42+AB42+AC42+AD42-(1-U42)-V42-W42)/20))*(AE42+(AJ42+AX42)*5/6+(AN42+AR42+AU42)*1/6+AP42*18/6+AT42*8/6-AK42*9/6-AL42*7/6-AM42*3/6-AO42*2/6-AV42*4/6-AW42)-(((2/6)-((R42+S42+T42+U42+Y42+AA42+AB42+AC42+AD42)/20))*(AK42*17/6+AL42*12/6+AO42*3/6+AQ42*2/6+AV42*5/6+AW42*8/6-AJ42*1/6-AM42*9/6-AP42*2/6))))/2</f>
        <v>18395.774262490424</v>
      </c>
      <c r="G42" s="753">
        <f t="shared" si="24"/>
        <v>1.0124256611166991</v>
      </c>
      <c r="H42" s="695">
        <f t="shared" si="25"/>
        <v>18165.018895604724</v>
      </c>
      <c r="I42" s="520">
        <f t="shared" si="36"/>
        <v>0.99972586106795402</v>
      </c>
      <c r="J42" s="632">
        <f t="shared" si="26"/>
        <v>18212.312000000002</v>
      </c>
      <c r="K42" s="766">
        <f t="shared" si="34"/>
        <v>1.0023286736378647</v>
      </c>
      <c r="L42" s="802">
        <f>((((2/3)+((AZ42+AC42+AB42+AD42-V42)/20))*(AE42+((AJ42+AX42)*(5/6))+((AN42+AR42+AU42)*(1/6))+(AP42*(19/6))+(AT42*(4/3))-(AL42*(7/6))-(BP42*(11/6))-AM42-(AO42*(1/3))-(AV42*(2/3))-AW42))-(((1/3)-(((AZ42+AC42)*2+AB42+AD42-V42)/20))*((AL42*(13/6))+(BP42*(8/3))+(AO42*(1/2))+(AQ42*(1/3))+((AV42+AW42)*(3/2))-(AJ42*(1/6))-(AM42*(11/3))-(AP42*(5/12)))))/2</f>
        <v>18368.661006654762</v>
      </c>
      <c r="M42" s="803">
        <f t="shared" si="35"/>
        <v>1.0109334621163875</v>
      </c>
      <c r="N42" s="515">
        <f t="shared" si="27"/>
        <v>18173.885660377357</v>
      </c>
      <c r="O42" s="785">
        <f t="shared" si="37"/>
        <v>1.0002138503234648</v>
      </c>
      <c r="P42" s="517">
        <f t="shared" si="28"/>
        <v>18185.691999999995</v>
      </c>
      <c r="Q42" s="790">
        <f t="shared" si="33"/>
        <v>1.0008636213538797</v>
      </c>
      <c r="R42" s="413">
        <v>0.38900000000000001</v>
      </c>
      <c r="S42" s="412">
        <v>0.71399999999999997</v>
      </c>
      <c r="T42" s="66">
        <f t="shared" si="1"/>
        <v>9.2366890380313205E-2</v>
      </c>
      <c r="U42" s="66">
        <f t="shared" si="2"/>
        <v>5.9078299776286355E-2</v>
      </c>
      <c r="V42" s="113">
        <f t="shared" si="3"/>
        <v>0.13520530461040375</v>
      </c>
      <c r="W42" s="66">
        <f t="shared" si="4"/>
        <v>3.7798657718120805E-2</v>
      </c>
      <c r="X42" s="67">
        <f>E42/AG42</f>
        <v>0.11312766553559754</v>
      </c>
      <c r="Y42" s="66">
        <f t="shared" si="5"/>
        <v>0.25476510067114094</v>
      </c>
      <c r="Z42" s="66">
        <f t="shared" si="6"/>
        <v>8.8628085795224604E-2</v>
      </c>
      <c r="AA42" s="67">
        <f>E42/AE42</f>
        <v>0.32519015659955258</v>
      </c>
      <c r="AB42" s="66">
        <v>0.32500000000000001</v>
      </c>
      <c r="AC42" s="67">
        <f t="shared" si="7"/>
        <v>8.4163994645581053E-2</v>
      </c>
      <c r="AD42" s="70">
        <v>0.28499999999999998</v>
      </c>
      <c r="AE42" s="69">
        <v>55875</v>
      </c>
      <c r="AF42" s="69"/>
      <c r="AG42" s="68">
        <v>160615</v>
      </c>
      <c r="AH42" s="404">
        <v>143538</v>
      </c>
      <c r="AI42" s="68">
        <f t="shared" si="8"/>
        <v>14235</v>
      </c>
      <c r="AJ42" s="68">
        <v>13518</v>
      </c>
      <c r="AK42" s="69">
        <v>4031</v>
      </c>
      <c r="AL42" s="69">
        <v>1256</v>
      </c>
      <c r="AM42" s="68">
        <v>3301</v>
      </c>
      <c r="AN42" s="69">
        <v>1076</v>
      </c>
      <c r="AO42" s="68">
        <v>21716</v>
      </c>
      <c r="AP42" s="68">
        <v>717</v>
      </c>
      <c r="AQ42" s="114">
        <v>493</v>
      </c>
      <c r="AR42" s="69">
        <v>266</v>
      </c>
      <c r="AS42" s="69">
        <f t="shared" si="9"/>
        <v>5161</v>
      </c>
      <c r="AT42" s="68">
        <v>3325</v>
      </c>
      <c r="AU42" s="69">
        <v>321</v>
      </c>
      <c r="AV42" s="69">
        <v>1561</v>
      </c>
      <c r="AW42" s="68">
        <v>1619</v>
      </c>
      <c r="AX42" s="220">
        <v>3498</v>
      </c>
      <c r="AY42" s="114">
        <f t="shared" si="10"/>
        <v>2112</v>
      </c>
      <c r="AZ42" s="349">
        <f t="shared" si="11"/>
        <v>0.34788158017619775</v>
      </c>
      <c r="BA42" s="349">
        <f t="shared" si="12"/>
        <v>0.4893440836783613</v>
      </c>
      <c r="BB42" s="353">
        <f t="shared" si="13"/>
        <v>2.0552252280297605E-2</v>
      </c>
      <c r="BC42" s="365">
        <f t="shared" si="14"/>
        <v>3.2132739781464997E-2</v>
      </c>
      <c r="BD42" s="365">
        <f t="shared" si="15"/>
        <v>1.4066398210290827</v>
      </c>
      <c r="BE42" s="365">
        <f t="shared" si="16"/>
        <v>2.8975391498881432E-2</v>
      </c>
      <c r="BF42" s="365">
        <f t="shared" si="17"/>
        <v>1.0080004980854838E-2</v>
      </c>
      <c r="BG42" s="365">
        <f t="shared" si="18"/>
        <v>1.3149456775519099E-2</v>
      </c>
      <c r="BH42" s="365">
        <f t="shared" si="19"/>
        <v>0.3886532438478747</v>
      </c>
      <c r="BI42" s="380">
        <f t="shared" si="20"/>
        <v>0.24193288590604026</v>
      </c>
      <c r="BJ42" s="365">
        <v>0.26100000000000001</v>
      </c>
      <c r="BK42" s="262">
        <v>17067</v>
      </c>
      <c r="BL42" s="282">
        <v>37443</v>
      </c>
      <c r="BM42" s="262">
        <v>6463</v>
      </c>
      <c r="BN42" s="389">
        <f t="shared" si="21"/>
        <v>78596</v>
      </c>
      <c r="BO42" s="278">
        <v>26646</v>
      </c>
      <c r="BP42" s="278">
        <v>3296</v>
      </c>
      <c r="BQ42" s="262">
        <v>1379</v>
      </c>
      <c r="BR42" s="262">
        <v>1033</v>
      </c>
      <c r="BS42" s="457"/>
    </row>
    <row r="43" spans="1:71" x14ac:dyDescent="0.2">
      <c r="A43" s="421"/>
      <c r="B43" s="476">
        <v>1982</v>
      </c>
      <c r="C43" s="458">
        <v>26</v>
      </c>
      <c r="D43" s="760">
        <v>4214</v>
      </c>
      <c r="E43" s="334">
        <v>18110</v>
      </c>
      <c r="F43" s="752">
        <f>((((4/6)+((R43+S43+X43+Z43+AB43+AC43+AD43-(1-U43)-V43-W43)/20))*(AE43+(AJ43+AX43)*5/6+(AN43+AR43+AU43)*1/6+AP43*18/6+AT43*8/6-AK43*9/6-AL43*7/6-AM43*3/6-AO43*2/6-AV43*4/6-AW43)-(((2/6)-((R43+S43+T43+U43+Y43+AA43+AB43+AC43+AD43)/20))*(AK43*17/6+AL43*12/6+AO43*3/6+AQ43*2/6+AV43*5/6+AW43*8/6-AJ43*1/6-AM43*9/6-AP43*2/6))))/2</f>
        <v>18398.278056664338</v>
      </c>
      <c r="G43" s="753">
        <f t="shared" si="24"/>
        <v>1.0159181698875945</v>
      </c>
      <c r="H43" s="695">
        <f t="shared" si="25"/>
        <v>18155.550234403257</v>
      </c>
      <c r="I43" s="520">
        <f t="shared" si="36"/>
        <v>1.0025151979239788</v>
      </c>
      <c r="J43" s="632">
        <f t="shared" si="26"/>
        <v>18165.581600000001</v>
      </c>
      <c r="K43" s="766">
        <f t="shared" si="34"/>
        <v>1.0030691109884042</v>
      </c>
      <c r="L43" s="802">
        <f>((((2/3)+((AZ43+AC43+AB43+AD43-V43)/20))*(AE43+((AJ43+AX43)*(5/6))+((AN43+AR43+AU43)*(1/6))+(AP43*(19/6))+(AT43*(4/3))-(AL43*(7/6))-(BP43*(11/6))-AM43-(AO43*(1/3))-(AV43*(2/3))-AW43))-(((1/3)-(((AZ43+AC43)*2+AB43+AD43-V43)/20))*((AL43*(13/6))+(BP43*(8/3))+(AO43*(1/2))+(AQ43*(1/3))+((AV43+AW43)*(3/2))-(AJ43*(1/6))-(AM43*(11/3))-(AP43*(5/12)))))/2</f>
        <v>18422.897941897609</v>
      </c>
      <c r="M43" s="803">
        <f t="shared" si="35"/>
        <v>1.0172776334565217</v>
      </c>
      <c r="N43" s="515">
        <f t="shared" si="27"/>
        <v>18187.200718857279</v>
      </c>
      <c r="O43" s="785">
        <f t="shared" si="37"/>
        <v>1.0042628779048746</v>
      </c>
      <c r="P43" s="517">
        <f t="shared" si="28"/>
        <v>18202.302000000007</v>
      </c>
      <c r="Q43" s="790">
        <f t="shared" si="33"/>
        <v>1.0050967421314194</v>
      </c>
      <c r="R43" s="413">
        <v>0.38900000000000001</v>
      </c>
      <c r="S43" s="412">
        <v>0.71299999999999997</v>
      </c>
      <c r="T43" s="66">
        <f t="shared" si="1"/>
        <v>9.0983723586521986E-2</v>
      </c>
      <c r="U43" s="66">
        <f t="shared" si="2"/>
        <v>6.0304825813820677E-2</v>
      </c>
      <c r="V43" s="113">
        <f t="shared" si="3"/>
        <v>0.13172236567682988</v>
      </c>
      <c r="W43" s="66">
        <f t="shared" si="4"/>
        <v>3.7032410051399199E-2</v>
      </c>
      <c r="X43" s="67">
        <f>E43/AG43</f>
        <v>0.11241185817856789</v>
      </c>
      <c r="Y43" s="66">
        <f t="shared" si="5"/>
        <v>0.24948243860651056</v>
      </c>
      <c r="Z43" s="66">
        <f t="shared" si="6"/>
        <v>8.6770036746449494E-2</v>
      </c>
      <c r="AA43" s="67">
        <f>E43/AE43</f>
        <v>0.32320816676185038</v>
      </c>
      <c r="AB43" s="66">
        <v>0.32400000000000001</v>
      </c>
      <c r="AC43" s="67">
        <f t="shared" si="7"/>
        <v>8.2567782302115408E-2</v>
      </c>
      <c r="AD43" s="70">
        <v>0.28399999999999997</v>
      </c>
      <c r="AE43" s="69">
        <v>56032</v>
      </c>
      <c r="AF43" s="69"/>
      <c r="AG43" s="68">
        <v>161104</v>
      </c>
      <c r="AH43" s="404">
        <v>144149</v>
      </c>
      <c r="AI43" s="68">
        <f t="shared" si="8"/>
        <v>13979</v>
      </c>
      <c r="AJ43" s="68">
        <v>13302</v>
      </c>
      <c r="AK43" s="69">
        <v>3905</v>
      </c>
      <c r="AL43" s="69">
        <v>1221</v>
      </c>
      <c r="AM43" s="68">
        <v>3379</v>
      </c>
      <c r="AN43" s="69">
        <v>1091</v>
      </c>
      <c r="AO43" s="68">
        <v>21221</v>
      </c>
      <c r="AP43" s="68">
        <v>677</v>
      </c>
      <c r="AQ43" s="114">
        <v>457</v>
      </c>
      <c r="AR43" s="69">
        <v>256</v>
      </c>
      <c r="AS43" s="69">
        <f t="shared" si="9"/>
        <v>5098</v>
      </c>
      <c r="AT43" s="68">
        <v>3176</v>
      </c>
      <c r="AU43" s="69">
        <v>299</v>
      </c>
      <c r="AV43" s="69">
        <v>1740</v>
      </c>
      <c r="AW43" s="68">
        <v>1618</v>
      </c>
      <c r="AX43" s="220">
        <v>3452</v>
      </c>
      <c r="AY43" s="114">
        <f t="shared" si="10"/>
        <v>2075</v>
      </c>
      <c r="AZ43" s="349">
        <f t="shared" si="11"/>
        <v>0.34780017876651109</v>
      </c>
      <c r="BA43" s="349">
        <f t="shared" si="12"/>
        <v>0.48592834442347799</v>
      </c>
      <c r="BB43" s="353">
        <f t="shared" si="13"/>
        <v>2.0974029198530142E-2</v>
      </c>
      <c r="BC43" s="365">
        <f t="shared" si="14"/>
        <v>3.1644155328235175E-2</v>
      </c>
      <c r="BD43" s="365">
        <f t="shared" si="15"/>
        <v>1.3971480582524272</v>
      </c>
      <c r="BE43" s="365">
        <f t="shared" si="16"/>
        <v>2.8876356367789836E-2</v>
      </c>
      <c r="BF43" s="365">
        <f t="shared" si="17"/>
        <v>1.0043201906842785E-2</v>
      </c>
      <c r="BG43" s="365">
        <f t="shared" si="18"/>
        <v>1.2879878836031384E-2</v>
      </c>
      <c r="BH43" s="365">
        <f t="shared" si="19"/>
        <v>0.37873001142204454</v>
      </c>
      <c r="BI43" s="380">
        <f t="shared" si="20"/>
        <v>0.23740005711022272</v>
      </c>
      <c r="BJ43" s="365">
        <v>0.26100000000000001</v>
      </c>
      <c r="BK43" s="262">
        <v>17019</v>
      </c>
      <c r="BL43" s="282">
        <v>37651</v>
      </c>
      <c r="BM43" s="262">
        <v>6316</v>
      </c>
      <c r="BN43" s="389">
        <f t="shared" si="21"/>
        <v>78285</v>
      </c>
      <c r="BO43" s="278">
        <v>26992</v>
      </c>
      <c r="BP43" s="278">
        <v>3147</v>
      </c>
      <c r="BQ43" s="262">
        <v>1319</v>
      </c>
      <c r="BR43" s="262">
        <v>964</v>
      </c>
      <c r="BS43" s="457"/>
    </row>
    <row r="44" spans="1:71" x14ac:dyDescent="0.2">
      <c r="A44" s="421"/>
      <c r="B44" s="476">
        <v>1981</v>
      </c>
      <c r="C44" s="458">
        <v>26</v>
      </c>
      <c r="D44" s="760">
        <v>2788</v>
      </c>
      <c r="E44" s="334">
        <v>11147</v>
      </c>
      <c r="F44" s="752">
        <f>((((4/6)+((R44+S44+X44+Z44+AB44+AC44+AD44-(1-U44)-V44-W44)/20))*(AE44+(AJ44+AX44)*5/6+(AN44+AR44+AU44)*1/6+AP44*18/6+AT44*8/6-AK44*9/6-AL44*7/6-AM44*3/6-AO44*2/6-AV44*4/6-AW44)-(((2/6)-((R44+S44+T44+U44+Y44+AA44+AB44+AC44+AD44)/20))*(AK44*17/6+AL44*12/6+AO44*3/6+AQ44*2/6+AV44*5/6+AW44*8/6-AJ44*1/6-AM44*9/6-AP44*2/6))))/2</f>
        <v>11325.828961595242</v>
      </c>
      <c r="G44" s="753">
        <f t="shared" si="24"/>
        <v>1.0160427883372425</v>
      </c>
      <c r="H44" s="695">
        <f t="shared" si="25"/>
        <v>11138.002113144566</v>
      </c>
      <c r="I44" s="520">
        <f t="shared" si="36"/>
        <v>0.99919279744725631</v>
      </c>
      <c r="J44" s="632">
        <f t="shared" si="26"/>
        <v>11190.3544</v>
      </c>
      <c r="K44" s="766">
        <f t="shared" si="34"/>
        <v>1.0038893334529471</v>
      </c>
      <c r="L44" s="802">
        <f>((((2/3)+((AZ44+AC44+AB44+AD44-V44)/20))*(AE44+((AJ44+AX44)*(5/6))+((AN44+AR44+AU44)*(1/6))+(AP44*(19/6))+(AT44*(4/3))-(AL44*(7/6))-(BP44*(11/6))-AM44-(AO44*(1/3))-(AV44*(2/3))-AW44))-(((1/3)-(((AZ44+AC44)*2+AB44+AD44-V44)/20))*((AL44*(13/6))+(BP44*(8/3))+(AO44*(1/2))+(AQ44*(1/3))+((AV44+AW44)*(3/2))-(AJ44*(1/6))-(AM44*(11/3))-(AP44*(5/12)))))/2</f>
        <v>11253.123719881945</v>
      </c>
      <c r="M44" s="803">
        <f t="shared" si="35"/>
        <v>1.0095203839492191</v>
      </c>
      <c r="N44" s="515">
        <f t="shared" si="27"/>
        <v>11158.520288250851</v>
      </c>
      <c r="O44" s="785">
        <f t="shared" si="37"/>
        <v>1.0010334877770568</v>
      </c>
      <c r="P44" s="517">
        <f t="shared" si="28"/>
        <v>11198.983999999999</v>
      </c>
      <c r="Q44" s="790">
        <f t="shared" si="33"/>
        <v>1.0046634969049968</v>
      </c>
      <c r="R44" s="413">
        <v>0.36899999999999999</v>
      </c>
      <c r="S44" s="412">
        <v>0.68899999999999995</v>
      </c>
      <c r="T44" s="66">
        <f t="shared" si="1"/>
        <v>9.6760296398414616E-2</v>
      </c>
      <c r="U44" s="66">
        <f t="shared" si="2"/>
        <v>5.1151703142052959E-2</v>
      </c>
      <c r="V44" s="113">
        <f t="shared" si="3"/>
        <v>0.12500472179201449</v>
      </c>
      <c r="W44" s="66">
        <f t="shared" si="4"/>
        <v>4.0381411913378136E-2</v>
      </c>
      <c r="X44" s="67">
        <f>E44/AG44</f>
        <v>0.10526763117138216</v>
      </c>
      <c r="Y44" s="66">
        <f t="shared" si="5"/>
        <v>0.26802228732264921</v>
      </c>
      <c r="Z44" s="66">
        <f t="shared" si="6"/>
        <v>8.8127526158727765E-2</v>
      </c>
      <c r="AA44" s="67">
        <f>E44/AE44</f>
        <v>0.32015049686943536</v>
      </c>
      <c r="AB44" s="66">
        <v>0.32</v>
      </c>
      <c r="AC44" s="67">
        <f t="shared" si="7"/>
        <v>8.37457031692668E-2</v>
      </c>
      <c r="AD44" s="70">
        <v>0.27900000000000003</v>
      </c>
      <c r="AE44" s="69">
        <v>34818</v>
      </c>
      <c r="AF44" s="69"/>
      <c r="AG44" s="68">
        <v>105892</v>
      </c>
      <c r="AH44" s="404">
        <v>94467</v>
      </c>
      <c r="AI44" s="68">
        <f t="shared" si="8"/>
        <v>9332</v>
      </c>
      <c r="AJ44" s="68">
        <v>8868</v>
      </c>
      <c r="AK44" s="69">
        <v>2664</v>
      </c>
      <c r="AL44" s="69">
        <v>829</v>
      </c>
      <c r="AM44" s="68">
        <v>1781</v>
      </c>
      <c r="AN44" s="69">
        <v>715</v>
      </c>
      <c r="AO44" s="68">
        <v>13237</v>
      </c>
      <c r="AP44" s="68">
        <v>464</v>
      </c>
      <c r="AQ44" s="114">
        <v>307</v>
      </c>
      <c r="AR44" s="69">
        <v>181</v>
      </c>
      <c r="AS44" s="69">
        <f t="shared" si="9"/>
        <v>3369</v>
      </c>
      <c r="AT44" s="68">
        <v>2021</v>
      </c>
      <c r="AU44" s="69">
        <v>169</v>
      </c>
      <c r="AV44" s="69">
        <v>1252</v>
      </c>
      <c r="AW44" s="68">
        <v>1099</v>
      </c>
      <c r="AX44" s="220">
        <v>2304</v>
      </c>
      <c r="AY44" s="114">
        <f t="shared" si="10"/>
        <v>1406</v>
      </c>
      <c r="AZ44" s="349">
        <f t="shared" si="11"/>
        <v>0.32880670872209422</v>
      </c>
      <c r="BA44" s="349">
        <f t="shared" si="12"/>
        <v>0.46783515279718957</v>
      </c>
      <c r="BB44" s="353">
        <f t="shared" si="13"/>
        <v>1.681902315566804E-2</v>
      </c>
      <c r="BC44" s="365">
        <f t="shared" si="14"/>
        <v>3.1815434593737014E-2</v>
      </c>
      <c r="BD44" s="365">
        <f t="shared" si="15"/>
        <v>1.4228272732494687</v>
      </c>
      <c r="BE44" s="365">
        <f t="shared" si="16"/>
        <v>3.1564133494169686E-2</v>
      </c>
      <c r="BF44" s="365">
        <f t="shared" si="17"/>
        <v>1.0378498847882748E-2</v>
      </c>
      <c r="BG44" s="365">
        <f t="shared" si="18"/>
        <v>1.327767914478903E-2</v>
      </c>
      <c r="BH44" s="365">
        <f t="shared" si="19"/>
        <v>0.38017691998391634</v>
      </c>
      <c r="BI44" s="380">
        <f t="shared" si="20"/>
        <v>0.25469584697570224</v>
      </c>
      <c r="BJ44" s="365">
        <v>0.25600000000000001</v>
      </c>
      <c r="BK44" s="262">
        <v>10451</v>
      </c>
      <c r="BL44" s="282">
        <v>24157</v>
      </c>
      <c r="BM44" s="262">
        <v>4000</v>
      </c>
      <c r="BN44" s="389">
        <f t="shared" si="21"/>
        <v>49540</v>
      </c>
      <c r="BO44" s="278">
        <v>17717</v>
      </c>
      <c r="BP44" s="278">
        <v>2208</v>
      </c>
      <c r="BQ44" s="262">
        <v>895</v>
      </c>
      <c r="BR44" s="262">
        <v>659</v>
      </c>
      <c r="BS44" s="457"/>
    </row>
    <row r="45" spans="1:71" x14ac:dyDescent="0.2">
      <c r="A45" s="421"/>
      <c r="B45" s="476">
        <v>1980</v>
      </c>
      <c r="C45" s="458">
        <v>26</v>
      </c>
      <c r="D45" s="760">
        <v>4210</v>
      </c>
      <c r="E45" s="334">
        <v>18053</v>
      </c>
      <c r="F45" s="752">
        <f>((((4/6)+((R45+S45+X45+Z45+AB45+AC45+AD45-(1-U45)-V45-W45)/20))*(AE45+(AJ45+AX45)*5/6+(AN45+AR45+AU45)*1/6+AP45*18/6+AT45*8/6-AK45*9/6-AL45*7/6-AM45*3/6-AO45*2/6-AV45*4/6-AW45)-(((2/6)-((R45+S45+T45+U45+Y45+AA45+AB45+AC45+AD45)/20))*(AK45*17/6+AL45*12/6+AO45*3/6+AQ45*2/6+AV45*5/6+AW45*8/6-AJ45*1/6-AM45*9/6-AP45*2/6))))/2</f>
        <v>18318.303593418015</v>
      </c>
      <c r="G45" s="753">
        <f t="shared" si="24"/>
        <v>1.0146958175050138</v>
      </c>
      <c r="H45" s="695">
        <f t="shared" si="25"/>
        <v>18139.338638816513</v>
      </c>
      <c r="I45" s="520">
        <f t="shared" si="36"/>
        <v>1.0047825092126801</v>
      </c>
      <c r="J45" s="632">
        <f t="shared" si="26"/>
        <v>18206.121599999999</v>
      </c>
      <c r="K45" s="766">
        <f t="shared" si="34"/>
        <v>1.0084817814213702</v>
      </c>
      <c r="L45" s="802">
        <f>((((2/3)+((AZ45+AC45+AB45+AD45-V45)/20))*(AE45+((AJ45+AX45)*(5/6))+((AN45+AR45+AU45)*(1/6))+(AP45*(19/6))+(AT45*(4/3))-(AL45*(7/6))-(BP45*(11/6))-AM45-(AO45*(1/3))-(AV45*(2/3))-AW45))-(((1/3)-(((AZ45+AC45)*2+AB45+AD45-V45)/20))*((AL45*(13/6))+(BP45*(8/3))+(AO45*(1/2))+(AQ45*(1/3))+((AV45+AW45)*(3/2))-(AJ45*(1/6))-(AM45*(11/3))-(AP45*(5/12)))))/2</f>
        <v>18254.677098759508</v>
      </c>
      <c r="M45" s="803">
        <f t="shared" si="35"/>
        <v>1.0111713897279957</v>
      </c>
      <c r="N45" s="515">
        <f t="shared" si="27"/>
        <v>18230.21953842145</v>
      </c>
      <c r="O45" s="785">
        <f t="shared" si="37"/>
        <v>1.0098166254041683</v>
      </c>
      <c r="P45" s="517">
        <f t="shared" si="28"/>
        <v>18215.034</v>
      </c>
      <c r="Q45" s="790">
        <f t="shared" si="33"/>
        <v>1.0089754611421924</v>
      </c>
      <c r="R45" s="413">
        <v>0.38800000000000001</v>
      </c>
      <c r="S45" s="412">
        <v>0.71399999999999997</v>
      </c>
      <c r="T45" s="66">
        <f t="shared" si="1"/>
        <v>9.2858931701906913E-2</v>
      </c>
      <c r="U45" s="66">
        <f t="shared" si="2"/>
        <v>5.5221637866265966E-2</v>
      </c>
      <c r="V45" s="113">
        <f t="shared" si="3"/>
        <v>0.12537683766515725</v>
      </c>
      <c r="W45" s="66">
        <f t="shared" si="4"/>
        <v>3.6206218024399842E-2</v>
      </c>
      <c r="X45" s="67">
        <f>E45/AG45</f>
        <v>0.11198436821537125</v>
      </c>
      <c r="Y45" s="66">
        <f t="shared" si="5"/>
        <v>0.24770133447819398</v>
      </c>
      <c r="Z45" s="66">
        <f t="shared" si="6"/>
        <v>8.5894175299299047E-2</v>
      </c>
      <c r="AA45" s="67">
        <f>E45/AE45</f>
        <v>0.32294014525419484</v>
      </c>
      <c r="AB45" s="66">
        <v>0.32600000000000001</v>
      </c>
      <c r="AC45" s="67">
        <f t="shared" si="7"/>
        <v>8.1818745735376217E-2</v>
      </c>
      <c r="AD45" s="70">
        <v>0.28699999999999998</v>
      </c>
      <c r="AE45" s="69">
        <v>55902</v>
      </c>
      <c r="AF45" s="69"/>
      <c r="AG45" s="68">
        <v>161210</v>
      </c>
      <c r="AH45" s="404">
        <v>144160</v>
      </c>
      <c r="AI45" s="68">
        <f t="shared" si="8"/>
        <v>13847</v>
      </c>
      <c r="AJ45" s="68">
        <v>13190</v>
      </c>
      <c r="AK45" s="69">
        <v>4114</v>
      </c>
      <c r="AL45" s="69">
        <v>1296</v>
      </c>
      <c r="AM45" s="68">
        <v>3087</v>
      </c>
      <c r="AN45" s="69">
        <v>1031</v>
      </c>
      <c r="AO45" s="68">
        <v>20212</v>
      </c>
      <c r="AP45" s="68">
        <v>657</v>
      </c>
      <c r="AQ45" s="114">
        <v>414</v>
      </c>
      <c r="AR45" s="69">
        <v>257</v>
      </c>
      <c r="AS45" s="69">
        <f t="shared" si="9"/>
        <v>5191</v>
      </c>
      <c r="AT45" s="68">
        <v>3294</v>
      </c>
      <c r="AU45" s="69">
        <v>294</v>
      </c>
      <c r="AV45" s="69">
        <v>1883</v>
      </c>
      <c r="AW45" s="68">
        <v>1610</v>
      </c>
      <c r="AX45" s="220">
        <v>3609</v>
      </c>
      <c r="AY45" s="114">
        <f t="shared" si="10"/>
        <v>2024</v>
      </c>
      <c r="AZ45" s="349">
        <f t="shared" si="11"/>
        <v>0.34676508901432912</v>
      </c>
      <c r="BA45" s="349">
        <f t="shared" si="12"/>
        <v>0.48529247565287514</v>
      </c>
      <c r="BB45" s="353">
        <f t="shared" si="13"/>
        <v>1.9148936170212766E-2</v>
      </c>
      <c r="BC45" s="365">
        <f t="shared" si="14"/>
        <v>3.2200235717387261E-2</v>
      </c>
      <c r="BD45" s="365">
        <f t="shared" si="15"/>
        <v>1.3994848127079531</v>
      </c>
      <c r="BE45" s="365">
        <f t="shared" si="16"/>
        <v>2.8800400701227146E-2</v>
      </c>
      <c r="BF45" s="365">
        <f t="shared" si="17"/>
        <v>9.9869735128093797E-3</v>
      </c>
      <c r="BG45" s="365">
        <f t="shared" si="18"/>
        <v>1.255505241610322E-2</v>
      </c>
      <c r="BH45" s="365">
        <f t="shared" si="19"/>
        <v>0.36156130371006406</v>
      </c>
      <c r="BI45" s="380">
        <f t="shared" si="20"/>
        <v>0.23594862437837644</v>
      </c>
      <c r="BJ45" s="365">
        <v>0.26500000000000001</v>
      </c>
      <c r="BK45" s="262">
        <v>16928</v>
      </c>
      <c r="BL45" s="282">
        <v>38144</v>
      </c>
      <c r="BM45" s="262">
        <v>6345</v>
      </c>
      <c r="BN45" s="389">
        <f t="shared" si="21"/>
        <v>78234</v>
      </c>
      <c r="BO45" s="278">
        <v>27636</v>
      </c>
      <c r="BP45" s="278">
        <v>3362</v>
      </c>
      <c r="BQ45" s="262">
        <v>1435</v>
      </c>
      <c r="BR45" s="262">
        <v>1076</v>
      </c>
      <c r="BS45" s="457"/>
    </row>
    <row r="46" spans="1:71" x14ac:dyDescent="0.2">
      <c r="A46" s="421"/>
      <c r="B46" s="476">
        <v>1979</v>
      </c>
      <c r="C46" s="458">
        <v>26</v>
      </c>
      <c r="D46" s="760">
        <v>4196</v>
      </c>
      <c r="E46" s="334">
        <v>18713</v>
      </c>
      <c r="F46" s="752">
        <f>((((4/6)+((R46+S46+X46+Z46+AB46+AC46+AD46-(1-U46)-V46-W46)/20))*(AE46+(AJ46+AX46)*5/6+(AN46+AR46+AU46)*1/6+AP46*18/6+AT46*8/6-AK46*9/6-AL46*7/6-AM46*3/6-AO46*2/6-AV46*4/6-AW46)-(((2/6)-((R46+S46+T46+U46+Y46+AA46+AB46+AC46+AD46)/20))*(AK46*17/6+AL46*12/6+AO46*3/6+AQ46*2/6+AV46*5/6+AW46*8/6-AJ46*1/6-AM46*9/6-AP46*2/6))))/2</f>
        <v>18830.465435571961</v>
      </c>
      <c r="G46" s="753">
        <f t="shared" si="24"/>
        <v>1.0062772102587485</v>
      </c>
      <c r="H46" s="739">
        <f t="shared" si="25"/>
        <v>18612.455540950672</v>
      </c>
      <c r="I46" s="520">
        <f t="shared" si="36"/>
        <v>0.99462702618236909</v>
      </c>
      <c r="J46" s="632">
        <f t="shared" si="26"/>
        <v>18669.692800000001</v>
      </c>
      <c r="K46" s="766">
        <f t="shared" si="34"/>
        <v>0.99768571581253673</v>
      </c>
      <c r="L46" s="800">
        <f>((((2/3)+((AZ46+AC46+AB46+AD46-V46)/20))*(AE46+((AJ46+AX46)*(5/6))+((AN46+AR46+AU46)*(1/6))+(AP46*(19/6))+(AT46*(4/3))-(AL46*(7/6))-(BP46*(11/6))-AM46-(AO46*(1/3))-(AV46*(2/3))-AW46))-(((1/3)-(((AZ46+AC46)*2+AB46+AD46-V46)/20))*((AL46*(13/6))+(BP46*(8/3))+(AO46*(1/2))+(AQ46*(1/3))+((AV46+AW46)*(3/2))-(AJ46*(1/6))-(AM46*(11/3))-(AP46*(5/12)))))/2</f>
        <v>18797.215932068822</v>
      </c>
      <c r="M46" s="801">
        <f t="shared" si="35"/>
        <v>1.0045003971607345</v>
      </c>
      <c r="N46" s="515">
        <f t="shared" si="27"/>
        <v>18704.312721864339</v>
      </c>
      <c r="O46" s="785">
        <f t="shared" si="37"/>
        <v>0.9995357624039084</v>
      </c>
      <c r="P46" s="517">
        <f t="shared" si="28"/>
        <v>18684.77</v>
      </c>
      <c r="Q46" s="790">
        <f t="shared" si="33"/>
        <v>0.99849142307486771</v>
      </c>
      <c r="R46" s="413">
        <v>0.39700000000000002</v>
      </c>
      <c r="S46" s="412">
        <v>0.72699999999999998</v>
      </c>
      <c r="T46" s="66">
        <f t="shared" si="1"/>
        <v>9.3116267596948396E-2</v>
      </c>
      <c r="U46" s="66">
        <f t="shared" si="2"/>
        <v>6.0485931250770827E-2</v>
      </c>
      <c r="V46" s="113">
        <f t="shared" si="3"/>
        <v>0.12492361795258701</v>
      </c>
      <c r="W46" s="66">
        <f t="shared" si="4"/>
        <v>3.5643180576845145E-2</v>
      </c>
      <c r="X46" s="67">
        <f>E46/AG46</f>
        <v>0.11668059210116101</v>
      </c>
      <c r="Y46" s="66">
        <f t="shared" si="5"/>
        <v>0.25292034462709445</v>
      </c>
      <c r="Z46" s="66">
        <f t="shared" si="6"/>
        <v>8.9507289029667411E-2</v>
      </c>
      <c r="AA46" s="67">
        <f>E46/AE46</f>
        <v>0.32970382507884488</v>
      </c>
      <c r="AB46" s="66">
        <v>0.33</v>
      </c>
      <c r="AC46" s="67">
        <f t="shared" si="7"/>
        <v>8.4805896070533363E-2</v>
      </c>
      <c r="AD46" s="70">
        <v>0.28599999999999998</v>
      </c>
      <c r="AE46" s="69">
        <v>56757</v>
      </c>
      <c r="AF46" s="69"/>
      <c r="AG46" s="68">
        <v>160378</v>
      </c>
      <c r="AH46" s="404">
        <v>142792</v>
      </c>
      <c r="AI46" s="68">
        <f t="shared" si="8"/>
        <v>14355</v>
      </c>
      <c r="AJ46" s="68">
        <v>13601</v>
      </c>
      <c r="AK46" s="69">
        <v>4101</v>
      </c>
      <c r="AL46" s="69">
        <v>1314</v>
      </c>
      <c r="AM46" s="68">
        <v>3433</v>
      </c>
      <c r="AN46" s="69">
        <v>1146</v>
      </c>
      <c r="AO46" s="68">
        <v>20035</v>
      </c>
      <c r="AP46" s="68">
        <v>754</v>
      </c>
      <c r="AQ46" s="114">
        <v>426</v>
      </c>
      <c r="AR46" s="69">
        <v>166</v>
      </c>
      <c r="AS46" s="69">
        <f t="shared" si="9"/>
        <v>5285</v>
      </c>
      <c r="AT46" s="68">
        <v>2982</v>
      </c>
      <c r="AU46" s="69">
        <v>342</v>
      </c>
      <c r="AV46" s="69">
        <v>1896</v>
      </c>
      <c r="AW46" s="68">
        <v>1597</v>
      </c>
      <c r="AX46" s="220">
        <v>3631</v>
      </c>
      <c r="AY46" s="114">
        <f t="shared" si="10"/>
        <v>2023</v>
      </c>
      <c r="AZ46" s="349">
        <f t="shared" si="11"/>
        <v>0.35389517265460352</v>
      </c>
      <c r="BA46" s="349">
        <f t="shared" si="12"/>
        <v>0.49494943196697799</v>
      </c>
      <c r="BB46" s="353">
        <f t="shared" si="13"/>
        <v>2.140567908316602E-2</v>
      </c>
      <c r="BC46" s="365">
        <f t="shared" si="14"/>
        <v>3.2953397598174311E-2</v>
      </c>
      <c r="BD46" s="365">
        <f t="shared" si="15"/>
        <v>1.3985763870535792</v>
      </c>
      <c r="BE46" s="365">
        <f t="shared" si="16"/>
        <v>2.8137498458339939E-2</v>
      </c>
      <c r="BF46" s="365">
        <f t="shared" si="17"/>
        <v>9.9577248749828529E-3</v>
      </c>
      <c r="BG46" s="365">
        <f t="shared" si="18"/>
        <v>1.2613949544201824E-2</v>
      </c>
      <c r="BH46" s="365">
        <f t="shared" si="19"/>
        <v>0.35299610620716387</v>
      </c>
      <c r="BI46" s="380">
        <f t="shared" si="20"/>
        <v>0.23963563965678242</v>
      </c>
      <c r="BJ46" s="365">
        <v>0.26500000000000001</v>
      </c>
      <c r="BK46" s="262">
        <v>17558</v>
      </c>
      <c r="BL46" s="282">
        <v>37911</v>
      </c>
      <c r="BM46" s="262">
        <v>6415</v>
      </c>
      <c r="BN46" s="389">
        <f t="shared" si="21"/>
        <v>79379</v>
      </c>
      <c r="BO46" s="278">
        <v>26997</v>
      </c>
      <c r="BP46" s="278">
        <v>3326</v>
      </c>
      <c r="BQ46" s="262">
        <v>1366</v>
      </c>
      <c r="BR46" s="262">
        <v>1066</v>
      </c>
      <c r="BS46" s="457"/>
    </row>
    <row r="47" spans="1:71" s="90" customFormat="1" x14ac:dyDescent="0.2">
      <c r="A47" s="421"/>
      <c r="B47" s="476">
        <v>1978</v>
      </c>
      <c r="C47" s="458">
        <v>26</v>
      </c>
      <c r="D47" s="760">
        <v>4204</v>
      </c>
      <c r="E47" s="334">
        <v>17251</v>
      </c>
      <c r="F47" s="700"/>
      <c r="G47" s="702"/>
      <c r="H47" s="755">
        <f t="shared" si="25"/>
        <v>17416.462635941174</v>
      </c>
      <c r="I47" s="759">
        <f t="shared" si="36"/>
        <v>1.0095914808382804</v>
      </c>
      <c r="J47" s="632">
        <f t="shared" si="26"/>
        <v>17438.823200000003</v>
      </c>
      <c r="K47" s="766">
        <f t="shared" si="34"/>
        <v>1.0108876702799838</v>
      </c>
      <c r="L47" s="767"/>
      <c r="M47" s="768"/>
      <c r="N47" s="515">
        <f t="shared" si="27"/>
        <v>17467.934088021862</v>
      </c>
      <c r="O47" s="785">
        <f t="shared" si="37"/>
        <v>1.0125751601658954</v>
      </c>
      <c r="P47" s="517">
        <f t="shared" si="28"/>
        <v>17519.385999999999</v>
      </c>
      <c r="Q47" s="790">
        <f t="shared" si="33"/>
        <v>1.0155577067996058</v>
      </c>
      <c r="R47" s="413">
        <v>0.379</v>
      </c>
      <c r="S47" s="412">
        <v>0.70199999999999996</v>
      </c>
      <c r="T47" s="66">
        <f t="shared" si="1"/>
        <v>9.7776202380508187E-2</v>
      </c>
      <c r="U47" s="66">
        <f t="shared" si="2"/>
        <v>5.5147196000149251E-2</v>
      </c>
      <c r="V47" s="113">
        <f t="shared" si="3"/>
        <v>0.12599879390924168</v>
      </c>
      <c r="W47" s="66">
        <f t="shared" si="4"/>
        <v>3.9009738442595428E-2</v>
      </c>
      <c r="X47" s="67">
        <f>E47/AG47</f>
        <v>0.10836599829137143</v>
      </c>
      <c r="Y47" s="66">
        <f t="shared" si="5"/>
        <v>0.26749001902914071</v>
      </c>
      <c r="Z47" s="66">
        <f t="shared" si="6"/>
        <v>9.0067340067340074E-2</v>
      </c>
      <c r="AA47" s="67">
        <f>E47/AE47</f>
        <v>0.32183500615648669</v>
      </c>
      <c r="AB47" s="66">
        <v>0.32300000000000001</v>
      </c>
      <c r="AC47" s="67">
        <f t="shared" si="7"/>
        <v>8.5217850143223278E-2</v>
      </c>
      <c r="AD47" s="70">
        <v>0.28000000000000003</v>
      </c>
      <c r="AE47" s="69">
        <v>53602</v>
      </c>
      <c r="AF47" s="69"/>
      <c r="AG47" s="68">
        <v>159192</v>
      </c>
      <c r="AH47" s="404">
        <v>141567</v>
      </c>
      <c r="AI47" s="68">
        <f t="shared" si="8"/>
        <v>14338</v>
      </c>
      <c r="AJ47" s="68">
        <v>13566</v>
      </c>
      <c r="AK47" s="69">
        <v>3836</v>
      </c>
      <c r="AL47" s="69">
        <v>1274</v>
      </c>
      <c r="AM47" s="68">
        <v>2956</v>
      </c>
      <c r="AN47" s="69">
        <v>1054</v>
      </c>
      <c r="AO47" s="68">
        <v>20058</v>
      </c>
      <c r="AP47" s="68">
        <v>772</v>
      </c>
      <c r="AQ47" s="114">
        <v>475</v>
      </c>
      <c r="AR47" s="69">
        <v>273</v>
      </c>
      <c r="AS47" s="69">
        <f t="shared" si="9"/>
        <v>5241</v>
      </c>
      <c r="AT47" s="68">
        <v>3004</v>
      </c>
      <c r="AU47" s="69">
        <v>296</v>
      </c>
      <c r="AV47" s="69">
        <v>1986</v>
      </c>
      <c r="AW47" s="68">
        <v>1616</v>
      </c>
      <c r="AX47" s="220">
        <v>3618</v>
      </c>
      <c r="AY47" s="114">
        <f t="shared" si="10"/>
        <v>2091</v>
      </c>
      <c r="AZ47" s="349">
        <f t="shared" si="11"/>
        <v>0.33671290014573596</v>
      </c>
      <c r="BA47" s="349">
        <f t="shared" si="12"/>
        <v>0.47857304387155131</v>
      </c>
      <c r="BB47" s="353">
        <f t="shared" si="13"/>
        <v>1.8568772300115582E-2</v>
      </c>
      <c r="BC47" s="365">
        <f t="shared" si="14"/>
        <v>3.2922508668777328E-2</v>
      </c>
      <c r="BD47" s="365">
        <f t="shared" si="15"/>
        <v>1.4213089063840902</v>
      </c>
      <c r="BE47" s="365">
        <f t="shared" si="16"/>
        <v>3.0148128801164135E-2</v>
      </c>
      <c r="BF47" s="365">
        <f t="shared" si="17"/>
        <v>1.0151263882607167E-2</v>
      </c>
      <c r="BG47" s="365">
        <f t="shared" si="18"/>
        <v>1.313508216493291E-2</v>
      </c>
      <c r="BH47" s="365">
        <f t="shared" si="19"/>
        <v>0.37420245513227118</v>
      </c>
      <c r="BI47" s="380">
        <f t="shared" si="20"/>
        <v>0.25308757135927762</v>
      </c>
      <c r="BJ47" s="365">
        <v>0.25800000000000001</v>
      </c>
      <c r="BK47" s="262">
        <v>16098</v>
      </c>
      <c r="BL47" s="282">
        <v>36508</v>
      </c>
      <c r="BM47" s="262">
        <v>6186</v>
      </c>
      <c r="BN47" s="389">
        <f t="shared" si="21"/>
        <v>76185</v>
      </c>
      <c r="BO47" s="278">
        <v>26346</v>
      </c>
      <c r="BP47" s="278">
        <v>3076</v>
      </c>
      <c r="BQ47" s="262">
        <v>1338</v>
      </c>
      <c r="BR47" s="262">
        <v>1020</v>
      </c>
      <c r="BS47" s="457"/>
    </row>
    <row r="48" spans="1:71" x14ac:dyDescent="0.2">
      <c r="A48" s="421"/>
      <c r="B48" s="476">
        <v>1977</v>
      </c>
      <c r="C48" s="458">
        <v>26</v>
      </c>
      <c r="D48" s="760">
        <v>4206</v>
      </c>
      <c r="E48" s="334">
        <v>18803</v>
      </c>
      <c r="F48" s="700"/>
      <c r="G48" s="702"/>
      <c r="H48" s="755">
        <f t="shared" si="25"/>
        <v>18935.165793773667</v>
      </c>
      <c r="I48" s="759">
        <f t="shared" si="36"/>
        <v>1.0070289737687426</v>
      </c>
      <c r="J48" s="632">
        <f t="shared" si="26"/>
        <v>18972.882399999999</v>
      </c>
      <c r="K48" s="766">
        <f t="shared" si="34"/>
        <v>1.0090348561399776</v>
      </c>
      <c r="L48" s="769"/>
      <c r="M48" s="770"/>
      <c r="N48" s="515">
        <f t="shared" si="27"/>
        <v>18981.932866182098</v>
      </c>
      <c r="O48" s="785">
        <f t="shared" si="37"/>
        <v>1.009516187107488</v>
      </c>
      <c r="P48" s="517">
        <f t="shared" si="28"/>
        <v>18951.954000000005</v>
      </c>
      <c r="Q48" s="790">
        <f t="shared" si="33"/>
        <v>1.0079218209860132</v>
      </c>
      <c r="R48" s="413">
        <v>0.40100000000000002</v>
      </c>
      <c r="S48" s="412">
        <v>0.73</v>
      </c>
      <c r="T48" s="66">
        <f t="shared" si="1"/>
        <v>9.3593073593073589E-2</v>
      </c>
      <c r="U48" s="66">
        <f t="shared" si="2"/>
        <v>6.30995670995671E-2</v>
      </c>
      <c r="V48" s="113">
        <f t="shared" si="3"/>
        <v>0.13446241651036542</v>
      </c>
      <c r="W48" s="66">
        <f t="shared" si="4"/>
        <v>3.8857142857142854E-2</v>
      </c>
      <c r="X48" s="67">
        <f>E48/AG48</f>
        <v>0.11639337158845413</v>
      </c>
      <c r="Y48" s="66">
        <f t="shared" si="5"/>
        <v>0.25191341991341992</v>
      </c>
      <c r="Z48" s="66">
        <f t="shared" si="6"/>
        <v>9.0054287606702699E-2</v>
      </c>
      <c r="AA48" s="67">
        <f>E48/AE48</f>
        <v>0.3255930735930736</v>
      </c>
      <c r="AB48" s="66">
        <v>0.32900000000000001</v>
      </c>
      <c r="AC48" s="67">
        <f t="shared" si="7"/>
        <v>8.5157879750165588E-2</v>
      </c>
      <c r="AD48" s="70">
        <v>0.28699999999999998</v>
      </c>
      <c r="AE48" s="69">
        <v>57750</v>
      </c>
      <c r="AF48" s="69"/>
      <c r="AG48" s="68">
        <v>161547</v>
      </c>
      <c r="AH48" s="404">
        <v>143975</v>
      </c>
      <c r="AI48" s="68">
        <f t="shared" si="8"/>
        <v>14548</v>
      </c>
      <c r="AJ48" s="68">
        <v>13757</v>
      </c>
      <c r="AK48" s="69">
        <v>3884</v>
      </c>
      <c r="AL48" s="69">
        <v>1231</v>
      </c>
      <c r="AM48" s="68">
        <v>3644</v>
      </c>
      <c r="AN48" s="69">
        <v>1166</v>
      </c>
      <c r="AO48" s="68">
        <v>21722</v>
      </c>
      <c r="AP48" s="68">
        <v>791</v>
      </c>
      <c r="AQ48" s="114">
        <v>464</v>
      </c>
      <c r="AR48" s="69">
        <v>235</v>
      </c>
      <c r="AS48" s="69">
        <f t="shared" si="9"/>
        <v>5405</v>
      </c>
      <c r="AT48" s="68">
        <v>3016</v>
      </c>
      <c r="AU48" s="69">
        <v>294</v>
      </c>
      <c r="AV48" s="69">
        <v>1764</v>
      </c>
      <c r="AW48" s="68">
        <v>1780</v>
      </c>
      <c r="AX48" s="220">
        <v>3710</v>
      </c>
      <c r="AY48" s="114">
        <f t="shared" si="10"/>
        <v>2244</v>
      </c>
      <c r="AZ48" s="349">
        <f t="shared" si="11"/>
        <v>0.357481104570187</v>
      </c>
      <c r="BA48" s="349">
        <f t="shared" si="12"/>
        <v>0.49966263687966972</v>
      </c>
      <c r="BB48" s="353">
        <f t="shared" si="13"/>
        <v>2.2556902944653876E-2</v>
      </c>
      <c r="BC48" s="365">
        <f t="shared" si="14"/>
        <v>3.3457755328170746E-2</v>
      </c>
      <c r="BD48" s="365">
        <f t="shared" si="15"/>
        <v>1.3977316017316017</v>
      </c>
      <c r="BE48" s="365">
        <f t="shared" si="16"/>
        <v>3.0822510822510824E-2</v>
      </c>
      <c r="BF48" s="365">
        <f t="shared" si="17"/>
        <v>1.1018465214457712E-2</v>
      </c>
      <c r="BG48" s="365">
        <f t="shared" si="18"/>
        <v>1.389069434901298E-2</v>
      </c>
      <c r="BH48" s="365">
        <f t="shared" si="19"/>
        <v>0.37613852813852816</v>
      </c>
      <c r="BI48" s="380">
        <f t="shared" si="20"/>
        <v>0.23821645021645022</v>
      </c>
      <c r="BJ48" s="365">
        <v>0.26400000000000001</v>
      </c>
      <c r="BK48" s="262">
        <v>17596</v>
      </c>
      <c r="BL48" s="282">
        <v>38037</v>
      </c>
      <c r="BM48" s="262">
        <v>6441</v>
      </c>
      <c r="BN48" s="389">
        <f t="shared" si="21"/>
        <v>80719</v>
      </c>
      <c r="BO48" s="278">
        <v>26782</v>
      </c>
      <c r="BP48" s="278">
        <v>3139</v>
      </c>
      <c r="BQ48" s="262">
        <v>1297</v>
      </c>
      <c r="BR48" s="262">
        <v>1170</v>
      </c>
      <c r="BS48" s="457"/>
    </row>
    <row r="49" spans="1:71" x14ac:dyDescent="0.2">
      <c r="A49" s="421"/>
      <c r="B49" s="476">
        <v>1976</v>
      </c>
      <c r="C49" s="458">
        <v>24</v>
      </c>
      <c r="D49" s="760">
        <v>3878</v>
      </c>
      <c r="E49" s="334">
        <v>15492</v>
      </c>
      <c r="F49" s="752">
        <f>((((4/6)+((R49+S49+X49+Z49+AB49+AC49+AD49-(1-U49)-V49-W49)/20))*(AE49+(AJ49+AX49)*5/6+(AN49+AR49+AU49)*1/6+AP49*18/6+AT49*8/6-AK49*9/6-AL49*7/6-AM49*3/6-AO49*2/6-AV49*4/6-AW49)-(((2/6)-((R49+S49+T49+U49+Y49+AA49+AB49+AC49+AD49)/20))*(AK49*17/6+AL49*12/6+AO49*3/6+AQ49*2/6+AV49*5/6+AW49*8/6-AJ49*1/6-AM49*9/6-AP49*2/6))))/2</f>
        <v>15613.304640815315</v>
      </c>
      <c r="G49" s="753">
        <f t="shared" si="24"/>
        <v>1.0078301472253623</v>
      </c>
      <c r="H49" s="740">
        <f t="shared" si="25"/>
        <v>15308.547469950869</v>
      </c>
      <c r="I49" s="520">
        <f t="shared" si="36"/>
        <v>0.98815824102445571</v>
      </c>
      <c r="J49" s="632">
        <f t="shared" si="26"/>
        <v>15329.936000000002</v>
      </c>
      <c r="K49" s="766">
        <f t="shared" si="34"/>
        <v>0.98953885876581471</v>
      </c>
      <c r="L49" s="798">
        <f>((((2/3)+((AZ49+AC49+AB49+AD49-V49)/20))*(AE49+((AJ49+AX49)*(5/6))+((AN49+AR49+AU49)*(1/6))+(AP49*(19/6))+(AT49*(4/3))-(AL49*(7/6))-(BP49*(11/6))-AM49-(AO49*(1/3))-(AV49*(2/3))-AW49))-(((1/3)-(((AZ49+AC49)*2+AB49+AD49-V49)/20))*((AL49*(13/6))+(BP49*(8/3))+(AO49*(1/2))+(AQ49*(1/3))+((AV49+AW49)*(3/2))-(AJ49*(1/6))-(AM49*(11/3))-(AP49*(5/12)))))/2</f>
        <v>15574.571174359684</v>
      </c>
      <c r="M49" s="799">
        <f t="shared" ref="M49:M67" si="38">L49/E49</f>
        <v>1.0053299234675759</v>
      </c>
      <c r="N49" s="764">
        <f t="shared" si="27"/>
        <v>15365.755805822086</v>
      </c>
      <c r="O49" s="785">
        <f t="shared" si="37"/>
        <v>0.99185100734715248</v>
      </c>
      <c r="P49" s="517">
        <f t="shared" si="28"/>
        <v>15441.099999999999</v>
      </c>
      <c r="Q49" s="790">
        <f t="shared" si="33"/>
        <v>0.99671443325587394</v>
      </c>
      <c r="R49" s="413">
        <v>0.36099999999999999</v>
      </c>
      <c r="S49" s="412">
        <v>0.68100000000000005</v>
      </c>
      <c r="T49" s="66">
        <f t="shared" si="1"/>
        <v>0.10506582411795681</v>
      </c>
      <c r="U49" s="66">
        <f t="shared" si="2"/>
        <v>4.7077409162717222E-2</v>
      </c>
      <c r="V49" s="113">
        <f t="shared" si="3"/>
        <v>0.12699606376564163</v>
      </c>
      <c r="W49" s="66">
        <f t="shared" si="4"/>
        <v>4.048446550816219E-2</v>
      </c>
      <c r="X49" s="67">
        <f>E49/AG49</f>
        <v>0.10495721631674153</v>
      </c>
      <c r="Y49" s="66">
        <f t="shared" si="5"/>
        <v>0.27540810953133227</v>
      </c>
      <c r="Z49" s="66">
        <f t="shared" si="6"/>
        <v>8.8582210388677737E-2</v>
      </c>
      <c r="AA49" s="67">
        <f>E49/AE49</f>
        <v>0.32631911532385466</v>
      </c>
      <c r="AB49" s="66">
        <v>0.32</v>
      </c>
      <c r="AC49" s="67">
        <f t="shared" si="7"/>
        <v>8.3948158235266218E-2</v>
      </c>
      <c r="AD49" s="70">
        <v>0.28100000000000003</v>
      </c>
      <c r="AE49" s="69">
        <v>47475</v>
      </c>
      <c r="AF49" s="69"/>
      <c r="AG49" s="68">
        <v>147603</v>
      </c>
      <c r="AH49" s="404">
        <v>131525</v>
      </c>
      <c r="AI49" s="68">
        <f t="shared" si="8"/>
        <v>13075</v>
      </c>
      <c r="AJ49" s="68">
        <v>12391</v>
      </c>
      <c r="AK49" s="69">
        <v>3632</v>
      </c>
      <c r="AL49" s="69">
        <v>1183</v>
      </c>
      <c r="AM49" s="68">
        <v>2235</v>
      </c>
      <c r="AN49" s="69">
        <v>1047</v>
      </c>
      <c r="AO49" s="68">
        <v>18745</v>
      </c>
      <c r="AP49" s="68">
        <v>684</v>
      </c>
      <c r="AQ49" s="114">
        <v>379</v>
      </c>
      <c r="AR49" s="69">
        <v>176</v>
      </c>
      <c r="AS49" s="69">
        <f t="shared" si="9"/>
        <v>4988</v>
      </c>
      <c r="AT49" s="68">
        <v>3054</v>
      </c>
      <c r="AU49" s="69">
        <v>306</v>
      </c>
      <c r="AV49" s="69">
        <v>1793</v>
      </c>
      <c r="AW49" s="68">
        <v>1543</v>
      </c>
      <c r="AX49" s="220">
        <v>3459</v>
      </c>
      <c r="AY49" s="114">
        <f t="shared" si="10"/>
        <v>1922</v>
      </c>
      <c r="AZ49" s="349">
        <f t="shared" si="11"/>
        <v>0.32163980406902298</v>
      </c>
      <c r="BA49" s="349">
        <f t="shared" si="12"/>
        <v>0.4647060019105303</v>
      </c>
      <c r="BB49" s="353">
        <f t="shared" si="13"/>
        <v>1.5141968659173595E-2</v>
      </c>
      <c r="BC49" s="365">
        <f t="shared" si="14"/>
        <v>3.3793351083650058E-2</v>
      </c>
      <c r="BD49" s="365">
        <f t="shared" si="15"/>
        <v>1.4448025276461296</v>
      </c>
      <c r="BE49" s="365">
        <f t="shared" si="16"/>
        <v>3.2501316482359134E-2</v>
      </c>
      <c r="BF49" s="365">
        <f t="shared" si="17"/>
        <v>1.04537170653713E-2</v>
      </c>
      <c r="BG49" s="365">
        <f t="shared" si="18"/>
        <v>1.3021415553884407E-2</v>
      </c>
      <c r="BH49" s="365">
        <f t="shared" si="19"/>
        <v>0.39483938915218536</v>
      </c>
      <c r="BI49" s="380">
        <f t="shared" si="20"/>
        <v>0.26100052659294365</v>
      </c>
      <c r="BJ49" s="365">
        <v>0.255</v>
      </c>
      <c r="BK49" s="262">
        <v>14363</v>
      </c>
      <c r="BL49" s="282">
        <v>33598</v>
      </c>
      <c r="BM49" s="262">
        <v>5240</v>
      </c>
      <c r="BN49" s="389">
        <f t="shared" si="21"/>
        <v>68592</v>
      </c>
      <c r="BO49" s="278">
        <v>25157</v>
      </c>
      <c r="BP49" s="278">
        <v>2910</v>
      </c>
      <c r="BQ49" s="262">
        <v>1156</v>
      </c>
      <c r="BR49" s="262">
        <v>966</v>
      </c>
      <c r="BS49" s="457"/>
    </row>
    <row r="50" spans="1:71" x14ac:dyDescent="0.2">
      <c r="A50" s="421"/>
      <c r="B50" s="476">
        <v>1975</v>
      </c>
      <c r="C50" s="458">
        <v>24</v>
      </c>
      <c r="D50" s="760">
        <v>3868</v>
      </c>
      <c r="E50" s="334">
        <v>16295</v>
      </c>
      <c r="F50" s="752">
        <f>((((4/6)+((R50+S50+X50+Z50+AB50+AC50+AD50-(1-U50)-V50-W50)/20))*(AE50+(AJ50+AX50)*5/6+(AN50+AR50+AU50)*1/6+AP50*18/6+AT50*8/6-AK50*9/6-AL50*7/6-AM50*3/6-AO50*2/6-AV50*4/6-AW50)-(((2/6)-((R50+S50+T50+U50+Y50+AA50+AB50+AC50+AD50)/20))*(AK50*17/6+AL50*12/6+AO50*3/6+AQ50*2/6+AV50*5/6+AW50*8/6-AJ50*1/6-AM50*9/6-AP50*2/6))))/2</f>
        <v>16543.651341757606</v>
      </c>
      <c r="G50" s="753">
        <f t="shared" si="24"/>
        <v>1.0152593643300156</v>
      </c>
      <c r="H50" s="695">
        <f t="shared" si="25"/>
        <v>16163.949816571234</v>
      </c>
      <c r="I50" s="520">
        <f t="shared" si="36"/>
        <v>0.99195764446586276</v>
      </c>
      <c r="J50" s="632">
        <f t="shared" si="26"/>
        <v>16217.056800000002</v>
      </c>
      <c r="K50" s="766">
        <f t="shared" si="34"/>
        <v>0.99521674133169702</v>
      </c>
      <c r="L50" s="802">
        <f>((((2/3)+((AZ50+AC50+AB50+AD50-V50)/20))*(AE50+((AJ50+AX50)*(5/6))+((AN50+AR50+AU50)*(1/6))+(AP50*(19/6))+(AT50*(4/3))-(AL50*(7/6))-(BP50*(11/6))-AM50-(AO50*(1/3))-(AV50*(2/3))-AW50))-(((1/3)-(((AZ50+AC50)*2+AB50+AD50-V50)/20))*((AL50*(13/6))+(BP50*(8/3))+(AO50*(1/2))+(AQ50*(1/3))+((AV50+AW50)*(3/2))-(AJ50*(1/6))-(AM50*(11/3))-(AP50*(5/12)))))/2</f>
        <v>16450.01693006793</v>
      </c>
      <c r="M50" s="803">
        <f t="shared" si="38"/>
        <v>1.0095131592554729</v>
      </c>
      <c r="N50" s="764">
        <f t="shared" si="27"/>
        <v>16257.94523984495</v>
      </c>
      <c r="O50" s="785">
        <f t="shared" si="37"/>
        <v>0.99772600428628111</v>
      </c>
      <c r="P50" s="517">
        <f t="shared" si="28"/>
        <v>16277.07</v>
      </c>
      <c r="Q50" s="790">
        <f t="shared" si="33"/>
        <v>0.99889966247315121</v>
      </c>
      <c r="R50" s="413">
        <v>0.374</v>
      </c>
      <c r="S50" s="412">
        <v>0.70099999999999996</v>
      </c>
      <c r="T50" s="66">
        <f t="shared" si="1"/>
        <v>0.11007849676658396</v>
      </c>
      <c r="U50" s="66">
        <f t="shared" si="2"/>
        <v>5.4866392809208117E-2</v>
      </c>
      <c r="V50" s="113">
        <f t="shared" si="3"/>
        <v>0.12972420150313207</v>
      </c>
      <c r="W50" s="66">
        <f t="shared" si="4"/>
        <v>3.5974295359336238E-2</v>
      </c>
      <c r="X50" s="67">
        <f>E50/AG50</f>
        <v>0.10963982694468555</v>
      </c>
      <c r="Y50" s="66">
        <f t="shared" si="5"/>
        <v>0.2880180583235043</v>
      </c>
      <c r="Z50" s="66">
        <f t="shared" si="6"/>
        <v>9.5294806322036296E-2</v>
      </c>
      <c r="AA50" s="67">
        <f>E50/AE50</f>
        <v>0.33137430349371622</v>
      </c>
      <c r="AB50" s="66">
        <v>0.32700000000000001</v>
      </c>
      <c r="AC50" s="67">
        <f t="shared" si="7"/>
        <v>9.0174468285527817E-2</v>
      </c>
      <c r="AD50" s="70">
        <v>0.28199999999999997</v>
      </c>
      <c r="AE50" s="69">
        <v>49174</v>
      </c>
      <c r="AF50" s="69"/>
      <c r="AG50" s="68">
        <v>148623</v>
      </c>
      <c r="AH50" s="404">
        <v>131473</v>
      </c>
      <c r="AI50" s="68">
        <f t="shared" si="8"/>
        <v>14163</v>
      </c>
      <c r="AJ50" s="68">
        <v>13402</v>
      </c>
      <c r="AK50" s="69">
        <v>3691</v>
      </c>
      <c r="AL50" s="69">
        <v>1087</v>
      </c>
      <c r="AM50" s="68">
        <v>2698</v>
      </c>
      <c r="AN50" s="69">
        <v>1158</v>
      </c>
      <c r="AO50" s="68">
        <v>19280</v>
      </c>
      <c r="AP50" s="68">
        <v>761</v>
      </c>
      <c r="AQ50" s="114">
        <v>394</v>
      </c>
      <c r="AR50" s="69">
        <v>204</v>
      </c>
      <c r="AS50" s="69">
        <f t="shared" si="9"/>
        <v>5413</v>
      </c>
      <c r="AT50" s="68">
        <v>2529</v>
      </c>
      <c r="AU50" s="69">
        <v>341</v>
      </c>
      <c r="AV50" s="69">
        <v>1873</v>
      </c>
      <c r="AW50" s="68">
        <v>1375</v>
      </c>
      <c r="AX50" s="220">
        <v>3710</v>
      </c>
      <c r="AY50" s="114">
        <f t="shared" si="10"/>
        <v>1769</v>
      </c>
      <c r="AZ50" s="349">
        <f t="shared" si="11"/>
        <v>0.33086399816986606</v>
      </c>
      <c r="BA50" s="349">
        <f t="shared" si="12"/>
        <v>0.4795960248413772</v>
      </c>
      <c r="BB50" s="353">
        <f t="shared" si="13"/>
        <v>1.8153314090012987E-2</v>
      </c>
      <c r="BC50" s="365">
        <f t="shared" si="14"/>
        <v>3.6421011552720643E-2</v>
      </c>
      <c r="BD50" s="365">
        <f t="shared" si="15"/>
        <v>1.4495261723675112</v>
      </c>
      <c r="BE50" s="365">
        <f t="shared" si="16"/>
        <v>2.7961931101801764E-2</v>
      </c>
      <c r="BF50" s="365">
        <f t="shared" si="17"/>
        <v>9.2515963208924593E-3</v>
      </c>
      <c r="BG50" s="365">
        <f t="shared" si="18"/>
        <v>1.1902599193933645E-2</v>
      </c>
      <c r="BH50" s="365">
        <f t="shared" si="19"/>
        <v>0.39207711392199129</v>
      </c>
      <c r="BI50" s="380">
        <f t="shared" si="20"/>
        <v>0.2725424004555253</v>
      </c>
      <c r="BJ50" s="365">
        <v>0.25800000000000001</v>
      </c>
      <c r="BK50" s="262">
        <v>15153</v>
      </c>
      <c r="BL50" s="282">
        <v>33863</v>
      </c>
      <c r="BM50" s="262">
        <v>5443</v>
      </c>
      <c r="BN50" s="389">
        <f t="shared" si="21"/>
        <v>71279</v>
      </c>
      <c r="BO50" s="278">
        <v>24835</v>
      </c>
      <c r="BP50" s="278">
        <v>3014</v>
      </c>
      <c r="BQ50" s="262">
        <v>1338</v>
      </c>
      <c r="BR50" s="262">
        <v>887</v>
      </c>
      <c r="BS50" s="457"/>
    </row>
    <row r="51" spans="1:71" x14ac:dyDescent="0.2">
      <c r="A51" s="421"/>
      <c r="B51" s="476">
        <v>1974</v>
      </c>
      <c r="C51" s="458">
        <v>24</v>
      </c>
      <c r="D51" s="760">
        <v>3890</v>
      </c>
      <c r="E51" s="334">
        <v>16046</v>
      </c>
      <c r="F51" s="752">
        <f>((((4/6)+((R51+S51+X51+Z51+AB51+AC51+AD51-(1-U51)-V51-W51)/20))*(AE51+(AJ51+AX51)*5/6+(AN51+AR51+AU51)*1/6+AP51*18/6+AT51*8/6-AK51*9/6-AL51*7/6-AM51*3/6-AO51*2/6-AV51*4/6-AW51)-(((2/6)-((R51+S51+T51+U51+Y51+AA51+AB51+AC51+AD51)/20))*(AK51*17/6+AL51*12/6+AO51*3/6+AQ51*2/6+AV51*5/6+AW51*8/6-AJ51*1/6-AM51*9/6-AP51*2/6))))/2</f>
        <v>16101.078403500997</v>
      </c>
      <c r="G51" s="753">
        <f t="shared" si="24"/>
        <v>1.0034325316902029</v>
      </c>
      <c r="H51" s="695">
        <f t="shared" si="25"/>
        <v>15830.031640961635</v>
      </c>
      <c r="I51" s="520">
        <f t="shared" si="36"/>
        <v>0.98654067312486826</v>
      </c>
      <c r="J51" s="632">
        <f t="shared" si="26"/>
        <v>15903.623200000002</v>
      </c>
      <c r="K51" s="766">
        <f t="shared" si="34"/>
        <v>0.99112695999002876</v>
      </c>
      <c r="L51" s="802">
        <f>((((2/3)+((AZ51+AC51+AB51+AD51-V51)/20))*(AE51+((AJ51+AX51)*(5/6))+((AN51+AR51+AU51)*(1/6))+(AP51*(19/6))+(AT51*(4/3))-(AL51*(7/6))-(BP51*(11/6))-AM51-(AO51*(1/3))-(AV51*(2/3))-AW51))-(((1/3)-(((AZ51+AC51)*2+AB51+AD51-V51)/20))*((AL51*(13/6))+(BP51*(8/3))+(AO51*(1/2))+(AQ51*(1/3))+((AV51+AW51)*(3/2))-(AJ51*(1/6))-(AM51*(11/3))-(AP51*(5/12)))))/2</f>
        <v>16051.43899325926</v>
      </c>
      <c r="M51" s="803">
        <f t="shared" si="38"/>
        <v>1.0003389625613399</v>
      </c>
      <c r="N51" s="764">
        <f t="shared" si="27"/>
        <v>15923.234348220463</v>
      </c>
      <c r="O51" s="785">
        <f t="shared" si="37"/>
        <v>0.99234914297771804</v>
      </c>
      <c r="P51" s="517">
        <f t="shared" si="28"/>
        <v>15967.150000000009</v>
      </c>
      <c r="Q51" s="790">
        <f t="shared" si="33"/>
        <v>0.995086002742117</v>
      </c>
      <c r="R51" s="413">
        <v>0.36899999999999999</v>
      </c>
      <c r="S51" s="412">
        <v>0.69299999999999995</v>
      </c>
      <c r="T51" s="66">
        <f t="shared" si="1"/>
        <v>0.10668633235004917</v>
      </c>
      <c r="U51" s="66">
        <f t="shared" si="2"/>
        <v>5.4264995083579154E-2</v>
      </c>
      <c r="V51" s="113">
        <f t="shared" si="3"/>
        <v>0.13096549685602193</v>
      </c>
      <c r="W51" s="66">
        <f t="shared" si="4"/>
        <v>3.5725991478203871E-2</v>
      </c>
      <c r="X51" s="67">
        <f>E51/AG51</f>
        <v>0.10779545332401784</v>
      </c>
      <c r="Y51" s="66">
        <f t="shared" si="5"/>
        <v>0.28140363815142577</v>
      </c>
      <c r="Z51" s="66">
        <f t="shared" si="6"/>
        <v>9.2283817917987856E-2</v>
      </c>
      <c r="AA51" s="67">
        <f>E51/AE51</f>
        <v>0.32870370370370372</v>
      </c>
      <c r="AB51" s="66">
        <v>0.32400000000000001</v>
      </c>
      <c r="AC51" s="67">
        <f t="shared" si="7"/>
        <v>8.7084161874563332E-2</v>
      </c>
      <c r="AD51" s="70">
        <v>0.28199999999999997</v>
      </c>
      <c r="AE51" s="69">
        <v>48816</v>
      </c>
      <c r="AF51" s="69"/>
      <c r="AG51" s="68">
        <v>148856</v>
      </c>
      <c r="AH51" s="404">
        <v>132256</v>
      </c>
      <c r="AI51" s="68">
        <f t="shared" si="8"/>
        <v>13737</v>
      </c>
      <c r="AJ51" s="68">
        <v>12963</v>
      </c>
      <c r="AK51" s="69">
        <v>3790</v>
      </c>
      <c r="AL51" s="69">
        <v>1104</v>
      </c>
      <c r="AM51" s="68">
        <v>2649</v>
      </c>
      <c r="AN51" s="69">
        <v>1086</v>
      </c>
      <c r="AO51" s="68">
        <v>19495</v>
      </c>
      <c r="AP51" s="68">
        <v>774</v>
      </c>
      <c r="AQ51" s="114">
        <v>363</v>
      </c>
      <c r="AR51" s="69">
        <v>186</v>
      </c>
      <c r="AS51" s="69">
        <f t="shared" si="9"/>
        <v>5208</v>
      </c>
      <c r="AT51" s="68">
        <v>2487</v>
      </c>
      <c r="AU51" s="69">
        <v>341</v>
      </c>
      <c r="AV51" s="69">
        <v>1734</v>
      </c>
      <c r="AW51" s="68">
        <v>1381</v>
      </c>
      <c r="AX51" s="220">
        <v>3595</v>
      </c>
      <c r="AY51" s="114">
        <f t="shared" si="10"/>
        <v>1744</v>
      </c>
      <c r="AZ51" s="349">
        <f t="shared" si="11"/>
        <v>0.32794109743644867</v>
      </c>
      <c r="BA51" s="349">
        <f t="shared" si="12"/>
        <v>0.47191917020476165</v>
      </c>
      <c r="BB51" s="353">
        <f t="shared" si="13"/>
        <v>1.779572204009244E-2</v>
      </c>
      <c r="BC51" s="365">
        <f t="shared" si="14"/>
        <v>3.4986832912344813E-2</v>
      </c>
      <c r="BD51" s="365">
        <f t="shared" si="15"/>
        <v>1.4390363815142577</v>
      </c>
      <c r="BE51" s="365">
        <f t="shared" si="16"/>
        <v>2.8289904949196986E-2</v>
      </c>
      <c r="BF51" s="365">
        <f t="shared" si="17"/>
        <v>9.2774224754124789E-3</v>
      </c>
      <c r="BG51" s="365">
        <f t="shared" si="18"/>
        <v>1.1716020852367389E-2</v>
      </c>
      <c r="BH51" s="365">
        <f t="shared" si="19"/>
        <v>0.39935676827269745</v>
      </c>
      <c r="BI51" s="380">
        <f t="shared" si="20"/>
        <v>0.26554818092428711</v>
      </c>
      <c r="BJ51" s="365">
        <v>0.25700000000000001</v>
      </c>
      <c r="BK51" s="262">
        <v>14858</v>
      </c>
      <c r="BL51" s="282">
        <v>33969</v>
      </c>
      <c r="BM51" s="262">
        <v>5206</v>
      </c>
      <c r="BN51" s="389">
        <f t="shared" si="21"/>
        <v>70248</v>
      </c>
      <c r="BO51" s="278">
        <v>25267</v>
      </c>
      <c r="BP51" s="278">
        <v>3083</v>
      </c>
      <c r="BQ51" s="262">
        <v>1353</v>
      </c>
      <c r="BR51" s="262">
        <v>847</v>
      </c>
      <c r="BS51" s="457"/>
    </row>
    <row r="52" spans="1:71" x14ac:dyDescent="0.2">
      <c r="A52" s="421"/>
      <c r="B52" s="476">
        <v>1973</v>
      </c>
      <c r="C52" s="458">
        <v>24</v>
      </c>
      <c r="D52" s="760">
        <v>3886</v>
      </c>
      <c r="E52" s="334">
        <v>16376</v>
      </c>
      <c r="F52" s="752">
        <f>((((4/6)+((R52+S52+X52+Z52+AB52+AC52+AD52-(1-U52)-V52-W52)/20))*(AE52+(AJ52+AX52)*5/6+(AN52+AR52+AU52)*1/6+AP52*18/6+AT52*8/6-AK52*9/6-AL52*7/6-AM52*3/6-AO52*2/6-AV52*4/6-AW52)-(((2/6)-((R52+S52+T52+U52+Y52+AA52+AB52+AC52+AD52)/20))*(AK52*17/6+AL52*12/6+AO52*3/6+AQ52*2/6+AV52*5/6+AW52*8/6-AJ52*1/6-AM52*9/6-AP52*2/6))))/2</f>
        <v>16390.438849372396</v>
      </c>
      <c r="G52" s="753">
        <f t="shared" si="24"/>
        <v>1.0008817079489738</v>
      </c>
      <c r="H52" s="695">
        <f t="shared" si="25"/>
        <v>16237.379664833605</v>
      </c>
      <c r="I52" s="520">
        <f t="shared" si="36"/>
        <v>0.99153515295759675</v>
      </c>
      <c r="J52" s="632">
        <f t="shared" si="26"/>
        <v>16298.197600000001</v>
      </c>
      <c r="K52" s="766">
        <f t="shared" si="34"/>
        <v>0.99524899853444071</v>
      </c>
      <c r="L52" s="802">
        <f>((((2/3)+((AZ52+AC52+AB52+AD52-V52)/20))*(AE52+((AJ52+AX52)*(5/6))+((AN52+AR52+AU52)*(1/6))+(AP52*(19/6))+(AT52*(4/3))-(AL52*(7/6))-(BP52*(11/6))-AM52-(AO52*(1/3))-(AV52*(2/3))-AW52))-(((1/3)-(((AZ52+AC52)*2+AB52+AD52-V52)/20))*((AL52*(13/6))+(BP52*(8/3))+(AO52*(1/2))+(AQ52*(1/3))+((AV52+AW52)*(3/2))-(AJ52*(1/6))-(AM52*(11/3))-(AP52*(5/12)))))/2</f>
        <v>16385.126364599364</v>
      </c>
      <c r="M52" s="803">
        <f t="shared" si="38"/>
        <v>1.0005573012090476</v>
      </c>
      <c r="N52" s="764">
        <f t="shared" si="27"/>
        <v>16311.912143678126</v>
      </c>
      <c r="O52" s="785">
        <f t="shared" si="37"/>
        <v>0.99608647677565498</v>
      </c>
      <c r="P52" s="517">
        <f t="shared" si="28"/>
        <v>16326.715999999999</v>
      </c>
      <c r="Q52" s="790">
        <f t="shared" si="33"/>
        <v>0.99699047386419137</v>
      </c>
      <c r="R52" s="413">
        <v>0.379</v>
      </c>
      <c r="S52" s="412">
        <v>0.70399999999999996</v>
      </c>
      <c r="T52" s="66">
        <f t="shared" si="1"/>
        <v>0.10175578611332801</v>
      </c>
      <c r="U52" s="66">
        <f t="shared" si="2"/>
        <v>6.189146049481245E-2</v>
      </c>
      <c r="V52" s="113">
        <f t="shared" si="3"/>
        <v>0.13681911354548204</v>
      </c>
      <c r="W52" s="66">
        <f t="shared" si="4"/>
        <v>3.1664006384676778E-2</v>
      </c>
      <c r="X52" s="67">
        <f>E52/AG52</f>
        <v>0.11005746160825297</v>
      </c>
      <c r="Y52" s="66">
        <f t="shared" si="5"/>
        <v>0.27643655227454111</v>
      </c>
      <c r="Z52" s="66">
        <f t="shared" si="6"/>
        <v>9.3114687993548176E-2</v>
      </c>
      <c r="AA52" s="67">
        <f>E52/AE52</f>
        <v>0.32673583399840384</v>
      </c>
      <c r="AB52" s="66">
        <v>0.32500000000000001</v>
      </c>
      <c r="AC52" s="67">
        <f t="shared" si="7"/>
        <v>8.8040592761853553E-2</v>
      </c>
      <c r="AD52" s="70">
        <v>0.28100000000000003</v>
      </c>
      <c r="AE52" s="69">
        <v>50120</v>
      </c>
      <c r="AF52" s="69"/>
      <c r="AG52" s="68">
        <v>148795</v>
      </c>
      <c r="AH52" s="404">
        <v>132363</v>
      </c>
      <c r="AI52" s="68">
        <f t="shared" si="8"/>
        <v>13855</v>
      </c>
      <c r="AJ52" s="68">
        <v>13100</v>
      </c>
      <c r="AK52" s="69">
        <v>3829</v>
      </c>
      <c r="AL52" s="69">
        <v>1009</v>
      </c>
      <c r="AM52" s="68">
        <v>3102</v>
      </c>
      <c r="AN52" s="69">
        <v>1199</v>
      </c>
      <c r="AO52" s="68">
        <v>20358</v>
      </c>
      <c r="AP52" s="68">
        <v>755</v>
      </c>
      <c r="AQ52" s="114">
        <v>376</v>
      </c>
      <c r="AR52" s="69">
        <v>95</v>
      </c>
      <c r="AS52" s="69">
        <f t="shared" si="9"/>
        <v>5100</v>
      </c>
      <c r="AT52" s="68">
        <v>2033</v>
      </c>
      <c r="AU52" s="69">
        <v>359</v>
      </c>
      <c r="AV52" s="69">
        <v>1550</v>
      </c>
      <c r="AW52" s="68">
        <v>1211</v>
      </c>
      <c r="AX52" s="220">
        <v>3447</v>
      </c>
      <c r="AY52" s="114">
        <f t="shared" si="10"/>
        <v>1587</v>
      </c>
      <c r="AZ52" s="349">
        <f t="shared" si="11"/>
        <v>0.33683927551329007</v>
      </c>
      <c r="BA52" s="349">
        <f t="shared" si="12"/>
        <v>0.4778924022984643</v>
      </c>
      <c r="BB52" s="353">
        <f t="shared" si="13"/>
        <v>2.084747471353204E-2</v>
      </c>
      <c r="BC52" s="365">
        <f t="shared" si="14"/>
        <v>3.4275345273698715E-2</v>
      </c>
      <c r="BD52" s="365">
        <f t="shared" si="15"/>
        <v>1.4187549880287311</v>
      </c>
      <c r="BE52" s="365">
        <f t="shared" si="16"/>
        <v>2.4162011173184356E-2</v>
      </c>
      <c r="BF52" s="365">
        <f t="shared" si="17"/>
        <v>8.1387143385194399E-3</v>
      </c>
      <c r="BG52" s="365">
        <f t="shared" si="18"/>
        <v>1.0665680970462717E-2</v>
      </c>
      <c r="BH52" s="365">
        <f t="shared" si="19"/>
        <v>0.40618515562649643</v>
      </c>
      <c r="BI52" s="380">
        <f t="shared" si="20"/>
        <v>0.26137270550678371</v>
      </c>
      <c r="BJ52" s="365">
        <v>0.25700000000000001</v>
      </c>
      <c r="BK52" s="262">
        <v>15254</v>
      </c>
      <c r="BL52" s="282">
        <v>34010</v>
      </c>
      <c r="BM52" s="262">
        <v>5224</v>
      </c>
      <c r="BN52" s="389">
        <f t="shared" si="21"/>
        <v>71108</v>
      </c>
      <c r="BO52" s="278">
        <v>24894</v>
      </c>
      <c r="BP52" s="278">
        <v>3129</v>
      </c>
      <c r="BQ52" s="262">
        <v>1357</v>
      </c>
      <c r="BR52" s="262">
        <v>790</v>
      </c>
      <c r="BS52" s="457"/>
    </row>
    <row r="53" spans="1:71" x14ac:dyDescent="0.2">
      <c r="A53" s="421"/>
      <c r="B53" s="476">
        <v>1972</v>
      </c>
      <c r="C53" s="458">
        <v>24</v>
      </c>
      <c r="D53" s="760">
        <v>3718</v>
      </c>
      <c r="E53" s="334">
        <v>13706</v>
      </c>
      <c r="F53" s="752">
        <f>((((4/6)+((R53+S53+X53+Z53+AB53+AC53+AD53-(1-U53)-V53-W53)/20))*(AE53+(AJ53+AX53)*5/6+(AN53+AR53+AU53)*1/6+AP53*18/6+AT53*8/6-AK53*9/6-AL53*7/6-AM53*3/6-AO53*2/6-AV53*4/6-AW53)-(((2/6)-((R53+S53+T53+U53+Y53+AA53+AB53+AC53+AD53)/20))*(AK53*17/6+AL53*12/6+AO53*3/6+AQ53*2/6+AV53*5/6+AW53*8/6-AJ53*1/6-AM53*9/6-AP53*2/6))))/2</f>
        <v>13762.749767934802</v>
      </c>
      <c r="G53" s="753">
        <f t="shared" si="24"/>
        <v>1.0041405054672992</v>
      </c>
      <c r="H53" s="695">
        <f t="shared" si="25"/>
        <v>13751.284340514016</v>
      </c>
      <c r="I53" s="520">
        <f t="shared" si="36"/>
        <v>1.0033039793166507</v>
      </c>
      <c r="J53" s="632">
        <f t="shared" si="26"/>
        <v>13774.0376</v>
      </c>
      <c r="K53" s="766">
        <f t="shared" si="34"/>
        <v>1.0049640741281189</v>
      </c>
      <c r="L53" s="802">
        <f>((((2/3)+((AZ53+AC53+AB53+AD53-V53)/20))*(AE53+((AJ53+AX53)*(5/6))+((AN53+AR53+AU53)*(1/6))+(AP53*(19/6))+(AT53*(4/3))-(AL53*(7/6))-(BP53*(11/6))-AM53-(AO53*(1/3))-(AV53*(2/3))-AW53))-(((1/3)-(((AZ53+AC53)*2+AB53+AD53-V53)/20))*((AL53*(13/6))+(BP53*(8/3))+(AO53*(1/2))+(AQ53*(1/3))+((AV53+AW53)*(3/2))-(AJ53*(1/6))-(AM53*(11/3))-(AP53*(5/12)))))/2</f>
        <v>13785.960199513922</v>
      </c>
      <c r="M53" s="803">
        <f t="shared" si="38"/>
        <v>1.0058339558962441</v>
      </c>
      <c r="N53" s="764">
        <f t="shared" si="27"/>
        <v>13765.073870536704</v>
      </c>
      <c r="O53" s="785">
        <f t="shared" si="37"/>
        <v>1.004310073729513</v>
      </c>
      <c r="P53" s="517">
        <f t="shared" si="28"/>
        <v>13816.936000000003</v>
      </c>
      <c r="Q53" s="790">
        <f t="shared" si="33"/>
        <v>1.0080939734422882</v>
      </c>
      <c r="R53" s="413">
        <v>0.35399999999999998</v>
      </c>
      <c r="S53" s="412">
        <v>0.66400000000000003</v>
      </c>
      <c r="T53" s="66">
        <f t="shared" si="1"/>
        <v>0.10495699411498416</v>
      </c>
      <c r="U53" s="66">
        <f t="shared" si="2"/>
        <v>5.7356269805341781E-2</v>
      </c>
      <c r="V53" s="113">
        <f t="shared" si="3"/>
        <v>0.14801214502589749</v>
      </c>
      <c r="W53" s="66">
        <f t="shared" si="4"/>
        <v>3.2005432322317791E-2</v>
      </c>
      <c r="X53" s="67">
        <f>E53/AG53</f>
        <v>9.7917485265225937E-2</v>
      </c>
      <c r="Y53" s="66">
        <f t="shared" si="5"/>
        <v>0.28243549117247624</v>
      </c>
      <c r="Z53" s="66">
        <f t="shared" si="6"/>
        <v>8.9144490087515627E-2</v>
      </c>
      <c r="AA53" s="67">
        <f>E53/AE53</f>
        <v>0.3102308736985061</v>
      </c>
      <c r="AB53" s="66">
        <v>0.311</v>
      </c>
      <c r="AC53" s="67">
        <f t="shared" si="7"/>
        <v>8.3779246293981063E-2</v>
      </c>
      <c r="AD53" s="70">
        <v>0.27200000000000002</v>
      </c>
      <c r="AE53" s="69">
        <v>44180</v>
      </c>
      <c r="AF53" s="69"/>
      <c r="AG53" s="68">
        <v>139975</v>
      </c>
      <c r="AH53" s="404">
        <v>124828</v>
      </c>
      <c r="AI53" s="68">
        <f t="shared" si="8"/>
        <v>12478</v>
      </c>
      <c r="AJ53" s="68">
        <v>11727</v>
      </c>
      <c r="AK53" s="69">
        <v>3476</v>
      </c>
      <c r="AL53" s="69">
        <v>883</v>
      </c>
      <c r="AM53" s="68">
        <v>2534</v>
      </c>
      <c r="AN53" s="69">
        <v>1069</v>
      </c>
      <c r="AO53" s="68">
        <v>20718</v>
      </c>
      <c r="AP53" s="68">
        <v>751</v>
      </c>
      <c r="AQ53" s="114">
        <v>312</v>
      </c>
      <c r="AR53" s="69">
        <v>92</v>
      </c>
      <c r="AS53" s="69">
        <f t="shared" si="9"/>
        <v>4637</v>
      </c>
      <c r="AT53" s="68">
        <v>1805</v>
      </c>
      <c r="AU53" s="69">
        <v>322</v>
      </c>
      <c r="AV53" s="69">
        <v>1758</v>
      </c>
      <c r="AW53" s="68">
        <v>1102</v>
      </c>
      <c r="AX53" s="220">
        <v>3154</v>
      </c>
      <c r="AY53" s="114">
        <f t="shared" si="10"/>
        <v>1414</v>
      </c>
      <c r="AZ53" s="349">
        <f t="shared" si="11"/>
        <v>0.31562779067690661</v>
      </c>
      <c r="BA53" s="349">
        <f t="shared" si="12"/>
        <v>0.45079478478299695</v>
      </c>
      <c r="BB53" s="353">
        <f t="shared" si="13"/>
        <v>1.8103232720128596E-2</v>
      </c>
      <c r="BC53" s="365">
        <f t="shared" si="14"/>
        <v>3.3127344168601539E-2</v>
      </c>
      <c r="BD53" s="365">
        <f t="shared" si="15"/>
        <v>1.4282480760525125</v>
      </c>
      <c r="BE53" s="365">
        <f t="shared" si="16"/>
        <v>2.4943413309189678E-2</v>
      </c>
      <c r="BF53" s="365">
        <f t="shared" si="17"/>
        <v>7.8728344347204857E-3</v>
      </c>
      <c r="BG53" s="365">
        <f t="shared" si="18"/>
        <v>1.0101803893552421E-2</v>
      </c>
      <c r="BH53" s="365">
        <f t="shared" si="19"/>
        <v>0.46894522408329559</v>
      </c>
      <c r="BI53" s="380">
        <f t="shared" si="20"/>
        <v>0.26543684925305566</v>
      </c>
      <c r="BJ53" s="365">
        <v>0.24399999999999999</v>
      </c>
      <c r="BK53" s="262">
        <v>12750</v>
      </c>
      <c r="BL53" s="282">
        <v>30434</v>
      </c>
      <c r="BM53" s="262">
        <v>4652</v>
      </c>
      <c r="BN53" s="389">
        <f t="shared" si="21"/>
        <v>63100</v>
      </c>
      <c r="BO53" s="278">
        <v>22502</v>
      </c>
      <c r="BP53" s="278">
        <v>2797</v>
      </c>
      <c r="BQ53" s="262">
        <v>1378</v>
      </c>
      <c r="BR53" s="262">
        <v>746</v>
      </c>
      <c r="BS53" s="457"/>
    </row>
    <row r="54" spans="1:71" x14ac:dyDescent="0.2">
      <c r="A54" s="421"/>
      <c r="B54" s="476">
        <v>1971</v>
      </c>
      <c r="C54" s="458">
        <v>24</v>
      </c>
      <c r="D54" s="760">
        <v>3876</v>
      </c>
      <c r="E54" s="334">
        <v>15073</v>
      </c>
      <c r="F54" s="752">
        <f>((((4/6)+((R54+S54+X54+Z54+AB54+AC54+AD54-(1-U54)-V54-W54)/20))*(AE54+(AJ54+AX54)*5/6+(AN54+AR54+AU54)*1/6+AP54*18/6+AT54*8/6-AK54*9/6-AL54*7/6-AM54*3/6-AO54*2/6-AV54*4/6-AW54)-(((2/6)-((R54+S54+T54+U54+Y54+AA54+AB54+AC54+AD54)/20))*(AK54*17/6+AL54*12/6+AO54*3/6+AQ54*2/6+AV54*5/6+AW54*8/6-AJ54*1/6-AM54*9/6-AP54*2/6))))/2</f>
        <v>15088.0617868052</v>
      </c>
      <c r="G54" s="753">
        <f t="shared" si="24"/>
        <v>1.0009992560741192</v>
      </c>
      <c r="H54" s="695">
        <f t="shared" si="25"/>
        <v>15090.43437445324</v>
      </c>
      <c r="I54" s="520">
        <f t="shared" si="36"/>
        <v>1.0011566625391919</v>
      </c>
      <c r="J54" s="632">
        <f t="shared" si="26"/>
        <v>15136.792800000001</v>
      </c>
      <c r="K54" s="766">
        <f t="shared" si="34"/>
        <v>1.0042322563524182</v>
      </c>
      <c r="L54" s="802">
        <f>((((2/3)+((AZ54+AC54+AB54+AD54-V54)/20))*(AE54+((AJ54+AX54)*(5/6))+((AN54+AR54+AU54)*(1/6))+(AP54*(19/6))+(AT54*(4/3))-(AL54*(7/6))-(BP54*(11/6))-AM54-(AO54*(1/3))-(AV54*(2/3))-AW54))-(((1/3)-(((AZ54+AC54)*2+AB54+AD54-V54)/20))*((AL54*(13/6))+(BP54*(8/3))+(AO54*(1/2))+(AQ54*(1/3))+((AV54+AW54)*(3/2))-(AJ54*(1/6))-(AM54*(11/3))-(AP54*(5/12)))))/2</f>
        <v>15038.42229940765</v>
      </c>
      <c r="M54" s="803">
        <f t="shared" si="38"/>
        <v>0.99770598417087841</v>
      </c>
      <c r="N54" s="764">
        <f t="shared" si="27"/>
        <v>15138.458702842729</v>
      </c>
      <c r="O54" s="785">
        <f t="shared" si="37"/>
        <v>1.0043427786666708</v>
      </c>
      <c r="P54" s="517">
        <f t="shared" si="28"/>
        <v>15192.582000000006</v>
      </c>
      <c r="Q54" s="790">
        <f t="shared" ref="Q54:Q73" si="39">P54/E54</f>
        <v>1.0079335235188751</v>
      </c>
      <c r="R54" s="413">
        <v>0.36499999999999999</v>
      </c>
      <c r="S54" s="412">
        <v>0.68200000000000005</v>
      </c>
      <c r="T54" s="66">
        <f t="shared" si="1"/>
        <v>9.9721074596816478E-2</v>
      </c>
      <c r="U54" s="66">
        <f t="shared" si="2"/>
        <v>6.0042363106348175E-2</v>
      </c>
      <c r="V54" s="113">
        <f t="shared" si="3"/>
        <v>0.14283474763998227</v>
      </c>
      <c r="W54" s="66">
        <f t="shared" si="4"/>
        <v>2.7724765639745821E-2</v>
      </c>
      <c r="X54" s="67">
        <f>E54/AG54</f>
        <v>0.1027365981665133</v>
      </c>
      <c r="Y54" s="66">
        <f t="shared" si="5"/>
        <v>0.28012079776859677</v>
      </c>
      <c r="Z54" s="66">
        <f t="shared" si="6"/>
        <v>9.1040452578127665E-2</v>
      </c>
      <c r="AA54" s="67">
        <f>E54/AE54</f>
        <v>0.31610846632971917</v>
      </c>
      <c r="AB54" s="66">
        <v>0.317</v>
      </c>
      <c r="AC54" s="67">
        <f t="shared" si="7"/>
        <v>8.5444569403264836E-2</v>
      </c>
      <c r="AD54" s="70">
        <v>0.27600000000000002</v>
      </c>
      <c r="AE54" s="69">
        <v>47683</v>
      </c>
      <c r="AF54" s="69"/>
      <c r="AG54" s="68">
        <v>146715</v>
      </c>
      <c r="AH54" s="404">
        <v>130544</v>
      </c>
      <c r="AI54" s="68">
        <f t="shared" si="8"/>
        <v>13357</v>
      </c>
      <c r="AJ54" s="68">
        <v>12536</v>
      </c>
      <c r="AK54" s="69">
        <v>3737</v>
      </c>
      <c r="AL54" s="69">
        <v>987</v>
      </c>
      <c r="AM54" s="68">
        <v>2863</v>
      </c>
      <c r="AN54" s="69">
        <v>1115</v>
      </c>
      <c r="AO54" s="68">
        <v>20956</v>
      </c>
      <c r="AP54" s="68">
        <v>821</v>
      </c>
      <c r="AQ54" s="114">
        <v>281</v>
      </c>
      <c r="AR54" s="69">
        <v>97</v>
      </c>
      <c r="AS54" s="69">
        <f t="shared" si="9"/>
        <v>4755</v>
      </c>
      <c r="AT54" s="68">
        <v>1766</v>
      </c>
      <c r="AU54" s="69">
        <v>418</v>
      </c>
      <c r="AV54" s="69">
        <v>1802</v>
      </c>
      <c r="AW54" s="68">
        <v>1041</v>
      </c>
      <c r="AX54" s="220">
        <v>3125</v>
      </c>
      <c r="AY54" s="114">
        <f t="shared" si="10"/>
        <v>1322</v>
      </c>
      <c r="AZ54" s="349">
        <f t="shared" si="11"/>
        <v>0.32500425995978599</v>
      </c>
      <c r="BA54" s="349">
        <f t="shared" si="12"/>
        <v>0.46049142896091061</v>
      </c>
      <c r="BB54" s="353">
        <f t="shared" si="13"/>
        <v>1.9514023787615443E-2</v>
      </c>
      <c r="BC54" s="365">
        <f t="shared" si="14"/>
        <v>3.2409774051732954E-2</v>
      </c>
      <c r="BD54" s="365">
        <f t="shared" si="15"/>
        <v>1.416878132667827</v>
      </c>
      <c r="BE54" s="365">
        <f t="shared" si="16"/>
        <v>2.1831680053687897E-2</v>
      </c>
      <c r="BF54" s="365">
        <f t="shared" si="17"/>
        <v>7.0953890195276561E-3</v>
      </c>
      <c r="BG54" s="365">
        <f t="shared" si="18"/>
        <v>9.0106669393040933E-3</v>
      </c>
      <c r="BH54" s="365">
        <f t="shared" si="19"/>
        <v>0.43948577061007066</v>
      </c>
      <c r="BI54" s="380">
        <f t="shared" si="20"/>
        <v>0.26290292137659121</v>
      </c>
      <c r="BJ54" s="365">
        <v>0.249</v>
      </c>
      <c r="BK54" s="262">
        <v>14077</v>
      </c>
      <c r="BL54" s="282">
        <v>32547</v>
      </c>
      <c r="BM54" s="262">
        <v>4931</v>
      </c>
      <c r="BN54" s="389">
        <f t="shared" si="21"/>
        <v>67561</v>
      </c>
      <c r="BO54" s="278">
        <v>23945</v>
      </c>
      <c r="BP54" s="278">
        <v>3091</v>
      </c>
      <c r="BQ54" s="262">
        <v>1396</v>
      </c>
      <c r="BR54" s="262">
        <v>808</v>
      </c>
      <c r="BS54" s="457"/>
    </row>
    <row r="55" spans="1:71" x14ac:dyDescent="0.2">
      <c r="A55" s="421"/>
      <c r="B55" s="476">
        <v>1970</v>
      </c>
      <c r="C55" s="458">
        <v>24</v>
      </c>
      <c r="D55" s="760">
        <v>3888</v>
      </c>
      <c r="E55" s="334">
        <v>16880</v>
      </c>
      <c r="F55" s="752">
        <f>((((4/6)+((R55+S55+X55+Z55+AB55+AC55+AD55-(1-U55)-V55-W55)/20))*(AE55+(AJ55+AX55)*5/6+(AN55+AR55+AU55)*1/6+AP55*18/6+AT55*8/6-AK55*9/6-AL55*7/6-AM55*3/6-AO55*2/6-AV55*4/6-AW55)-(((2/6)-((R55+S55+T55+U55+Y55+AA55+AB55+AC55+AD55)/20))*(AK55*17/6+AL55*12/6+AO55*3/6+AQ55*2/6+AV55*5/6+AW55*8/6-AJ55*1/6-AM55*9/6-AP55*2/6))))/2</f>
        <v>16726.344138518612</v>
      </c>
      <c r="G55" s="753">
        <f t="shared" si="24"/>
        <v>0.9908971646041832</v>
      </c>
      <c r="H55" s="695">
        <f t="shared" si="25"/>
        <v>16659.307140234454</v>
      </c>
      <c r="I55" s="520">
        <f t="shared" si="36"/>
        <v>0.98692577844990836</v>
      </c>
      <c r="J55" s="632">
        <f t="shared" si="26"/>
        <v>16689.052000000003</v>
      </c>
      <c r="K55" s="766">
        <f t="shared" si="34"/>
        <v>0.98868791469194328</v>
      </c>
      <c r="L55" s="802">
        <f>((((2/3)+((AZ55+AC55+AB55+AD55-V55)/20))*(AE55+((AJ55+AX55)*(5/6))+((AN55+AR55+AU55)*(1/6))+(AP55*(19/6))+(AT55*(4/3))-(AL55*(7/6))-(BP55*(11/6))-AM55-(AO55*(1/3))-(AV55*(2/3))-AW55))-(((1/3)-(((AZ55+AC55)*2+AB55+AD55-V55)/20))*((AL55*(13/6))+(BP55*(8/3))+(AO55*(1/2))+(AQ55*(1/3))+((AV55+AW55)*(3/2))-(AJ55*(1/6))-(AM55*(11/3))-(AP55*(5/12)))))/2</f>
        <v>16698.942350153553</v>
      </c>
      <c r="M55" s="803">
        <f t="shared" si="38"/>
        <v>0.98927383590957063</v>
      </c>
      <c r="N55" s="764">
        <f t="shared" si="27"/>
        <v>16708.194561455206</v>
      </c>
      <c r="O55" s="785">
        <f t="shared" si="37"/>
        <v>0.98982195269284401</v>
      </c>
      <c r="P55" s="517">
        <f t="shared" si="28"/>
        <v>16729.467999999997</v>
      </c>
      <c r="Q55" s="790">
        <f t="shared" si="39"/>
        <v>0.99108222748815145</v>
      </c>
      <c r="R55" s="413">
        <v>0.38500000000000001</v>
      </c>
      <c r="S55" s="412">
        <v>0.71099999999999997</v>
      </c>
      <c r="T55" s="66">
        <f t="shared" si="1"/>
        <v>9.9958767744595625E-2</v>
      </c>
      <c r="U55" s="66">
        <f t="shared" si="2"/>
        <v>6.7326382753136599E-2</v>
      </c>
      <c r="V55" s="113">
        <f t="shared" si="3"/>
        <v>0.1498161949338101</v>
      </c>
      <c r="W55" s="66">
        <f t="shared" si="4"/>
        <v>2.6761697198170072E-2</v>
      </c>
      <c r="X55" s="67">
        <f>E55/AG55</f>
        <v>0.11302839771532647</v>
      </c>
      <c r="Y55" s="66">
        <f t="shared" si="5"/>
        <v>0.28571989554495297</v>
      </c>
      <c r="Z55" s="66">
        <f t="shared" si="6"/>
        <v>9.7440121063591872E-2</v>
      </c>
      <c r="AA55" s="67">
        <f>E55/AE55</f>
        <v>0.33142879582179813</v>
      </c>
      <c r="AB55" s="66">
        <v>0.32600000000000001</v>
      </c>
      <c r="AC55" s="67">
        <f t="shared" si="7"/>
        <v>9.1915925085206532E-2</v>
      </c>
      <c r="AD55" s="70">
        <v>0.28100000000000003</v>
      </c>
      <c r="AE55" s="69">
        <v>50931</v>
      </c>
      <c r="AF55" s="69"/>
      <c r="AG55" s="68">
        <v>149343</v>
      </c>
      <c r="AH55" s="404">
        <v>132140</v>
      </c>
      <c r="AI55" s="68">
        <f t="shared" si="8"/>
        <v>14552</v>
      </c>
      <c r="AJ55" s="68">
        <v>13727</v>
      </c>
      <c r="AK55" s="69">
        <v>3695</v>
      </c>
      <c r="AL55" s="69">
        <v>990</v>
      </c>
      <c r="AM55" s="68">
        <v>3429</v>
      </c>
      <c r="AN55" s="69">
        <v>1249</v>
      </c>
      <c r="AO55" s="68">
        <v>22374</v>
      </c>
      <c r="AP55" s="68">
        <v>825</v>
      </c>
      <c r="AQ55" s="114">
        <v>286</v>
      </c>
      <c r="AR55" s="69">
        <v>128</v>
      </c>
      <c r="AS55" s="69">
        <f t="shared" si="9"/>
        <v>5091</v>
      </c>
      <c r="AT55" s="68">
        <v>1910</v>
      </c>
      <c r="AU55" s="69">
        <v>387</v>
      </c>
      <c r="AV55" s="69">
        <v>1630</v>
      </c>
      <c r="AW55" s="68">
        <v>1077</v>
      </c>
      <c r="AX55" s="220">
        <v>3327</v>
      </c>
      <c r="AY55" s="114">
        <f t="shared" si="10"/>
        <v>1363</v>
      </c>
      <c r="AZ55" s="349">
        <f t="shared" si="11"/>
        <v>0.34103372772744622</v>
      </c>
      <c r="BA55" s="349">
        <f t="shared" si="12"/>
        <v>0.48535251066337226</v>
      </c>
      <c r="BB55" s="353">
        <f t="shared" si="13"/>
        <v>2.2960567284707016E-2</v>
      </c>
      <c r="BC55" s="365">
        <f t="shared" si="14"/>
        <v>3.408931118298146E-2</v>
      </c>
      <c r="BD55" s="365">
        <f t="shared" si="15"/>
        <v>1.4231803813001904</v>
      </c>
      <c r="BE55" s="365">
        <f t="shared" si="16"/>
        <v>2.1146256700241502E-2</v>
      </c>
      <c r="BF55" s="365">
        <f t="shared" si="17"/>
        <v>7.2115867499648462E-3</v>
      </c>
      <c r="BG55" s="365">
        <f t="shared" si="18"/>
        <v>9.1266413558050933E-3</v>
      </c>
      <c r="BH55" s="365">
        <f t="shared" si="19"/>
        <v>0.43930022972256583</v>
      </c>
      <c r="BI55" s="380">
        <f t="shared" si="20"/>
        <v>0.26952150949323594</v>
      </c>
      <c r="BJ55" s="365">
        <v>0.254</v>
      </c>
      <c r="BK55" s="262">
        <v>15762</v>
      </c>
      <c r="BL55" s="282">
        <v>33555</v>
      </c>
      <c r="BM55" s="262">
        <v>5235</v>
      </c>
      <c r="BN55" s="389">
        <f t="shared" si="21"/>
        <v>72484</v>
      </c>
      <c r="BO55" s="278">
        <v>23964</v>
      </c>
      <c r="BP55" s="278">
        <v>3023</v>
      </c>
      <c r="BQ55" s="262">
        <v>1464</v>
      </c>
      <c r="BR55" s="262">
        <v>927</v>
      </c>
      <c r="BS55" s="457"/>
    </row>
    <row r="56" spans="1:71" x14ac:dyDescent="0.2">
      <c r="A56" s="421"/>
      <c r="B56" s="476">
        <v>1969</v>
      </c>
      <c r="C56" s="458">
        <v>24</v>
      </c>
      <c r="D56" s="760">
        <v>3892</v>
      </c>
      <c r="E56" s="334">
        <v>15850</v>
      </c>
      <c r="F56" s="752">
        <f>((((4/6)+((R56+S56+X56+Z56+AB56+AC56+AD56-(1-U56)-V56-W56)/20))*(AE56+(AJ56+AX56)*5/6+(AN56+AR56+AU56)*1/6+AP56*18/6+AT56*8/6-AK56*9/6-AL56*7/6-AM56*3/6-AO56*2/6-AV56*4/6-AW56)-(((2/6)-((R56+S56+T56+U56+Y56+AA56+AB56+AC56+AD56)/20))*(AK56*17/6+AL56*12/6+AO56*3/6+AQ56*2/6+AV56*5/6+AW56*8/6-AJ56*1/6-AM56*9/6-AP56*2/6))))/2</f>
        <v>15788.47074481088</v>
      </c>
      <c r="G56" s="753">
        <f t="shared" si="24"/>
        <v>0.99611802806377792</v>
      </c>
      <c r="H56" s="739">
        <f t="shared" si="25"/>
        <v>15636.989923444349</v>
      </c>
      <c r="I56" s="704">
        <f t="shared" si="36"/>
        <v>0.98656087845074758</v>
      </c>
      <c r="J56" s="705">
        <f t="shared" si="26"/>
        <v>15656.826400000002</v>
      </c>
      <c r="K56" s="771">
        <f t="shared" si="34"/>
        <v>0.98781239116719255</v>
      </c>
      <c r="L56" s="802">
        <f>((((2/3)+((AZ56+AC56+AB56+AD56-V56)/20))*(AE56+((AJ56+AX56)*(5/6))+((AN56+AR56+AU56)*(1/6))+(AP56*(19/6))+(AT56*(4/3))-(AL56*(7/6))-(BP56*(11/6))-AM56-(AO56*(1/3))-(AV56*(2/3))-AW56))-(((1/3)-(((AZ56+AC56)*2+AB56+AD56-V56)/20))*((AL56*(13/6))+(BP56*(8/3))+(AO56*(1/2))+(AQ56*(1/3))+((AV56+AW56)*(3/2))-(AJ56*(1/6))-(AM56*(11/3))-(AP56*(5/12)))))/2</f>
        <v>15835.675343964174</v>
      </c>
      <c r="M56" s="803">
        <f t="shared" si="38"/>
        <v>0.99909623621225074</v>
      </c>
      <c r="N56" s="764">
        <f t="shared" si="27"/>
        <v>15660.238376445024</v>
      </c>
      <c r="O56" s="785">
        <f t="shared" si="37"/>
        <v>0.98802765781987534</v>
      </c>
      <c r="P56" s="517">
        <f t="shared" si="28"/>
        <v>15725.016000000001</v>
      </c>
      <c r="Q56" s="790">
        <f t="shared" si="39"/>
        <v>0.99211457413249216</v>
      </c>
      <c r="R56" s="413">
        <v>0.36899999999999999</v>
      </c>
      <c r="S56" s="412">
        <v>0.68899999999999995</v>
      </c>
      <c r="T56" s="66">
        <f t="shared" si="1"/>
        <v>0.10951811205545012</v>
      </c>
      <c r="U56" s="66">
        <f t="shared" si="2"/>
        <v>6.4341117253898836E-2</v>
      </c>
      <c r="V56" s="113">
        <f t="shared" si="3"/>
        <v>0.15162637555410119</v>
      </c>
      <c r="W56" s="66">
        <f t="shared" si="4"/>
        <v>2.9581648650878787E-2</v>
      </c>
      <c r="X56" s="67">
        <f>E56/AG56</f>
        <v>0.10694068671439078</v>
      </c>
      <c r="Y56" s="66">
        <f t="shared" si="5"/>
        <v>0.29521825233105042</v>
      </c>
      <c r="Z56" s="66">
        <f t="shared" si="6"/>
        <v>9.6556982181050244E-2</v>
      </c>
      <c r="AA56" s="67">
        <f>E56/AE56</f>
        <v>0.32696592128063373</v>
      </c>
      <c r="AB56" s="66">
        <v>0.32</v>
      </c>
      <c r="AC56" s="67">
        <f t="shared" si="7"/>
        <v>9.0606087185334624E-2</v>
      </c>
      <c r="AD56" s="70">
        <v>0.27600000000000002</v>
      </c>
      <c r="AE56" s="69">
        <v>48476</v>
      </c>
      <c r="AF56" s="69"/>
      <c r="AG56" s="68">
        <v>148213</v>
      </c>
      <c r="AH56" s="404">
        <v>131287</v>
      </c>
      <c r="AI56" s="68">
        <f t="shared" si="8"/>
        <v>14311</v>
      </c>
      <c r="AJ56" s="68">
        <v>13429</v>
      </c>
      <c r="AK56" s="69">
        <v>3629</v>
      </c>
      <c r="AL56" s="69">
        <v>914</v>
      </c>
      <c r="AM56" s="68">
        <v>3119</v>
      </c>
      <c r="AN56" s="69">
        <v>1284</v>
      </c>
      <c r="AO56" s="68">
        <v>22473</v>
      </c>
      <c r="AP56" s="68">
        <v>882</v>
      </c>
      <c r="AQ56" s="114">
        <v>313</v>
      </c>
      <c r="AR56" s="69">
        <v>131</v>
      </c>
      <c r="AS56" s="69">
        <f t="shared" si="9"/>
        <v>5309</v>
      </c>
      <c r="AT56" s="68">
        <v>1850</v>
      </c>
      <c r="AU56" s="69">
        <v>464</v>
      </c>
      <c r="AV56" s="69">
        <v>1669</v>
      </c>
      <c r="AW56" s="68">
        <v>1121</v>
      </c>
      <c r="AX56" s="220">
        <v>3430</v>
      </c>
      <c r="AY56" s="114">
        <f t="shared" si="10"/>
        <v>1434</v>
      </c>
      <c r="AZ56" s="349">
        <f t="shared" si="11"/>
        <v>0.32706982518402572</v>
      </c>
      <c r="BA56" s="349">
        <f t="shared" si="12"/>
        <v>0.47192891311828244</v>
      </c>
      <c r="BB56" s="353">
        <f t="shared" si="13"/>
        <v>2.1044037972377593E-2</v>
      </c>
      <c r="BC56" s="365">
        <f t="shared" si="14"/>
        <v>3.5820069764460609E-2</v>
      </c>
      <c r="BD56" s="365">
        <f t="shared" si="15"/>
        <v>1.4428995791731991</v>
      </c>
      <c r="BE56" s="365">
        <f t="shared" si="16"/>
        <v>2.3124845284264377E-2</v>
      </c>
      <c r="BF56" s="365">
        <f t="shared" si="17"/>
        <v>7.5634391045319915E-3</v>
      </c>
      <c r="BG56" s="365">
        <f t="shared" si="18"/>
        <v>9.6752646528981932E-3</v>
      </c>
      <c r="BH56" s="365">
        <f t="shared" si="19"/>
        <v>0.46359023021701462</v>
      </c>
      <c r="BI56" s="380">
        <f t="shared" si="20"/>
        <v>0.27702368182193249</v>
      </c>
      <c r="BJ56" s="365">
        <v>0.248</v>
      </c>
      <c r="BK56" s="262">
        <v>14662</v>
      </c>
      <c r="BL56" s="282">
        <v>32581</v>
      </c>
      <c r="BM56" s="262">
        <v>4840</v>
      </c>
      <c r="BN56" s="389">
        <f t="shared" si="21"/>
        <v>69946</v>
      </c>
      <c r="BO56" s="278">
        <v>23773</v>
      </c>
      <c r="BP56" s="278">
        <v>2900</v>
      </c>
      <c r="BQ56" s="262">
        <v>1436</v>
      </c>
      <c r="BR56" s="262">
        <v>849</v>
      </c>
      <c r="BS56" s="457"/>
    </row>
    <row r="57" spans="1:71" x14ac:dyDescent="0.2">
      <c r="A57" s="421"/>
      <c r="B57" s="476">
        <v>1968</v>
      </c>
      <c r="C57" s="458">
        <v>20</v>
      </c>
      <c r="D57" s="760">
        <v>3250</v>
      </c>
      <c r="E57" s="334">
        <v>11109</v>
      </c>
      <c r="F57" s="752">
        <f>((((4/6)+((R57+S57+X57+Z57+AB57+AC57+AD57-(1-U57)-V57-W57)/20))*(AE57+(AJ57+AX57)*5/6+(AN57+AR57+AU57)*1/6+AP57*18/6+AT57*8/6-AK57*9/6-AL57*7/6-AM57*3/6-AO57*2/6-AV57*4/6-AW57)-(((2/6)-((R57+S57+T57+U57+Y57+AA57+AB57+AC57+AD57)/20))*(AK57*17/6+AL57*12/6+AO57*3/6+AQ57*2/6+AV57*5/6+AW57*8/6-AJ57*1/6-AM57*9/6-AP57*2/6))))/2</f>
        <v>11147.960540766133</v>
      </c>
      <c r="G57" s="753">
        <f t="shared" si="24"/>
        <v>1.0035071150208059</v>
      </c>
      <c r="H57" s="816">
        <f t="shared" si="25"/>
        <v>11091.329263007185</v>
      </c>
      <c r="I57" s="817">
        <f t="shared" si="36"/>
        <v>0.99840933144362087</v>
      </c>
      <c r="J57" s="818">
        <f t="shared" si="26"/>
        <v>11030.545600000001</v>
      </c>
      <c r="K57" s="819">
        <f t="shared" si="34"/>
        <v>0.99293776217481333</v>
      </c>
      <c r="L57" s="802">
        <f>((((2/3)+((AZ57+AC57+AB57+AD57-V57)/20))*(AE57+((AJ57+AX57)*(5/6))+((AN57+AR57+AU57)*(1/6))+(AP57*(19/6))+(AT57*(4/3))-(AL57*(7/6))-(BP57*(11/6))-AM57-(AO57*(1/3))-(AV57*(2/3))-AW57))-(((1/3)-(((AZ57+AC57)*2+AB57+AD57-V57)/20))*((AL57*(13/6))+(BP57*(8/3))+(AO57*(1/2))+(AQ57*(1/3))+((AV57+AW57)*(3/2))-(AJ57*(1/6))-(AM57*(11/3))-(AP57*(5/12)))))/2</f>
        <v>11231.948818435731</v>
      </c>
      <c r="M57" s="803">
        <f t="shared" si="38"/>
        <v>1.0110674964835475</v>
      </c>
      <c r="N57" s="764">
        <f t="shared" si="27"/>
        <v>11078.064009733811</v>
      </c>
      <c r="O57" s="785">
        <f t="shared" si="37"/>
        <v>0.99721523177007931</v>
      </c>
      <c r="P57" s="517">
        <f t="shared" si="28"/>
        <v>11103.606000000002</v>
      </c>
      <c r="Q57" s="790">
        <f t="shared" si="39"/>
        <v>0.9995144477450717</v>
      </c>
      <c r="R57" s="413">
        <v>0.34</v>
      </c>
      <c r="S57" s="412">
        <v>0.63900000000000001</v>
      </c>
      <c r="T57" s="66">
        <f t="shared" si="1"/>
        <v>0.11277666540397208</v>
      </c>
      <c r="U57" s="66">
        <f t="shared" si="2"/>
        <v>5.3980193733427134E-2</v>
      </c>
      <c r="V57" s="113">
        <f t="shared" si="3"/>
        <v>0.15842526462141965</v>
      </c>
      <c r="W57" s="66">
        <f t="shared" si="4"/>
        <v>3.1251691108826238E-2</v>
      </c>
      <c r="X57" s="67">
        <f>E57/AG57</f>
        <v>9.1936805342911293E-2</v>
      </c>
      <c r="Y57" s="66">
        <f t="shared" si="5"/>
        <v>0.26879160127712537</v>
      </c>
      <c r="Z57" s="66">
        <f t="shared" si="6"/>
        <v>8.2212640586594721E-2</v>
      </c>
      <c r="AA57" s="67">
        <f>E57/AE57</f>
        <v>0.30058444721034688</v>
      </c>
      <c r="AB57" s="66">
        <v>0.29899999999999999</v>
      </c>
      <c r="AC57" s="67">
        <f t="shared" si="7"/>
        <v>7.5774002135178306E-2</v>
      </c>
      <c r="AD57" s="70">
        <v>0.26900000000000002</v>
      </c>
      <c r="AE57" s="69">
        <v>36958</v>
      </c>
      <c r="AF57" s="69"/>
      <c r="AG57" s="68">
        <v>120833</v>
      </c>
      <c r="AH57" s="404">
        <v>108622</v>
      </c>
      <c r="AI57" s="68">
        <f t="shared" si="8"/>
        <v>9934</v>
      </c>
      <c r="AJ57" s="68">
        <v>9156</v>
      </c>
      <c r="AK57" s="69">
        <v>2820</v>
      </c>
      <c r="AL57" s="69">
        <v>753</v>
      </c>
      <c r="AM57" s="68">
        <v>1995</v>
      </c>
      <c r="AN57" s="69">
        <v>1007</v>
      </c>
      <c r="AO57" s="68">
        <v>19143</v>
      </c>
      <c r="AP57" s="68">
        <v>778</v>
      </c>
      <c r="AQ57" s="114">
        <v>226</v>
      </c>
      <c r="AR57" s="69">
        <v>83</v>
      </c>
      <c r="AS57" s="69">
        <f t="shared" si="9"/>
        <v>4168</v>
      </c>
      <c r="AT57" s="68">
        <v>1512</v>
      </c>
      <c r="AU57" s="69">
        <v>316</v>
      </c>
      <c r="AV57" s="69">
        <v>1507</v>
      </c>
      <c r="AW57" s="68">
        <v>929</v>
      </c>
      <c r="AX57" s="220">
        <v>2762</v>
      </c>
      <c r="AY57" s="114">
        <f t="shared" si="10"/>
        <v>1155</v>
      </c>
      <c r="AZ57" s="349">
        <f t="shared" si="11"/>
        <v>0.30586015409697681</v>
      </c>
      <c r="BA57" s="349">
        <f t="shared" si="12"/>
        <v>0.43507982090985081</v>
      </c>
      <c r="BB57" s="353">
        <f t="shared" si="13"/>
        <v>1.6510390373490686E-2</v>
      </c>
      <c r="BC57" s="365">
        <f t="shared" si="14"/>
        <v>3.4493888259002091E-2</v>
      </c>
      <c r="BD57" s="365">
        <f t="shared" si="15"/>
        <v>1.4224795714053791</v>
      </c>
      <c r="BE57" s="365">
        <f t="shared" si="16"/>
        <v>2.5136641593159804E-2</v>
      </c>
      <c r="BF57" s="365">
        <f t="shared" si="17"/>
        <v>7.6882970711643342E-3</v>
      </c>
      <c r="BG57" s="365">
        <f t="shared" si="18"/>
        <v>9.5586470583367122E-3</v>
      </c>
      <c r="BH57" s="365">
        <f t="shared" si="19"/>
        <v>0.5179663401699226</v>
      </c>
      <c r="BI57" s="380">
        <f t="shared" si="20"/>
        <v>0.2477406786081498</v>
      </c>
      <c r="BJ57" s="365">
        <v>0.23699999999999999</v>
      </c>
      <c r="BK57" s="262">
        <v>10308</v>
      </c>
      <c r="BL57" s="282">
        <v>25710</v>
      </c>
      <c r="BM57" s="262">
        <v>3869</v>
      </c>
      <c r="BN57" s="389">
        <f t="shared" si="21"/>
        <v>52572</v>
      </c>
      <c r="BO57" s="278">
        <v>19149</v>
      </c>
      <c r="BP57" s="278">
        <v>2217</v>
      </c>
      <c r="BQ57" s="262">
        <v>1223</v>
      </c>
      <c r="BR57" s="262">
        <v>697</v>
      </c>
      <c r="BS57" s="457"/>
    </row>
    <row r="58" spans="1:71" x14ac:dyDescent="0.2">
      <c r="A58" s="421"/>
      <c r="B58" s="476">
        <v>1967</v>
      </c>
      <c r="C58" s="458">
        <v>20</v>
      </c>
      <c r="D58" s="760">
        <v>3240</v>
      </c>
      <c r="E58" s="334">
        <v>12210</v>
      </c>
      <c r="F58" s="712"/>
      <c r="G58" s="711"/>
      <c r="H58" s="713"/>
      <c r="I58" s="711"/>
      <c r="J58" s="714"/>
      <c r="K58" s="711"/>
      <c r="L58" s="802">
        <f>((((2/3)+((AZ58+AC58+AB58+AD58-V58)/20))*(AE58+((AJ58+AX58)*(5/6))+((AN58+AR58+AU58)*(1/6))+(AP58*(19/6))+(AT58*(4/3))-(AL58*(7/6))-(BP58*(11/6))-AM58-(AO58*(1/3))-(AV58*(2/3))-AW58))-(((1/3)-(((AZ58+AC58)*2+AB58+AD58-V58)/20))*((AL58*(13/6))+(BP58*(8/3))+(AO58*(1/2))+(AQ58*(1/3))+((AV58+AW58)*(3/2))-(AJ58*(1/6))-(AM58*(11/3))-(AP58*(5/12)))))/2</f>
        <v>12042.278963193956</v>
      </c>
      <c r="M58" s="803">
        <f t="shared" si="38"/>
        <v>0.98626363334921829</v>
      </c>
      <c r="N58" s="717"/>
      <c r="O58" s="716"/>
      <c r="P58" s="517">
        <f t="shared" si="28"/>
        <v>11988.806000000002</v>
      </c>
      <c r="Q58" s="790">
        <f t="shared" si="39"/>
        <v>0.98188419328419352</v>
      </c>
      <c r="R58" s="413">
        <v>0.35699999999999998</v>
      </c>
      <c r="S58" s="412">
        <v>0.66400000000000003</v>
      </c>
      <c r="T58" s="66">
        <f t="shared" si="1"/>
        <v>0.10672098803392523</v>
      </c>
      <c r="U58" s="66">
        <f t="shared" si="2"/>
        <v>5.8907935531811312E-2</v>
      </c>
      <c r="V58" s="113">
        <f t="shared" si="3"/>
        <v>0.15930837532209621</v>
      </c>
      <c r="W58" s="66">
        <f t="shared" si="4"/>
        <v>2.9697388987111488E-2</v>
      </c>
      <c r="X58" s="67">
        <f>E58/AG58</f>
        <v>0.10019859180357465</v>
      </c>
      <c r="Y58" s="66">
        <f t="shared" si="5"/>
        <v>0.26689215158736257</v>
      </c>
      <c r="Z58" s="66">
        <f t="shared" si="6"/>
        <v>8.5476538265850416E-2</v>
      </c>
      <c r="AA58" s="67">
        <f>E58/AE58</f>
        <v>0.31286032746560072</v>
      </c>
      <c r="AB58" s="66">
        <v>0.30599999999999999</v>
      </c>
      <c r="AC58" s="67">
        <f t="shared" si="7"/>
        <v>7.9313627336736206E-2</v>
      </c>
      <c r="AD58" s="70">
        <v>0.27400000000000002</v>
      </c>
      <c r="AE58" s="69">
        <v>39027</v>
      </c>
      <c r="AF58" s="69"/>
      <c r="AG58" s="68">
        <v>121858</v>
      </c>
      <c r="AH58" s="404">
        <v>109205</v>
      </c>
      <c r="AI58" s="68">
        <f t="shared" si="8"/>
        <v>10416</v>
      </c>
      <c r="AJ58" s="68">
        <v>9665</v>
      </c>
      <c r="AK58" s="69">
        <v>2850</v>
      </c>
      <c r="AL58" s="69">
        <v>738</v>
      </c>
      <c r="AM58" s="68">
        <v>2299</v>
      </c>
      <c r="AN58" s="69">
        <v>985</v>
      </c>
      <c r="AO58" s="68">
        <v>19413</v>
      </c>
      <c r="AP58" s="68">
        <v>751</v>
      </c>
      <c r="AQ58" s="114">
        <v>217</v>
      </c>
      <c r="AR58" s="69">
        <v>101</v>
      </c>
      <c r="AS58" s="69">
        <f t="shared" si="9"/>
        <v>4165</v>
      </c>
      <c r="AT58" s="68">
        <v>1372</v>
      </c>
      <c r="AU58" s="69">
        <v>346</v>
      </c>
      <c r="AV58" s="69">
        <v>1480</v>
      </c>
      <c r="AW58" s="68">
        <v>942</v>
      </c>
      <c r="AX58" s="220">
        <v>2733</v>
      </c>
      <c r="AY58" s="114">
        <f t="shared" si="10"/>
        <v>1159</v>
      </c>
      <c r="AZ58" s="349">
        <f t="shared" si="11"/>
        <v>0.32026621149206452</v>
      </c>
      <c r="BA58" s="349">
        <f t="shared" si="12"/>
        <v>0.45118088266671041</v>
      </c>
      <c r="BB58" s="353">
        <f t="shared" si="13"/>
        <v>1.8866221339591985E-2</v>
      </c>
      <c r="BC58" s="365">
        <f t="shared" si="14"/>
        <v>3.4179126524315186E-2</v>
      </c>
      <c r="BD58" s="365">
        <f t="shared" si="15"/>
        <v>1.4087682886206985</v>
      </c>
      <c r="BE58" s="365">
        <f t="shared" si="16"/>
        <v>2.4137135829041433E-2</v>
      </c>
      <c r="BF58" s="365">
        <f t="shared" si="17"/>
        <v>7.7303090482364716E-3</v>
      </c>
      <c r="BG58" s="365">
        <f t="shared" si="18"/>
        <v>9.5110702621083558E-3</v>
      </c>
      <c r="BH58" s="365">
        <f t="shared" si="19"/>
        <v>0.49742485971250672</v>
      </c>
      <c r="BI58" s="380">
        <f t="shared" si="20"/>
        <v>0.24764906346888052</v>
      </c>
      <c r="BJ58" s="365">
        <v>0.24199999999999999</v>
      </c>
      <c r="BK58" s="262">
        <v>11264</v>
      </c>
      <c r="BL58" s="282">
        <v>26464</v>
      </c>
      <c r="BM58" s="262">
        <v>4082</v>
      </c>
      <c r="BN58" s="389">
        <f t="shared" si="21"/>
        <v>54980</v>
      </c>
      <c r="BO58" s="278">
        <v>19291</v>
      </c>
      <c r="BP58" s="278">
        <v>2245</v>
      </c>
      <c r="BQ58" s="262">
        <v>1295</v>
      </c>
      <c r="BR58" s="262">
        <v>792</v>
      </c>
      <c r="BS58" s="457"/>
    </row>
    <row r="59" spans="1:71" x14ac:dyDescent="0.2">
      <c r="A59" s="421"/>
      <c r="B59" s="476">
        <v>1966</v>
      </c>
      <c r="C59" s="458">
        <v>20</v>
      </c>
      <c r="D59" s="760">
        <v>3230</v>
      </c>
      <c r="E59" s="334">
        <v>12900</v>
      </c>
      <c r="F59" s="824">
        <f>((((4/6)+((R59+S59+X59+Z59+AB59+AC59+AD59-(1-U59)-V59-W59)/20))*(AE59+(AJ59+AX59)*5/6+(AN59+AR59+AU59)*1/6+AP59*18/6+AT59*8/6-AK59*9/6-AL59*7/6-AM59*3/6-AO59*2/6-AV59*4/6-AW59)-(((2/6)-((R59+S59+T59+U59+Y59+AA59+AB59+AC59+AD59)/20))*(AK59*17/6+AL59*12/6+AO59*3/6+AQ59*2/6+AV59*5/6+AW59*8/6-AJ59*1/6-AM59*9/6-AP59*2/6))))/2</f>
        <v>12725.931759898198</v>
      </c>
      <c r="G59" s="825">
        <f t="shared" si="24"/>
        <v>0.98650633797660447</v>
      </c>
      <c r="H59" s="826">
        <f t="shared" si="25"/>
        <v>12713.335268758052</v>
      </c>
      <c r="I59" s="817">
        <f t="shared" ref="I59:I73" si="40">H59/E59</f>
        <v>0.98552986579519786</v>
      </c>
      <c r="J59" s="818">
        <f t="shared" si="26"/>
        <v>12691.917600000001</v>
      </c>
      <c r="K59" s="819">
        <f>J59/E59</f>
        <v>0.98386958139534886</v>
      </c>
      <c r="L59" s="802">
        <f>((((2/3)+((AZ59+AC59+AB59+AD59-V59)/20))*(AE59+((AJ59+AX59)*(5/6))+((AN59+AR59+AU59)*(1/6))+(AP59*(19/6))+(AT59*(4/3))-(AL59*(7/6))-(BP59*(11/6))-AM59-(AO59*(1/3))-(AV59*(2/3))-AW59))-(((1/3)-(((AZ59+AC59)*2+AB59+AD59-V59)/20))*((AL59*(13/6))+(BP59*(8/3))+(AO59*(1/2))+(AQ59*(1/3))+((AV59+AW59)*(3/2))-(AJ59*(1/6))-(AM59*(11/3))-(AP59*(5/12)))))/2</f>
        <v>12815.592946937106</v>
      </c>
      <c r="M59" s="803">
        <f t="shared" si="38"/>
        <v>0.99345681759202376</v>
      </c>
      <c r="N59" s="764">
        <f t="shared" si="27"/>
        <v>12666.583549068435</v>
      </c>
      <c r="O59" s="785">
        <f t="shared" ref="O59:O73" si="41">N59/E59</f>
        <v>0.98190570147817324</v>
      </c>
      <c r="P59" s="517">
        <f t="shared" si="28"/>
        <v>12709.750000000002</v>
      </c>
      <c r="Q59" s="790">
        <f t="shared" si="39"/>
        <v>0.98525193798449628</v>
      </c>
      <c r="R59" s="413">
        <v>0.376</v>
      </c>
      <c r="S59" s="412">
        <v>0.68600000000000005</v>
      </c>
      <c r="T59" s="66">
        <f t="shared" si="1"/>
        <v>0.10479172735217011</v>
      </c>
      <c r="U59" s="66">
        <f t="shared" si="2"/>
        <v>6.6584134381978827E-2</v>
      </c>
      <c r="V59" s="113">
        <f t="shared" si="3"/>
        <v>0.15451550085043098</v>
      </c>
      <c r="W59" s="66">
        <f t="shared" si="4"/>
        <v>2.8862025439363045E-2</v>
      </c>
      <c r="X59" s="67">
        <f>E59/AG59</f>
        <v>0.10599574373680189</v>
      </c>
      <c r="Y59" s="66">
        <f t="shared" si="5"/>
        <v>0.24305757840567047</v>
      </c>
      <c r="Z59" s="66">
        <f t="shared" si="6"/>
        <v>8.2274060622992043E-2</v>
      </c>
      <c r="AA59" s="67">
        <f>E59/AE59</f>
        <v>0.31313719778619281</v>
      </c>
      <c r="AB59" s="66">
        <v>0.31</v>
      </c>
      <c r="AC59" s="67">
        <f t="shared" si="7"/>
        <v>7.6670254636286697E-2</v>
      </c>
      <c r="AD59" s="70">
        <v>0.27600000000000002</v>
      </c>
      <c r="AE59" s="69">
        <v>41196</v>
      </c>
      <c r="AF59" s="69"/>
      <c r="AG59" s="68">
        <v>121703</v>
      </c>
      <c r="AH59" s="404">
        <v>109467</v>
      </c>
      <c r="AI59" s="68">
        <f t="shared" si="8"/>
        <v>10013</v>
      </c>
      <c r="AJ59" s="68">
        <v>9331</v>
      </c>
      <c r="AK59" s="69">
        <v>2945</v>
      </c>
      <c r="AL59" s="69">
        <v>742</v>
      </c>
      <c r="AM59" s="68">
        <v>2743</v>
      </c>
      <c r="AN59" s="69">
        <v>1039</v>
      </c>
      <c r="AO59" s="68">
        <v>18805</v>
      </c>
      <c r="AP59" s="68">
        <v>682</v>
      </c>
      <c r="AQ59" s="114">
        <v>261</v>
      </c>
      <c r="AR59" s="69">
        <v>96</v>
      </c>
      <c r="AS59" s="69">
        <f t="shared" si="9"/>
        <v>4317</v>
      </c>
      <c r="AT59" s="68">
        <v>1453</v>
      </c>
      <c r="AU59" s="69">
        <v>322</v>
      </c>
      <c r="AV59" s="69">
        <v>1455</v>
      </c>
      <c r="AW59" s="68">
        <v>928</v>
      </c>
      <c r="AX59" s="220">
        <v>2860</v>
      </c>
      <c r="AY59" s="114">
        <f t="shared" si="10"/>
        <v>1189</v>
      </c>
      <c r="AZ59" s="349">
        <f t="shared" si="11"/>
        <v>0.33849617511482871</v>
      </c>
      <c r="BA59" s="349">
        <f t="shared" si="12"/>
        <v>0.46818073506815772</v>
      </c>
      <c r="BB59" s="353">
        <f t="shared" si="13"/>
        <v>2.2538474811631595E-2</v>
      </c>
      <c r="BC59" s="365">
        <f t="shared" si="14"/>
        <v>3.5471598892385561E-2</v>
      </c>
      <c r="BD59" s="365">
        <f t="shared" si="15"/>
        <v>1.3831197203612</v>
      </c>
      <c r="BE59" s="365">
        <f t="shared" si="16"/>
        <v>2.2526458879502866E-2</v>
      </c>
      <c r="BF59" s="365">
        <f t="shared" si="17"/>
        <v>7.6251201695931902E-3</v>
      </c>
      <c r="BG59" s="365">
        <f t="shared" si="18"/>
        <v>9.7696852172912754E-3</v>
      </c>
      <c r="BH59" s="365">
        <f t="shared" si="19"/>
        <v>0.4564763569278571</v>
      </c>
      <c r="BI59" s="380">
        <f t="shared" si="20"/>
        <v>0.22650257306534616</v>
      </c>
      <c r="BJ59" s="365">
        <v>0.249</v>
      </c>
      <c r="BK59" s="262">
        <v>11998</v>
      </c>
      <c r="BL59" s="282">
        <v>27207</v>
      </c>
      <c r="BM59" s="262">
        <v>4120</v>
      </c>
      <c r="BN59" s="389">
        <f t="shared" si="21"/>
        <v>56979</v>
      </c>
      <c r="BO59" s="278">
        <v>19524</v>
      </c>
      <c r="BP59" s="278">
        <v>2355</v>
      </c>
      <c r="BQ59" s="262">
        <v>1088</v>
      </c>
      <c r="BR59" s="262">
        <v>820</v>
      </c>
      <c r="BS59" s="457"/>
    </row>
    <row r="60" spans="1:71" x14ac:dyDescent="0.2">
      <c r="A60" s="421"/>
      <c r="B60" s="476">
        <v>1965</v>
      </c>
      <c r="C60" s="458">
        <v>20</v>
      </c>
      <c r="D60" s="760">
        <v>3246</v>
      </c>
      <c r="E60" s="334">
        <v>12946</v>
      </c>
      <c r="F60" s="823">
        <f>((((4/6)+((R60+S60+X60+Z60+AB60+AC60+AD60-(1-U60)-V60-W60)/20))*(AE60+(AJ60+AX60)*5/6+(AN60+AR60+AU60)*1/6+AP60*18/6+AT60*8/6-AK60*9/6-AL60*7/6-AM60*3/6-AO60*2/6-AV60*4/6-AW60)-(((2/6)-((R60+S60+T60+U60+Y60+AA60+AB60+AC60+AD60)/20))*(AK60*17/6+AL60*12/6+AO60*3/6+AQ60*2/6+AV60*5/6+AW60*8/6-AJ60*1/6-AM60*9/6-AP60*2/6))))/2</f>
        <v>12819.265195096476</v>
      </c>
      <c r="G60" s="699">
        <f t="shared" si="24"/>
        <v>0.99021050479657624</v>
      </c>
      <c r="H60" s="740">
        <f t="shared" si="25"/>
        <v>12764.198058477625</v>
      </c>
      <c r="I60" s="706">
        <f t="shared" si="40"/>
        <v>0.98595690240055811</v>
      </c>
      <c r="J60" s="707">
        <f t="shared" si="26"/>
        <v>12719.572000000002</v>
      </c>
      <c r="K60" s="765">
        <f>J60/E60</f>
        <v>0.98250980997991677</v>
      </c>
      <c r="L60" s="802">
        <f>((((2/3)+((AZ60+AC60+AB60+AD60-V60)/20))*(AE60+((AJ60+AX60)*(5/6))+((AN60+AR60+AU60)*(1/6))+(AP60*(19/6))+(AT60*(4/3))-(AL60*(7/6))-(BP60*(11/6))-AM60-(AO60*(1/3))-(AV60*(2/3))-AW60))-(((1/3)-(((AZ60+AC60)*2+AB60+AD60-V60)/20))*((AL60*(13/6))+(BP60*(8/3))+(AO60*(1/2))+(AQ60*(1/3))+((AV60+AW60)*(3/2))-(AJ60*(1/6))-(AM60*(11/3))-(AP60*(5/12)))))/2</f>
        <v>12872.899744423588</v>
      </c>
      <c r="M60" s="803">
        <f t="shared" si="38"/>
        <v>0.99435344851101404</v>
      </c>
      <c r="N60" s="764">
        <f t="shared" si="27"/>
        <v>12730.239595268356</v>
      </c>
      <c r="O60" s="785">
        <f t="shared" si="41"/>
        <v>0.98333381702984368</v>
      </c>
      <c r="P60" s="517">
        <f t="shared" si="28"/>
        <v>12779.105999999998</v>
      </c>
      <c r="Q60" s="790">
        <f t="shared" si="39"/>
        <v>0.98710845048663665</v>
      </c>
      <c r="R60" s="413">
        <v>0.372</v>
      </c>
      <c r="S60" s="412">
        <v>0.68300000000000005</v>
      </c>
      <c r="T60" s="66">
        <f t="shared" si="1"/>
        <v>0.1070386623844664</v>
      </c>
      <c r="U60" s="66">
        <f t="shared" si="2"/>
        <v>6.5900120130427314E-2</v>
      </c>
      <c r="V60" s="113">
        <f t="shared" si="3"/>
        <v>0.15706094124163097</v>
      </c>
      <c r="W60" s="66">
        <f t="shared" si="4"/>
        <v>2.5325455392385201E-2</v>
      </c>
      <c r="X60" s="67">
        <f>E60/AG60</f>
        <v>0.10544577842214149</v>
      </c>
      <c r="Y60" s="66">
        <f t="shared" si="5"/>
        <v>0.26369854617666527</v>
      </c>
      <c r="Z60" s="66">
        <f t="shared" si="6"/>
        <v>8.7608125498884123E-2</v>
      </c>
      <c r="AA60" s="67">
        <f>E60/AE60</f>
        <v>0.31738949226507146</v>
      </c>
      <c r="AB60" s="66">
        <v>0.311</v>
      </c>
      <c r="AC60" s="67">
        <f t="shared" si="7"/>
        <v>8.174369166110089E-2</v>
      </c>
      <c r="AD60" s="70">
        <v>0.27400000000000002</v>
      </c>
      <c r="AE60" s="69">
        <v>40789</v>
      </c>
      <c r="AF60" s="69"/>
      <c r="AG60" s="68">
        <v>122774</v>
      </c>
      <c r="AH60" s="404">
        <v>109738</v>
      </c>
      <c r="AI60" s="68">
        <f t="shared" si="8"/>
        <v>10756</v>
      </c>
      <c r="AJ60" s="68">
        <v>10036</v>
      </c>
      <c r="AK60" s="69">
        <v>2942</v>
      </c>
      <c r="AL60" s="69">
        <v>766</v>
      </c>
      <c r="AM60" s="68">
        <v>2688</v>
      </c>
      <c r="AN60" s="69">
        <v>1046</v>
      </c>
      <c r="AO60" s="68">
        <v>19283</v>
      </c>
      <c r="AP60" s="68">
        <v>720</v>
      </c>
      <c r="AQ60" s="114">
        <v>249</v>
      </c>
      <c r="AR60" s="69">
        <v>72</v>
      </c>
      <c r="AS60" s="69">
        <f t="shared" si="9"/>
        <v>4366</v>
      </c>
      <c r="AT60" s="68">
        <v>1446</v>
      </c>
      <c r="AU60" s="69">
        <v>403</v>
      </c>
      <c r="AV60" s="69">
        <v>1488</v>
      </c>
      <c r="AW60" s="68">
        <v>784</v>
      </c>
      <c r="AX60" s="220">
        <v>2845</v>
      </c>
      <c r="AY60" s="114">
        <f t="shared" si="10"/>
        <v>1033</v>
      </c>
      <c r="AZ60" s="349">
        <f t="shared" si="11"/>
        <v>0.33222832195741769</v>
      </c>
      <c r="BA60" s="349">
        <f t="shared" si="12"/>
        <v>0.46717546060240767</v>
      </c>
      <c r="BB60" s="353">
        <f t="shared" si="13"/>
        <v>2.189388632772411E-2</v>
      </c>
      <c r="BC60" s="365">
        <f t="shared" si="14"/>
        <v>3.5561275188557839E-2</v>
      </c>
      <c r="BD60" s="365">
        <f t="shared" si="15"/>
        <v>1.4061879428277231</v>
      </c>
      <c r="BE60" s="365">
        <f t="shared" si="16"/>
        <v>1.9220868371374634E-2</v>
      </c>
      <c r="BF60" s="365">
        <f t="shared" si="17"/>
        <v>6.3857168455861988E-3</v>
      </c>
      <c r="BG60" s="365">
        <f t="shared" si="18"/>
        <v>8.4138335478195717E-3</v>
      </c>
      <c r="BH60" s="365">
        <f t="shared" si="19"/>
        <v>0.47275000612910345</v>
      </c>
      <c r="BI60" s="380">
        <f t="shared" si="20"/>
        <v>0.24604672828458654</v>
      </c>
      <c r="BJ60" s="365">
        <v>0.246</v>
      </c>
      <c r="BK60" s="262">
        <v>12011</v>
      </c>
      <c r="BL60" s="282">
        <v>26952</v>
      </c>
      <c r="BM60" s="262">
        <v>4199</v>
      </c>
      <c r="BN60" s="389">
        <f t="shared" si="21"/>
        <v>57357</v>
      </c>
      <c r="BO60" s="278">
        <v>19278</v>
      </c>
      <c r="BP60" s="278">
        <v>2365</v>
      </c>
      <c r="BQ60" s="262">
        <v>1130</v>
      </c>
      <c r="BR60" s="262">
        <v>787</v>
      </c>
      <c r="BS60" s="457"/>
    </row>
    <row r="61" spans="1:71" x14ac:dyDescent="0.2">
      <c r="A61" s="421"/>
      <c r="B61" s="476">
        <v>1964</v>
      </c>
      <c r="C61" s="458">
        <v>20</v>
      </c>
      <c r="D61" s="760">
        <v>3252</v>
      </c>
      <c r="E61" s="334">
        <v>13124</v>
      </c>
      <c r="F61" s="804">
        <f>((((4/6)+((R61+S61+X61+Z61+AB61+AC61+AD61-(1-U61)-V61-W61)/20))*(AE61+(AJ61+AX61)*5/6+(AN61+AR61+AU61)*1/6+AP61*18/6+AT61*8/6-AK61*9/6-AL61*7/6-AM61*3/6-AO61*2/6-AV61*4/6-AW61)-(((2/6)-((R61+S61+T61+U61+Y61+AA61+AB61+AC61+AD61)/20))*(AK61*17/6+AL61*12/6+AO61*3/6+AQ61*2/6+AV61*5/6+AW61*8/6-AJ61*1/6-AM61*9/6-AP61*2/6))))/2</f>
        <v>12956.787511774617</v>
      </c>
      <c r="G61" s="471">
        <f t="shared" si="24"/>
        <v>0.98725903015655414</v>
      </c>
      <c r="H61" s="695">
        <f t="shared" si="25"/>
        <v>13009.823802548595</v>
      </c>
      <c r="I61" s="520">
        <f t="shared" si="40"/>
        <v>0.99130019830452565</v>
      </c>
      <c r="J61" s="632">
        <f t="shared" si="26"/>
        <v>12957.116800000002</v>
      </c>
      <c r="K61" s="766">
        <f>J61/E61</f>
        <v>0.98728412069491023</v>
      </c>
      <c r="L61" s="802">
        <f>((((2/3)+((AZ61+AC61+AB61+AD61-V61)/20))*(AE61+((AJ61+AX61)*(5/6))+((AN61+AR61+AU61)*(1/6))+(AP61*(19/6))+(AT61*(4/3))-(AL61*(7/6))-(BP61*(11/6))-AM61-(AO61*(1/3))-(AV61*(2/3))-AW61))-(((1/3)-(((AZ61+AC61)*2+AB61+AD61-V61)/20))*((AL61*(13/6))+(BP61*(8/3))+(AO61*(1/2))+(AQ61*(1/3))+((AV61+AW61)*(3/2))-(AJ61*(1/6))-(AM61*(11/3))-(AP61*(5/12)))))/2</f>
        <v>12984.590649174863</v>
      </c>
      <c r="M61" s="803">
        <f t="shared" si="38"/>
        <v>0.9893775258438634</v>
      </c>
      <c r="N61" s="764">
        <f t="shared" si="27"/>
        <v>13014.524831679948</v>
      </c>
      <c r="O61" s="785">
        <f t="shared" si="41"/>
        <v>0.99165839924412891</v>
      </c>
      <c r="P61" s="517">
        <f t="shared" si="28"/>
        <v>13013.873999999998</v>
      </c>
      <c r="Q61" s="790">
        <f t="shared" si="39"/>
        <v>0.9916088082901553</v>
      </c>
      <c r="R61" s="413">
        <v>0.378</v>
      </c>
      <c r="S61" s="412">
        <v>0.69</v>
      </c>
      <c r="T61" s="66">
        <f t="shared" si="1"/>
        <v>0.10192837465564739</v>
      </c>
      <c r="U61" s="66">
        <f t="shared" si="2"/>
        <v>6.616361240867169E-2</v>
      </c>
      <c r="V61" s="113">
        <f t="shared" si="3"/>
        <v>0.15618242419315503</v>
      </c>
      <c r="W61" s="66">
        <f t="shared" si="4"/>
        <v>2.2709306503772907E-2</v>
      </c>
      <c r="X61" s="67">
        <f>E61/AG61</f>
        <v>0.1066905129664255</v>
      </c>
      <c r="Y61" s="66">
        <f t="shared" si="5"/>
        <v>0.2470954605341957</v>
      </c>
      <c r="Z61" s="66">
        <f t="shared" si="6"/>
        <v>8.3854971140557677E-2</v>
      </c>
      <c r="AA61" s="67">
        <f>E61/AE61</f>
        <v>0.31438495628218949</v>
      </c>
      <c r="AB61" s="66">
        <v>0.313</v>
      </c>
      <c r="AC61" s="67">
        <f t="shared" si="7"/>
        <v>7.8213153402162422E-2</v>
      </c>
      <c r="AD61" s="70">
        <v>0.27900000000000003</v>
      </c>
      <c r="AE61" s="69">
        <v>41745</v>
      </c>
      <c r="AF61" s="69"/>
      <c r="AG61" s="68">
        <v>123010</v>
      </c>
      <c r="AH61" s="404">
        <v>110464</v>
      </c>
      <c r="AI61" s="68">
        <f t="shared" si="8"/>
        <v>10315</v>
      </c>
      <c r="AJ61" s="68">
        <v>9621</v>
      </c>
      <c r="AK61" s="69">
        <v>2925</v>
      </c>
      <c r="AL61" s="69">
        <v>739</v>
      </c>
      <c r="AM61" s="68">
        <v>2762</v>
      </c>
      <c r="AN61" s="69">
        <v>979</v>
      </c>
      <c r="AO61" s="68">
        <v>19212</v>
      </c>
      <c r="AP61" s="68">
        <v>694</v>
      </c>
      <c r="AQ61" s="114">
        <v>213</v>
      </c>
      <c r="AR61" s="69">
        <v>65</v>
      </c>
      <c r="AS61" s="69">
        <f t="shared" si="9"/>
        <v>4255</v>
      </c>
      <c r="AT61" s="68">
        <v>1177</v>
      </c>
      <c r="AU61" s="69">
        <v>364</v>
      </c>
      <c r="AV61" s="69">
        <v>1462</v>
      </c>
      <c r="AW61" s="68">
        <v>735</v>
      </c>
      <c r="AX61" s="220">
        <v>2847</v>
      </c>
      <c r="AY61" s="114">
        <f t="shared" si="10"/>
        <v>948</v>
      </c>
      <c r="AZ61" s="349">
        <f t="shared" si="11"/>
        <v>0.33936265344280953</v>
      </c>
      <c r="BA61" s="349">
        <f t="shared" si="12"/>
        <v>0.46737663604584995</v>
      </c>
      <c r="BB61" s="353">
        <f t="shared" si="13"/>
        <v>2.2453459068368424E-2</v>
      </c>
      <c r="BC61" s="365">
        <f t="shared" si="14"/>
        <v>3.4590683684253311E-2</v>
      </c>
      <c r="BD61" s="365">
        <f t="shared" si="15"/>
        <v>1.3772188286022278</v>
      </c>
      <c r="BE61" s="365">
        <f t="shared" si="16"/>
        <v>1.760689902982393E-2</v>
      </c>
      <c r="BF61" s="365">
        <f t="shared" si="17"/>
        <v>5.9751239736606778E-3</v>
      </c>
      <c r="BG61" s="365">
        <f t="shared" si="18"/>
        <v>7.7066905129664258E-3</v>
      </c>
      <c r="BH61" s="365">
        <f t="shared" si="19"/>
        <v>0.46022278117139775</v>
      </c>
      <c r="BI61" s="380">
        <f t="shared" si="20"/>
        <v>0.2304707150556953</v>
      </c>
      <c r="BJ61" s="365">
        <v>0.25</v>
      </c>
      <c r="BK61" s="262">
        <v>12233</v>
      </c>
      <c r="BL61" s="282">
        <v>27669</v>
      </c>
      <c r="BM61" s="262">
        <v>4270</v>
      </c>
      <c r="BN61" s="389">
        <f t="shared" si="21"/>
        <v>57492</v>
      </c>
      <c r="BO61" s="278">
        <v>19877</v>
      </c>
      <c r="BP61" s="278">
        <v>2394</v>
      </c>
      <c r="BQ61" s="262">
        <v>1015</v>
      </c>
      <c r="BR61" s="262">
        <v>760</v>
      </c>
      <c r="BS61" s="457"/>
    </row>
    <row r="62" spans="1:71" x14ac:dyDescent="0.2">
      <c r="A62" s="421"/>
      <c r="B62" s="476">
        <v>1963</v>
      </c>
      <c r="C62" s="458">
        <v>20</v>
      </c>
      <c r="D62" s="760">
        <v>3238</v>
      </c>
      <c r="E62" s="334">
        <v>12780</v>
      </c>
      <c r="F62" s="804">
        <f>((((4/6)+((R62+S62+X62+Z62+AB62+AC62+AD62-(1-U62)-V62-W62)/20))*(AE62+(AJ62+AX62)*5/6+(AN62+AR62+AU62)*1/6+AP62*18/6+AT62*8/6-AK62*9/6-AL62*7/6-AM62*3/6-AO62*2/6-AV62*4/6-AW62)-(((2/6)-((R62+S62+T62+U62+Y62+AA62+AB62+AC62+AD62)/20))*(AK62*17/6+AL62*12/6+AO62*3/6+AQ62*2/6+AV62*5/6+AW62*8/6-AJ62*1/6-AM62*9/6-AP62*2/6))))/2</f>
        <v>12758.474008412059</v>
      </c>
      <c r="G62" s="471">
        <f t="shared" si="24"/>
        <v>0.99831565011048973</v>
      </c>
      <c r="H62" s="695">
        <f t="shared" si="25"/>
        <v>12681.125723005573</v>
      </c>
      <c r="I62" s="520">
        <f t="shared" si="40"/>
        <v>0.99226335860763482</v>
      </c>
      <c r="J62" s="705">
        <f t="shared" si="26"/>
        <v>12585.3552</v>
      </c>
      <c r="K62" s="771">
        <f>J62/E62</f>
        <v>0.98476957746478877</v>
      </c>
      <c r="L62" s="802">
        <f>((((2/3)+((AZ62+AC62+AB62+AD62-V62)/20))*(AE62+((AJ62+AX62)*(5/6))+((AN62+AR62+AU62)*(1/6))+(AP62*(19/6))+(AT62*(4/3))-(AL62*(7/6))-(BP62*(11/6))-AM62-(AO62*(1/3))-(AV62*(2/3))-AW62))-(((1/3)-(((AZ62+AC62)*2+AB62+AD62-V62)/20))*((AL62*(13/6))+(BP62*(8/3))+(AO62*(1/2))+(AQ62*(1/3))+((AV62+AW62)*(3/2))-(AJ62*(1/6))-(AM62*(11/3))-(AP62*(5/12)))))/2</f>
        <v>12895.94854855962</v>
      </c>
      <c r="M62" s="803">
        <f t="shared" si="38"/>
        <v>1.0090726563818169</v>
      </c>
      <c r="N62" s="764">
        <f t="shared" si="27"/>
        <v>12647.91168781062</v>
      </c>
      <c r="O62" s="785">
        <f t="shared" si="41"/>
        <v>0.98966445131538494</v>
      </c>
      <c r="P62" s="517">
        <f t="shared" si="28"/>
        <v>12699.445999999998</v>
      </c>
      <c r="Q62" s="790">
        <f t="shared" si="39"/>
        <v>0.99369687010954599</v>
      </c>
      <c r="R62" s="413">
        <v>0.372</v>
      </c>
      <c r="S62" s="412">
        <v>0.68100000000000005</v>
      </c>
      <c r="T62" s="66">
        <f t="shared" si="1"/>
        <v>0.1065752418268642</v>
      </c>
      <c r="U62" s="66">
        <f t="shared" si="2"/>
        <v>6.62177053997796E-2</v>
      </c>
      <c r="V62" s="113">
        <f t="shared" si="3"/>
        <v>0.15340300873530158</v>
      </c>
      <c r="W62" s="66">
        <f t="shared" si="4"/>
        <v>2.3558222113383126E-2</v>
      </c>
      <c r="X62" s="67">
        <f>E62/AG62</f>
        <v>0.10443138825106024</v>
      </c>
      <c r="Y62" s="66">
        <f t="shared" si="5"/>
        <v>0.2523570466511571</v>
      </c>
      <c r="Z62" s="66">
        <f t="shared" si="6"/>
        <v>8.4206999681312664E-2</v>
      </c>
      <c r="AA62" s="67">
        <f>E62/AE62</f>
        <v>0.312966817680911</v>
      </c>
      <c r="AB62" s="66">
        <v>0.309</v>
      </c>
      <c r="AC62" s="67">
        <f t="shared" si="7"/>
        <v>7.837257000907033E-2</v>
      </c>
      <c r="AD62" s="70">
        <v>0.27300000000000002</v>
      </c>
      <c r="AE62" s="69">
        <v>40835</v>
      </c>
      <c r="AF62" s="69"/>
      <c r="AG62" s="68">
        <v>122377</v>
      </c>
      <c r="AH62" s="404">
        <v>109814</v>
      </c>
      <c r="AI62" s="68">
        <f t="shared" si="8"/>
        <v>10305</v>
      </c>
      <c r="AJ62" s="68">
        <v>9591</v>
      </c>
      <c r="AK62" s="69">
        <v>2876</v>
      </c>
      <c r="AL62" s="69">
        <v>769</v>
      </c>
      <c r="AM62" s="68">
        <v>2704</v>
      </c>
      <c r="AN62" s="69">
        <v>914</v>
      </c>
      <c r="AO62" s="68">
        <v>18773</v>
      </c>
      <c r="AP62" s="68">
        <v>714</v>
      </c>
      <c r="AQ62" s="114">
        <v>203</v>
      </c>
      <c r="AR62" s="69">
        <v>194</v>
      </c>
      <c r="AS62" s="69">
        <f t="shared" si="9"/>
        <v>4352</v>
      </c>
      <c r="AT62" s="68">
        <v>1236</v>
      </c>
      <c r="AU62" s="69">
        <v>320</v>
      </c>
      <c r="AV62" s="69">
        <v>1448</v>
      </c>
      <c r="AW62" s="68">
        <v>759</v>
      </c>
      <c r="AX62" s="220">
        <v>2924</v>
      </c>
      <c r="AY62" s="114">
        <f t="shared" si="10"/>
        <v>962</v>
      </c>
      <c r="AZ62" s="349">
        <f t="shared" si="11"/>
        <v>0.33368198272551214</v>
      </c>
      <c r="BA62" s="349">
        <f t="shared" si="12"/>
        <v>0.46355115748874381</v>
      </c>
      <c r="BB62" s="353">
        <f t="shared" si="13"/>
        <v>2.2095655229332309E-2</v>
      </c>
      <c r="BC62" s="365">
        <f t="shared" si="14"/>
        <v>3.5562238002238983E-2</v>
      </c>
      <c r="BD62" s="365">
        <f t="shared" si="15"/>
        <v>1.3892004407983347</v>
      </c>
      <c r="BE62" s="365">
        <f t="shared" si="16"/>
        <v>1.8586996449124527E-2</v>
      </c>
      <c r="BF62" s="365">
        <f t="shared" si="17"/>
        <v>6.202145828055926E-3</v>
      </c>
      <c r="BG62" s="365">
        <f t="shared" si="18"/>
        <v>7.8609542642816867E-3</v>
      </c>
      <c r="BH62" s="365">
        <f t="shared" si="19"/>
        <v>0.45972817436023017</v>
      </c>
      <c r="BI62" s="380">
        <f t="shared" si="20"/>
        <v>0.23487204603893719</v>
      </c>
      <c r="BJ62" s="365">
        <v>0.246</v>
      </c>
      <c r="BK62" s="262">
        <v>11903</v>
      </c>
      <c r="BL62" s="282">
        <v>27043</v>
      </c>
      <c r="BM62" s="262">
        <v>4098</v>
      </c>
      <c r="BN62" s="389">
        <f t="shared" si="21"/>
        <v>56728</v>
      </c>
      <c r="BO62" s="278">
        <v>19450</v>
      </c>
      <c r="BP62" s="278">
        <v>2256</v>
      </c>
      <c r="BQ62" s="262">
        <v>933</v>
      </c>
      <c r="BR62" s="262">
        <v>791</v>
      </c>
      <c r="BS62" s="457"/>
    </row>
    <row r="63" spans="1:71" x14ac:dyDescent="0.2">
      <c r="A63" s="421"/>
      <c r="B63" s="476">
        <v>1962</v>
      </c>
      <c r="C63" s="458">
        <v>20</v>
      </c>
      <c r="D63" s="760">
        <v>3242</v>
      </c>
      <c r="E63" s="334">
        <v>14461</v>
      </c>
      <c r="F63" s="804">
        <f>((((4/6)+((R63+S63+X63+Z63+AB63+AC63+AD63-(1-U63)-V63-W63)/20))*(AE63+(AJ63+AX63)*5/6+(AN63+AR63+AU63)*1/6+AP63*18/6+AT63*8/6-AK63*9/6-AL63*7/6-AM63*3/6-AO63*2/6-AV63*4/6-AW63)-(((2/6)-((R63+S63+T63+U63+Y63+AA63+AB63+AC63+AD63)/20))*(AK63*17/6+AL63*12/6+AO63*3/6+AQ63*2/6+AV63*5/6+AW63*8/6-AJ63*1/6-AM63*9/6-AP63*2/6))))/2</f>
        <v>14376.373772865882</v>
      </c>
      <c r="G63" s="471">
        <f t="shared" si="24"/>
        <v>0.994147968526788</v>
      </c>
      <c r="H63" s="695">
        <f t="shared" si="25"/>
        <v>14250.111469834845</v>
      </c>
      <c r="I63" s="736">
        <f t="shared" si="40"/>
        <v>0.98541673949483743</v>
      </c>
      <c r="J63" s="709"/>
      <c r="K63" s="702"/>
      <c r="L63" s="802">
        <f>((((2/3)+((AZ63+AC63+AB63+AD63-V63)/20))*(AE63+((AJ63+AX63)*(5/6))+((AN63+AR63+AU63)*(1/6))+(AP63*(19/6))+(AT63*(4/3))-(AL63*(7/6))-(BP63*(11/6))-AM63-(AO63*(1/3))-(AV63*(2/3))-AW63))-(((1/3)-(((AZ63+AC63)*2+AB63+AD63-V63)/20))*((AL63*(13/6))+(BP63*(8/3))+(AO63*(1/2))+(AQ63*(1/3))+((AV63+AW63)*(3/2))-(AJ63*(1/6))-(AM63*(11/3))-(AP63*(5/12)))))/2</f>
        <v>14443.408717521655</v>
      </c>
      <c r="M63" s="803">
        <f t="shared" si="38"/>
        <v>0.9987835362368892</v>
      </c>
      <c r="N63" s="764">
        <f t="shared" si="27"/>
        <v>14302.431582945237</v>
      </c>
      <c r="O63" s="785">
        <f t="shared" si="41"/>
        <v>0.98903475437004618</v>
      </c>
      <c r="P63" s="517">
        <f t="shared" si="28"/>
        <v>14297.704000000003</v>
      </c>
      <c r="Q63" s="790">
        <f t="shared" si="39"/>
        <v>0.98870783486619207</v>
      </c>
      <c r="R63" s="413">
        <v>0.39300000000000002</v>
      </c>
      <c r="S63" s="412">
        <v>0.71899999999999997</v>
      </c>
      <c r="T63" s="66">
        <f t="shared" si="1"/>
        <v>9.955675998438325E-2</v>
      </c>
      <c r="U63" s="66">
        <f t="shared" si="2"/>
        <v>6.8920377557816409E-2</v>
      </c>
      <c r="V63" s="113">
        <f t="shared" si="3"/>
        <v>0.14101545253863135</v>
      </c>
      <c r="W63" s="66">
        <f t="shared" si="4"/>
        <v>2.252945364352479E-2</v>
      </c>
      <c r="X63" s="67">
        <f>E63/AG63</f>
        <v>0.1160826811157937</v>
      </c>
      <c r="Y63" s="66">
        <f t="shared" si="5"/>
        <v>0.26743678662471582</v>
      </c>
      <c r="Z63" s="66">
        <f t="shared" si="6"/>
        <v>9.3477824603652421E-2</v>
      </c>
      <c r="AA63" s="67">
        <f>E63/AE63</f>
        <v>0.33210849045770846</v>
      </c>
      <c r="AB63" s="66">
        <v>0.32600000000000001</v>
      </c>
      <c r="AC63" s="67">
        <f t="shared" si="7"/>
        <v>8.7786474011639581E-2</v>
      </c>
      <c r="AD63" s="70">
        <v>0.28100000000000003</v>
      </c>
      <c r="AE63" s="69">
        <v>43543</v>
      </c>
      <c r="AF63" s="69"/>
      <c r="AG63" s="68">
        <v>124575</v>
      </c>
      <c r="AH63" s="404">
        <v>110688</v>
      </c>
      <c r="AI63" s="68">
        <f t="shared" si="8"/>
        <v>11645</v>
      </c>
      <c r="AJ63" s="68">
        <v>10936</v>
      </c>
      <c r="AK63" s="69">
        <v>3103</v>
      </c>
      <c r="AL63" s="69">
        <v>846</v>
      </c>
      <c r="AM63" s="68">
        <v>3001</v>
      </c>
      <c r="AN63" s="69">
        <v>949</v>
      </c>
      <c r="AO63" s="68">
        <v>17567</v>
      </c>
      <c r="AP63" s="68">
        <v>709</v>
      </c>
      <c r="AQ63" s="114">
        <v>251</v>
      </c>
      <c r="AR63" s="69">
        <v>92</v>
      </c>
      <c r="AS63" s="69">
        <f t="shared" si="9"/>
        <v>4335</v>
      </c>
      <c r="AT63" s="68">
        <v>1350</v>
      </c>
      <c r="AU63" s="69">
        <v>375</v>
      </c>
      <c r="AV63" s="69">
        <v>1361</v>
      </c>
      <c r="AW63" s="68">
        <v>730</v>
      </c>
      <c r="AX63" s="220">
        <v>2919</v>
      </c>
      <c r="AY63" s="114">
        <f t="shared" si="10"/>
        <v>981</v>
      </c>
      <c r="AZ63" s="349">
        <f t="shared" si="11"/>
        <v>0.34953241019466186</v>
      </c>
      <c r="BA63" s="349">
        <f t="shared" si="12"/>
        <v>0.4886453943407586</v>
      </c>
      <c r="BB63" s="353">
        <f t="shared" si="13"/>
        <v>2.4089905679309652E-2</v>
      </c>
      <c r="BC63" s="365">
        <f t="shared" si="14"/>
        <v>3.4798314268512945E-2</v>
      </c>
      <c r="BD63" s="365">
        <f t="shared" si="15"/>
        <v>1.3979973818983533</v>
      </c>
      <c r="BE63" s="365">
        <f t="shared" si="16"/>
        <v>1.6765036860115289E-2</v>
      </c>
      <c r="BF63" s="365">
        <f t="shared" si="17"/>
        <v>5.8599237407184427E-3</v>
      </c>
      <c r="BG63" s="365">
        <f t="shared" si="18"/>
        <v>7.8747742323901273E-3</v>
      </c>
      <c r="BH63" s="365">
        <f t="shared" si="19"/>
        <v>0.40344027742691135</v>
      </c>
      <c r="BI63" s="380">
        <f t="shared" si="20"/>
        <v>0.25115403164687777</v>
      </c>
      <c r="BJ63" s="365">
        <v>0.25800000000000001</v>
      </c>
      <c r="BK63" s="262">
        <v>13546</v>
      </c>
      <c r="BL63" s="282">
        <v>28521</v>
      </c>
      <c r="BM63" s="262">
        <v>4313</v>
      </c>
      <c r="BN63" s="389">
        <f t="shared" si="21"/>
        <v>60873</v>
      </c>
      <c r="BO63" s="278">
        <v>20354</v>
      </c>
      <c r="BP63" s="278">
        <v>2487</v>
      </c>
      <c r="BQ63" s="262">
        <v>818</v>
      </c>
      <c r="BR63" s="262">
        <v>853</v>
      </c>
      <c r="BS63" s="457"/>
    </row>
    <row r="64" spans="1:71" x14ac:dyDescent="0.2">
      <c r="A64" s="421"/>
      <c r="B64" s="476">
        <v>1961</v>
      </c>
      <c r="C64" s="458">
        <v>18</v>
      </c>
      <c r="D64" s="760">
        <v>2860</v>
      </c>
      <c r="E64" s="334">
        <v>12942</v>
      </c>
      <c r="F64" s="804">
        <f>((((4/6)+((R64+S64+X64+Z64+AB64+AC64+AD64-(1-U64)-V64-W64)/20))*(AE64+(AJ64+AX64)*5/6+(AN64+AR64+AU64)*1/6+AP64*18/6+AT64*8/6-AK64*9/6-AL64*7/6-AM64*3/6-AO64*2/6-AV64*4/6-AW64)-(((2/6)-((R64+S64+T64+U64+Y64+AA64+AB64+AC64+AD64)/20))*(AK64*17/6+AL64*12/6+AO64*3/6+AQ64*2/6+AV64*5/6+AW64*8/6-AJ64*1/6-AM64*9/6-AP64*2/6))))/2</f>
        <v>12777.573863705591</v>
      </c>
      <c r="G64" s="471">
        <f t="shared" si="24"/>
        <v>0.98729515250390909</v>
      </c>
      <c r="H64" s="695">
        <f t="shared" si="25"/>
        <v>12739.413288859188</v>
      </c>
      <c r="I64" s="736">
        <f t="shared" si="40"/>
        <v>0.98434656844839963</v>
      </c>
      <c r="J64" s="709"/>
      <c r="K64" s="702"/>
      <c r="L64" s="802">
        <f>((((2/3)+((AZ64+AC64+AB64+AD64-V64)/20))*(AE64+((AJ64+AX64)*(5/6))+((AN64+AR64+AU64)*(1/6))+(AP64*(19/6))+(AT64*(4/3))-(AL64*(7/6))-(BP64*(11/6))-AM64-(AO64*(1/3))-(AV64*(2/3))-AW64))-(((1/3)-(((AZ64+AC64)*2+AB64+AD64-V64)/20))*((AL64*(13/6))+(BP64*(8/3))+(AO64*(1/2))+(AQ64*(1/3))+((AV64+AW64)*(3/2))-(AJ64*(1/6))-(AM64*(11/3))-(AP64*(5/12)))))/2</f>
        <v>12880.685072291739</v>
      </c>
      <c r="M64" s="803">
        <f t="shared" si="38"/>
        <v>0.99526232980155604</v>
      </c>
      <c r="N64" s="764">
        <f t="shared" si="27"/>
        <v>12796.039356746493</v>
      </c>
      <c r="O64" s="785">
        <f t="shared" si="41"/>
        <v>0.98872194071600161</v>
      </c>
      <c r="P64" s="517">
        <f t="shared" si="28"/>
        <v>12778.034</v>
      </c>
      <c r="Q64" s="790">
        <f t="shared" si="39"/>
        <v>0.98733070622778552</v>
      </c>
      <c r="R64" s="413">
        <v>0.39900000000000002</v>
      </c>
      <c r="S64" s="412">
        <v>0.72699999999999998</v>
      </c>
      <c r="T64" s="66">
        <f t="shared" si="1"/>
        <v>9.9279795554867184E-2</v>
      </c>
      <c r="U64" s="66">
        <f t="shared" si="2"/>
        <v>7.047161774955471E-2</v>
      </c>
      <c r="V64" s="113">
        <f t="shared" si="3"/>
        <v>0.13638644803956457</v>
      </c>
      <c r="W64" s="66">
        <f t="shared" si="4"/>
        <v>2.1218926663052737E-2</v>
      </c>
      <c r="X64" s="67">
        <f>E64/AG64</f>
        <v>0.11809148394514248</v>
      </c>
      <c r="Y64" s="66">
        <f t="shared" si="5"/>
        <v>0.27027027027027029</v>
      </c>
      <c r="Z64" s="66">
        <f t="shared" si="6"/>
        <v>9.5535298787331302E-2</v>
      </c>
      <c r="AA64" s="67">
        <f>E64/AE64</f>
        <v>0.33408193293580113</v>
      </c>
      <c r="AB64" s="66">
        <v>0.32800000000000001</v>
      </c>
      <c r="AC64" s="67">
        <f t="shared" si="7"/>
        <v>9.0306862664586235E-2</v>
      </c>
      <c r="AD64" s="70">
        <v>0.27900000000000003</v>
      </c>
      <c r="AE64" s="69">
        <v>38739</v>
      </c>
      <c r="AF64" s="69"/>
      <c r="AG64" s="68">
        <v>109593</v>
      </c>
      <c r="AH64" s="404">
        <v>97032</v>
      </c>
      <c r="AI64" s="68">
        <f t="shared" si="8"/>
        <v>10470</v>
      </c>
      <c r="AJ64" s="68">
        <v>9897</v>
      </c>
      <c r="AK64" s="69">
        <v>2855</v>
      </c>
      <c r="AL64" s="69">
        <v>761</v>
      </c>
      <c r="AM64" s="68">
        <v>2730</v>
      </c>
      <c r="AN64" s="69">
        <v>780</v>
      </c>
      <c r="AO64" s="68">
        <v>14947</v>
      </c>
      <c r="AP64" s="68">
        <v>573</v>
      </c>
      <c r="AQ64" s="114">
        <v>207</v>
      </c>
      <c r="AR64" s="69">
        <v>63</v>
      </c>
      <c r="AS64" s="69">
        <f t="shared" si="9"/>
        <v>3846</v>
      </c>
      <c r="AT64" s="68">
        <v>1048</v>
      </c>
      <c r="AU64" s="69">
        <v>330</v>
      </c>
      <c r="AV64" s="69">
        <v>1305</v>
      </c>
      <c r="AW64" s="68">
        <v>615</v>
      </c>
      <c r="AX64" s="220">
        <v>2673</v>
      </c>
      <c r="AY64" s="114">
        <f t="shared" si="10"/>
        <v>822</v>
      </c>
      <c r="AZ64" s="349">
        <f t="shared" si="11"/>
        <v>0.35348060551312582</v>
      </c>
      <c r="BA64" s="349">
        <f t="shared" si="12"/>
        <v>0.49367204109751534</v>
      </c>
      <c r="BB64" s="353">
        <f t="shared" si="13"/>
        <v>2.4910350113602146E-2</v>
      </c>
      <c r="BC64" s="365">
        <f t="shared" si="14"/>
        <v>3.5093482247953792E-2</v>
      </c>
      <c r="BD64" s="365">
        <f t="shared" si="15"/>
        <v>1.3966029066315599</v>
      </c>
      <c r="BE64" s="365">
        <f t="shared" si="16"/>
        <v>1.5875474328196391E-2</v>
      </c>
      <c r="BF64" s="365">
        <f t="shared" si="17"/>
        <v>5.6116722783389446E-3</v>
      </c>
      <c r="BG64" s="365">
        <f t="shared" si="18"/>
        <v>7.5004790451944922E-3</v>
      </c>
      <c r="BH64" s="365">
        <f t="shared" si="19"/>
        <v>0.3858385606236609</v>
      </c>
      <c r="BI64" s="380">
        <f t="shared" si="20"/>
        <v>0.2554789746766824</v>
      </c>
      <c r="BJ64" s="365">
        <v>0.25800000000000001</v>
      </c>
      <c r="BK64" s="262">
        <v>12061</v>
      </c>
      <c r="BL64" s="282">
        <v>25066</v>
      </c>
      <c r="BM64" s="262">
        <v>3975</v>
      </c>
      <c r="BN64" s="389">
        <f t="shared" si="21"/>
        <v>54103</v>
      </c>
      <c r="BO64" s="278">
        <v>17607</v>
      </c>
      <c r="BP64" s="278">
        <v>2232</v>
      </c>
      <c r="BQ64" s="262">
        <v>732</v>
      </c>
      <c r="BR64" s="262">
        <v>754</v>
      </c>
      <c r="BS64" s="457"/>
    </row>
    <row r="65" spans="1:71" x14ac:dyDescent="0.2">
      <c r="A65" s="421"/>
      <c r="B65" s="476">
        <v>1960</v>
      </c>
      <c r="C65" s="458">
        <v>16</v>
      </c>
      <c r="D65" s="760">
        <v>2472</v>
      </c>
      <c r="E65" s="334">
        <v>10664</v>
      </c>
      <c r="F65" s="804">
        <f>((((4/6)+((R65+S65+X65+Z65+AB65+AC65+AD65-(1-U65)-V65-W65)/20))*(AE65+(AJ65+AX65)*5/6+(AN65+AR65+AU65)*1/6+AP65*18/6+AT65*8/6-AK65*9/6-AL65*7/6-AM65*3/6-AO65*2/6-AV65*4/6-AW65)-(((2/6)-((R65+S65+T65+U65+Y65+AA65+AB65+AC65+AD65)/20))*(AK65*17/6+AL65*12/6+AO65*3/6+AQ65*2/6+AV65*5/6+AW65*8/6-AJ65*1/6-AM65*9/6-AP65*2/6))))/2</f>
        <v>10551.884747675727</v>
      </c>
      <c r="G65" s="471">
        <f t="shared" si="24"/>
        <v>0.98948656673628355</v>
      </c>
      <c r="H65" s="695">
        <f t="shared" si="25"/>
        <v>10549.771082830244</v>
      </c>
      <c r="I65" s="736">
        <f t="shared" si="40"/>
        <v>0.9892883611056118</v>
      </c>
      <c r="J65" s="809">
        <f t="shared" si="26"/>
        <v>10537.061600000001</v>
      </c>
      <c r="K65" s="815">
        <f t="shared" ref="K65:K71" si="42">J65/E65</f>
        <v>0.9880965491372844</v>
      </c>
      <c r="L65" s="802">
        <f>((((2/3)+((AZ65+AC65+AB65+AD65-V65)/20))*(AE65+((AJ65+AX65)*(5/6))+((AN65+AR65+AU65)*(1/6))+(AP65*(19/6))+(AT65*(4/3))-(AL65*(7/6))-(BP65*(11/6))-AM65-(AO65*(1/3))-(AV65*(2/3))-AW65))-(((1/3)-(((AZ65+AC65)*2+AB65+AD65-V65)/20))*((AL65*(13/6))+(BP65*(8/3))+(AO65*(1/2))+(AQ65*(1/3))+((AV65+AW65)*(3/2))-(AJ65*(1/6))-(AM65*(11/3))-(AP65*(5/12)))))/2</f>
        <v>10589.777071905548</v>
      </c>
      <c r="M65" s="803">
        <f t="shared" si="38"/>
        <v>0.99303986045625914</v>
      </c>
      <c r="N65" s="764">
        <f t="shared" si="27"/>
        <v>10594.415864979792</v>
      </c>
      <c r="O65" s="785">
        <f t="shared" si="41"/>
        <v>0.99347485605586949</v>
      </c>
      <c r="P65" s="517">
        <f t="shared" si="28"/>
        <v>10609.129999999997</v>
      </c>
      <c r="Q65" s="790">
        <f t="shared" si="39"/>
        <v>0.99485465116279048</v>
      </c>
      <c r="R65" s="413">
        <v>0.38800000000000001</v>
      </c>
      <c r="S65" s="412">
        <v>0.71199999999999997</v>
      </c>
      <c r="T65" s="66">
        <f t="shared" si="1"/>
        <v>9.3504420432220042E-2</v>
      </c>
      <c r="U65" s="66">
        <f t="shared" si="2"/>
        <v>6.5324165029469541E-2</v>
      </c>
      <c r="V65" s="113">
        <f t="shared" si="3"/>
        <v>0.13515936465078998</v>
      </c>
      <c r="W65" s="66">
        <f t="shared" si="4"/>
        <v>2.412819253438114E-2</v>
      </c>
      <c r="X65" s="67">
        <f>E65/AG65</f>
        <v>0.11247284156348218</v>
      </c>
      <c r="Y65" s="66">
        <f t="shared" si="5"/>
        <v>0.2723477406679764</v>
      </c>
      <c r="Z65" s="66">
        <f t="shared" si="6"/>
        <v>9.3572679140211362E-2</v>
      </c>
      <c r="AA65" s="67">
        <f>E65/AE65</f>
        <v>0.32735756385068765</v>
      </c>
      <c r="AB65" s="66">
        <v>0.32400000000000001</v>
      </c>
      <c r="AC65" s="67">
        <f t="shared" si="7"/>
        <v>8.8425759908874219E-2</v>
      </c>
      <c r="AD65" s="70">
        <v>0.27700000000000002</v>
      </c>
      <c r="AE65" s="69">
        <v>32576</v>
      </c>
      <c r="AF65" s="69"/>
      <c r="AG65" s="68">
        <v>94814</v>
      </c>
      <c r="AH65" s="404">
        <v>84014</v>
      </c>
      <c r="AI65" s="68">
        <f t="shared" si="8"/>
        <v>8872</v>
      </c>
      <c r="AJ65" s="68">
        <v>8384</v>
      </c>
      <c r="AK65" s="69">
        <v>2404</v>
      </c>
      <c r="AL65" s="69">
        <v>692</v>
      </c>
      <c r="AM65" s="68">
        <v>2128</v>
      </c>
      <c r="AN65" s="69">
        <v>604</v>
      </c>
      <c r="AO65" s="68">
        <v>12815</v>
      </c>
      <c r="AP65" s="68">
        <v>488</v>
      </c>
      <c r="AQ65" s="114">
        <v>167</v>
      </c>
      <c r="AR65" s="69">
        <v>55</v>
      </c>
      <c r="AS65" s="69">
        <f t="shared" si="9"/>
        <v>3046</v>
      </c>
      <c r="AT65" s="68">
        <v>920</v>
      </c>
      <c r="AU65" s="69">
        <v>218</v>
      </c>
      <c r="AV65" s="69">
        <v>1193</v>
      </c>
      <c r="AW65" s="68">
        <v>619</v>
      </c>
      <c r="AX65" s="220">
        <v>2169</v>
      </c>
      <c r="AY65" s="114">
        <f t="shared" si="10"/>
        <v>786</v>
      </c>
      <c r="AZ65" s="349">
        <f t="shared" si="11"/>
        <v>0.34357795262303037</v>
      </c>
      <c r="BA65" s="349">
        <f t="shared" si="12"/>
        <v>0.47897989748349401</v>
      </c>
      <c r="BB65" s="353">
        <f t="shared" si="13"/>
        <v>2.2443942877634106E-2</v>
      </c>
      <c r="BC65" s="365">
        <f t="shared" si="14"/>
        <v>3.2126057333305209E-2</v>
      </c>
      <c r="BD65" s="365">
        <f t="shared" si="15"/>
        <v>1.394093811394892</v>
      </c>
      <c r="BE65" s="365">
        <f t="shared" si="16"/>
        <v>1.900171905697446E-2</v>
      </c>
      <c r="BF65" s="365">
        <f t="shared" si="17"/>
        <v>6.5285717299133038E-3</v>
      </c>
      <c r="BG65" s="365">
        <f t="shared" si="18"/>
        <v>8.2899149914569571E-3</v>
      </c>
      <c r="BH65" s="365">
        <f t="shared" si="19"/>
        <v>0.39338777013752457</v>
      </c>
      <c r="BI65" s="380">
        <f t="shared" si="20"/>
        <v>0.25736738703339884</v>
      </c>
      <c r="BJ65" s="365">
        <v>0.255</v>
      </c>
      <c r="BK65" s="262">
        <v>9968</v>
      </c>
      <c r="BL65" s="282">
        <v>21434</v>
      </c>
      <c r="BM65" s="262">
        <v>3442</v>
      </c>
      <c r="BN65" s="389">
        <f t="shared" si="21"/>
        <v>45414</v>
      </c>
      <c r="BO65" s="278">
        <v>15206</v>
      </c>
      <c r="BP65" s="278">
        <v>1914</v>
      </c>
      <c r="BQ65" s="262">
        <v>729</v>
      </c>
      <c r="BR65" s="262">
        <v>658</v>
      </c>
      <c r="BS65" s="457"/>
    </row>
    <row r="66" spans="1:71" x14ac:dyDescent="0.2">
      <c r="A66" s="421"/>
      <c r="B66" s="476">
        <v>1959</v>
      </c>
      <c r="C66" s="458">
        <v>16</v>
      </c>
      <c r="D66" s="760">
        <v>2476</v>
      </c>
      <c r="E66" s="334">
        <v>10853</v>
      </c>
      <c r="F66" s="804">
        <f>((((4/6)+((R66+S66+X66+Z66+AB66+AC66+AD66-(1-U66)-V66-W66)/20))*(AE66+(AJ66+AX66)*5/6+(AN66+AR66+AU66)*1/6+AP66*18/6+AT66*8/6-AK66*9/6-AL66*7/6-AM66*3/6-AO66*2/6-AV66*4/6-AW66)-(((2/6)-((R66+S66+T66+U66+Y66+AA66+AB66+AC66+AD66)/20))*(AK66*17/6+AL66*12/6+AO66*3/6+AQ66*2/6+AV66*5/6+AW66*8/6-AJ66*1/6-AM66*9/6-AP66*2/6))))/2</f>
        <v>10829.645534406749</v>
      </c>
      <c r="G66" s="471">
        <f t="shared" si="24"/>
        <v>0.99784810968458015</v>
      </c>
      <c r="H66" s="695">
        <f t="shared" si="25"/>
        <v>10699.688644159518</v>
      </c>
      <c r="I66" s="736">
        <f t="shared" si="40"/>
        <v>0.98587382697498549</v>
      </c>
      <c r="J66" s="810">
        <f t="shared" si="26"/>
        <v>10654.654399999999</v>
      </c>
      <c r="K66" s="766">
        <f t="shared" si="42"/>
        <v>0.98172435271353542</v>
      </c>
      <c r="L66" s="802">
        <f>((((2/3)+((AZ66+AC66+AB66+AD66-V66)/20))*(AE66+((AJ66+AX66)*(5/6))+((AN66+AR66+AU66)*(1/6))+(AP66*(19/6))+(AT66*(4/3))-(AL66*(7/6))-(BP66*(11/6))-AM66-(AO66*(1/3))-(AV66*(2/3))-AW66))-(((1/3)-(((AZ66+AC66)*2+AB66+AD66-V66)/20))*((AL66*(13/6))+(BP66*(8/3))+(AO66*(1/2))+(AQ66*(1/3))+((AV66+AW66)*(3/2))-(AJ66*(1/6))-(AM66*(11/3))-(AP66*(5/12)))))/2</f>
        <v>10943.957412476691</v>
      </c>
      <c r="M66" s="803">
        <f t="shared" si="38"/>
        <v>1.0083808543699153</v>
      </c>
      <c r="N66" s="764">
        <f t="shared" si="27"/>
        <v>10754.815285957116</v>
      </c>
      <c r="O66" s="785">
        <f t="shared" si="41"/>
        <v>0.99095321901383182</v>
      </c>
      <c r="P66" s="517">
        <f t="shared" si="28"/>
        <v>10736.807999999999</v>
      </c>
      <c r="Q66" s="790">
        <f t="shared" si="39"/>
        <v>0.98929402008661194</v>
      </c>
      <c r="R66" s="413">
        <v>0.39200000000000002</v>
      </c>
      <c r="S66" s="412">
        <v>0.71599999999999997</v>
      </c>
      <c r="T66" s="66">
        <f t="shared" si="1"/>
        <v>9.2779761544513714E-2</v>
      </c>
      <c r="U66" s="66">
        <f t="shared" si="2"/>
        <v>6.8086909156932759E-2</v>
      </c>
      <c r="V66" s="113">
        <f t="shared" si="3"/>
        <v>0.13301391981595026</v>
      </c>
      <c r="W66" s="66">
        <f t="shared" si="4"/>
        <v>2.1999636869817828E-2</v>
      </c>
      <c r="X66" s="67">
        <f>E66/AG66</f>
        <v>0.11453507392593687</v>
      </c>
      <c r="Y66" s="66">
        <f t="shared" si="5"/>
        <v>0.26266416510318952</v>
      </c>
      <c r="Z66" s="66">
        <f t="shared" si="6"/>
        <v>9.1602731196639822E-2</v>
      </c>
      <c r="AA66" s="67">
        <f>E66/AE66</f>
        <v>0.32842098892452942</v>
      </c>
      <c r="AB66" s="66">
        <v>0.32400000000000001</v>
      </c>
      <c r="AC66" s="67">
        <f t="shared" si="7"/>
        <v>8.6368289413974689E-2</v>
      </c>
      <c r="AD66" s="70">
        <v>0.27500000000000002</v>
      </c>
      <c r="AE66" s="69">
        <v>33046</v>
      </c>
      <c r="AF66" s="69"/>
      <c r="AG66" s="68">
        <v>94757</v>
      </c>
      <c r="AH66" s="404">
        <v>84294</v>
      </c>
      <c r="AI66" s="68">
        <f t="shared" si="8"/>
        <v>8680</v>
      </c>
      <c r="AJ66" s="68">
        <v>8184</v>
      </c>
      <c r="AK66" s="69">
        <v>2360</v>
      </c>
      <c r="AL66" s="69">
        <v>616</v>
      </c>
      <c r="AM66" s="68">
        <v>2250</v>
      </c>
      <c r="AN66" s="69">
        <v>557</v>
      </c>
      <c r="AO66" s="68">
        <v>12604</v>
      </c>
      <c r="AP66" s="68">
        <v>496</v>
      </c>
      <c r="AQ66" s="114">
        <v>180</v>
      </c>
      <c r="AR66" s="69">
        <v>60</v>
      </c>
      <c r="AS66" s="69">
        <f t="shared" si="9"/>
        <v>3066</v>
      </c>
      <c r="AT66" s="68">
        <v>854</v>
      </c>
      <c r="AU66" s="69">
        <v>225</v>
      </c>
      <c r="AV66" s="69">
        <v>1127</v>
      </c>
      <c r="AW66" s="68">
        <v>547</v>
      </c>
      <c r="AX66" s="220">
        <v>2224</v>
      </c>
      <c r="AY66" s="114">
        <f t="shared" si="10"/>
        <v>727</v>
      </c>
      <c r="AZ66" s="349">
        <f t="shared" si="11"/>
        <v>0.34874468377006446</v>
      </c>
      <c r="BA66" s="349">
        <f t="shared" si="12"/>
        <v>0.48171639034583197</v>
      </c>
      <c r="BB66" s="353">
        <f t="shared" si="13"/>
        <v>2.3744947602815623E-2</v>
      </c>
      <c r="BC66" s="365">
        <f t="shared" si="14"/>
        <v>3.2356448600103421E-2</v>
      </c>
      <c r="BD66" s="365">
        <f t="shared" si="15"/>
        <v>1.3812866912788235</v>
      </c>
      <c r="BE66" s="365">
        <f t="shared" si="16"/>
        <v>1.6552684137263209E-2</v>
      </c>
      <c r="BF66" s="365">
        <f t="shared" si="17"/>
        <v>5.7726605949956203E-3</v>
      </c>
      <c r="BG66" s="365">
        <f t="shared" si="18"/>
        <v>7.6722564032208704E-3</v>
      </c>
      <c r="BH66" s="365">
        <f t="shared" si="19"/>
        <v>0.38140773467288025</v>
      </c>
      <c r="BI66" s="380">
        <f t="shared" si="20"/>
        <v>0.24765478424015008</v>
      </c>
      <c r="BJ66" s="365">
        <v>0.25700000000000001</v>
      </c>
      <c r="BK66" s="262">
        <v>10175</v>
      </c>
      <c r="BL66" s="282">
        <v>21636</v>
      </c>
      <c r="BM66" s="262">
        <v>3478</v>
      </c>
      <c r="BN66" s="389">
        <f t="shared" si="21"/>
        <v>45646</v>
      </c>
      <c r="BO66" s="278">
        <v>15317</v>
      </c>
      <c r="BP66" s="278">
        <v>1837</v>
      </c>
      <c r="BQ66" s="262">
        <v>707</v>
      </c>
      <c r="BR66" s="262">
        <v>591</v>
      </c>
      <c r="BS66" s="457"/>
    </row>
    <row r="67" spans="1:71" x14ac:dyDescent="0.2">
      <c r="A67" s="421"/>
      <c r="B67" s="476">
        <v>1958</v>
      </c>
      <c r="C67" s="458">
        <v>16</v>
      </c>
      <c r="D67" s="760">
        <v>2470</v>
      </c>
      <c r="E67" s="334">
        <v>10578</v>
      </c>
      <c r="F67" s="804">
        <f>((((4/6)+((R67+S67+X67+Z67+AB67+AC67+AD67-(1-U67)-V67-W67)/20))*(AE67+(AJ67+AX67)*5/6+(AN67+AR67+AU67)*1/6+AP67*18/6+AT67*8/6-AK67*9/6-AL67*7/6-AM67*3/6-AO67*2/6-AV67*4/6-AW67)-(((2/6)-((R67+S67+T67+U67+Y67+AA67+AB67+AC67+AD67)/20))*(AK67*17/6+AL67*12/6+AO67*3/6+AQ67*2/6+AV67*5/6+AW67*8/6-AJ67*1/6-AM67*9/6-AP67*2/6))))/2</f>
        <v>10596.741910384839</v>
      </c>
      <c r="G67" s="471">
        <f t="shared" si="24"/>
        <v>1.0017717820367591</v>
      </c>
      <c r="H67" s="695">
        <f t="shared" si="25"/>
        <v>10634.315185036901</v>
      </c>
      <c r="I67" s="736">
        <f t="shared" si="40"/>
        <v>1.0053238027072131</v>
      </c>
      <c r="J67" s="810">
        <f t="shared" si="26"/>
        <v>10637.200800000001</v>
      </c>
      <c r="K67" s="766">
        <f t="shared" si="42"/>
        <v>1.0055965967101532</v>
      </c>
      <c r="L67" s="800">
        <f>((((2/3)+((AZ67+AC67+AB67+AD67-V67)/20))*(AE67+((AJ67+AX67)*(5/6))+((AN67+AR67+AU67)*(1/6))+(AP67*(19/6))+(AT67*(4/3))-(AL67*(7/6))-(BP67*(11/6))-AM67-(AO67*(1/3))-(AV67*(2/3))-AW67))-(((1/3)-(((AZ67+AC67)*2+AB67+AD67-V67)/20))*((AL67*(13/6))+(BP67*(8/3))+(AO67*(1/2))+(AQ67*(1/3))+((AV67+AW67)*(3/2))-(AJ67*(1/6))-(AM67*(11/3))-(AP67*(5/12)))))/2</f>
        <v>10696.207902506545</v>
      </c>
      <c r="M67" s="801">
        <f t="shared" si="38"/>
        <v>1.011174882067172</v>
      </c>
      <c r="N67" s="764">
        <f t="shared" si="27"/>
        <v>10676.440502214717</v>
      </c>
      <c r="O67" s="785">
        <f t="shared" si="41"/>
        <v>1.0093061544918431</v>
      </c>
      <c r="P67" s="517">
        <f t="shared" si="28"/>
        <v>10665.310000000001</v>
      </c>
      <c r="Q67" s="790">
        <f t="shared" si="39"/>
        <v>1.008253923236907</v>
      </c>
      <c r="R67" s="413">
        <v>0.39400000000000002</v>
      </c>
      <c r="S67" s="412">
        <v>0.71899999999999997</v>
      </c>
      <c r="T67" s="66">
        <f t="shared" si="1"/>
        <v>8.8127591320400683E-2</v>
      </c>
      <c r="U67" s="66">
        <f t="shared" si="2"/>
        <v>6.7790454861846691E-2</v>
      </c>
      <c r="V67" s="113">
        <f t="shared" si="3"/>
        <v>0.12981841350748646</v>
      </c>
      <c r="W67" s="66">
        <f t="shared" si="4"/>
        <v>2.151741669945223E-2</v>
      </c>
      <c r="X67" s="67">
        <f>E67/AG67</f>
        <v>0.11232876712328767</v>
      </c>
      <c r="Y67" s="66">
        <f t="shared" si="5"/>
        <v>0.26105377840995064</v>
      </c>
      <c r="Z67" s="66">
        <f t="shared" si="6"/>
        <v>9.160029733460763E-2</v>
      </c>
      <c r="AA67" s="67">
        <f>E67/AE67</f>
        <v>0.3201283176467028</v>
      </c>
      <c r="AB67" s="66">
        <v>0.32500000000000001</v>
      </c>
      <c r="AC67" s="67">
        <f t="shared" si="7"/>
        <v>8.6301369863013705E-2</v>
      </c>
      <c r="AD67" s="70">
        <v>0.27700000000000002</v>
      </c>
      <c r="AE67" s="69">
        <v>33043</v>
      </c>
      <c r="AF67" s="69"/>
      <c r="AG67" s="68">
        <v>94170</v>
      </c>
      <c r="AH67" s="404">
        <v>83827</v>
      </c>
      <c r="AI67" s="68">
        <f t="shared" si="8"/>
        <v>8626</v>
      </c>
      <c r="AJ67" s="68">
        <v>8127</v>
      </c>
      <c r="AK67" s="69">
        <v>2600</v>
      </c>
      <c r="AL67" s="69">
        <v>644</v>
      </c>
      <c r="AM67" s="68">
        <v>2240</v>
      </c>
      <c r="AN67" s="69">
        <v>526</v>
      </c>
      <c r="AO67" s="68">
        <v>12225</v>
      </c>
      <c r="AP67" s="68">
        <v>499</v>
      </c>
      <c r="AQ67" s="114">
        <v>160</v>
      </c>
      <c r="AR67" s="69">
        <v>70</v>
      </c>
      <c r="AS67" s="69">
        <f t="shared" si="9"/>
        <v>2912</v>
      </c>
      <c r="AT67" s="68">
        <v>739</v>
      </c>
      <c r="AU67" s="69">
        <v>231</v>
      </c>
      <c r="AV67" s="69">
        <v>1046</v>
      </c>
      <c r="AW67" s="68">
        <v>551</v>
      </c>
      <c r="AX67" s="220">
        <v>2085</v>
      </c>
      <c r="AY67" s="114">
        <f t="shared" si="10"/>
        <v>711</v>
      </c>
      <c r="AZ67" s="349">
        <f t="shared" si="11"/>
        <v>0.35088669427630881</v>
      </c>
      <c r="BA67" s="349">
        <f t="shared" si="12"/>
        <v>0.4812573006265265</v>
      </c>
      <c r="BB67" s="353">
        <f t="shared" si="13"/>
        <v>2.378676860996071E-2</v>
      </c>
      <c r="BC67" s="365">
        <f t="shared" si="14"/>
        <v>3.0922799192948922E-2</v>
      </c>
      <c r="BD67" s="365">
        <f t="shared" si="15"/>
        <v>1.3715461671155766</v>
      </c>
      <c r="BE67" s="365">
        <f t="shared" si="16"/>
        <v>1.6675241352177465E-2</v>
      </c>
      <c r="BF67" s="365">
        <f t="shared" si="17"/>
        <v>5.8511203143251566E-3</v>
      </c>
      <c r="BG67" s="365">
        <f t="shared" si="18"/>
        <v>7.5501752150366362E-3</v>
      </c>
      <c r="BH67" s="365">
        <f t="shared" si="19"/>
        <v>0.3699724601277124</v>
      </c>
      <c r="BI67" s="380">
        <f t="shared" si="20"/>
        <v>0.24595224404563751</v>
      </c>
      <c r="BJ67" s="365">
        <v>0.25800000000000001</v>
      </c>
      <c r="BK67" s="262">
        <v>9955</v>
      </c>
      <c r="BL67" s="282">
        <v>21621</v>
      </c>
      <c r="BM67" s="262">
        <v>3392</v>
      </c>
      <c r="BN67" s="389">
        <f t="shared" si="21"/>
        <v>45320</v>
      </c>
      <c r="BO67" s="278">
        <v>15334</v>
      </c>
      <c r="BP67" s="278">
        <v>2062</v>
      </c>
      <c r="BQ67" s="262">
        <v>679</v>
      </c>
      <c r="BR67" s="262">
        <v>655</v>
      </c>
      <c r="BS67" s="457"/>
    </row>
    <row r="68" spans="1:71" x14ac:dyDescent="0.2">
      <c r="A68" s="421"/>
      <c r="B68" s="476">
        <v>1957</v>
      </c>
      <c r="C68" s="458">
        <v>16</v>
      </c>
      <c r="D68" s="760">
        <v>2470</v>
      </c>
      <c r="E68" s="334">
        <v>10636</v>
      </c>
      <c r="F68" s="804">
        <f>((((4/6)+((R68+S68+X68+Z68+AB68+AC68+AD68-(1-U68)-V68-W68)/20))*(AE68+(AJ68+AX68)*5/6+(AN68+AR68+AU68)*1/6+AP68*18/6+AT68*8/6-AK68*9/6-AL68*7/6-AM68*3/6-AO68*2/6-AV68*4/6-AW68)-(((2/6)-((R68+S68+T68+U68+Y68+AA68+AB68+AC68+AD68)/20))*(AK68*17/6+AL68*12/6+AO68*3/6+AQ68*2/6+AV68*5/6+AW68*8/6-AJ68*1/6-AM68*9/6-AP68*2/6))))/2</f>
        <v>10742.194518239907</v>
      </c>
      <c r="G68" s="471">
        <f t="shared" si="24"/>
        <v>1.0099844413538837</v>
      </c>
      <c r="H68" s="695">
        <f t="shared" si="25"/>
        <v>10679.569374375886</v>
      </c>
      <c r="I68" s="736">
        <f t="shared" si="40"/>
        <v>1.0040964060150326</v>
      </c>
      <c r="J68" s="810">
        <f t="shared" si="26"/>
        <v>10675.486400000002</v>
      </c>
      <c r="K68" s="811">
        <f t="shared" si="42"/>
        <v>1.0037125235050772</v>
      </c>
      <c r="L68" s="806"/>
      <c r="M68" s="768"/>
      <c r="N68" s="515">
        <f t="shared" si="27"/>
        <v>10740.117385779882</v>
      </c>
      <c r="O68" s="785">
        <f t="shared" si="41"/>
        <v>1.0097891487194324</v>
      </c>
      <c r="P68" s="517">
        <f t="shared" si="28"/>
        <v>10745.928</v>
      </c>
      <c r="Q68" s="790">
        <f t="shared" si="39"/>
        <v>1.0103354644603235</v>
      </c>
      <c r="R68" s="413">
        <v>0.39100000000000001</v>
      </c>
      <c r="S68" s="412">
        <v>0.71499999999999997</v>
      </c>
      <c r="T68" s="66">
        <f t="shared" ref="T68:T131" si="43">AS68/AE68</f>
        <v>8.6176266899521237E-2</v>
      </c>
      <c r="U68" s="66">
        <f t="shared" ref="U68:U131" si="44">AM68/AE68</f>
        <v>6.6303333232964987E-2</v>
      </c>
      <c r="V68" s="113">
        <f t="shared" ref="V68:V131" si="45">AO68/AG68</f>
        <v>0.12522269497600133</v>
      </c>
      <c r="W68" s="66">
        <f t="shared" ref="W68:W131" si="46">AY68/AE68</f>
        <v>2.2311884616542713E-2</v>
      </c>
      <c r="X68" s="67">
        <f>E68/AG68</f>
        <v>0.11146276540001257</v>
      </c>
      <c r="Y68" s="66">
        <f t="shared" ref="Y68:Y131" si="47">AI68/AE68</f>
        <v>0.26129896720965945</v>
      </c>
      <c r="Z68" s="66">
        <f t="shared" ref="Z68:Z131" si="48">AI68/AG68</f>
        <v>9.0943388317159563E-2</v>
      </c>
      <c r="AA68" s="67">
        <f>E68/AE68</f>
        <v>0.32025533708710968</v>
      </c>
      <c r="AB68" s="66">
        <v>0.32400000000000001</v>
      </c>
      <c r="AC68" s="67">
        <f t="shared" ref="AC68:AC131" si="49">AJ68/AG68</f>
        <v>8.5588229129550844E-2</v>
      </c>
      <c r="AD68" s="70">
        <v>0.27500000000000002</v>
      </c>
      <c r="AE68" s="69">
        <v>33211</v>
      </c>
      <c r="AF68" s="69"/>
      <c r="AG68" s="68">
        <v>95422</v>
      </c>
      <c r="AH68" s="404">
        <v>84906</v>
      </c>
      <c r="AI68" s="68">
        <f t="shared" ref="AI68:AI131" si="50">AJ68+AP68</f>
        <v>8678</v>
      </c>
      <c r="AJ68" s="68">
        <v>8167</v>
      </c>
      <c r="AK68" s="69">
        <v>2512</v>
      </c>
      <c r="AL68" s="69">
        <v>687</v>
      </c>
      <c r="AM68" s="68">
        <v>2202</v>
      </c>
      <c r="AN68" s="69">
        <v>480</v>
      </c>
      <c r="AO68" s="68">
        <v>11949</v>
      </c>
      <c r="AP68" s="68">
        <v>511</v>
      </c>
      <c r="AQ68" s="114">
        <v>152</v>
      </c>
      <c r="AR68" s="69">
        <v>46</v>
      </c>
      <c r="AS68" s="69">
        <f t="shared" ref="AS68:AS131" si="51">AN68+AR68+AU68+AX68</f>
        <v>2862</v>
      </c>
      <c r="AT68" s="68">
        <v>768</v>
      </c>
      <c r="AU68" s="69">
        <v>217</v>
      </c>
      <c r="AV68" s="69">
        <v>1115</v>
      </c>
      <c r="AW68" s="68">
        <v>589</v>
      </c>
      <c r="AX68" s="220">
        <v>2119</v>
      </c>
      <c r="AY68" s="114">
        <f t="shared" ref="AY68:AY131" si="52">AQ68+AW68</f>
        <v>741</v>
      </c>
      <c r="AZ68" s="349">
        <f t="shared" ref="AZ68:AZ131" si="53">AE68/AG68</f>
        <v>0.34804342814026118</v>
      </c>
      <c r="BA68" s="349">
        <f t="shared" ref="BA68:BA131" si="54">BN68/AG68</f>
        <v>0.47702835824023809</v>
      </c>
      <c r="BB68" s="353">
        <f t="shared" ref="BB68:BB131" si="55">AM68/AG68</f>
        <v>2.3076439395527237E-2</v>
      </c>
      <c r="BC68" s="365">
        <f t="shared" ref="BC68:BC131" si="56">AS68/AG68</f>
        <v>2.9993083356039486E-2</v>
      </c>
      <c r="BD68" s="365">
        <f t="shared" ref="BD68:BD131" si="57">BN68/AE68</f>
        <v>1.3706001023757188</v>
      </c>
      <c r="BE68" s="365">
        <f t="shared" ref="BE68:BE131" si="58">AW68/AE68</f>
        <v>1.7735087772123695E-2</v>
      </c>
      <c r="BF68" s="365">
        <f t="shared" ref="BF68:BF131" si="59">AW68/AG68</f>
        <v>6.1725807465783569E-3</v>
      </c>
      <c r="BG68" s="365">
        <f t="shared" ref="BG68:BG131" si="60">AY68/AG68</f>
        <v>7.7655048102114816E-3</v>
      </c>
      <c r="BH68" s="365">
        <f t="shared" ref="BH68:BH131" si="61">AO68/AE68</f>
        <v>0.3597904308813345</v>
      </c>
      <c r="BI68" s="380">
        <f t="shared" ref="BI68:BI131" si="62">AJ68/AE68</f>
        <v>0.24591249887085603</v>
      </c>
      <c r="BJ68" s="365">
        <v>0.25800000000000001</v>
      </c>
      <c r="BK68" s="262">
        <v>10023</v>
      </c>
      <c r="BL68" s="282">
        <v>21865</v>
      </c>
      <c r="BM68" s="262">
        <v>3396</v>
      </c>
      <c r="BN68" s="389">
        <f t="shared" ref="BN68:BN131" si="63">AE68+AI68+AS68+AT68</f>
        <v>45519</v>
      </c>
      <c r="BO68" s="278">
        <v>15595</v>
      </c>
      <c r="BP68" s="278">
        <v>1972</v>
      </c>
      <c r="BQ68" s="262">
        <v>740</v>
      </c>
      <c r="BR68" s="262">
        <v>672</v>
      </c>
      <c r="BS68" s="457"/>
    </row>
    <row r="69" spans="1:71" x14ac:dyDescent="0.2">
      <c r="A69" s="421"/>
      <c r="B69" s="476">
        <v>1956</v>
      </c>
      <c r="C69" s="458">
        <v>16</v>
      </c>
      <c r="D69" s="760">
        <v>2478</v>
      </c>
      <c r="E69" s="334">
        <v>11031</v>
      </c>
      <c r="F69" s="804">
        <f>((((4/6)+((R69+S69+X69+Z69+AB69+AC69+AD69-(1-U69)-V69-W69)/20))*(AE69+(AJ69+AX69)*5/6+(AN69+AR69+AU69)*1/6+AP69*18/6+AT69*8/6-AK69*9/6-AL69*7/6-AM69*3/6-AO69*2/6-AV69*4/6-AW69)-(((2/6)-((R69+S69+T69+U69+Y69+AA69+AB69+AC69+AD69)/20))*(AK69*17/6+AL69*12/6+AO69*3/6+AQ69*2/6+AV69*5/6+AW69*8/6-AJ69*1/6-AM69*9/6-AP69*2/6))))/2</f>
        <v>11174.213005751735</v>
      </c>
      <c r="G69" s="471">
        <f t="shared" ref="G69:G129" si="64">F69/E69</f>
        <v>1.0129827763350316</v>
      </c>
      <c r="H69" s="695">
        <f t="shared" ref="H69:H73" si="65">(((BL69+AJ69+AP69-BQ69*0.5-AM69)*(1.1*(AE69*1.4-BL69*0.6-AM69*3+(AJ69+AP69-BQ69)*0.1+(AT69-AW69-BP69)*0.9)))/((1.1*(AE69*1.4-BL69*0.6-AM69*3+(AJ69+AP69-BQ69)*0.1+(AT69-AW69-BP69)*0.9))+(AG69-AJ69-AL69-AV69-AP69-BL69+AW69+BP69)))+AM69</f>
        <v>11017.324517583385</v>
      </c>
      <c r="I69" s="736">
        <f t="shared" si="40"/>
        <v>0.99876026811561824</v>
      </c>
      <c r="J69" s="810">
        <f t="shared" ref="J69:J71" si="66">((AE69+AJ69+AP69)*2+BL69+AT69-(AH69+AW69+BP69-BL69)*0.605)*0.16</f>
        <v>11011.621600000002</v>
      </c>
      <c r="K69" s="811">
        <f t="shared" si="42"/>
        <v>0.99824327803462987</v>
      </c>
      <c r="L69" s="807"/>
      <c r="M69" s="770"/>
      <c r="N69" s="515">
        <f t="shared" ref="N69:N76" si="67">((BL69+AJ69-AW69+AP69-BP69)*(AE69+(AJ69-BQ69+AP69)*0.26+(AV69+AL69+AT69)*0.52))/(AH69+AJ69+AP69+AL69+AV69)</f>
        <v>11103.250533754765</v>
      </c>
      <c r="O69" s="785">
        <f t="shared" si="41"/>
        <v>1.0065497718932794</v>
      </c>
      <c r="P69" s="517">
        <f t="shared" ref="P69:P76" si="68">BO69*0.5+BM69*0.72+BR69*1.04+AM69*1.44+(AP69+AJ69-BQ69)*0.34+BQ69*0.25+AT69*0.18-AW69*0.32-(AH69-BL69-AO69)*0.09-AO69*0.098-BP69*0.37+AL69*0.37+AV69*0.04</f>
        <v>11085.740000000002</v>
      </c>
      <c r="Q69" s="790">
        <f t="shared" si="39"/>
        <v>1.0049623787507933</v>
      </c>
      <c r="R69" s="413">
        <v>0.39700000000000002</v>
      </c>
      <c r="S69" s="412">
        <v>0.72899999999999998</v>
      </c>
      <c r="T69" s="66">
        <f t="shared" si="43"/>
        <v>8.8884887768575199E-2</v>
      </c>
      <c r="U69" s="66">
        <f t="shared" si="44"/>
        <v>6.8839274996999156E-2</v>
      </c>
      <c r="V69" s="113">
        <f t="shared" si="45"/>
        <v>0.12076584756526394</v>
      </c>
      <c r="W69" s="66">
        <f t="shared" si="46"/>
        <v>2.103589004921378E-2</v>
      </c>
      <c r="X69" s="67">
        <f>E69/AG69</f>
        <v>0.11579035762646037</v>
      </c>
      <c r="Y69" s="66">
        <f t="shared" si="47"/>
        <v>0.28441963749849958</v>
      </c>
      <c r="Z69" s="66">
        <f t="shared" si="48"/>
        <v>9.9488805147637693E-2</v>
      </c>
      <c r="AA69" s="67">
        <f>E69/AE69</f>
        <v>0.33102268635217863</v>
      </c>
      <c r="AB69" s="66">
        <v>0.33100000000000002</v>
      </c>
      <c r="AC69" s="67">
        <f t="shared" si="49"/>
        <v>9.4439837509315921E-2</v>
      </c>
      <c r="AD69" s="70">
        <v>0.27400000000000002</v>
      </c>
      <c r="AE69" s="69">
        <v>33324</v>
      </c>
      <c r="AF69" s="69"/>
      <c r="AG69" s="68">
        <v>95267</v>
      </c>
      <c r="AH69" s="404">
        <v>83856</v>
      </c>
      <c r="AI69" s="68">
        <f t="shared" si="50"/>
        <v>9478</v>
      </c>
      <c r="AJ69" s="68">
        <v>8997</v>
      </c>
      <c r="AK69" s="69">
        <v>2516</v>
      </c>
      <c r="AL69" s="69">
        <v>644</v>
      </c>
      <c r="AM69" s="68">
        <v>2294</v>
      </c>
      <c r="AN69" s="69">
        <v>492</v>
      </c>
      <c r="AO69" s="68">
        <v>11505</v>
      </c>
      <c r="AP69" s="68">
        <v>481</v>
      </c>
      <c r="AQ69" s="114">
        <v>175</v>
      </c>
      <c r="AR69" s="69">
        <v>43</v>
      </c>
      <c r="AS69" s="69">
        <f t="shared" si="51"/>
        <v>2962</v>
      </c>
      <c r="AT69" s="68">
        <v>717</v>
      </c>
      <c r="AU69" s="69">
        <v>175</v>
      </c>
      <c r="AV69" s="69">
        <v>1253</v>
      </c>
      <c r="AW69" s="68">
        <v>526</v>
      </c>
      <c r="AX69" s="220">
        <v>2252</v>
      </c>
      <c r="AY69" s="114">
        <f t="shared" si="52"/>
        <v>701</v>
      </c>
      <c r="AZ69" s="349">
        <f t="shared" si="53"/>
        <v>0.3497958369634816</v>
      </c>
      <c r="BA69" s="349">
        <f t="shared" si="54"/>
        <v>0.48790242161503983</v>
      </c>
      <c r="BB69" s="353">
        <f t="shared" si="55"/>
        <v>2.4079691813534591E-2</v>
      </c>
      <c r="BC69" s="365">
        <f t="shared" si="56"/>
        <v>3.109156371041389E-2</v>
      </c>
      <c r="BD69" s="365">
        <f t="shared" si="57"/>
        <v>1.394820549753931</v>
      </c>
      <c r="BE69" s="365">
        <f t="shared" si="58"/>
        <v>1.5784419637498499E-2</v>
      </c>
      <c r="BF69" s="365">
        <f t="shared" si="59"/>
        <v>5.5213242780816022E-3</v>
      </c>
      <c r="BG69" s="365">
        <f t="shared" si="60"/>
        <v>7.3582667660365081E-3</v>
      </c>
      <c r="BH69" s="365">
        <f t="shared" si="61"/>
        <v>0.34524666906733886</v>
      </c>
      <c r="BI69" s="380">
        <f t="shared" si="62"/>
        <v>0.26998559596687072</v>
      </c>
      <c r="BJ69" s="365">
        <v>0.25800000000000001</v>
      </c>
      <c r="BK69" s="262">
        <v>10330</v>
      </c>
      <c r="BL69" s="282">
        <v>21653</v>
      </c>
      <c r="BM69" s="262">
        <v>3339</v>
      </c>
      <c r="BN69" s="389">
        <f t="shared" si="63"/>
        <v>46481</v>
      </c>
      <c r="BO69" s="278">
        <v>15295</v>
      </c>
      <c r="BP69" s="278">
        <v>1984</v>
      </c>
      <c r="BQ69" s="262">
        <v>783</v>
      </c>
      <c r="BR69" s="262">
        <v>725</v>
      </c>
      <c r="BS69" s="457"/>
    </row>
    <row r="70" spans="1:71" x14ac:dyDescent="0.2">
      <c r="A70" s="421"/>
      <c r="B70" s="476">
        <v>1955</v>
      </c>
      <c r="C70" s="458">
        <v>16</v>
      </c>
      <c r="D70" s="760">
        <v>2468</v>
      </c>
      <c r="E70" s="334">
        <v>11068</v>
      </c>
      <c r="F70" s="804">
        <f>((((4/6)+((R70+S70+X70+Z70+AB70+AC70+AD70-(1-U70)-V70-W70)/20))*(AE70+(AJ70+AX70)*5/6+(AN70+AR70+AU70)*1/6+AP70*18/6+AT70*8/6-AK70*9/6-AL70*7/6-AM70*3/6-AO70*2/6-AV70*4/6-AW70)-(((2/6)-((R70+S70+T70+U70+Y70+AA70+AB70+AC70+AD70)/20))*(AK70*17/6+AL70*12/6+AO70*3/6+AQ70*2/6+AV70*5/6+AW70*8/6-AJ70*1/6-AM70*9/6-AP70*2/6))))/2</f>
        <v>11129.239263231022</v>
      </c>
      <c r="G70" s="471">
        <f t="shared" si="64"/>
        <v>1.0055330017375337</v>
      </c>
      <c r="H70" s="695">
        <f t="shared" si="65"/>
        <v>10926.406998167113</v>
      </c>
      <c r="I70" s="736">
        <f t="shared" si="40"/>
        <v>0.98720699296775505</v>
      </c>
      <c r="J70" s="810">
        <f t="shared" si="66"/>
        <v>10915.953599999999</v>
      </c>
      <c r="K70" s="811">
        <f t="shared" si="42"/>
        <v>0.98626252258763991</v>
      </c>
      <c r="L70" s="796">
        <f>((((2/3)+((AZ70+AC70+AB70+AD70-V70)/20))*(AE70+((AJ70+AX70)*(5/6))+((AN70+AR70+AU70)*(1/6))+(AP70*(19/6))+(AT70*(4/3))-(AL70*(7/6))-(BP70*(11/6))-AM70-(AO70*(1/3))-(AV70*(2/3))-AW70))-(((1/3)-(((AZ70+AC70)*2+AB70+AD70-V70)/20))*((AL70*(13/6))+(BP70*(8/3))+(AO70*(1/2))+(AQ70*(1/3))+((AV70+AW70)*(3/2))-(AJ70*(1/6))-(AM70*(11/3))-(AP70*(5/12)))))/2</f>
        <v>11250.616278039093</v>
      </c>
      <c r="M70" s="797">
        <f>L70/E70</f>
        <v>1.0164994830176268</v>
      </c>
      <c r="N70" s="515">
        <f t="shared" si="67"/>
        <v>11018.807229255459</v>
      </c>
      <c r="O70" s="785">
        <f t="shared" si="41"/>
        <v>0.99555540560674549</v>
      </c>
      <c r="P70" s="517">
        <f t="shared" si="68"/>
        <v>11029.748</v>
      </c>
      <c r="Q70" s="790">
        <f t="shared" si="39"/>
        <v>0.99654391037224432</v>
      </c>
      <c r="R70" s="413">
        <v>0.39400000000000002</v>
      </c>
      <c r="S70" s="412">
        <v>0.72599999999999998</v>
      </c>
      <c r="T70" s="66">
        <f t="shared" si="43"/>
        <v>8.9484711383718454E-2</v>
      </c>
      <c r="U70" s="66">
        <f t="shared" si="44"/>
        <v>6.7531047885100046E-2</v>
      </c>
      <c r="V70" s="113">
        <f t="shared" si="45"/>
        <v>0.11366290385363954</v>
      </c>
      <c r="W70" s="66">
        <f t="shared" si="46"/>
        <v>2.3077156651383112E-2</v>
      </c>
      <c r="X70" s="67">
        <f>E70/AG70</f>
        <v>0.11644030172640527</v>
      </c>
      <c r="Y70" s="66">
        <f t="shared" si="47"/>
        <v>0.28998269213251149</v>
      </c>
      <c r="Z70" s="66">
        <f t="shared" si="48"/>
        <v>0.10047026395800238</v>
      </c>
      <c r="AA70" s="67">
        <f>E70/AE70</f>
        <v>0.33607627607566876</v>
      </c>
      <c r="AB70" s="66">
        <v>0.33200000000000002</v>
      </c>
      <c r="AC70" s="67">
        <f t="shared" si="49"/>
        <v>9.5146918035201408E-2</v>
      </c>
      <c r="AD70" s="70">
        <v>0.27200000000000002</v>
      </c>
      <c r="AE70" s="69">
        <v>32933</v>
      </c>
      <c r="AF70" s="69"/>
      <c r="AG70" s="68">
        <v>95053</v>
      </c>
      <c r="AH70" s="404">
        <v>83590</v>
      </c>
      <c r="AI70" s="68">
        <f t="shared" si="50"/>
        <v>9550</v>
      </c>
      <c r="AJ70" s="68">
        <v>9044</v>
      </c>
      <c r="AK70" s="69">
        <v>2517</v>
      </c>
      <c r="AL70" s="69">
        <v>698</v>
      </c>
      <c r="AM70" s="68">
        <v>2224</v>
      </c>
      <c r="AN70" s="69">
        <v>477</v>
      </c>
      <c r="AO70" s="68">
        <v>10804</v>
      </c>
      <c r="AP70" s="68">
        <v>506</v>
      </c>
      <c r="AQ70" s="114">
        <v>182</v>
      </c>
      <c r="AR70" s="69">
        <v>36</v>
      </c>
      <c r="AS70" s="69">
        <f t="shared" si="51"/>
        <v>2947</v>
      </c>
      <c r="AT70" s="68">
        <v>670</v>
      </c>
      <c r="AU70" s="69">
        <v>210</v>
      </c>
      <c r="AV70" s="69">
        <v>1187</v>
      </c>
      <c r="AW70" s="68">
        <v>578</v>
      </c>
      <c r="AX70" s="220">
        <v>2224</v>
      </c>
      <c r="AY70" s="114">
        <f t="shared" si="52"/>
        <v>760</v>
      </c>
      <c r="AZ70" s="349">
        <f t="shared" si="53"/>
        <v>0.34646986418103587</v>
      </c>
      <c r="BA70" s="349">
        <f t="shared" si="54"/>
        <v>0.48499258308522614</v>
      </c>
      <c r="BB70" s="353">
        <f t="shared" si="55"/>
        <v>2.3397472988753644E-2</v>
      </c>
      <c r="BC70" s="365">
        <f t="shared" si="56"/>
        <v>3.1003755799396127E-2</v>
      </c>
      <c r="BD70" s="365">
        <f t="shared" si="57"/>
        <v>1.3998117389852125</v>
      </c>
      <c r="BE70" s="365">
        <f t="shared" si="58"/>
        <v>1.7550784926972946E-2</v>
      </c>
      <c r="BF70" s="365">
        <f t="shared" si="59"/>
        <v>6.0808180699188875E-3</v>
      </c>
      <c r="BG70" s="365">
        <f t="shared" si="60"/>
        <v>7.9955393306891942E-3</v>
      </c>
      <c r="BH70" s="365">
        <f t="shared" si="61"/>
        <v>0.32806000060729362</v>
      </c>
      <c r="BI70" s="380">
        <f t="shared" si="62"/>
        <v>0.27461816415145901</v>
      </c>
      <c r="BJ70" s="365">
        <v>0.25900000000000001</v>
      </c>
      <c r="BK70" s="262">
        <v>10381</v>
      </c>
      <c r="BL70" s="282">
        <v>21610</v>
      </c>
      <c r="BM70" s="262">
        <v>3251</v>
      </c>
      <c r="BN70" s="389">
        <f t="shared" si="63"/>
        <v>46100</v>
      </c>
      <c r="BO70" s="278">
        <v>15435</v>
      </c>
      <c r="BP70" s="278">
        <v>1940</v>
      </c>
      <c r="BQ70" s="262">
        <v>722</v>
      </c>
      <c r="BR70" s="262">
        <v>700</v>
      </c>
      <c r="BS70" s="457"/>
    </row>
    <row r="71" spans="1:71" x14ac:dyDescent="0.2">
      <c r="A71" s="421"/>
      <c r="B71" s="476">
        <v>1954</v>
      </c>
      <c r="C71" s="458">
        <v>16</v>
      </c>
      <c r="D71" s="760">
        <v>2472</v>
      </c>
      <c r="E71" s="334">
        <v>10827</v>
      </c>
      <c r="F71" s="804">
        <f>((((4/6)+((R71+S71+X71+Z71+AB71+AC71+AD71-(1-U71)-V71-W71)/20))*(AE71+(AJ71+AX71)*5/6+(AN71+AR71+AU71)*1/6+AP71*18/6+AT71*8/6-AK71*9/6-AL71*7/6-AM71*3/6-AO71*2/6-AV71*4/6-AW71)-(((2/6)-((R71+S71+T71+U71+Y71+AA71+AB71+AC71+AD71)/20))*(AK71*17/6+AL71*12/6+AO71*3/6+AQ71*2/6+AV71*5/6+AW71*8/6-AJ71*1/6-AM71*9/6-AP71*2/6))))/2</f>
        <v>10951.201315110638</v>
      </c>
      <c r="G71" s="471">
        <f t="shared" si="64"/>
        <v>1.0114714431615996</v>
      </c>
      <c r="H71" s="739">
        <f t="shared" si="65"/>
        <v>10876.622232007783</v>
      </c>
      <c r="I71" s="737">
        <f t="shared" si="40"/>
        <v>1.0045831931290092</v>
      </c>
      <c r="J71" s="812">
        <f t="shared" si="66"/>
        <v>10877.169599999999</v>
      </c>
      <c r="K71" s="813">
        <f t="shared" si="42"/>
        <v>1.0046337489609309</v>
      </c>
      <c r="L71" s="808"/>
      <c r="M71" s="773"/>
      <c r="N71" s="515">
        <f t="shared" si="67"/>
        <v>11010.366242672919</v>
      </c>
      <c r="O71" s="785">
        <f t="shared" si="41"/>
        <v>1.0169360157636389</v>
      </c>
      <c r="P71" s="517">
        <f t="shared" si="68"/>
        <v>11007.609999999997</v>
      </c>
      <c r="Q71" s="790">
        <f t="shared" si="39"/>
        <v>1.0166814445368058</v>
      </c>
      <c r="R71" s="413">
        <v>0.39</v>
      </c>
      <c r="S71" s="412">
        <v>0.72299999999999998</v>
      </c>
      <c r="T71" s="66">
        <f t="shared" si="43"/>
        <v>8.7567171470444558E-2</v>
      </c>
      <c r="U71" s="66">
        <f t="shared" si="44"/>
        <v>5.9141426477772346E-2</v>
      </c>
      <c r="V71" s="113">
        <f t="shared" si="45"/>
        <v>0.1068682324632526</v>
      </c>
      <c r="W71" s="66">
        <f t="shared" si="46"/>
        <v>2.3082559843673668E-2</v>
      </c>
      <c r="X71" s="67">
        <f>E71/AG71</f>
        <v>0.11327091070774703</v>
      </c>
      <c r="Y71" s="66">
        <f t="shared" si="47"/>
        <v>0.28923424523693209</v>
      </c>
      <c r="Z71" s="66">
        <f t="shared" si="48"/>
        <v>9.9105508186430921E-2</v>
      </c>
      <c r="AA71" s="67">
        <f>E71/AE71</f>
        <v>0.33057523204689793</v>
      </c>
      <c r="AB71" s="66">
        <v>0.33300000000000002</v>
      </c>
      <c r="AC71" s="67">
        <f t="shared" si="49"/>
        <v>9.4491813569074642E-2</v>
      </c>
      <c r="AD71" s="70">
        <v>0.27500000000000002</v>
      </c>
      <c r="AE71" s="69">
        <v>32752</v>
      </c>
      <c r="AF71" s="69"/>
      <c r="AG71" s="68">
        <v>95585</v>
      </c>
      <c r="AH71" s="404">
        <v>83936</v>
      </c>
      <c r="AI71" s="68">
        <f t="shared" si="50"/>
        <v>9473</v>
      </c>
      <c r="AJ71" s="68">
        <v>9032</v>
      </c>
      <c r="AK71" s="69">
        <v>2562</v>
      </c>
      <c r="AL71" s="69">
        <v>795</v>
      </c>
      <c r="AM71" s="68">
        <v>1937</v>
      </c>
      <c r="AN71" s="69">
        <v>402</v>
      </c>
      <c r="AO71" s="68">
        <v>10215</v>
      </c>
      <c r="AP71" s="68">
        <v>441</v>
      </c>
      <c r="AQ71" s="114">
        <v>165</v>
      </c>
      <c r="AR71" s="69">
        <v>45</v>
      </c>
      <c r="AS71" s="69">
        <f t="shared" si="51"/>
        <v>2868</v>
      </c>
      <c r="AT71" s="68">
        <v>694</v>
      </c>
      <c r="AU71" s="69">
        <v>147</v>
      </c>
      <c r="AV71" s="69">
        <v>1332</v>
      </c>
      <c r="AW71" s="68">
        <v>591</v>
      </c>
      <c r="AX71" s="220">
        <v>2274</v>
      </c>
      <c r="AY71" s="114">
        <f t="shared" si="52"/>
        <v>756</v>
      </c>
      <c r="AZ71" s="349">
        <f t="shared" si="53"/>
        <v>0.34264790500601561</v>
      </c>
      <c r="BA71" s="349">
        <f t="shared" si="54"/>
        <v>0.47901867447821311</v>
      </c>
      <c r="BB71" s="353">
        <f t="shared" si="55"/>
        <v>2.0264685881675994E-2</v>
      </c>
      <c r="BC71" s="365">
        <f t="shared" si="56"/>
        <v>3.0004707851650363E-2</v>
      </c>
      <c r="BD71" s="365">
        <f t="shared" si="57"/>
        <v>1.3979909623839766</v>
      </c>
      <c r="BE71" s="365">
        <f t="shared" si="58"/>
        <v>1.8044699560332195E-2</v>
      </c>
      <c r="BF71" s="365">
        <f t="shared" si="59"/>
        <v>6.1829785008107969E-3</v>
      </c>
      <c r="BG71" s="365">
        <f t="shared" si="60"/>
        <v>7.9091907726107653E-3</v>
      </c>
      <c r="BH71" s="365">
        <f t="shared" si="61"/>
        <v>0.31188935026868586</v>
      </c>
      <c r="BI71" s="380">
        <f t="shared" si="62"/>
        <v>0.27576941866145577</v>
      </c>
      <c r="BJ71" s="365">
        <v>0.26100000000000001</v>
      </c>
      <c r="BK71" s="262">
        <v>10168</v>
      </c>
      <c r="BL71" s="282">
        <v>21908</v>
      </c>
      <c r="BM71" s="262">
        <v>3455</v>
      </c>
      <c r="BN71" s="389">
        <f t="shared" si="63"/>
        <v>45787</v>
      </c>
      <c r="BO71" s="278">
        <v>15727</v>
      </c>
      <c r="BP71" s="278">
        <v>1959</v>
      </c>
      <c r="BQ71" s="262">
        <v>759</v>
      </c>
      <c r="BR71" s="262">
        <v>789</v>
      </c>
      <c r="BS71" s="457"/>
    </row>
    <row r="72" spans="1:71" x14ac:dyDescent="0.2">
      <c r="A72" s="421"/>
      <c r="B72" s="476">
        <v>1953</v>
      </c>
      <c r="C72" s="458">
        <v>16</v>
      </c>
      <c r="D72" s="760">
        <v>2480</v>
      </c>
      <c r="E72" s="334">
        <v>11426</v>
      </c>
      <c r="F72" s="804">
        <f>((((4/6)+((R72+S72+X72+Z72+AB72+AC72+AD72-(1-U72)-V72-W72)/20))*(AE72+(AJ72+AX72)*5/6+(AN72+AR72+AU72)*1/6+AP72*18/6+AT72*8/6-AK72*9/6-AL72*7/6-AM72*3/6-AO72*2/6-AV72*4/6-AW72)-(((2/6)-((R72+S72+T72+U72+Y72+AA72+AB72+AC72+AD72)/20))*(AK72*17/6+AL72*12/6+AO72*3/6+AQ72*2/6+AV72*5/6+AW72*8/6-AJ72*1/6-AM72*9/6-AP72*2/6))))/2</f>
        <v>11299.083076668778</v>
      </c>
      <c r="G72" s="471">
        <f t="shared" si="64"/>
        <v>0.98889226996926116</v>
      </c>
      <c r="H72" s="827">
        <f t="shared" si="65"/>
        <v>11238.778646486317</v>
      </c>
      <c r="I72" s="828">
        <f t="shared" si="40"/>
        <v>0.98361444481763671</v>
      </c>
      <c r="J72" s="709"/>
      <c r="K72" s="702"/>
      <c r="L72" s="798">
        <f>((((2/3)+((AZ72+AC72+AB72+AD72-V72)/20))*(AE72+((AJ72+AX72)*(5/6))+((AN72+AR72+AU72)*(1/6))+(AP72*(19/6))+(AT72*(4/3))-(AL72*(7/6))-(BP72*(11/6))-AM72-(AO72*(1/3))-(AV72*(2/3))-AW72))-(((1/3)-(((AZ72+AC72)*2+AB72+AD72-V72)/20))*((AL72*(13/6))+(BP72*(8/3))+(AO72*(1/2))+(AQ72*(1/3))+((AV72+AW72)*(3/2))-(AJ72*(1/6))-(AM72*(11/3))-(AP72*(5/12)))))/2</f>
        <v>11380.91375947364</v>
      </c>
      <c r="M72" s="799">
        <f>L72/E72</f>
        <v>0.9960540661188203</v>
      </c>
      <c r="N72" s="515">
        <f t="shared" si="67"/>
        <v>11287.899326797549</v>
      </c>
      <c r="O72" s="785">
        <f t="shared" si="41"/>
        <v>0.98791347162590137</v>
      </c>
      <c r="P72" s="517">
        <f t="shared" si="68"/>
        <v>11246.576997084328</v>
      </c>
      <c r="Q72" s="790">
        <f t="shared" si="39"/>
        <v>0.9842969540595421</v>
      </c>
      <c r="R72" s="413">
        <v>0.39700000000000002</v>
      </c>
      <c r="S72" s="412">
        <v>0.73299999999999998</v>
      </c>
      <c r="T72" s="66">
        <f t="shared" si="43"/>
        <v>8.7562925673674866E-2</v>
      </c>
      <c r="U72" s="66">
        <f t="shared" si="44"/>
        <v>6.1474681670121413E-2</v>
      </c>
      <c r="V72" s="113">
        <f t="shared" si="45"/>
        <v>0.1069939447273032</v>
      </c>
      <c r="W72" s="66">
        <f t="shared" si="46"/>
        <v>2.1705655907610304E-2</v>
      </c>
      <c r="X72" s="71">
        <f>E72/AG72</f>
        <v>0.11970163639030318</v>
      </c>
      <c r="Y72" s="66">
        <f t="shared" si="47"/>
        <v>0.27151317737636954</v>
      </c>
      <c r="Z72" s="66">
        <f t="shared" si="48"/>
        <v>9.605673937184403E-2</v>
      </c>
      <c r="AA72" s="67">
        <f>E72/AE72</f>
        <v>0.3383476458395025</v>
      </c>
      <c r="AB72" s="66">
        <v>0.33600000000000002</v>
      </c>
      <c r="AC72" s="67">
        <f t="shared" si="49"/>
        <v>9.0954805456031171E-2</v>
      </c>
      <c r="AD72" s="70">
        <v>0.28000000000000003</v>
      </c>
      <c r="AE72" s="69">
        <v>33770</v>
      </c>
      <c r="AF72" s="69"/>
      <c r="AG72" s="68">
        <v>95454</v>
      </c>
      <c r="AH72" s="404">
        <v>84997</v>
      </c>
      <c r="AI72" s="68">
        <f t="shared" si="50"/>
        <v>9169</v>
      </c>
      <c r="AJ72" s="68">
        <v>8682</v>
      </c>
      <c r="AK72" s="69">
        <v>2603</v>
      </c>
      <c r="AL72" s="72">
        <v>756.5432353630539</v>
      </c>
      <c r="AM72" s="68">
        <v>2076</v>
      </c>
      <c r="AN72" s="69">
        <v>464</v>
      </c>
      <c r="AO72" s="68">
        <v>10213</v>
      </c>
      <c r="AP72" s="68">
        <v>487</v>
      </c>
      <c r="AQ72" s="114">
        <v>165</v>
      </c>
      <c r="AR72" s="69">
        <v>50</v>
      </c>
      <c r="AS72" s="69">
        <f t="shared" si="51"/>
        <v>2957</v>
      </c>
      <c r="AT72" s="68">
        <v>670</v>
      </c>
      <c r="AU72" s="69">
        <v>191</v>
      </c>
      <c r="AV72" s="69">
        <v>1245</v>
      </c>
      <c r="AW72" s="68">
        <v>568</v>
      </c>
      <c r="AX72" s="220">
        <v>2252</v>
      </c>
      <c r="AY72" s="114">
        <f t="shared" si="52"/>
        <v>733</v>
      </c>
      <c r="AZ72" s="349">
        <f t="shared" si="53"/>
        <v>0.35378297399794667</v>
      </c>
      <c r="BA72" s="349">
        <f t="shared" si="54"/>
        <v>0.48783707335470489</v>
      </c>
      <c r="BB72" s="353">
        <f t="shared" si="55"/>
        <v>2.1748695706832612E-2</v>
      </c>
      <c r="BC72" s="365">
        <f t="shared" si="56"/>
        <v>3.0978272256793848E-2</v>
      </c>
      <c r="BD72" s="365">
        <f t="shared" si="57"/>
        <v>1.3789161978087059</v>
      </c>
      <c r="BE72" s="365">
        <f t="shared" si="58"/>
        <v>1.6819662422268285E-2</v>
      </c>
      <c r="BF72" s="365">
        <f t="shared" si="59"/>
        <v>5.9505101933915814E-3</v>
      </c>
      <c r="BG72" s="365">
        <f t="shared" si="60"/>
        <v>7.6790914995704734E-3</v>
      </c>
      <c r="BH72" s="365">
        <f t="shared" si="61"/>
        <v>0.30242819070180632</v>
      </c>
      <c r="BI72" s="380">
        <f t="shared" si="62"/>
        <v>0.25709209357417828</v>
      </c>
      <c r="BJ72" s="365">
        <v>0.26400000000000001</v>
      </c>
      <c r="BK72" s="262">
        <v>10713</v>
      </c>
      <c r="BL72" s="282">
        <v>22459</v>
      </c>
      <c r="BM72" s="262">
        <v>3593</v>
      </c>
      <c r="BN72" s="389">
        <f t="shared" si="63"/>
        <v>46566</v>
      </c>
      <c r="BO72" s="278">
        <v>16045</v>
      </c>
      <c r="BP72" s="278">
        <v>2029</v>
      </c>
      <c r="BQ72" s="262">
        <v>581</v>
      </c>
      <c r="BR72" s="262">
        <v>745</v>
      </c>
      <c r="BS72" s="457"/>
    </row>
    <row r="73" spans="1:71" x14ac:dyDescent="0.2">
      <c r="A73" s="421"/>
      <c r="B73" s="476">
        <v>1952</v>
      </c>
      <c r="C73" s="458">
        <v>16</v>
      </c>
      <c r="D73" s="760">
        <v>2478</v>
      </c>
      <c r="E73" s="334">
        <v>10349</v>
      </c>
      <c r="F73" s="805">
        <f>((((4/6)+((R73+S73+X73+Z73+AB73+AC73+AD73-(1-U73)-V73-W73)/20))*(AE73+(AJ73+AX73)*5/6+(AN73+AR73+AU73)*1/6+AP73*18/6+AT73*8/6-AK73*9/6-AL73*7/6-AM73*3/6-AO73*2/6-AV73*4/6-AW73)-(((2/6)-((R73+S73+T73+U73+Y73+AA73+AB73+AC73+AD73)/20))*(AK73*17/6+AL73*12/6+AO73*3/6+AQ73*2/6+AV73*5/6+AW73*8/6-AJ73*1/6-AM73*9/6-AP73*2/6))))/2</f>
        <v>10277.926484870241</v>
      </c>
      <c r="G73" s="475">
        <f t="shared" si="64"/>
        <v>0.99313233016429037</v>
      </c>
      <c r="H73" s="829">
        <f t="shared" si="65"/>
        <v>10164.022491045595</v>
      </c>
      <c r="I73" s="830">
        <f t="shared" si="40"/>
        <v>0.98212604996092323</v>
      </c>
      <c r="J73" s="709"/>
      <c r="K73" s="702"/>
      <c r="L73" s="802">
        <f>((((2/3)+((AZ73+AC73+AB73+AD73-V73)/20))*(AE73+((AJ73+AX73)*(5/6))+((AN73+AR73+AU73)*(1/6))+(AP73*(19/6))+(AT73*(4/3))-(AL73*(7/6))-(BP73*(11/6))-AM73-(AO73*(1/3))-(AV73*(2/3))-AW73))-(((1/3)-(((AZ73+AC73)*2+AB73+AD73-V73)/20))*((AL73*(13/6))+(BP73*(8/3))+(AO73*(1/2))+(AQ73*(1/3))+((AV73+AW73)*(3/2))-(AJ73*(1/6))-(AM73*(11/3))-(AP73*(5/12)))))/2</f>
        <v>10337.420431348864</v>
      </c>
      <c r="M73" s="803">
        <f>L73/E73</f>
        <v>0.99888109298955108</v>
      </c>
      <c r="N73" s="515">
        <f t="shared" si="67"/>
        <v>10182.679897491424</v>
      </c>
      <c r="O73" s="785">
        <f t="shared" si="41"/>
        <v>0.98392887211241897</v>
      </c>
      <c r="P73" s="517">
        <f t="shared" si="68"/>
        <v>10235.643814578922</v>
      </c>
      <c r="Q73" s="790">
        <f t="shared" si="39"/>
        <v>0.98904665325914787</v>
      </c>
      <c r="R73" s="413">
        <v>0.37</v>
      </c>
      <c r="S73" s="412">
        <v>0.69599999999999995</v>
      </c>
      <c r="T73" s="66">
        <f t="shared" si="43"/>
        <v>9.2746730083234238E-2</v>
      </c>
      <c r="U73" s="66">
        <f t="shared" si="44"/>
        <v>5.4664652762155735E-2</v>
      </c>
      <c r="V73" s="113">
        <f t="shared" si="45"/>
        <v>0.10943825910931174</v>
      </c>
      <c r="W73" s="66">
        <f t="shared" si="46"/>
        <v>2.6673522511810266E-2</v>
      </c>
      <c r="X73" s="71">
        <f>E73/AG73</f>
        <v>0.10911142037786775</v>
      </c>
      <c r="Y73" s="66">
        <f t="shared" si="47"/>
        <v>0.2975543914901822</v>
      </c>
      <c r="Z73" s="66">
        <f t="shared" si="48"/>
        <v>9.761934885290148E-2</v>
      </c>
      <c r="AA73" s="67">
        <f>E73/AE73</f>
        <v>0.33258347527075233</v>
      </c>
      <c r="AB73" s="66">
        <v>0.32700000000000001</v>
      </c>
      <c r="AC73" s="67">
        <f t="shared" si="49"/>
        <v>9.2537533738191638E-2</v>
      </c>
      <c r="AD73" s="70">
        <v>0.27100000000000002</v>
      </c>
      <c r="AE73" s="69">
        <v>31117</v>
      </c>
      <c r="AF73" s="69"/>
      <c r="AG73" s="68">
        <v>94848</v>
      </c>
      <c r="AH73" s="404">
        <v>84195</v>
      </c>
      <c r="AI73" s="68">
        <f t="shared" si="50"/>
        <v>9259</v>
      </c>
      <c r="AJ73" s="68">
        <v>8777</v>
      </c>
      <c r="AK73" s="69">
        <v>2526</v>
      </c>
      <c r="AL73" s="72">
        <v>783.25355291599487</v>
      </c>
      <c r="AM73" s="68">
        <v>1701</v>
      </c>
      <c r="AN73" s="69">
        <v>405</v>
      </c>
      <c r="AO73" s="68">
        <v>10380</v>
      </c>
      <c r="AP73" s="68">
        <v>482</v>
      </c>
      <c r="AQ73" s="114">
        <v>194</v>
      </c>
      <c r="AR73" s="69">
        <v>40</v>
      </c>
      <c r="AS73" s="69">
        <f t="shared" si="51"/>
        <v>2886</v>
      </c>
      <c r="AT73" s="68">
        <v>768</v>
      </c>
      <c r="AU73" s="69">
        <v>168</v>
      </c>
      <c r="AV73" s="69">
        <v>1354</v>
      </c>
      <c r="AW73" s="68">
        <v>636</v>
      </c>
      <c r="AX73" s="220">
        <v>2273</v>
      </c>
      <c r="AY73" s="114">
        <f t="shared" si="52"/>
        <v>830</v>
      </c>
      <c r="AZ73" s="349">
        <f t="shared" si="53"/>
        <v>0.32807228407557354</v>
      </c>
      <c r="BA73" s="349">
        <f t="shared" si="54"/>
        <v>0.46421643049932526</v>
      </c>
      <c r="BB73" s="353">
        <f t="shared" si="55"/>
        <v>1.7933957489878541E-2</v>
      </c>
      <c r="BC73" s="365">
        <f t="shared" si="56"/>
        <v>3.0427631578947369E-2</v>
      </c>
      <c r="BD73" s="365">
        <f t="shared" si="57"/>
        <v>1.4149821640903686</v>
      </c>
      <c r="BE73" s="365">
        <f t="shared" si="58"/>
        <v>2.0438988334350996E-2</v>
      </c>
      <c r="BF73" s="365">
        <f t="shared" si="59"/>
        <v>6.7054655870445344E-3</v>
      </c>
      <c r="BG73" s="365">
        <f t="shared" si="60"/>
        <v>8.7508434547908225E-3</v>
      </c>
      <c r="BH73" s="365">
        <f t="shared" si="61"/>
        <v>0.33357971526818136</v>
      </c>
      <c r="BI73" s="380">
        <f t="shared" si="62"/>
        <v>0.2820644663688659</v>
      </c>
      <c r="BJ73" s="365">
        <v>0.253</v>
      </c>
      <c r="BK73" s="262">
        <v>9671</v>
      </c>
      <c r="BL73" s="282">
        <v>21272</v>
      </c>
      <c r="BM73" s="262">
        <v>3388</v>
      </c>
      <c r="BN73" s="389">
        <f t="shared" si="63"/>
        <v>44030</v>
      </c>
      <c r="BO73" s="278">
        <v>15506</v>
      </c>
      <c r="BP73" s="278">
        <v>1966</v>
      </c>
      <c r="BQ73" s="262">
        <v>705</v>
      </c>
      <c r="BR73" s="262">
        <v>677</v>
      </c>
      <c r="BS73" s="457"/>
    </row>
    <row r="74" spans="1:71" x14ac:dyDescent="0.2">
      <c r="A74" s="421"/>
      <c r="B74" s="476">
        <v>1951</v>
      </c>
      <c r="C74" s="458">
        <v>16</v>
      </c>
      <c r="D74" s="760">
        <v>2478</v>
      </c>
      <c r="E74" s="334">
        <v>11268</v>
      </c>
      <c r="F74" s="752">
        <f>((((4/6)+((R74+S74+X74+Z74+AB74+AC74+AD74-(1-U74)-V74-W74)/20))*(AE74+(AJ74+AX74)*5/6+(AN74+AR74+AU74)*1/6+AP74*18/6+AT74*8/6-AK74*9/6-AL74*7/6-AM74*3/6-AO74*2/6-AV74*4/6-AW74)-(((2/6)-((R74+S74+T74+U74+Y74+AA74+AB74+AC74+AD74)/20))*(AK74*17/6+AL74*12/6+AO74*3/6+AQ74*2/6+AV74*5/6+AW74*8/6-AJ74*1/6-AM74*9/6-AP74*2/6))))/2</f>
        <v>11245.893096459025</v>
      </c>
      <c r="G74" s="753">
        <f t="shared" si="64"/>
        <v>0.99803808097790425</v>
      </c>
      <c r="H74" s="708"/>
      <c r="I74" s="702"/>
      <c r="J74" s="709"/>
      <c r="K74" s="702"/>
      <c r="L74" s="802">
        <f>((((2/3)+((AZ74+AC74+AB74+AD74-V74)/20))*(AE74+((AJ74+AX74)*(5/6))+((AN74+AR74+AU74)*(1/6))+(AP74*(19/6))+(AT74*(4/3))-(AL74*(7/6))-(BP74*(11/6))-AM74-(AO74*(1/3))-(AV74*(2/3))-AW74))-(((1/3)-(((AZ74+AC74)*2+AB74+AD74-V74)/20))*((AL74*(13/6))+(BP74*(8/3))+(AO74*(1/2))+(AQ74*(1/3))+((AV74+AW74)*(3/2))-(AJ74*(1/6))-(AM74*(11/3))-(AP74*(5/12)))))/2</f>
        <v>11309.282334719204</v>
      </c>
      <c r="M74" s="803">
        <f>L74/E74</f>
        <v>1.0036636789775653</v>
      </c>
      <c r="N74" s="717"/>
      <c r="O74" s="716"/>
      <c r="P74" s="717"/>
      <c r="Q74" s="716"/>
      <c r="R74" s="413">
        <v>0.38600000000000001</v>
      </c>
      <c r="S74" s="412">
        <v>0.72199999999999998</v>
      </c>
      <c r="T74" s="66">
        <f t="shared" si="43"/>
        <v>9.3828139293773247E-2</v>
      </c>
      <c r="U74" s="66">
        <f t="shared" si="44"/>
        <v>5.6809172409587119E-2</v>
      </c>
      <c r="V74" s="113">
        <f t="shared" si="45"/>
        <v>9.7198071656896534E-2</v>
      </c>
      <c r="W74" s="66">
        <f t="shared" si="46"/>
        <v>2.6620723303043239E-2</v>
      </c>
      <c r="X74" s="71">
        <f>E74/AG74</f>
        <v>0.11732489249383075</v>
      </c>
      <c r="Y74" s="66">
        <f t="shared" si="47"/>
        <v>0.29557236079770688</v>
      </c>
      <c r="Z74" s="66">
        <f t="shared" si="48"/>
        <v>0.10092564633854291</v>
      </c>
      <c r="AA74" s="67">
        <f>E74/AE74</f>
        <v>0.34359943892175399</v>
      </c>
      <c r="AB74" s="66">
        <v>0.33600000000000002</v>
      </c>
      <c r="AC74" s="67">
        <f t="shared" si="49"/>
        <v>9.6250559656813242E-2</v>
      </c>
      <c r="AD74" s="70">
        <v>0.27500000000000002</v>
      </c>
      <c r="AE74" s="69">
        <v>32794</v>
      </c>
      <c r="AF74" s="69"/>
      <c r="AG74" s="68">
        <v>96041</v>
      </c>
      <c r="AH74" s="404">
        <v>85065</v>
      </c>
      <c r="AI74" s="68">
        <f t="shared" si="50"/>
        <v>9693</v>
      </c>
      <c r="AJ74" s="68">
        <v>9244</v>
      </c>
      <c r="AK74" s="69">
        <v>2735</v>
      </c>
      <c r="AL74" s="72">
        <v>689.12060731496194</v>
      </c>
      <c r="AM74" s="68">
        <v>1863</v>
      </c>
      <c r="AN74" s="69">
        <v>442</v>
      </c>
      <c r="AO74" s="68">
        <v>9335</v>
      </c>
      <c r="AP74" s="68">
        <v>449</v>
      </c>
      <c r="AQ74" s="114">
        <v>202</v>
      </c>
      <c r="AR74" s="69">
        <v>65</v>
      </c>
      <c r="AS74" s="69">
        <f t="shared" si="51"/>
        <v>3077</v>
      </c>
      <c r="AT74" s="68">
        <v>869</v>
      </c>
      <c r="AU74" s="69">
        <v>170</v>
      </c>
      <c r="AV74" s="69">
        <v>1240</v>
      </c>
      <c r="AW74" s="68">
        <v>671</v>
      </c>
      <c r="AX74" s="220">
        <v>2400</v>
      </c>
      <c r="AY74" s="114">
        <f t="shared" si="52"/>
        <v>873</v>
      </c>
      <c r="AZ74" s="349">
        <f t="shared" si="53"/>
        <v>0.34145833550254578</v>
      </c>
      <c r="BA74" s="349">
        <f t="shared" si="54"/>
        <v>0.48347060109744794</v>
      </c>
      <c r="BB74" s="353">
        <f t="shared" si="55"/>
        <v>1.9397965452254765E-2</v>
      </c>
      <c r="BC74" s="365">
        <f t="shared" si="56"/>
        <v>3.2038400266552823E-2</v>
      </c>
      <c r="BD74" s="365">
        <f t="shared" si="57"/>
        <v>1.4158992498627798</v>
      </c>
      <c r="BE74" s="365">
        <f t="shared" si="58"/>
        <v>2.0461059949990854E-2</v>
      </c>
      <c r="BF74" s="365">
        <f t="shared" si="59"/>
        <v>6.9865994731416791E-3</v>
      </c>
      <c r="BG74" s="365">
        <f t="shared" si="60"/>
        <v>9.0898678689309773E-3</v>
      </c>
      <c r="BH74" s="365">
        <f t="shared" si="61"/>
        <v>0.28465572970665365</v>
      </c>
      <c r="BI74" s="380">
        <f t="shared" si="62"/>
        <v>0.28188083185948648</v>
      </c>
      <c r="BJ74" s="365">
        <v>0.26100000000000001</v>
      </c>
      <c r="BK74" s="262">
        <v>10524</v>
      </c>
      <c r="BL74" s="282">
        <v>22191</v>
      </c>
      <c r="BM74" s="262">
        <v>3582</v>
      </c>
      <c r="BN74" s="389">
        <f t="shared" si="63"/>
        <v>46433</v>
      </c>
      <c r="BO74" s="278">
        <v>16030</v>
      </c>
      <c r="BP74" s="278">
        <v>2146</v>
      </c>
      <c r="BQ74" s="262">
        <v>528</v>
      </c>
      <c r="BR74" s="262">
        <v>716</v>
      </c>
      <c r="BS74" s="457"/>
    </row>
    <row r="75" spans="1:71" x14ac:dyDescent="0.2">
      <c r="A75" s="421"/>
      <c r="B75" s="476">
        <v>1950</v>
      </c>
      <c r="C75" s="458">
        <v>16</v>
      </c>
      <c r="D75" s="760">
        <v>2476</v>
      </c>
      <c r="E75" s="334">
        <v>12013</v>
      </c>
      <c r="F75" s="752">
        <f>((((4/6)+((R75+S75+X75+Z75+AB75+AC75+AD75-(1-U75)-V75-W75)/20))*(AE75+(AJ75+AX75)*5/6+(AN75+AR75+AU75)*1/6+AP75*18/6+AT75*8/6-AK75*9/6-AL75*7/6-AM75*3/6-AO75*2/6-AV75*4/6-AW75)-(((2/6)-((R75+S75+T75+U75+Y75+AA75+AB75+AC75+AD75)/20))*(AK75*17/6+AL75*12/6+AO75*3/6+AQ75*2/6+AV75*5/6+AW75*8/6-AJ75*1/6-AM75*9/6-AP75*2/6))))/2</f>
        <v>11943.933009766262</v>
      </c>
      <c r="G75" s="753">
        <f t="shared" si="64"/>
        <v>0.99425064594741219</v>
      </c>
      <c r="H75" s="708"/>
      <c r="I75" s="702"/>
      <c r="J75" s="709"/>
      <c r="K75" s="702"/>
      <c r="L75" s="802">
        <f>((((2/3)+((AZ75+AC75+AB75+AD75-V75)/20))*(AE75+((AJ75+AX75)*(5/6))+((AN75+AR75+AU75)*(1/6))+(AP75*(19/6))+(AT75*(4/3))-(AL75*(7/6))-(BP75*(11/6))-AM75-(AO75*(1/3))-(AV75*(2/3))-AW75))-(((1/3)-(((AZ75+AC75)*2+AB75+AD75-V75)/20))*((AL75*(13/6))+(BP75*(8/3))+(AO75*(1/2))+(AQ75*(1/3))+((AV75+AW75)*(3/2))-(AJ75*(1/6))-(AM75*(11/3))-(AP75*(5/12)))))/2</f>
        <v>11917.158034676973</v>
      </c>
      <c r="M75" s="803">
        <f>L75/E75</f>
        <v>0.99202181259277222</v>
      </c>
      <c r="N75" s="515">
        <f t="shared" si="67"/>
        <v>11819.408701622724</v>
      </c>
      <c r="O75" s="785">
        <f>N75/E75</f>
        <v>0.98388484988118907</v>
      </c>
      <c r="P75" s="717"/>
      <c r="Q75" s="716"/>
      <c r="R75" s="413">
        <v>0.40200000000000002</v>
      </c>
      <c r="S75" s="412">
        <v>0.748</v>
      </c>
      <c r="T75" s="66">
        <f t="shared" si="43"/>
        <v>8.9588590879746466E-2</v>
      </c>
      <c r="U75" s="66">
        <f t="shared" si="44"/>
        <v>6.0831034685134101E-2</v>
      </c>
      <c r="V75" s="113">
        <f t="shared" si="45"/>
        <v>9.9007233310534931E-2</v>
      </c>
      <c r="W75" s="66">
        <f t="shared" si="46"/>
        <v>1.8751100416691119E-2</v>
      </c>
      <c r="X75" s="71">
        <f>E75/AG75</f>
        <v>0.12448962672801508</v>
      </c>
      <c r="Y75" s="66">
        <f t="shared" si="47"/>
        <v>0.30491812899818066</v>
      </c>
      <c r="Z75" s="66">
        <f t="shared" si="48"/>
        <v>0.10768098820700947</v>
      </c>
      <c r="AA75" s="67">
        <f>E75/AE75</f>
        <v>0.35251481894477377</v>
      </c>
      <c r="AB75" s="66">
        <v>0.34599999999999997</v>
      </c>
      <c r="AC75" s="67">
        <f t="shared" si="49"/>
        <v>0.10316275984994508</v>
      </c>
      <c r="AD75" s="70">
        <v>0.28000000000000003</v>
      </c>
      <c r="AE75" s="69">
        <v>34078</v>
      </c>
      <c r="AF75" s="69"/>
      <c r="AG75" s="68">
        <v>96498</v>
      </c>
      <c r="AH75" s="404">
        <v>84823</v>
      </c>
      <c r="AI75" s="68">
        <f t="shared" si="50"/>
        <v>10391</v>
      </c>
      <c r="AJ75" s="68">
        <v>9955</v>
      </c>
      <c r="AK75" s="69">
        <v>2751</v>
      </c>
      <c r="AL75" s="72">
        <v>662.81007761497347</v>
      </c>
      <c r="AM75" s="68">
        <v>2073</v>
      </c>
      <c r="AN75" s="69">
        <v>433</v>
      </c>
      <c r="AO75" s="68">
        <v>9554</v>
      </c>
      <c r="AP75" s="68">
        <v>436</v>
      </c>
      <c r="AQ75" s="114">
        <v>151</v>
      </c>
      <c r="AR75" s="69">
        <v>123</v>
      </c>
      <c r="AS75" s="69">
        <f t="shared" si="51"/>
        <v>3053</v>
      </c>
      <c r="AT75" s="68">
        <v>647</v>
      </c>
      <c r="AU75" s="69">
        <v>156</v>
      </c>
      <c r="AV75" s="69">
        <v>1249</v>
      </c>
      <c r="AW75" s="68">
        <v>488</v>
      </c>
      <c r="AX75" s="220">
        <v>2341</v>
      </c>
      <c r="AY75" s="114">
        <f t="shared" si="52"/>
        <v>639</v>
      </c>
      <c r="AZ75" s="349">
        <f t="shared" si="53"/>
        <v>0.35314721548633132</v>
      </c>
      <c r="BA75" s="349">
        <f t="shared" si="54"/>
        <v>0.49917096727393312</v>
      </c>
      <c r="BB75" s="353">
        <f t="shared" si="55"/>
        <v>2.1482310514207549E-2</v>
      </c>
      <c r="BC75" s="365">
        <f t="shared" si="56"/>
        <v>3.1637961408526601E-2</v>
      </c>
      <c r="BD75" s="365">
        <f t="shared" si="57"/>
        <v>1.4134925758553907</v>
      </c>
      <c r="BE75" s="365">
        <f t="shared" si="58"/>
        <v>1.4320089207113093E-2</v>
      </c>
      <c r="BF75" s="365">
        <f t="shared" si="59"/>
        <v>5.0570996290078551E-3</v>
      </c>
      <c r="BG75" s="365">
        <f t="shared" si="60"/>
        <v>6.621898899459056E-3</v>
      </c>
      <c r="BH75" s="365">
        <f t="shared" si="61"/>
        <v>0.28035682845237397</v>
      </c>
      <c r="BI75" s="380">
        <f t="shared" si="62"/>
        <v>0.29212395093608778</v>
      </c>
      <c r="BJ75" s="365">
        <v>0.26600000000000001</v>
      </c>
      <c r="BK75" s="262">
        <v>11269</v>
      </c>
      <c r="BL75" s="282">
        <v>22559</v>
      </c>
      <c r="BM75" s="262">
        <v>3714</v>
      </c>
      <c r="BN75" s="389">
        <f t="shared" si="63"/>
        <v>48169</v>
      </c>
      <c r="BO75" s="278">
        <v>15979</v>
      </c>
      <c r="BP75" s="278">
        <v>2226</v>
      </c>
      <c r="BQ75" s="262">
        <v>551</v>
      </c>
      <c r="BR75" s="262">
        <v>793</v>
      </c>
      <c r="BS75" s="457"/>
    </row>
    <row r="76" spans="1:71" x14ac:dyDescent="0.2">
      <c r="A76" s="421"/>
      <c r="B76" s="476">
        <v>1949</v>
      </c>
      <c r="C76" s="458">
        <v>16</v>
      </c>
      <c r="D76" s="760">
        <v>2480</v>
      </c>
      <c r="E76" s="334">
        <v>11426</v>
      </c>
      <c r="F76" s="752">
        <f>((((4/6)+((R76+S76+X76+Z76+AB76+AC76+AD76-(1-U76)-V76-W76)/20))*(AE76+(AJ76+AX76)*5/6+(AN76+AR76+AU76)*1/6+AP76*18/6+AT76*8/6-AK76*9/6-AL76*7/6-AM76*3/6-AO76*2/6-AV76*4/6-AW76)-(((2/6)-((R76+S76+T76+U76+Y76+AA76+AB76+AC76+AD76)/20))*(AK76*17/6+AL76*12/6+AO76*3/6+AQ76*2/6+AV76*5/6+AW76*8/6-AJ76*1/6-AM76*9/6-AP76*2/6))))/2</f>
        <v>11228.504974458841</v>
      </c>
      <c r="G76" s="753">
        <f t="shared" si="64"/>
        <v>0.9827152962067951</v>
      </c>
      <c r="H76" s="708"/>
      <c r="I76" s="702"/>
      <c r="J76" s="709"/>
      <c r="K76" s="702"/>
      <c r="L76" s="800">
        <f>((((2/3)+((AZ76+AC76+AB76+AD76-V76)/20))*(AE76+((AJ76+AX76)*(5/6))+((AN76+AR76+AU76)*(1/6))+(AP76*(19/6))+(AT76*(4/3))-(AL76*(7/6))-(BP76*(11/6))-AM76-(AO76*(1/3))-(AV76*(2/3))-AW76))-(((1/3)-(((AZ76+AC76)*2+AB76+AD76-V76)/20))*((AL76*(13/6))+(BP76*(8/3))+(AO76*(1/2))+(AQ76*(1/3))+((AV76+AW76)*(3/2))-(AJ76*(1/6))-(AM76*(11/3))-(AP76*(5/12)))))/2</f>
        <v>11208.100435630928</v>
      </c>
      <c r="M76" s="801">
        <f>L76/E76</f>
        <v>0.98092949725458845</v>
      </c>
      <c r="N76" s="515">
        <f t="shared" si="67"/>
        <v>11238.374229154108</v>
      </c>
      <c r="O76" s="785">
        <f>N76/E76</f>
        <v>0.9835790503373103</v>
      </c>
      <c r="P76" s="517">
        <f t="shared" si="68"/>
        <v>11224.380687619256</v>
      </c>
      <c r="Q76" s="790">
        <f>P76/E76</f>
        <v>0.98235433989316079</v>
      </c>
      <c r="R76" s="413">
        <v>0.38400000000000001</v>
      </c>
      <c r="S76" s="412">
        <v>0.72799999999999998</v>
      </c>
      <c r="T76" s="66">
        <f t="shared" si="43"/>
        <v>9.1192445377113934E-2</v>
      </c>
      <c r="U76" s="66">
        <f t="shared" si="44"/>
        <v>5.2586100481422045E-2</v>
      </c>
      <c r="V76" s="113">
        <f t="shared" si="45"/>
        <v>9.3010931460160443E-2</v>
      </c>
      <c r="W76" s="66">
        <f t="shared" si="46"/>
        <v>2.3207011480064189E-2</v>
      </c>
      <c r="X76" s="71">
        <f>E76/AG76</f>
        <v>0.11872895797830334</v>
      </c>
      <c r="Y76" s="66">
        <f t="shared" si="47"/>
        <v>0.32100975188248365</v>
      </c>
      <c r="Z76" s="66">
        <f t="shared" si="48"/>
        <v>0.10808844922897876</v>
      </c>
      <c r="AA76" s="67">
        <f>E76/AE76</f>
        <v>0.3526107887915072</v>
      </c>
      <c r="AB76" s="66">
        <v>0.34399999999999997</v>
      </c>
      <c r="AC76" s="67">
        <f t="shared" si="49"/>
        <v>0.10419177854441165</v>
      </c>
      <c r="AD76" s="70">
        <v>0.27700000000000002</v>
      </c>
      <c r="AE76" s="69">
        <v>32404</v>
      </c>
      <c r="AF76" s="69"/>
      <c r="AG76" s="68">
        <v>96236</v>
      </c>
      <c r="AH76" s="404">
        <v>84380</v>
      </c>
      <c r="AI76" s="68">
        <f t="shared" si="50"/>
        <v>10402</v>
      </c>
      <c r="AJ76" s="68">
        <v>10027</v>
      </c>
      <c r="AK76" s="69">
        <v>2700</v>
      </c>
      <c r="AL76" s="72">
        <v>814.67212870069272</v>
      </c>
      <c r="AM76" s="68">
        <v>1704</v>
      </c>
      <c r="AN76" s="69">
        <v>449</v>
      </c>
      <c r="AO76" s="68">
        <v>8951</v>
      </c>
      <c r="AP76" s="68">
        <v>375</v>
      </c>
      <c r="AQ76" s="114">
        <v>170</v>
      </c>
      <c r="AR76" s="69">
        <v>56</v>
      </c>
      <c r="AS76" s="69">
        <f t="shared" si="51"/>
        <v>2955</v>
      </c>
      <c r="AT76" s="68">
        <v>736</v>
      </c>
      <c r="AU76" s="69">
        <v>161</v>
      </c>
      <c r="AV76" s="69">
        <v>1408</v>
      </c>
      <c r="AW76" s="68">
        <v>582</v>
      </c>
      <c r="AX76" s="220">
        <v>2289</v>
      </c>
      <c r="AY76" s="114">
        <f t="shared" si="52"/>
        <v>752</v>
      </c>
      <c r="AZ76" s="349">
        <f t="shared" si="53"/>
        <v>0.33671391163390002</v>
      </c>
      <c r="BA76" s="349">
        <f t="shared" si="54"/>
        <v>0.4831559915208446</v>
      </c>
      <c r="BB76" s="353">
        <f t="shared" si="55"/>
        <v>1.7706471590672929E-2</v>
      </c>
      <c r="BC76" s="365">
        <f t="shared" si="56"/>
        <v>3.0705764994388794E-2</v>
      </c>
      <c r="BD76" s="365">
        <f t="shared" si="57"/>
        <v>1.4349154425379582</v>
      </c>
      <c r="BE76" s="365">
        <f t="shared" si="58"/>
        <v>1.7960745586964571E-2</v>
      </c>
      <c r="BF76" s="365">
        <f t="shared" si="59"/>
        <v>6.0476329024481482E-3</v>
      </c>
      <c r="BG76" s="365">
        <f t="shared" si="60"/>
        <v>7.8141236127852367E-3</v>
      </c>
      <c r="BH76" s="365">
        <f t="shared" si="61"/>
        <v>0.27623132946549811</v>
      </c>
      <c r="BI76" s="380">
        <f t="shared" si="62"/>
        <v>0.30943710653005801</v>
      </c>
      <c r="BJ76" s="365">
        <v>0.26300000000000001</v>
      </c>
      <c r="BK76" s="262">
        <v>10642</v>
      </c>
      <c r="BL76" s="282">
        <v>22168</v>
      </c>
      <c r="BM76" s="262">
        <v>3602</v>
      </c>
      <c r="BN76" s="389">
        <f t="shared" si="63"/>
        <v>46497</v>
      </c>
      <c r="BO76" s="278">
        <v>16101</v>
      </c>
      <c r="BP76" s="278">
        <v>2132</v>
      </c>
      <c r="BQ76" s="262">
        <v>510</v>
      </c>
      <c r="BR76" s="262">
        <v>761</v>
      </c>
      <c r="BS76" s="457"/>
    </row>
    <row r="77" spans="1:71" x14ac:dyDescent="0.2">
      <c r="A77" s="421"/>
      <c r="B77" s="476">
        <v>1948</v>
      </c>
      <c r="C77" s="458">
        <v>28</v>
      </c>
      <c r="D77" s="760">
        <v>2884</v>
      </c>
      <c r="E77" s="334">
        <v>13326</v>
      </c>
      <c r="F77" s="752">
        <f>((((4/6)+((R77+S77+X77+Z77+AB77+AC77+AD77-(1-U77)-V77-W77)/20))*(AE77+(AJ77+AX77)*5/6+(AN77+AR77+AU77)*1/6+AP77*18/6+AT77*8/6-AK77*9/6-AL77*7/6-AM77*3/6-AO77*2/6-AV77*4/6-AW77)-(((2/6)-((R77+S77+T77+U77+Y77+AA77+AB77+AC77+AD77)/20))*(AK77*17/6+AL77*12/6+AO77*3/6+AQ77*2/6+AV77*5/6+AW77*8/6-AJ77*1/6-AM77*9/6-AP77*2/6))))/2</f>
        <v>13562.483327688071</v>
      </c>
      <c r="G77" s="753">
        <f t="shared" si="64"/>
        <v>1.0177460098820403</v>
      </c>
      <c r="H77" s="708"/>
      <c r="I77" s="701"/>
      <c r="J77" s="709"/>
      <c r="K77" s="701"/>
      <c r="L77" s="715"/>
      <c r="M77" s="716"/>
      <c r="N77" s="717"/>
      <c r="O77" s="716"/>
      <c r="P77" s="717"/>
      <c r="Q77" s="716"/>
      <c r="R77" s="413">
        <v>0.379</v>
      </c>
      <c r="S77" s="412">
        <v>0.71899999999999997</v>
      </c>
      <c r="T77" s="66">
        <f t="shared" si="43"/>
        <v>0.10374973100925328</v>
      </c>
      <c r="U77" s="66">
        <f t="shared" si="44"/>
        <v>4.5055950075317409E-2</v>
      </c>
      <c r="V77" s="113">
        <f t="shared" si="45"/>
        <v>8.1055811277330261E-2</v>
      </c>
      <c r="W77" s="66">
        <f t="shared" si="46"/>
        <v>1.9770819883795997E-2</v>
      </c>
      <c r="X77" s="71">
        <f>E77/AG77</f>
        <v>0.11980365362485616</v>
      </c>
      <c r="Y77" s="66">
        <f t="shared" si="47"/>
        <v>0.30646115773617388</v>
      </c>
      <c r="Z77" s="66">
        <f t="shared" si="48"/>
        <v>0.10242556098964327</v>
      </c>
      <c r="AA77" s="67">
        <f>E77/AE77</f>
        <v>0.35845706907682373</v>
      </c>
      <c r="AB77" s="66">
        <v>0.34</v>
      </c>
      <c r="AC77" s="67">
        <f t="shared" si="49"/>
        <v>9.8370972382048325E-2</v>
      </c>
      <c r="AD77" s="70">
        <v>0.32700000000000001</v>
      </c>
      <c r="AE77" s="69">
        <v>37176</v>
      </c>
      <c r="AF77" s="69"/>
      <c r="AG77" s="68">
        <v>111232</v>
      </c>
      <c r="AH77" s="404">
        <v>98091</v>
      </c>
      <c r="AI77" s="68">
        <f t="shared" si="50"/>
        <v>11393</v>
      </c>
      <c r="AJ77" s="68">
        <v>10942</v>
      </c>
      <c r="AK77" s="119">
        <v>2747</v>
      </c>
      <c r="AL77" s="72">
        <v>910.60940516848007</v>
      </c>
      <c r="AM77" s="68">
        <v>1675</v>
      </c>
      <c r="AN77" s="69">
        <v>493</v>
      </c>
      <c r="AO77" s="68">
        <v>9016</v>
      </c>
      <c r="AP77" s="68">
        <v>451</v>
      </c>
      <c r="AQ77" s="114">
        <v>145</v>
      </c>
      <c r="AR77" s="69">
        <v>49</v>
      </c>
      <c r="AS77" s="69">
        <f t="shared" si="51"/>
        <v>3857</v>
      </c>
      <c r="AT77" s="68">
        <v>1088</v>
      </c>
      <c r="AU77" s="69">
        <v>231</v>
      </c>
      <c r="AV77" s="69">
        <v>1676</v>
      </c>
      <c r="AW77" s="68">
        <v>590</v>
      </c>
      <c r="AX77" s="220">
        <v>3084</v>
      </c>
      <c r="AY77" s="114">
        <f t="shared" si="52"/>
        <v>735</v>
      </c>
      <c r="AZ77" s="349">
        <f t="shared" si="53"/>
        <v>0.33422036823935558</v>
      </c>
      <c r="BA77" s="349">
        <f t="shared" si="54"/>
        <v>0.4811025604142693</v>
      </c>
      <c r="BB77" s="353">
        <f t="shared" si="55"/>
        <v>1.5058616225546606E-2</v>
      </c>
      <c r="BC77" s="365">
        <f t="shared" si="56"/>
        <v>3.467527330264672E-2</v>
      </c>
      <c r="BD77" s="365">
        <f t="shared" si="57"/>
        <v>1.4394770819883795</v>
      </c>
      <c r="BE77" s="365">
        <f t="shared" si="58"/>
        <v>1.5870454056380462E-2</v>
      </c>
      <c r="BF77" s="365">
        <f t="shared" si="59"/>
        <v>5.3042289988492518E-3</v>
      </c>
      <c r="BG77" s="365">
        <f t="shared" si="60"/>
        <v>6.6078107019562713E-3</v>
      </c>
      <c r="BH77" s="365">
        <f t="shared" si="61"/>
        <v>0.24252205724123091</v>
      </c>
      <c r="BI77" s="380">
        <f t="shared" si="62"/>
        <v>0.29432967505917795</v>
      </c>
      <c r="BJ77" s="365">
        <v>0.26300000000000001</v>
      </c>
      <c r="BK77" s="262">
        <v>12258</v>
      </c>
      <c r="BL77" s="282">
        <v>25831</v>
      </c>
      <c r="BM77" s="262">
        <v>4256</v>
      </c>
      <c r="BN77" s="389">
        <f t="shared" si="63"/>
        <v>53514</v>
      </c>
      <c r="BO77" s="278">
        <v>18868</v>
      </c>
      <c r="BP77" s="278">
        <v>2064.8632142079318</v>
      </c>
      <c r="BQ77" s="262">
        <v>681</v>
      </c>
      <c r="BR77" s="262">
        <v>1032</v>
      </c>
      <c r="BS77" s="457"/>
    </row>
    <row r="78" spans="1:71" x14ac:dyDescent="0.2">
      <c r="A78" s="421"/>
      <c r="B78" s="476">
        <v>1947</v>
      </c>
      <c r="C78" s="458">
        <v>28</v>
      </c>
      <c r="D78" s="760">
        <v>2942</v>
      </c>
      <c r="E78" s="334">
        <v>13173</v>
      </c>
      <c r="F78" s="700"/>
      <c r="G78" s="702"/>
      <c r="H78" s="708"/>
      <c r="I78" s="702"/>
      <c r="J78" s="709"/>
      <c r="K78" s="701"/>
      <c r="L78" s="715"/>
      <c r="M78" s="716"/>
      <c r="N78" s="717"/>
      <c r="O78" s="716"/>
      <c r="P78" s="717"/>
      <c r="Q78" s="716"/>
      <c r="R78" s="413">
        <v>0.376</v>
      </c>
      <c r="S78" s="412">
        <v>0.71199999999999997</v>
      </c>
      <c r="T78" s="66">
        <f t="shared" si="43"/>
        <v>9.9642323297031821E-2</v>
      </c>
      <c r="U78" s="66">
        <f t="shared" si="44"/>
        <v>4.5777279521674138E-2</v>
      </c>
      <c r="V78" s="113">
        <f t="shared" si="45"/>
        <v>8.1259040367737762E-2</v>
      </c>
      <c r="W78" s="66">
        <f t="shared" si="46"/>
        <v>2.0713218022635062E-2</v>
      </c>
      <c r="X78" s="71">
        <f>E78/AG78</f>
        <v>0.11689694646327503</v>
      </c>
      <c r="Y78" s="66">
        <f t="shared" si="47"/>
        <v>0.2978058936579116</v>
      </c>
      <c r="Z78" s="66">
        <f t="shared" si="48"/>
        <v>9.9007001570694572E-2</v>
      </c>
      <c r="AA78" s="67">
        <f>E78/AE78</f>
        <v>0.3516175528507367</v>
      </c>
      <c r="AB78" s="66">
        <v>0.33600000000000002</v>
      </c>
      <c r="AC78" s="67">
        <f t="shared" si="49"/>
        <v>9.5075828164239637E-2</v>
      </c>
      <c r="AD78" s="70">
        <v>0.32900000000000001</v>
      </c>
      <c r="AE78" s="69">
        <v>37464</v>
      </c>
      <c r="AF78" s="69"/>
      <c r="AG78" s="68">
        <v>112689</v>
      </c>
      <c r="AH78" s="404">
        <v>99736</v>
      </c>
      <c r="AI78" s="68">
        <f t="shared" si="50"/>
        <v>11157</v>
      </c>
      <c r="AJ78" s="68">
        <v>10714</v>
      </c>
      <c r="AK78" s="119">
        <v>2779</v>
      </c>
      <c r="AL78" s="72">
        <v>929.09268315801762</v>
      </c>
      <c r="AM78" s="68">
        <v>1715</v>
      </c>
      <c r="AN78" s="69">
        <v>460</v>
      </c>
      <c r="AO78" s="68">
        <v>9157</v>
      </c>
      <c r="AP78" s="68">
        <v>443</v>
      </c>
      <c r="AQ78" s="114">
        <v>154</v>
      </c>
      <c r="AR78" s="69">
        <v>52</v>
      </c>
      <c r="AS78" s="69">
        <f t="shared" si="51"/>
        <v>3733</v>
      </c>
      <c r="AT78" s="68">
        <v>1096</v>
      </c>
      <c r="AU78" s="69">
        <v>222</v>
      </c>
      <c r="AV78" s="69">
        <v>1753</v>
      </c>
      <c r="AW78" s="68">
        <v>622</v>
      </c>
      <c r="AX78" s="220">
        <v>2999</v>
      </c>
      <c r="AY78" s="114">
        <f t="shared" si="52"/>
        <v>776</v>
      </c>
      <c r="AZ78" s="349">
        <f t="shared" si="53"/>
        <v>0.33245480925378695</v>
      </c>
      <c r="BA78" s="349">
        <f t="shared" si="54"/>
        <v>0.47431426314902075</v>
      </c>
      <c r="BB78" s="353">
        <f t="shared" si="55"/>
        <v>1.5218876731535465E-2</v>
      </c>
      <c r="BC78" s="365">
        <f t="shared" si="56"/>
        <v>3.3126569585318885E-2</v>
      </c>
      <c r="BD78" s="365">
        <f t="shared" si="57"/>
        <v>1.4267029681827887</v>
      </c>
      <c r="BE78" s="365">
        <f t="shared" si="58"/>
        <v>1.6602605167627588E-2</v>
      </c>
      <c r="BF78" s="365">
        <f t="shared" si="59"/>
        <v>5.5196159341195684E-3</v>
      </c>
      <c r="BG78" s="365">
        <f t="shared" si="60"/>
        <v>6.8862089467472427E-3</v>
      </c>
      <c r="BH78" s="365">
        <f t="shared" si="61"/>
        <v>0.24442131112534701</v>
      </c>
      <c r="BI78" s="380">
        <f t="shared" si="62"/>
        <v>0.28598120862694854</v>
      </c>
      <c r="BJ78" s="365">
        <v>0.26200000000000001</v>
      </c>
      <c r="BK78" s="262">
        <v>12111</v>
      </c>
      <c r="BL78" s="282">
        <v>26122</v>
      </c>
      <c r="BM78" s="262">
        <v>4203</v>
      </c>
      <c r="BN78" s="389">
        <f t="shared" si="63"/>
        <v>53450</v>
      </c>
      <c r="BO78" s="278">
        <v>19207</v>
      </c>
      <c r="BP78" s="278">
        <v>2143.3267631840267</v>
      </c>
      <c r="BQ78" s="262">
        <v>913</v>
      </c>
      <c r="BR78" s="262">
        <v>997</v>
      </c>
      <c r="BS78" s="457"/>
    </row>
    <row r="79" spans="1:71" x14ac:dyDescent="0.2">
      <c r="A79" s="421"/>
      <c r="B79" s="476">
        <v>1946</v>
      </c>
      <c r="C79" s="458">
        <v>28</v>
      </c>
      <c r="D79" s="760">
        <v>2919</v>
      </c>
      <c r="E79" s="334">
        <v>12168</v>
      </c>
      <c r="F79" s="752">
        <f>((((4/6)+((R79+S79+X79+Z79+AB79+AC79+AD79-(1-U79)-V79-W79)/20))*(AE79+(AJ79+AX79)*5/6+(AN79+AR79+AU79)*1/6+AP79*18/6+AT79*8/6-AK79*9/6-AL79*7/6-AM79*3/6-AO79*2/6-AV79*4/6-AW79)-(((2/6)-((R79+S79+T79+U79+Y79+AA79+AB79+AC79+AD79)/20))*(AK79*17/6+AL79*12/6+AO79*3/6+AQ79*2/6+AV79*5/6+AW79*8/6-AJ79*1/6-AM79*9/6-AP79*2/6))))/2</f>
        <v>12191.772710201998</v>
      </c>
      <c r="G79" s="753">
        <f t="shared" si="64"/>
        <v>1.0019537072815581</v>
      </c>
      <c r="H79" s="708"/>
      <c r="I79" s="702"/>
      <c r="J79" s="709"/>
      <c r="K79" s="701"/>
      <c r="L79" s="774">
        <f>((((2/3)+((AZ79+AC79+AB79+AD79-V79)/20))*(AE79+((AJ79+AX79)*(5/6))+((AN79+AR79+AU79)*(1/6))+(AP79*(19/6))+(AT79*(4/3))-(AL79*(7/6))-(BP79*(11/6))-AM79-(AO79*(1/3))-(AV79*(2/3))-AW79))-(((1/3)-(((AZ79+AC79)*2+AB79+AD79-V79)/20))*((AL79*(13/6))+(BP79*(8/3))+(AO79*(1/2))+(AQ79*(1/3))+((AV79+AW79)*(3/2))-(AJ79*(1/6))-(AM79*(11/3))-(AP79*(5/12)))))/2</f>
        <v>12378.252715630093</v>
      </c>
      <c r="M79" s="684">
        <f>L79/E79</f>
        <v>1.0172791515146362</v>
      </c>
      <c r="N79" s="717"/>
      <c r="O79" s="716"/>
      <c r="P79" s="717"/>
      <c r="Q79" s="716"/>
      <c r="R79" s="413">
        <v>0.35799999999999998</v>
      </c>
      <c r="S79" s="412">
        <v>0.68600000000000005</v>
      </c>
      <c r="T79" s="66">
        <f t="shared" si="43"/>
        <v>9.0275229357798165E-2</v>
      </c>
      <c r="U79" s="66">
        <f t="shared" si="44"/>
        <v>3.7995765702187718E-2</v>
      </c>
      <c r="V79" s="113">
        <f t="shared" si="45"/>
        <v>8.6993182633656255E-2</v>
      </c>
      <c r="W79" s="66">
        <f t="shared" si="46"/>
        <v>2.467184191954834E-2</v>
      </c>
      <c r="X79" s="71">
        <f>E79/AG79</f>
        <v>0.10914962325080732</v>
      </c>
      <c r="Y79" s="66">
        <f t="shared" si="47"/>
        <v>0.29617501764290755</v>
      </c>
      <c r="Z79" s="66">
        <f t="shared" si="48"/>
        <v>9.4115536419088625E-2</v>
      </c>
      <c r="AA79" s="67">
        <f>E79/AE79</f>
        <v>0.34348623853211008</v>
      </c>
      <c r="AB79" s="66">
        <v>0.32800000000000001</v>
      </c>
      <c r="AC79" s="67">
        <f t="shared" si="49"/>
        <v>9.0984930032292785E-2</v>
      </c>
      <c r="AD79" s="70">
        <v>0.27700000000000002</v>
      </c>
      <c r="AE79" s="69">
        <v>35425</v>
      </c>
      <c r="AF79" s="69"/>
      <c r="AG79" s="68">
        <v>111480</v>
      </c>
      <c r="AH79" s="404">
        <v>99056</v>
      </c>
      <c r="AI79" s="68">
        <f t="shared" si="50"/>
        <v>10492</v>
      </c>
      <c r="AJ79" s="68">
        <v>10143</v>
      </c>
      <c r="AK79" s="119">
        <v>2405</v>
      </c>
      <c r="AL79" s="72">
        <v>854.07161811010212</v>
      </c>
      <c r="AM79" s="68">
        <v>1346</v>
      </c>
      <c r="AN79" s="69">
        <v>390</v>
      </c>
      <c r="AO79" s="68">
        <v>9698</v>
      </c>
      <c r="AP79" s="68">
        <v>349</v>
      </c>
      <c r="AQ79" s="114">
        <v>165</v>
      </c>
      <c r="AR79" s="69">
        <v>36</v>
      </c>
      <c r="AS79" s="69">
        <f t="shared" si="51"/>
        <v>3198</v>
      </c>
      <c r="AT79" s="68">
        <v>887</v>
      </c>
      <c r="AU79" s="69">
        <v>210</v>
      </c>
      <c r="AV79" s="69">
        <v>1873</v>
      </c>
      <c r="AW79" s="68">
        <v>709</v>
      </c>
      <c r="AX79" s="220">
        <v>2562</v>
      </c>
      <c r="AY79" s="114">
        <f t="shared" si="52"/>
        <v>874</v>
      </c>
      <c r="AZ79" s="349">
        <f t="shared" si="53"/>
        <v>0.31777000358808755</v>
      </c>
      <c r="BA79" s="349">
        <f t="shared" si="54"/>
        <v>0.44852888410477215</v>
      </c>
      <c r="BB79" s="353">
        <f t="shared" si="55"/>
        <v>1.2073914603516325E-2</v>
      </c>
      <c r="BC79" s="365">
        <f t="shared" si="56"/>
        <v>2.8686759956942951E-2</v>
      </c>
      <c r="BD79" s="365">
        <f t="shared" si="57"/>
        <v>1.4114890613973183</v>
      </c>
      <c r="BE79" s="365">
        <f t="shared" si="58"/>
        <v>2.001411432604093E-2</v>
      </c>
      <c r="BF79" s="365">
        <f t="shared" si="59"/>
        <v>6.3598851811984209E-3</v>
      </c>
      <c r="BG79" s="365">
        <f t="shared" si="60"/>
        <v>7.8399712952996053E-3</v>
      </c>
      <c r="BH79" s="365">
        <f t="shared" si="61"/>
        <v>0.27376146788990824</v>
      </c>
      <c r="BI79" s="380">
        <f t="shared" si="62"/>
        <v>0.28632321806633731</v>
      </c>
      <c r="BJ79" s="365">
        <v>0.25700000000000001</v>
      </c>
      <c r="BK79" s="262">
        <v>11217</v>
      </c>
      <c r="BL79" s="282">
        <v>25434</v>
      </c>
      <c r="BM79" s="262">
        <v>4053</v>
      </c>
      <c r="BN79" s="389">
        <f t="shared" si="63"/>
        <v>50002</v>
      </c>
      <c r="BO79" s="278">
        <v>19085</v>
      </c>
      <c r="BP79" s="278">
        <v>1664.3469010046836</v>
      </c>
      <c r="BQ79" s="262">
        <v>763</v>
      </c>
      <c r="BR79" s="262">
        <v>950</v>
      </c>
      <c r="BS79" s="457"/>
    </row>
    <row r="80" spans="1:71" x14ac:dyDescent="0.2">
      <c r="A80" s="421"/>
      <c r="B80" s="476">
        <v>1945</v>
      </c>
      <c r="C80" s="458">
        <v>28</v>
      </c>
      <c r="D80" s="760">
        <v>2858</v>
      </c>
      <c r="E80" s="334">
        <v>12244</v>
      </c>
      <c r="F80" s="752">
        <f>((((4/6)+((R80+S80+X80+Z80+AB80+AC80+AD80-(1-U80)-V80-W80)/20))*(AE80+(AJ80+AX80)*5/6+(AN80+AR80+AU80)*1/6+AP80*18/6+AT80*8/6-AK80*9/6-AL80*7/6-AM80*3/6-AO80*2/6-AV80*4/6-AW80)-(((2/6)-((R80+S80+T80+U80+Y80+AA80+AB80+AC80+AD80)/20))*(AK80*17/6+AL80*12/6+AO80*3/6+AQ80*2/6+AV80*5/6+AW80*8/6-AJ80*1/6-AM80*9/6-AP80*2/6))))/2</f>
        <v>12389.994306852845</v>
      </c>
      <c r="G80" s="753">
        <f t="shared" si="64"/>
        <v>1.0119237428007877</v>
      </c>
      <c r="H80" s="708"/>
      <c r="I80" s="701"/>
      <c r="J80" s="709"/>
      <c r="K80" s="701"/>
      <c r="L80" s="774">
        <f>((((2/3)+((AZ80+AC80+AB80+AD80-V80)/20))*(AE80+((AJ80+AX80)*(5/6))+((AN80+AR80+AU80)*(1/6))+(AP80*(19/6))+(AT80*(4/3))-(AL80*(7/6))-(BP80*(11/6))-AM80-(AO80*(1/3))-(AV80*(2/3))-AW80))-(((1/3)-(((AZ80+AC80)*2+AB80+AD80-V80)/20))*((AL80*(13/6))+(BP80*(8/3))+(AO80*(1/2))+(AQ80*(1/3))+((AV80+AW80)*(3/2))-(AJ80*(1/6))-(AM80*(11/3))-(AP80*(5/12)))))/2</f>
        <v>12441.156457494684</v>
      </c>
      <c r="M80" s="684">
        <f>L80/E80</f>
        <v>1.0161022915301114</v>
      </c>
      <c r="N80" s="717"/>
      <c r="O80" s="784"/>
      <c r="P80" s="717"/>
      <c r="Q80" s="791"/>
      <c r="R80" s="413">
        <v>0.35499999999999998</v>
      </c>
      <c r="S80" s="412">
        <v>0.68400000000000005</v>
      </c>
      <c r="T80" s="66">
        <f t="shared" si="43"/>
        <v>0.11708004833975945</v>
      </c>
      <c r="U80" s="66">
        <f t="shared" si="44"/>
        <v>3.2053864303389537E-2</v>
      </c>
      <c r="V80" s="113">
        <f t="shared" si="45"/>
        <v>7.3254903389120579E-2</v>
      </c>
      <c r="W80" s="66">
        <f t="shared" si="46"/>
        <v>2.4659032053864303E-2</v>
      </c>
      <c r="X80" s="71">
        <f>E80/AG80</f>
        <v>0.11148950119283932</v>
      </c>
      <c r="Y80" s="66">
        <f t="shared" si="47"/>
        <v>0.28483052310525409</v>
      </c>
      <c r="Z80" s="66">
        <f t="shared" si="48"/>
        <v>9.0136766768042831E-2</v>
      </c>
      <c r="AA80" s="67">
        <f>E80/AE80</f>
        <v>0.35230477067387928</v>
      </c>
      <c r="AB80" s="66">
        <v>0.32900000000000001</v>
      </c>
      <c r="AC80" s="67">
        <f t="shared" si="49"/>
        <v>8.6230445630201602E-2</v>
      </c>
      <c r="AD80" s="70">
        <v>0.32400000000000001</v>
      </c>
      <c r="AE80" s="69">
        <v>34754</v>
      </c>
      <c r="AF80" s="69"/>
      <c r="AG80" s="68">
        <v>109822</v>
      </c>
      <c r="AH80" s="404">
        <v>97942</v>
      </c>
      <c r="AI80" s="68">
        <f t="shared" si="50"/>
        <v>9899</v>
      </c>
      <c r="AJ80" s="68">
        <v>9470</v>
      </c>
      <c r="AK80" s="119">
        <v>2627</v>
      </c>
      <c r="AL80" s="72">
        <v>772.58351867268766</v>
      </c>
      <c r="AM80" s="68">
        <v>1114</v>
      </c>
      <c r="AN80" s="69">
        <v>397</v>
      </c>
      <c r="AO80" s="68">
        <v>8045</v>
      </c>
      <c r="AP80" s="68">
        <v>429</v>
      </c>
      <c r="AQ80" s="114">
        <v>134</v>
      </c>
      <c r="AR80" s="69">
        <v>58</v>
      </c>
      <c r="AS80" s="69">
        <f t="shared" si="51"/>
        <v>4069</v>
      </c>
      <c r="AT80" s="68">
        <v>1146</v>
      </c>
      <c r="AU80" s="69">
        <v>219</v>
      </c>
      <c r="AV80" s="69">
        <v>1934</v>
      </c>
      <c r="AW80" s="68">
        <v>723</v>
      </c>
      <c r="AX80" s="220">
        <v>3395</v>
      </c>
      <c r="AY80" s="114">
        <f t="shared" si="52"/>
        <v>857</v>
      </c>
      <c r="AZ80" s="349">
        <f t="shared" si="53"/>
        <v>0.31645754038352969</v>
      </c>
      <c r="BA80" s="349">
        <f t="shared" si="54"/>
        <v>0.4540802389320901</v>
      </c>
      <c r="BB80" s="353">
        <f t="shared" si="55"/>
        <v>1.0143687057238076E-2</v>
      </c>
      <c r="BC80" s="365">
        <f t="shared" si="56"/>
        <v>3.7050864125585038E-2</v>
      </c>
      <c r="BD80" s="365">
        <f t="shared" si="57"/>
        <v>1.4348851930713011</v>
      </c>
      <c r="BE80" s="365">
        <f t="shared" si="58"/>
        <v>2.080336076422858E-2</v>
      </c>
      <c r="BF80" s="365">
        <f t="shared" si="59"/>
        <v>6.5833803791590026E-3</v>
      </c>
      <c r="BG80" s="365">
        <f t="shared" si="60"/>
        <v>7.8035366320045162E-3</v>
      </c>
      <c r="BH80" s="365">
        <f t="shared" si="61"/>
        <v>0.23148414570984635</v>
      </c>
      <c r="BI80" s="380">
        <f t="shared" si="62"/>
        <v>0.27248662024515163</v>
      </c>
      <c r="BJ80" s="365">
        <v>0.26100000000000001</v>
      </c>
      <c r="BK80" s="262">
        <v>11174</v>
      </c>
      <c r="BL80" s="282">
        <v>25545</v>
      </c>
      <c r="BM80" s="262">
        <v>3985</v>
      </c>
      <c r="BN80" s="389">
        <f t="shared" si="63"/>
        <v>49868</v>
      </c>
      <c r="BO80" s="278">
        <v>19505</v>
      </c>
      <c r="BP80" s="278">
        <v>1976.8060153600384</v>
      </c>
      <c r="BQ80" s="262">
        <v>794</v>
      </c>
      <c r="BR80" s="262">
        <v>941</v>
      </c>
      <c r="BS80" s="457"/>
    </row>
    <row r="81" spans="1:71" x14ac:dyDescent="0.2">
      <c r="A81" s="421"/>
      <c r="B81" s="476">
        <v>1944</v>
      </c>
      <c r="C81" s="458">
        <v>28</v>
      </c>
      <c r="D81" s="760">
        <v>2843</v>
      </c>
      <c r="E81" s="334">
        <v>12046</v>
      </c>
      <c r="F81" s="752">
        <f>((((4/6)+((R81+S81+X81+Z81+AB81+AC81+AD81-(1-U81)-V81-W81)/20))*(AE81+(AJ81+AX81)*5/6+(AN81+AR81+AU81)*1/6+AP81*18/6+AT81*8/6-AK81*9/6-AL81*7/6-AM81*3/6-AO81*2/6-AV81*4/6-AW81)-(((2/6)-((R81+S81+T81+U81+Y81+AA81+AB81+AC81+AD81)/20))*(AK81*17/6+AL81*12/6+AO81*3/6+AQ81*2/6+AV81*5/6+AW81*8/6-AJ81*1/6-AM81*9/6-AP81*2/6))))/2</f>
        <v>11954.349512218958</v>
      </c>
      <c r="G81" s="753">
        <f t="shared" si="64"/>
        <v>0.9923916247898853</v>
      </c>
      <c r="H81" s="708"/>
      <c r="I81" s="701"/>
      <c r="J81" s="709"/>
      <c r="K81" s="701"/>
      <c r="L81" s="774">
        <f>((((2/3)+((AZ81+AC81+AB81+AD81-V81)/20))*(AE81+((AJ81+AX81)*(5/6))+((AN81+AR81+AU81)*(1/6))+(AP81*(19/6))+(AT81*(4/3))-(AL81*(7/6))-(BP81*(11/6))-AM81-(AO81*(1/3))-(AV81*(2/3))-AW81))-(((1/3)-(((AZ81+AC81)*2+AB81+AD81-V81)/20))*((AL81*(13/6))+(BP81*(8/3))+(AO81*(1/2))+(AQ81*(1/3))+((AV81+AW81)*(3/2))-(AJ81*(1/6))-(AM81*(11/3))-(AP81*(5/12)))))/2</f>
        <v>12075.280660373315</v>
      </c>
      <c r="M81" s="684">
        <f>L81/E81</f>
        <v>1.0024307372051564</v>
      </c>
      <c r="N81" s="717"/>
      <c r="O81" s="784"/>
      <c r="P81" s="717"/>
      <c r="Q81" s="791"/>
      <c r="R81" s="413">
        <v>0.35799999999999998</v>
      </c>
      <c r="S81" s="412">
        <v>0.68400000000000005</v>
      </c>
      <c r="T81" s="66">
        <f t="shared" si="43"/>
        <v>9.8769318832283917E-2</v>
      </c>
      <c r="U81" s="66">
        <f t="shared" si="44"/>
        <v>3.2312535775615339E-2</v>
      </c>
      <c r="V81" s="113">
        <f t="shared" si="45"/>
        <v>7.5186450641096289E-2</v>
      </c>
      <c r="W81" s="66">
        <f t="shared" si="46"/>
        <v>2.1493989696622782E-2</v>
      </c>
      <c r="X81" s="71">
        <f>E81/AG81</f>
        <v>0.11063962673132738</v>
      </c>
      <c r="Y81" s="66">
        <f t="shared" si="47"/>
        <v>0.26574127074985687</v>
      </c>
      <c r="Z81" s="66">
        <f t="shared" si="48"/>
        <v>8.5280502590102503E-2</v>
      </c>
      <c r="AA81" s="67">
        <f>E81/AE81</f>
        <v>0.34476244991413851</v>
      </c>
      <c r="AB81" s="66">
        <v>0.32600000000000001</v>
      </c>
      <c r="AC81" s="67">
        <f t="shared" si="49"/>
        <v>8.2075021124949479E-2</v>
      </c>
      <c r="AD81" s="70">
        <v>0.27800000000000002</v>
      </c>
      <c r="AE81" s="69">
        <v>34940</v>
      </c>
      <c r="AF81" s="69"/>
      <c r="AG81" s="68">
        <v>108876</v>
      </c>
      <c r="AH81" s="404">
        <v>97576</v>
      </c>
      <c r="AI81" s="68">
        <f t="shared" si="50"/>
        <v>9285</v>
      </c>
      <c r="AJ81" s="68">
        <v>8936</v>
      </c>
      <c r="AK81" s="119">
        <v>2405</v>
      </c>
      <c r="AL81" s="72">
        <v>901.35637914086931</v>
      </c>
      <c r="AM81" s="68">
        <v>1129</v>
      </c>
      <c r="AN81" s="69">
        <v>422</v>
      </c>
      <c r="AO81" s="68">
        <v>8186</v>
      </c>
      <c r="AP81" s="68">
        <v>349</v>
      </c>
      <c r="AQ81" s="114">
        <v>128</v>
      </c>
      <c r="AR81" s="69">
        <v>44</v>
      </c>
      <c r="AS81" s="69">
        <f t="shared" si="51"/>
        <v>3451</v>
      </c>
      <c r="AT81" s="68">
        <v>924</v>
      </c>
      <c r="AU81" s="69">
        <v>194</v>
      </c>
      <c r="AV81" s="69">
        <v>1965</v>
      </c>
      <c r="AW81" s="68">
        <v>623</v>
      </c>
      <c r="AX81" s="220">
        <v>2791</v>
      </c>
      <c r="AY81" s="114">
        <f t="shared" si="52"/>
        <v>751</v>
      </c>
      <c r="AZ81" s="349">
        <f t="shared" si="53"/>
        <v>0.3209155369411073</v>
      </c>
      <c r="BA81" s="349">
        <f t="shared" si="54"/>
        <v>0.44637936735368677</v>
      </c>
      <c r="BB81" s="353">
        <f t="shared" si="55"/>
        <v>1.0369594768360337E-2</v>
      </c>
      <c r="BC81" s="365">
        <f t="shared" si="56"/>
        <v>3.1696608986369813E-2</v>
      </c>
      <c r="BD81" s="365">
        <f t="shared" si="57"/>
        <v>1.3909559244419003</v>
      </c>
      <c r="BE81" s="365">
        <f t="shared" si="58"/>
        <v>1.7830566685746996E-2</v>
      </c>
      <c r="BF81" s="365">
        <f t="shared" si="59"/>
        <v>5.7221058819207169E-3</v>
      </c>
      <c r="BG81" s="365">
        <f t="shared" si="60"/>
        <v>6.897755244498328E-3</v>
      </c>
      <c r="BH81" s="365">
        <f t="shared" si="61"/>
        <v>0.23428734974241558</v>
      </c>
      <c r="BI81" s="380">
        <f t="shared" si="62"/>
        <v>0.25575271894676588</v>
      </c>
      <c r="BJ81" s="365">
        <v>0.26100000000000001</v>
      </c>
      <c r="BK81" s="262">
        <v>11157</v>
      </c>
      <c r="BL81" s="282">
        <v>25501</v>
      </c>
      <c r="BM81" s="262">
        <v>4116</v>
      </c>
      <c r="BN81" s="389">
        <f t="shared" si="63"/>
        <v>48600</v>
      </c>
      <c r="BO81" s="278">
        <v>19288</v>
      </c>
      <c r="BP81" s="278">
        <v>1727.690694879444</v>
      </c>
      <c r="BQ81" s="262">
        <v>728</v>
      </c>
      <c r="BR81" s="262">
        <v>968</v>
      </c>
      <c r="BS81" s="457"/>
    </row>
    <row r="82" spans="1:71" x14ac:dyDescent="0.2">
      <c r="A82" s="421"/>
      <c r="B82" s="476">
        <v>1943</v>
      </c>
      <c r="C82" s="458">
        <v>29</v>
      </c>
      <c r="D82" s="760">
        <v>2992</v>
      </c>
      <c r="E82" s="334">
        <v>12350</v>
      </c>
      <c r="F82" s="700"/>
      <c r="G82" s="702"/>
      <c r="H82" s="708"/>
      <c r="I82" s="701"/>
      <c r="J82" s="709"/>
      <c r="K82" s="701"/>
      <c r="L82" s="715"/>
      <c r="M82" s="716"/>
      <c r="N82" s="717"/>
      <c r="O82" s="784"/>
      <c r="P82" s="717"/>
      <c r="Q82" s="791"/>
      <c r="R82" s="413">
        <v>0.34599999999999997</v>
      </c>
      <c r="S82" s="412">
        <v>0.67100000000000004</v>
      </c>
      <c r="T82" s="66">
        <f t="shared" si="43"/>
        <v>0.12097025275254027</v>
      </c>
      <c r="U82" s="66">
        <f t="shared" si="44"/>
        <v>2.8841527270668819E-2</v>
      </c>
      <c r="V82" s="113">
        <f t="shared" si="45"/>
        <v>7.4665082014489084E-2</v>
      </c>
      <c r="W82" s="66">
        <f t="shared" si="46"/>
        <v>2.5643202853018597E-2</v>
      </c>
      <c r="X82" s="71">
        <f>E82/AG82</f>
        <v>0.10792529996242277</v>
      </c>
      <c r="Y82" s="66">
        <f t="shared" si="47"/>
        <v>0.29336842999065976</v>
      </c>
      <c r="Z82" s="66">
        <f t="shared" si="48"/>
        <v>9.0578601952268176E-2</v>
      </c>
      <c r="AA82" s="67">
        <f>E82/AE82</f>
        <v>0.34955138546885173</v>
      </c>
      <c r="AB82" s="66">
        <v>0.32400000000000001</v>
      </c>
      <c r="AC82" s="67">
        <f t="shared" si="49"/>
        <v>8.6960701208588578E-2</v>
      </c>
      <c r="AD82" s="70">
        <v>0.33100000000000002</v>
      </c>
      <c r="AE82" s="69">
        <v>35331</v>
      </c>
      <c r="AF82" s="69"/>
      <c r="AG82" s="68">
        <v>114431</v>
      </c>
      <c r="AH82" s="404">
        <v>102078</v>
      </c>
      <c r="AI82" s="68">
        <f t="shared" si="50"/>
        <v>10365</v>
      </c>
      <c r="AJ82" s="68">
        <v>9951</v>
      </c>
      <c r="AK82" s="119">
        <v>2731</v>
      </c>
      <c r="AL82" s="72">
        <v>892.19756638720037</v>
      </c>
      <c r="AM82" s="68">
        <v>1019</v>
      </c>
      <c r="AN82" s="69">
        <v>409</v>
      </c>
      <c r="AO82" s="68">
        <v>8544</v>
      </c>
      <c r="AP82" s="68">
        <v>414</v>
      </c>
      <c r="AQ82" s="114">
        <v>155</v>
      </c>
      <c r="AR82" s="69">
        <v>56</v>
      </c>
      <c r="AS82" s="69">
        <f t="shared" si="51"/>
        <v>4274</v>
      </c>
      <c r="AT82" s="68">
        <v>1313</v>
      </c>
      <c r="AU82" s="69">
        <v>228</v>
      </c>
      <c r="AV82" s="69">
        <v>1911</v>
      </c>
      <c r="AW82" s="68">
        <v>751</v>
      </c>
      <c r="AX82" s="220">
        <v>3581</v>
      </c>
      <c r="AY82" s="114">
        <f t="shared" si="52"/>
        <v>906</v>
      </c>
      <c r="AZ82" s="349">
        <f t="shared" si="53"/>
        <v>0.30875374679938128</v>
      </c>
      <c r="BA82" s="349">
        <f t="shared" si="54"/>
        <v>0.44815653100995362</v>
      </c>
      <c r="BB82" s="353">
        <f t="shared" si="55"/>
        <v>8.9049296082355303E-3</v>
      </c>
      <c r="BC82" s="365">
        <f t="shared" si="56"/>
        <v>3.7350018788614971E-2</v>
      </c>
      <c r="BD82" s="365">
        <f t="shared" si="57"/>
        <v>1.4515015142509411</v>
      </c>
      <c r="BE82" s="365">
        <f t="shared" si="58"/>
        <v>2.1256120687215194E-2</v>
      </c>
      <c r="BF82" s="365">
        <f t="shared" si="59"/>
        <v>6.56290690459753E-3</v>
      </c>
      <c r="BG82" s="365">
        <f t="shared" si="60"/>
        <v>7.9174349608060746E-3</v>
      </c>
      <c r="BH82" s="365">
        <f t="shared" si="61"/>
        <v>0.24182729048144688</v>
      </c>
      <c r="BI82" s="380">
        <f t="shared" si="62"/>
        <v>0.28165067504457841</v>
      </c>
      <c r="BJ82" s="365">
        <v>0.25600000000000001</v>
      </c>
      <c r="BK82" s="262">
        <v>11154</v>
      </c>
      <c r="BL82" s="282">
        <v>26114</v>
      </c>
      <c r="BM82" s="262">
        <v>4118</v>
      </c>
      <c r="BN82" s="389">
        <f t="shared" si="63"/>
        <v>51283</v>
      </c>
      <c r="BO82" s="278">
        <v>19956</v>
      </c>
      <c r="BP82" s="278">
        <v>1952.2077598680416</v>
      </c>
      <c r="BQ82" s="262">
        <v>601</v>
      </c>
      <c r="BR82" s="262">
        <v>1021</v>
      </c>
      <c r="BS82" s="457"/>
    </row>
    <row r="83" spans="1:71" x14ac:dyDescent="0.2">
      <c r="A83" s="421"/>
      <c r="B83" s="476">
        <v>1942</v>
      </c>
      <c r="C83" s="458">
        <v>28</v>
      </c>
      <c r="D83" s="760">
        <v>2883</v>
      </c>
      <c r="E83" s="334">
        <v>12010</v>
      </c>
      <c r="F83" s="752">
        <f>((((4/6)+((R83+S83+X83+Z83+AB83+AC83+AD83-(1-U83)-V83-W83)/20))*(AE83+(AJ83+AX83)*5/6+(AN83+AR83+AU83)*1/6+AP83*18/6+AT83*8/6-AK83*9/6-AL83*7/6-AM83*3/6-AO83*2/6-AV83*4/6-AW83)-(((2/6)-((R83+S83+T83+U83+Y83+AA83+AB83+AC83+AD83)/20))*(AK83*17/6+AL83*12/6+AO83*3/6+AQ83*2/6+AV83*5/6+AW83*8/6-AJ83*1/6-AM83*9/6-AP83*2/6))))/2</f>
        <v>11974.603901015069</v>
      </c>
      <c r="G83" s="753">
        <f t="shared" si="64"/>
        <v>0.99705278110033879</v>
      </c>
      <c r="H83" s="708"/>
      <c r="I83" s="701"/>
      <c r="J83" s="709"/>
      <c r="K83" s="701"/>
      <c r="L83" s="798">
        <f>((((2/3)+((AZ83+AC83+AB83+AD83-V83)/20))*(AE83+((AJ83+AX83)*(5/6))+((AN83+AR83+AU83)*(1/6))+(AP83*(19/6))+(AT83*(4/3))-(AL83*(7/6))-(BP83*(11/6))-AM83-(AO83*(1/3))-(AV83*(2/3))-AW83))-(((1/3)-(((AZ83+AC83)*2+AB83+AD83-V83)/20))*((AL83*(13/6))+(BP83*(8/3))+(AO83*(1/2))+(AQ83*(1/3))+((AV83+AW83)*(3/2))-(AJ83*(1/6))-(AM83*(11/3))-(AP83*(5/12)))))/2</f>
        <v>12119.911033584523</v>
      </c>
      <c r="M83" s="799">
        <f>L83/E83</f>
        <v>1.0091516264433409</v>
      </c>
      <c r="N83" s="717"/>
      <c r="O83" s="784"/>
      <c r="P83" s="717"/>
      <c r="Q83" s="791"/>
      <c r="R83" s="413">
        <v>0.34799999999999998</v>
      </c>
      <c r="S83" s="412">
        <v>0.67</v>
      </c>
      <c r="T83" s="66">
        <f t="shared" si="43"/>
        <v>9.8857310284207439E-2</v>
      </c>
      <c r="U83" s="66">
        <f t="shared" si="44"/>
        <v>3.5335481980662171E-2</v>
      </c>
      <c r="V83" s="113">
        <f t="shared" si="45"/>
        <v>7.5761022887564269E-2</v>
      </c>
      <c r="W83" s="66">
        <f t="shared" si="46"/>
        <v>2.5988866100205097E-2</v>
      </c>
      <c r="X83" s="71">
        <f>E83/AG83</f>
        <v>0.10929608226782546</v>
      </c>
      <c r="Y83" s="66">
        <f t="shared" si="47"/>
        <v>0.29425725168473482</v>
      </c>
      <c r="Z83" s="66">
        <f t="shared" si="48"/>
        <v>9.1395549893070027E-2</v>
      </c>
      <c r="AA83" s="67">
        <f>E83/AE83</f>
        <v>0.35188983299150306</v>
      </c>
      <c r="AB83" s="66">
        <v>0.32200000000000001</v>
      </c>
      <c r="AC83" s="67">
        <f t="shared" si="49"/>
        <v>8.8310506438549388E-2</v>
      </c>
      <c r="AD83" s="70">
        <v>0.27</v>
      </c>
      <c r="AE83" s="69">
        <v>34130</v>
      </c>
      <c r="AF83" s="69"/>
      <c r="AG83" s="68">
        <v>109885</v>
      </c>
      <c r="AH83" s="404">
        <v>98048</v>
      </c>
      <c r="AI83" s="68">
        <f t="shared" si="50"/>
        <v>10043</v>
      </c>
      <c r="AJ83" s="68">
        <v>9704</v>
      </c>
      <c r="AK83" s="119">
        <v>2329</v>
      </c>
      <c r="AL83" s="72">
        <v>817.07218252406915</v>
      </c>
      <c r="AM83" s="68">
        <v>1206</v>
      </c>
      <c r="AN83" s="69">
        <v>426</v>
      </c>
      <c r="AO83" s="68">
        <v>8325</v>
      </c>
      <c r="AP83" s="68">
        <v>339</v>
      </c>
      <c r="AQ83" s="114">
        <v>139</v>
      </c>
      <c r="AR83" s="69">
        <v>44</v>
      </c>
      <c r="AS83" s="69">
        <f t="shared" si="51"/>
        <v>3374</v>
      </c>
      <c r="AT83" s="68">
        <v>964</v>
      </c>
      <c r="AU83" s="69">
        <v>186</v>
      </c>
      <c r="AV83" s="69">
        <v>1732</v>
      </c>
      <c r="AW83" s="68">
        <v>748</v>
      </c>
      <c r="AX83" s="220">
        <v>2718</v>
      </c>
      <c r="AY83" s="114">
        <f t="shared" si="52"/>
        <v>887</v>
      </c>
      <c r="AZ83" s="349">
        <f t="shared" si="53"/>
        <v>0.31059744278108931</v>
      </c>
      <c r="BA83" s="349">
        <f t="shared" si="54"/>
        <v>0.44147062838421985</v>
      </c>
      <c r="BB83" s="353">
        <f t="shared" si="55"/>
        <v>1.0975110342630932E-2</v>
      </c>
      <c r="BC83" s="365">
        <f t="shared" si="56"/>
        <v>3.0704827774491513E-2</v>
      </c>
      <c r="BD83" s="365">
        <f t="shared" si="57"/>
        <v>1.4213595077644301</v>
      </c>
      <c r="BE83" s="365">
        <f t="shared" si="58"/>
        <v>2.1916202754175211E-2</v>
      </c>
      <c r="BF83" s="365">
        <f t="shared" si="59"/>
        <v>6.8071165309186877E-3</v>
      </c>
      <c r="BG83" s="365">
        <f t="shared" si="60"/>
        <v>8.0720753515038449E-3</v>
      </c>
      <c r="BH83" s="365">
        <f t="shared" si="61"/>
        <v>0.24392030471725754</v>
      </c>
      <c r="BI83" s="380">
        <f t="shared" si="62"/>
        <v>0.2843246410782303</v>
      </c>
      <c r="BJ83" s="365">
        <v>0.253</v>
      </c>
      <c r="BK83" s="262">
        <v>11026</v>
      </c>
      <c r="BL83" s="282">
        <v>24796</v>
      </c>
      <c r="BM83" s="262">
        <v>3980</v>
      </c>
      <c r="BN83" s="389">
        <f t="shared" si="63"/>
        <v>48511</v>
      </c>
      <c r="BO83" s="278">
        <v>18742</v>
      </c>
      <c r="BP83" s="278">
        <v>1681.3137915920593</v>
      </c>
      <c r="BQ83" s="262">
        <v>643</v>
      </c>
      <c r="BR83" s="262">
        <v>868</v>
      </c>
      <c r="BS83" s="457"/>
    </row>
    <row r="84" spans="1:71" x14ac:dyDescent="0.2">
      <c r="A84" s="421"/>
      <c r="B84" s="476">
        <v>1941</v>
      </c>
      <c r="C84" s="458">
        <v>28</v>
      </c>
      <c r="D84" s="760">
        <v>2868</v>
      </c>
      <c r="E84" s="334">
        <v>12955</v>
      </c>
      <c r="F84" s="752">
        <f>((((4/6)+((R84+S84+X84+Z84+AB84+AC84+AD84-(1-U84)-V84-W84)/20))*(AE84+(AJ84+AX84)*5/6+(AN84+AR84+AU84)*1/6+AP84*18/6+AT84*8/6-AK84*9/6-AL84*7/6-AM84*3/6-AO84*2/6-AV84*4/6-AW84)-(((2/6)-((R84+S84+T84+U84+Y84+AA84+AB84+AC84+AD84)/20))*(AK84*17/6+AL84*12/6+AO84*3/6+AQ84*2/6+AV84*5/6+AW84*8/6-AJ84*1/6-AM84*9/6-AP84*2/6))))/2</f>
        <v>12798.145127067964</v>
      </c>
      <c r="G84" s="753">
        <f t="shared" si="64"/>
        <v>0.98789232937614546</v>
      </c>
      <c r="H84" s="708"/>
      <c r="I84" s="701"/>
      <c r="J84" s="709"/>
      <c r="K84" s="701"/>
      <c r="L84" s="802">
        <f>((((2/3)+((AZ84+AC84+AB84+AD84-V84)/20))*(AE84+((AJ84+AX84)*(5/6))+((AN84+AR84+AU84)*(1/6))+(AP84*(19/6))+(AT84*(4/3))-(AL84*(7/6))-(BP84*(11/6))-AM84-(AO84*(1/3))-(AV84*(2/3))-AW84))-(((1/3)-(((AZ84+AC84)*2+AB84+AD84-V84)/20))*((AL84*(13/6))+(BP84*(8/3))+(AO84*(1/2))+(AQ84*(1/3))+((AV84+AW84)*(3/2))-(AJ84*(1/6))-(AM84*(11/3))-(AP84*(5/12)))))/2</f>
        <v>12895.746785112942</v>
      </c>
      <c r="M84" s="803">
        <f>L84/E84</f>
        <v>0.99542622810597781</v>
      </c>
      <c r="N84" s="717"/>
      <c r="O84" s="784"/>
      <c r="P84" s="717"/>
      <c r="Q84" s="791"/>
      <c r="R84" s="413">
        <v>0.372</v>
      </c>
      <c r="S84" s="412">
        <v>0.70299999999999996</v>
      </c>
      <c r="T84" s="66">
        <f t="shared" si="43"/>
        <v>9.6122247781794276E-2</v>
      </c>
      <c r="U84" s="66">
        <f t="shared" si="44"/>
        <v>3.9982473436301895E-2</v>
      </c>
      <c r="V84" s="113">
        <f t="shared" si="45"/>
        <v>8.0036264732547602E-2</v>
      </c>
      <c r="W84" s="66">
        <f t="shared" si="46"/>
        <v>2.2017745645744331E-2</v>
      </c>
      <c r="X84" s="71">
        <f>E84/AG84</f>
        <v>0.11745240253853127</v>
      </c>
      <c r="Y84" s="66">
        <f t="shared" si="47"/>
        <v>0.28113703581991456</v>
      </c>
      <c r="Z84" s="66">
        <f t="shared" si="48"/>
        <v>9.3073436083408886E-2</v>
      </c>
      <c r="AA84" s="67">
        <f>E84/AE84</f>
        <v>0.35477598860773357</v>
      </c>
      <c r="AB84" s="66">
        <v>0.33100000000000002</v>
      </c>
      <c r="AC84" s="67">
        <f t="shared" si="49"/>
        <v>9.0244786944696287E-2</v>
      </c>
      <c r="AD84" s="70">
        <v>0.28000000000000003</v>
      </c>
      <c r="AE84" s="69">
        <v>36516</v>
      </c>
      <c r="AF84" s="69"/>
      <c r="AG84" s="68">
        <v>110300</v>
      </c>
      <c r="AH84" s="404">
        <v>98268</v>
      </c>
      <c r="AI84" s="68">
        <f t="shared" si="50"/>
        <v>10266</v>
      </c>
      <c r="AJ84" s="68">
        <v>9954</v>
      </c>
      <c r="AK84" s="119">
        <v>2394</v>
      </c>
      <c r="AL84" s="72">
        <v>912.25901411960047</v>
      </c>
      <c r="AM84" s="68">
        <v>1460</v>
      </c>
      <c r="AN84" s="69">
        <v>515</v>
      </c>
      <c r="AO84" s="68">
        <v>8828</v>
      </c>
      <c r="AP84" s="68">
        <v>312</v>
      </c>
      <c r="AQ84" s="114">
        <v>126</v>
      </c>
      <c r="AR84" s="69">
        <v>33</v>
      </c>
      <c r="AS84" s="69">
        <f t="shared" si="51"/>
        <v>3510</v>
      </c>
      <c r="AT84" s="68">
        <v>885</v>
      </c>
      <c r="AU84" s="69">
        <v>179</v>
      </c>
      <c r="AV84" s="69">
        <v>1724</v>
      </c>
      <c r="AW84" s="68">
        <v>678</v>
      </c>
      <c r="AX84" s="220">
        <v>2783</v>
      </c>
      <c r="AY84" s="114">
        <f t="shared" si="52"/>
        <v>804</v>
      </c>
      <c r="AZ84" s="349">
        <f t="shared" si="53"/>
        <v>0.33106074342701725</v>
      </c>
      <c r="BA84" s="349">
        <f t="shared" si="54"/>
        <v>0.46398005439709883</v>
      </c>
      <c r="BB84" s="353">
        <f t="shared" si="55"/>
        <v>1.3236627379873073E-2</v>
      </c>
      <c r="BC84" s="365">
        <f t="shared" si="56"/>
        <v>3.1822302810516775E-2</v>
      </c>
      <c r="BD84" s="365">
        <f t="shared" si="57"/>
        <v>1.4014952349654946</v>
      </c>
      <c r="BE84" s="365">
        <f t="shared" si="58"/>
        <v>1.8567203417679923E-2</v>
      </c>
      <c r="BF84" s="365">
        <f t="shared" si="59"/>
        <v>6.1468721668177699E-3</v>
      </c>
      <c r="BG84" s="365">
        <f t="shared" si="60"/>
        <v>7.2892112420670898E-3</v>
      </c>
      <c r="BH84" s="365">
        <f t="shared" si="61"/>
        <v>0.24175703801073503</v>
      </c>
      <c r="BI84" s="380">
        <f t="shared" si="62"/>
        <v>0.27259283601708839</v>
      </c>
      <c r="BJ84" s="365">
        <v>0.26100000000000001</v>
      </c>
      <c r="BK84" s="262">
        <v>11966</v>
      </c>
      <c r="BL84" s="282">
        <v>25681</v>
      </c>
      <c r="BM84" s="262">
        <v>4409</v>
      </c>
      <c r="BN84" s="389">
        <f t="shared" si="63"/>
        <v>51177</v>
      </c>
      <c r="BO84" s="278">
        <v>18789</v>
      </c>
      <c r="BP84" s="278">
        <v>1752.5652231460042</v>
      </c>
      <c r="BQ84" s="262">
        <v>706</v>
      </c>
      <c r="BR84" s="262">
        <v>1023</v>
      </c>
      <c r="BS84" s="457"/>
    </row>
    <row r="85" spans="1:71" x14ac:dyDescent="0.2">
      <c r="A85" s="421"/>
      <c r="B85" s="476">
        <v>1940</v>
      </c>
      <c r="C85" s="458">
        <v>29</v>
      </c>
      <c r="D85" s="760">
        <v>2896</v>
      </c>
      <c r="E85" s="334">
        <v>13743</v>
      </c>
      <c r="F85" s="752">
        <f>((((4/6)+((R85+S85+X85+Z85+AB85+AC85+AD85-(1-U85)-V85-W85)/20))*(AE85+(AJ85+AX85)*5/6+(AN85+AR85+AU85)*1/6+AP85*18/6+AT85*8/6-AK85*9/6-AL85*7/6-AM85*3/6-AO85*2/6-AV85*4/6-AW85)-(((2/6)-((R85+S85+T85+U85+Y85+AA85+AB85+AC85+AD85)/20))*(AK85*17/6+AL85*12/6+AO85*3/6+AQ85*2/6+AV85*5/6+AW85*8/6-AJ85*1/6-AM85*9/6-AP85*2/6))))/2</f>
        <v>13750.01942051321</v>
      </c>
      <c r="G85" s="753">
        <f t="shared" si="64"/>
        <v>1.0005107633350223</v>
      </c>
      <c r="H85" s="708"/>
      <c r="I85" s="701"/>
      <c r="J85" s="709"/>
      <c r="K85" s="701"/>
      <c r="L85" s="800">
        <f>((((2/3)+((AZ85+AC85+AB85+AD85-V85)/20))*(AE85+((AJ85+AX85)*(5/6))+((AN85+AR85+AU85)*(1/6))+(AP85*(19/6))+(AT85*(4/3))-(AL85*(7/6))-(BP85*(11/6))-AM85-(AO85*(1/3))-(AV85*(2/3))-AW85))-(((1/3)-(((AZ85+AC85)*2+AB85+AD85-V85)/20))*((AL85*(13/6))+(BP85*(8/3))+(AO85*(1/2))+(AQ85*(1/3))+((AV85+AW85)*(3/2))-(AJ85*(1/6))-(AM85*(11/3))-(AP85*(5/12)))))/2</f>
        <v>13875.663484686256</v>
      </c>
      <c r="M85" s="801">
        <f>L85/E85</f>
        <v>1.0096531677716842</v>
      </c>
      <c r="N85" s="717"/>
      <c r="O85" s="784"/>
      <c r="P85" s="717"/>
      <c r="Q85" s="791"/>
      <c r="R85" s="413">
        <v>0.38800000000000001</v>
      </c>
      <c r="S85" s="412">
        <v>0.72199999999999998</v>
      </c>
      <c r="T85" s="66">
        <f t="shared" si="43"/>
        <v>9.1397294226995759E-2</v>
      </c>
      <c r="U85" s="66">
        <f t="shared" si="44"/>
        <v>4.4924093772591142E-2</v>
      </c>
      <c r="V85" s="113">
        <f t="shared" si="45"/>
        <v>8.1211577294144049E-2</v>
      </c>
      <c r="W85" s="66">
        <f t="shared" si="46"/>
        <v>2.2255499328720438E-2</v>
      </c>
      <c r="X85" s="71">
        <f>E85/AG85</f>
        <v>0.12333856854386359</v>
      </c>
      <c r="Y85" s="66">
        <f t="shared" si="47"/>
        <v>0.25857172363936798</v>
      </c>
      <c r="Z85" s="66">
        <f t="shared" si="48"/>
        <v>8.9881085932241422E-2</v>
      </c>
      <c r="AA85" s="67">
        <f>E85/AE85</f>
        <v>0.35482288546937935</v>
      </c>
      <c r="AB85" s="66">
        <v>0.33400000000000002</v>
      </c>
      <c r="AC85" s="67">
        <f t="shared" si="49"/>
        <v>8.6668162441103883E-2</v>
      </c>
      <c r="AD85" s="70">
        <v>0.28399999999999997</v>
      </c>
      <c r="AE85" s="69">
        <v>38732</v>
      </c>
      <c r="AF85" s="69"/>
      <c r="AG85" s="68">
        <v>111425</v>
      </c>
      <c r="AH85" s="404">
        <v>99806</v>
      </c>
      <c r="AI85" s="68">
        <f t="shared" si="50"/>
        <v>10015</v>
      </c>
      <c r="AJ85" s="68">
        <v>9657</v>
      </c>
      <c r="AK85" s="119">
        <v>2338</v>
      </c>
      <c r="AL85" s="72">
        <v>793.20218319219464</v>
      </c>
      <c r="AM85" s="68">
        <v>1740</v>
      </c>
      <c r="AN85" s="69">
        <v>479</v>
      </c>
      <c r="AO85" s="68">
        <v>9049</v>
      </c>
      <c r="AP85" s="68">
        <v>358</v>
      </c>
      <c r="AQ85" s="114">
        <v>143</v>
      </c>
      <c r="AR85" s="69">
        <v>51</v>
      </c>
      <c r="AS85" s="69">
        <f t="shared" si="51"/>
        <v>3540</v>
      </c>
      <c r="AT85" s="68">
        <v>953</v>
      </c>
      <c r="AU85" s="69">
        <v>173</v>
      </c>
      <c r="AV85" s="69">
        <v>1564</v>
      </c>
      <c r="AW85" s="68">
        <v>719</v>
      </c>
      <c r="AX85" s="220">
        <v>2837</v>
      </c>
      <c r="AY85" s="114">
        <f t="shared" si="52"/>
        <v>862</v>
      </c>
      <c r="AZ85" s="349">
        <f t="shared" si="53"/>
        <v>0.34760601301323762</v>
      </c>
      <c r="BA85" s="349">
        <f t="shared" si="54"/>
        <v>0.47781018622391741</v>
      </c>
      <c r="BB85" s="353">
        <f t="shared" si="55"/>
        <v>1.5615885124523221E-2</v>
      </c>
      <c r="BC85" s="365">
        <f t="shared" si="56"/>
        <v>3.1770249046443794E-2</v>
      </c>
      <c r="BD85" s="365">
        <f t="shared" si="57"/>
        <v>1.3745739956625014</v>
      </c>
      <c r="BE85" s="365">
        <f t="shared" si="58"/>
        <v>1.8563461737064958E-2</v>
      </c>
      <c r="BF85" s="365">
        <f t="shared" si="59"/>
        <v>6.4527709221449403E-3</v>
      </c>
      <c r="BG85" s="365">
        <f t="shared" si="60"/>
        <v>7.7361453892752976E-3</v>
      </c>
      <c r="BH85" s="365">
        <f t="shared" si="61"/>
        <v>0.2336311060621708</v>
      </c>
      <c r="BI85" s="380">
        <f t="shared" si="62"/>
        <v>0.24932872043788082</v>
      </c>
      <c r="BJ85" s="365">
        <v>0.26700000000000002</v>
      </c>
      <c r="BK85" s="262">
        <v>12716</v>
      </c>
      <c r="BL85" s="282">
        <v>26677</v>
      </c>
      <c r="BM85" s="262">
        <v>4625</v>
      </c>
      <c r="BN85" s="389">
        <f t="shared" si="63"/>
        <v>53240</v>
      </c>
      <c r="BO85" s="278">
        <v>19207</v>
      </c>
      <c r="BP85" s="278">
        <v>1720.1378917751601</v>
      </c>
      <c r="BQ85" s="262">
        <v>656</v>
      </c>
      <c r="BR85" s="262">
        <v>1105</v>
      </c>
      <c r="BS85" s="457"/>
    </row>
    <row r="86" spans="1:71" x14ac:dyDescent="0.2">
      <c r="A86" s="421"/>
      <c r="B86" s="476">
        <v>1939</v>
      </c>
      <c r="C86" s="458">
        <v>30</v>
      </c>
      <c r="D86" s="760">
        <v>2840</v>
      </c>
      <c r="E86" s="334">
        <v>13804</v>
      </c>
      <c r="F86" s="700"/>
      <c r="G86" s="702"/>
      <c r="H86" s="708"/>
      <c r="I86" s="701"/>
      <c r="J86" s="709"/>
      <c r="K86" s="701"/>
      <c r="L86" s="715"/>
      <c r="M86" s="716"/>
      <c r="N86" s="717"/>
      <c r="O86" s="716"/>
      <c r="P86" s="717"/>
      <c r="Q86" s="791"/>
      <c r="R86" s="413">
        <v>0.39300000000000002</v>
      </c>
      <c r="S86" s="412">
        <v>0.73399999999999999</v>
      </c>
      <c r="T86" s="66">
        <f t="shared" si="43"/>
        <v>9.2239734441569299E-2</v>
      </c>
      <c r="U86" s="66">
        <f t="shared" si="44"/>
        <v>4.2421391045244256E-2</v>
      </c>
      <c r="V86" s="113">
        <f t="shared" si="45"/>
        <v>7.733313926514869E-2</v>
      </c>
      <c r="W86" s="66">
        <f t="shared" si="46"/>
        <v>2.1354452547113097E-2</v>
      </c>
      <c r="X86" s="71">
        <f>E86/AG86</f>
        <v>0.12557424472604548</v>
      </c>
      <c r="Y86" s="66">
        <f t="shared" si="47"/>
        <v>0.26140254580621552</v>
      </c>
      <c r="Z86" s="66">
        <f t="shared" si="48"/>
        <v>9.0978558497912254E-2</v>
      </c>
      <c r="AA86" s="67">
        <f>E86/AE86</f>
        <v>0.36080399383151679</v>
      </c>
      <c r="AB86" s="66">
        <v>0.34200000000000003</v>
      </c>
      <c r="AC86" s="67">
        <f t="shared" si="49"/>
        <v>8.7767336505135227E-2</v>
      </c>
      <c r="AD86" s="70">
        <v>0.28999999999999998</v>
      </c>
      <c r="AE86" s="69">
        <v>38259</v>
      </c>
      <c r="AF86" s="69"/>
      <c r="AG86" s="68">
        <v>109927</v>
      </c>
      <c r="AH86" s="404">
        <v>97413</v>
      </c>
      <c r="AI86" s="68">
        <f t="shared" si="50"/>
        <v>10001</v>
      </c>
      <c r="AJ86" s="68">
        <v>9648</v>
      </c>
      <c r="AK86" s="119">
        <v>2394</v>
      </c>
      <c r="AL86" s="72">
        <v>848.75577855316635</v>
      </c>
      <c r="AM86" s="68">
        <v>1623</v>
      </c>
      <c r="AN86" s="69">
        <v>444</v>
      </c>
      <c r="AO86" s="68">
        <v>8501</v>
      </c>
      <c r="AP86" s="68">
        <v>353</v>
      </c>
      <c r="AQ86" s="114">
        <v>163</v>
      </c>
      <c r="AR86" s="69">
        <v>49</v>
      </c>
      <c r="AS86" s="69">
        <f t="shared" si="51"/>
        <v>3529</v>
      </c>
      <c r="AT86" s="68">
        <v>960</v>
      </c>
      <c r="AU86" s="69">
        <v>197</v>
      </c>
      <c r="AV86" s="69">
        <v>2458</v>
      </c>
      <c r="AW86" s="68">
        <v>654</v>
      </c>
      <c r="AX86" s="220">
        <v>2839</v>
      </c>
      <c r="AY86" s="114">
        <f t="shared" si="52"/>
        <v>817</v>
      </c>
      <c r="AZ86" s="349">
        <f t="shared" si="53"/>
        <v>0.34804006295086737</v>
      </c>
      <c r="BA86" s="349">
        <f t="shared" si="54"/>
        <v>0.47985481273936342</v>
      </c>
      <c r="BB86" s="353">
        <f t="shared" si="55"/>
        <v>1.4764343609850173E-2</v>
      </c>
      <c r="BC86" s="365">
        <f t="shared" si="56"/>
        <v>3.2103122981615072E-2</v>
      </c>
      <c r="BD86" s="365">
        <f t="shared" si="57"/>
        <v>1.3787344154316632</v>
      </c>
      <c r="BE86" s="365">
        <f t="shared" si="58"/>
        <v>1.7094017094017096E-2</v>
      </c>
      <c r="BF86" s="365">
        <f t="shared" si="59"/>
        <v>5.9494027854849127E-3</v>
      </c>
      <c r="BG86" s="365">
        <f t="shared" si="60"/>
        <v>7.4322050087785533E-3</v>
      </c>
      <c r="BH86" s="365">
        <f t="shared" si="61"/>
        <v>0.22219608458140569</v>
      </c>
      <c r="BI86" s="380">
        <f t="shared" si="62"/>
        <v>0.25217595859797692</v>
      </c>
      <c r="BJ86" s="365">
        <v>0.27400000000000002</v>
      </c>
      <c r="BK86" s="262">
        <v>12702</v>
      </c>
      <c r="BL86" s="282">
        <v>26703</v>
      </c>
      <c r="BM86" s="262">
        <v>4577</v>
      </c>
      <c r="BN86" s="389">
        <f t="shared" si="63"/>
        <v>52749</v>
      </c>
      <c r="BO86" s="278">
        <v>19448</v>
      </c>
      <c r="BP86" s="278">
        <v>1756.8985475118516</v>
      </c>
      <c r="BQ86" s="262">
        <v>603</v>
      </c>
      <c r="BR86" s="262">
        <v>1055</v>
      </c>
      <c r="BS86" s="457"/>
    </row>
    <row r="87" spans="1:71" x14ac:dyDescent="0.2">
      <c r="A87" s="421"/>
      <c r="B87" s="476">
        <v>1938</v>
      </c>
      <c r="C87" s="458">
        <v>30</v>
      </c>
      <c r="D87" s="760">
        <v>2926</v>
      </c>
      <c r="E87" s="334">
        <v>14519</v>
      </c>
      <c r="F87" s="752">
        <f>((((4/6)+((R87+S87+X87+Z87+AB87+AC87+AD87-(1-U87)-V87-W87)/20))*(AE87+(AJ87+AX87)*5/6+(AN87+AR87+AU87)*1/6+AP87*18/6+AT87*8/6-AK87*9/6-AL87*7/6-AM87*3/6-AO87*2/6-AV87*4/6-AW87)-(((2/6)-((R87+S87+T87+U87+Y87+AA87+AB87+AC87+AD87)/20))*(AK87*17/6+AL87*12/6+AO87*3/6+AQ87*2/6+AV87*5/6+AW87*8/6-AJ87*1/6-AM87*9/6-AP87*2/6))))/2</f>
        <v>14526.323960264432</v>
      </c>
      <c r="G87" s="753">
        <f t="shared" si="64"/>
        <v>1.0005044397179166</v>
      </c>
      <c r="H87" s="708"/>
      <c r="I87" s="701"/>
      <c r="J87" s="709"/>
      <c r="K87" s="701"/>
      <c r="L87" s="798">
        <f>((((2/3)+((AZ87+AC87+AB87+AD87-V87)/20))*(AE87+((AJ87+AX87)*(5/6))+((AN87+AR87+AU87)*(1/6))+(AP87*(19/6))+(AT87*(4/3))-(AL87*(7/6))-(BP87*(11/6))-AM87-(AO87*(1/3))-(AV87*(2/3))-AW87))-(((1/3)-(((AZ87+AC87)*2+AB87+AD87-V87)/20))*((AL87*(13/6))+(BP87*(8/3))+(AO87*(1/2))+(AQ87*(1/3))+((AV87+AW87)*(3/2))-(AJ87*(1/6))-(AM87*(11/3))-(AP87*(5/12)))))/2</f>
        <v>14545.764406778218</v>
      </c>
      <c r="M87" s="799">
        <f t="shared" ref="M87:M94" si="69">L87/E87</f>
        <v>1.0018434056600467</v>
      </c>
      <c r="N87" s="717"/>
      <c r="O87" s="784"/>
      <c r="P87" s="717"/>
      <c r="Q87" s="791"/>
      <c r="R87" s="413">
        <v>0.39300000000000002</v>
      </c>
      <c r="S87" s="412">
        <v>0.73499999999999999</v>
      </c>
      <c r="T87" s="66">
        <f t="shared" si="43"/>
        <v>0.10911895609953469</v>
      </c>
      <c r="U87" s="66">
        <f t="shared" si="44"/>
        <v>4.2408456402994135E-2</v>
      </c>
      <c r="V87" s="113">
        <f t="shared" si="45"/>
        <v>7.3723873798172607E-2</v>
      </c>
      <c r="W87" s="66">
        <f t="shared" si="46"/>
        <v>1.9168521141007484E-2</v>
      </c>
      <c r="X87" s="71">
        <f>E87/AG87</f>
        <v>0.12842194645178981</v>
      </c>
      <c r="Y87" s="66">
        <f t="shared" si="47"/>
        <v>0.26620979162451952</v>
      </c>
      <c r="Z87" s="66">
        <f t="shared" si="48"/>
        <v>9.3112323872029154E-2</v>
      </c>
      <c r="AA87" s="67">
        <f>E87/AE87</f>
        <v>0.36716063119563019</v>
      </c>
      <c r="AB87" s="66">
        <v>0.34200000000000003</v>
      </c>
      <c r="AC87" s="67">
        <f t="shared" si="49"/>
        <v>8.922932679975587E-2</v>
      </c>
      <c r="AD87" s="70">
        <v>0.34300000000000003</v>
      </c>
      <c r="AE87" s="69">
        <v>39544</v>
      </c>
      <c r="AF87" s="69"/>
      <c r="AG87" s="68">
        <v>113057</v>
      </c>
      <c r="AH87" s="404">
        <v>100681</v>
      </c>
      <c r="AI87" s="68">
        <f t="shared" si="50"/>
        <v>10527</v>
      </c>
      <c r="AJ87" s="68">
        <v>10088</v>
      </c>
      <c r="AK87" s="119">
        <v>2741</v>
      </c>
      <c r="AL87" s="72">
        <v>811.5847043628869</v>
      </c>
      <c r="AM87" s="68">
        <v>1677</v>
      </c>
      <c r="AN87" s="69">
        <v>464</v>
      </c>
      <c r="AO87" s="68">
        <v>8335</v>
      </c>
      <c r="AP87" s="68">
        <v>439</v>
      </c>
      <c r="AQ87" s="114">
        <v>144</v>
      </c>
      <c r="AR87" s="69">
        <v>45</v>
      </c>
      <c r="AS87" s="69">
        <f t="shared" si="51"/>
        <v>4315</v>
      </c>
      <c r="AT87" s="68">
        <v>1228</v>
      </c>
      <c r="AU87" s="69">
        <v>213</v>
      </c>
      <c r="AV87" s="69">
        <v>1799</v>
      </c>
      <c r="AW87" s="68">
        <v>614</v>
      </c>
      <c r="AX87" s="220">
        <v>3593</v>
      </c>
      <c r="AY87" s="114">
        <f t="shared" si="52"/>
        <v>758</v>
      </c>
      <c r="AZ87" s="349">
        <f t="shared" si="53"/>
        <v>0.34977046976303988</v>
      </c>
      <c r="BA87" s="349">
        <f t="shared" si="54"/>
        <v>0.49191115985741707</v>
      </c>
      <c r="BB87" s="353">
        <f t="shared" si="55"/>
        <v>1.4833225718000654E-2</v>
      </c>
      <c r="BC87" s="365">
        <f t="shared" si="56"/>
        <v>3.8166588534986778E-2</v>
      </c>
      <c r="BD87" s="365">
        <f t="shared" si="57"/>
        <v>1.406382763503945</v>
      </c>
      <c r="BE87" s="365">
        <f t="shared" si="58"/>
        <v>1.5527007889945377E-2</v>
      </c>
      <c r="BF87" s="365">
        <f t="shared" si="59"/>
        <v>5.4308888436806211E-3</v>
      </c>
      <c r="BG87" s="365">
        <f t="shared" si="60"/>
        <v>6.7045826441529495E-3</v>
      </c>
      <c r="BH87" s="365">
        <f t="shared" si="61"/>
        <v>0.21077786769168522</v>
      </c>
      <c r="BI87" s="380">
        <f t="shared" si="62"/>
        <v>0.25510823386607323</v>
      </c>
      <c r="BJ87" s="365">
        <v>0.27300000000000002</v>
      </c>
      <c r="BK87" s="262">
        <v>13444</v>
      </c>
      <c r="BL87" s="282">
        <v>27492</v>
      </c>
      <c r="BM87" s="262">
        <v>4671</v>
      </c>
      <c r="BN87" s="389">
        <f t="shared" si="63"/>
        <v>55614</v>
      </c>
      <c r="BO87" s="278">
        <v>19969</v>
      </c>
      <c r="BP87" s="278">
        <v>2097.0265198439151</v>
      </c>
      <c r="BQ87" s="262">
        <v>574</v>
      </c>
      <c r="BR87" s="262">
        <v>1175</v>
      </c>
      <c r="BS87" s="457"/>
    </row>
    <row r="88" spans="1:71" x14ac:dyDescent="0.2">
      <c r="A88" s="421"/>
      <c r="B88" s="476">
        <v>1937</v>
      </c>
      <c r="C88" s="458">
        <v>30</v>
      </c>
      <c r="D88" s="760">
        <v>2963</v>
      </c>
      <c r="E88" s="334">
        <v>14831</v>
      </c>
      <c r="F88" s="752">
        <f>((((4/6)+((R88+S88+X88+Z88+AB88+AC88+AD88-(1-U88)-V88-W88)/20))*(AE88+(AJ88+AX88)*5/6+(AN88+AR88+AU88)*1/6+AP88*18/6+AT88*8/6-AK88*9/6-AL88*7/6-AM88*3/6-AO88*2/6-AV88*4/6-AW88)-(((2/6)-((R88+S88+T88+U88+Y88+AA88+AB88+AC88+AD88)/20))*(AK88*17/6+AL88*12/6+AO88*3/6+AQ88*2/6+AV88*5/6+AW88*8/6-AJ88*1/6-AM88*9/6-AP88*2/6))))/2</f>
        <v>14781.389543856079</v>
      </c>
      <c r="G88" s="753">
        <f t="shared" si="64"/>
        <v>0.99665494867885374</v>
      </c>
      <c r="H88" s="708"/>
      <c r="I88" s="701"/>
      <c r="J88" s="709"/>
      <c r="K88" s="701"/>
      <c r="L88" s="802">
        <f>((((2/3)+((AZ88+AC88+AB88+AD88-V88)/20))*(AE88+((AJ88+AX88)*(5/6))+((AN88+AR88+AU88)*(1/6))+(AP88*(19/6))+(AT88*(4/3))-(AL88*(7/6))-(BP88*(11/6))-AM88-(AO88*(1/3))-(AV88*(2/3))-AW88))-(((1/3)-(((AZ88+AC88)*2+AB88+AD88-V88)/20))*((AL88*(13/6))+(BP88*(8/3))+(AO88*(1/2))+(AQ88*(1/3))+((AV88+AW88)*(3/2))-(AJ88*(1/6))-(AM88*(11/3))-(AP88*(5/12)))))/2</f>
        <v>14792.887990272908</v>
      </c>
      <c r="M88" s="803">
        <f t="shared" si="69"/>
        <v>0.99743024679879355</v>
      </c>
      <c r="N88" s="717"/>
      <c r="O88" s="784"/>
      <c r="P88" s="717"/>
      <c r="Q88" s="791"/>
      <c r="R88" s="413">
        <v>0.39800000000000002</v>
      </c>
      <c r="S88" s="412">
        <v>0.74099999999999999</v>
      </c>
      <c r="T88" s="66">
        <f t="shared" si="43"/>
        <v>0.10753295206303233</v>
      </c>
      <c r="U88" s="66">
        <f t="shared" si="44"/>
        <v>4.0499742274367347E-2</v>
      </c>
      <c r="V88" s="113">
        <f t="shared" si="45"/>
        <v>7.8629895259144073E-2</v>
      </c>
      <c r="W88" s="66">
        <f t="shared" si="46"/>
        <v>2.2311676198424193E-2</v>
      </c>
      <c r="X88" s="71">
        <f>E88/AG88</f>
        <v>0.12955893529478568</v>
      </c>
      <c r="Y88" s="66">
        <f t="shared" si="47"/>
        <v>0.25198203284160919</v>
      </c>
      <c r="Z88" s="66">
        <f t="shared" si="48"/>
        <v>8.9680536021594606E-2</v>
      </c>
      <c r="AA88" s="67">
        <f>E88/AE88</f>
        <v>0.3640313198006922</v>
      </c>
      <c r="AB88" s="66">
        <v>0.34300000000000003</v>
      </c>
      <c r="AC88" s="67">
        <f t="shared" si="49"/>
        <v>8.5976605837184319E-2</v>
      </c>
      <c r="AD88" s="70">
        <v>0.35199999999999998</v>
      </c>
      <c r="AE88" s="69">
        <v>40741</v>
      </c>
      <c r="AF88" s="69"/>
      <c r="AG88" s="68">
        <v>114473</v>
      </c>
      <c r="AH88" s="404">
        <v>102310</v>
      </c>
      <c r="AI88" s="68">
        <f t="shared" si="50"/>
        <v>10266</v>
      </c>
      <c r="AJ88" s="68">
        <v>9842</v>
      </c>
      <c r="AK88" s="119">
        <v>2674</v>
      </c>
      <c r="AL88" s="72">
        <v>850.2198086118326</v>
      </c>
      <c r="AM88" s="68">
        <v>1650</v>
      </c>
      <c r="AN88" s="69">
        <v>452</v>
      </c>
      <c r="AO88" s="68">
        <v>9001</v>
      </c>
      <c r="AP88" s="68">
        <v>424</v>
      </c>
      <c r="AQ88" s="114">
        <v>173</v>
      </c>
      <c r="AR88" s="69">
        <v>44</v>
      </c>
      <c r="AS88" s="69">
        <f t="shared" si="51"/>
        <v>4381</v>
      </c>
      <c r="AT88" s="68">
        <v>1338</v>
      </c>
      <c r="AU88" s="69">
        <v>223</v>
      </c>
      <c r="AV88" s="69">
        <v>1854</v>
      </c>
      <c r="AW88" s="68">
        <v>736</v>
      </c>
      <c r="AX88" s="220">
        <v>3662</v>
      </c>
      <c r="AY88" s="114">
        <f t="shared" si="52"/>
        <v>909</v>
      </c>
      <c r="AZ88" s="349">
        <f t="shared" si="53"/>
        <v>0.35590051802608474</v>
      </c>
      <c r="BA88" s="349">
        <f t="shared" si="54"/>
        <v>0.49554043311523244</v>
      </c>
      <c r="BB88" s="353">
        <f t="shared" si="55"/>
        <v>1.4413879255370262E-2</v>
      </c>
      <c r="BC88" s="365">
        <f t="shared" si="56"/>
        <v>3.8271033344107343E-2</v>
      </c>
      <c r="BD88" s="365">
        <f t="shared" si="57"/>
        <v>1.3923565940944012</v>
      </c>
      <c r="BE88" s="365">
        <f t="shared" si="58"/>
        <v>1.8065339584202644E-2</v>
      </c>
      <c r="BF88" s="365">
        <f t="shared" si="59"/>
        <v>6.4294637163348559E-3</v>
      </c>
      <c r="BG88" s="365">
        <f t="shared" si="60"/>
        <v>7.9407371170494359E-3</v>
      </c>
      <c r="BH88" s="365">
        <f t="shared" si="61"/>
        <v>0.2209322304312609</v>
      </c>
      <c r="BI88" s="380">
        <f t="shared" si="62"/>
        <v>0.24157482634201419</v>
      </c>
      <c r="BJ88" s="365">
        <v>0.27700000000000002</v>
      </c>
      <c r="BK88" s="262">
        <v>13621</v>
      </c>
      <c r="BL88" s="282">
        <v>28299</v>
      </c>
      <c r="BM88" s="262">
        <v>4934</v>
      </c>
      <c r="BN88" s="389">
        <f t="shared" si="63"/>
        <v>56726</v>
      </c>
      <c r="BO88" s="278">
        <v>20436</v>
      </c>
      <c r="BP88" s="278">
        <v>2022.1074270786846</v>
      </c>
      <c r="BQ88" s="262">
        <v>594</v>
      </c>
      <c r="BR88" s="262">
        <v>1279</v>
      </c>
      <c r="BS88" s="457"/>
    </row>
    <row r="89" spans="1:71" x14ac:dyDescent="0.2">
      <c r="A89" s="421"/>
      <c r="B89" s="476">
        <v>1936</v>
      </c>
      <c r="C89" s="458">
        <v>23</v>
      </c>
      <c r="D89" s="760">
        <v>2784</v>
      </c>
      <c r="E89" s="334">
        <v>14635</v>
      </c>
      <c r="F89" s="752">
        <f>((((4/6)+((R89+S89+X89+Z89+AB89+AC89+AD89-(1-U89)-V89-W89)/20))*(AE89+(AJ89+AX89)*5/6+(AN89+AR89+AU89)*1/6+AP89*18/6+AT89*8/6-AK89*9/6-AL89*7/6-AM89*3/6-AO89*2/6-AV89*4/6-AW89)-(((2/6)-((R89+S89+T89+U89+Y89+AA89+AB89+AC89+AD89)/20))*(AK89*17/6+AL89*12/6+AO89*3/6+AQ89*2/6+AV89*5/6+AW89*8/6-AJ89*1/6-AM89*9/6-AP89*2/6))))/2</f>
        <v>14409.741772544801</v>
      </c>
      <c r="G89" s="753">
        <f t="shared" si="64"/>
        <v>0.9846082523091767</v>
      </c>
      <c r="H89" s="708"/>
      <c r="I89" s="701"/>
      <c r="J89" s="709"/>
      <c r="K89" s="701"/>
      <c r="L89" s="802">
        <f>((((2/3)+((AZ89+AC89+AB89+AD89-V89)/20))*(AE89+((AJ89+AX89)*(5/6))+((AN89+AR89+AU89)*(1/6))+(AP89*(19/6))+(AT89*(4/3))-(AL89*(7/6))-(BP89*(11/6))-AM89-(AO89*(1/3))-(AV89*(2/3))-AW89))-(((1/3)-(((AZ89+AC89)*2+AB89+AD89-V89)/20))*((AL89*(13/6))+(BP89*(8/3))+(AO89*(1/2))+(AQ89*(1/3))+((AV89+AW89)*(3/2))-(AJ89*(1/6))-(AM89*(11/3))-(AP89*(5/12)))))/2</f>
        <v>14502.924215649806</v>
      </c>
      <c r="M89" s="803">
        <f t="shared" si="69"/>
        <v>0.99097534784077934</v>
      </c>
      <c r="N89" s="717"/>
      <c r="O89" s="784"/>
      <c r="P89" s="717"/>
      <c r="Q89" s="791"/>
      <c r="R89" s="413">
        <v>0.40400000000000003</v>
      </c>
      <c r="S89" s="412">
        <v>0.754</v>
      </c>
      <c r="T89" s="66">
        <f t="shared" si="43"/>
        <v>0.10607971745711403</v>
      </c>
      <c r="U89" s="66">
        <f t="shared" si="44"/>
        <v>3.9076690211907163E-2</v>
      </c>
      <c r="V89" s="113">
        <f t="shared" si="45"/>
        <v>7.5045109081961839E-2</v>
      </c>
      <c r="W89" s="66">
        <f t="shared" si="46"/>
        <v>2.1417759838546921E-2</v>
      </c>
      <c r="X89" s="71">
        <f>E89/AG89</f>
        <v>0.13336796252756666</v>
      </c>
      <c r="Y89" s="66">
        <f t="shared" si="47"/>
        <v>0.2501765893037336</v>
      </c>
      <c r="Z89" s="66">
        <f t="shared" si="48"/>
        <v>9.037308400313486E-2</v>
      </c>
      <c r="AA89" s="67">
        <f>E89/AE89</f>
        <v>0.36919778002018161</v>
      </c>
      <c r="AB89" s="66">
        <v>0.35</v>
      </c>
      <c r="AC89" s="67">
        <f t="shared" si="49"/>
        <v>8.6026208832267123E-2</v>
      </c>
      <c r="AD89" s="70">
        <v>0.33700000000000002</v>
      </c>
      <c r="AE89" s="69">
        <v>39640</v>
      </c>
      <c r="AF89" s="69"/>
      <c r="AG89" s="68">
        <v>109734</v>
      </c>
      <c r="AH89" s="404">
        <v>98011</v>
      </c>
      <c r="AI89" s="68">
        <f t="shared" si="50"/>
        <v>9917</v>
      </c>
      <c r="AJ89" s="68">
        <v>9440</v>
      </c>
      <c r="AK89" s="119">
        <v>2611</v>
      </c>
      <c r="AL89" s="72">
        <v>860.77671073778527</v>
      </c>
      <c r="AM89" s="68">
        <v>1549</v>
      </c>
      <c r="AN89" s="69">
        <v>569</v>
      </c>
      <c r="AO89" s="68">
        <v>8235</v>
      </c>
      <c r="AP89" s="68">
        <v>477</v>
      </c>
      <c r="AQ89" s="114">
        <v>176</v>
      </c>
      <c r="AR89" s="69">
        <v>41</v>
      </c>
      <c r="AS89" s="69">
        <f t="shared" si="51"/>
        <v>4205</v>
      </c>
      <c r="AT89" s="68">
        <v>1131</v>
      </c>
      <c r="AU89" s="69">
        <v>181</v>
      </c>
      <c r="AV89" s="69">
        <v>1761</v>
      </c>
      <c r="AW89" s="68">
        <v>673</v>
      </c>
      <c r="AX89" s="220">
        <v>3414</v>
      </c>
      <c r="AY89" s="114">
        <f t="shared" si="52"/>
        <v>849</v>
      </c>
      <c r="AZ89" s="349">
        <f t="shared" si="53"/>
        <v>0.36123717352871487</v>
      </c>
      <c r="BA89" s="349">
        <f t="shared" si="54"/>
        <v>0.50023693659212276</v>
      </c>
      <c r="BB89" s="353">
        <f t="shared" si="55"/>
        <v>1.4115953123006543E-2</v>
      </c>
      <c r="BC89" s="365">
        <f t="shared" si="56"/>
        <v>3.8319937302932545E-2</v>
      </c>
      <c r="BD89" s="365">
        <f t="shared" si="57"/>
        <v>1.3847880928355196</v>
      </c>
      <c r="BE89" s="365">
        <f t="shared" si="58"/>
        <v>1.6977800201816346E-2</v>
      </c>
      <c r="BF89" s="365">
        <f t="shared" si="59"/>
        <v>6.1330125576393828E-3</v>
      </c>
      <c r="BG89" s="365">
        <f t="shared" si="60"/>
        <v>7.7368910273935155E-3</v>
      </c>
      <c r="BH89" s="365">
        <f t="shared" si="61"/>
        <v>0.20774470232088799</v>
      </c>
      <c r="BI89" s="380">
        <f t="shared" si="62"/>
        <v>0.23814328960645811</v>
      </c>
      <c r="BJ89" s="365">
        <v>0.28399999999999997</v>
      </c>
      <c r="BK89" s="262">
        <v>13538</v>
      </c>
      <c r="BL89" s="282">
        <v>27848</v>
      </c>
      <c r="BM89" s="262">
        <v>4923</v>
      </c>
      <c r="BN89" s="389">
        <f t="shared" si="63"/>
        <v>54893</v>
      </c>
      <c r="BO89" s="278">
        <v>20265</v>
      </c>
      <c r="BP89" s="278">
        <v>1880.9464187852861</v>
      </c>
      <c r="BQ89" s="262">
        <v>562</v>
      </c>
      <c r="BR89" s="262">
        <v>1111</v>
      </c>
      <c r="BS89" s="457"/>
    </row>
    <row r="90" spans="1:71" x14ac:dyDescent="0.2">
      <c r="A90" s="421"/>
      <c r="B90" s="476">
        <v>1935</v>
      </c>
      <c r="C90" s="458">
        <v>24</v>
      </c>
      <c r="D90" s="760">
        <v>2830</v>
      </c>
      <c r="E90" s="334">
        <v>14251</v>
      </c>
      <c r="F90" s="752">
        <f>((((4/6)+((R90+S90+X90+Z90+AB90+AC90+AD90-(1-U90)-V90-W90)/20))*(AE90+(AJ90+AX90)*5/6+(AN90+AR90+AU90)*1/6+AP90*18/6+AT90*8/6-AK90*9/6-AL90*7/6-AM90*3/6-AO90*2/6-AV90*4/6-AW90)-(((2/6)-((R90+S90+T90+U90+Y90+AA90+AB90+AC90+AD90)/20))*(AK90*17/6+AL90*12/6+AO90*3/6+AQ90*2/6+AV90*5/6+AW90*8/6-AJ90*1/6-AM90*9/6-AP90*2/6))))/2</f>
        <v>14322.112113988913</v>
      </c>
      <c r="G90" s="753">
        <f t="shared" si="64"/>
        <v>1.0049899736151087</v>
      </c>
      <c r="H90" s="708"/>
      <c r="I90" s="701"/>
      <c r="J90" s="709"/>
      <c r="K90" s="701"/>
      <c r="L90" s="802">
        <f>((((2/3)+((AZ90+AC90+AB90+AD90-V90)/20))*(AE90+((AJ90+AX90)*(5/6))+((AN90+AR90+AU90)*(1/6))+(AP90*(19/6))+(AT90*(4/3))-(AL90*(7/6))-(BP90*(11/6))-AM90-(AO90*(1/3))-(AV90*(2/3))-AW90))-(((1/3)-(((AZ90+AC90)*2+AB90+AD90-V90)/20))*((AL90*(13/6))+(BP90*(8/3))+(AO90*(1/2))+(AQ90*(1/3))+((AV90+AW90)*(3/2))-(AJ90*(1/6))-(AM90*(11/3))-(AP90*(5/12)))))/2</f>
        <v>14341.877440735507</v>
      </c>
      <c r="M90" s="803">
        <f t="shared" si="69"/>
        <v>1.0063769167592103</v>
      </c>
      <c r="N90" s="717"/>
      <c r="O90" s="716"/>
      <c r="P90" s="717"/>
      <c r="Q90" s="791"/>
      <c r="R90" s="413">
        <v>0.4</v>
      </c>
      <c r="S90" s="412">
        <v>0.74299999999999999</v>
      </c>
      <c r="T90" s="66">
        <f t="shared" si="43"/>
        <v>0.10509176280513972</v>
      </c>
      <c r="U90" s="66">
        <f t="shared" si="44"/>
        <v>3.8674172620099465E-2</v>
      </c>
      <c r="V90" s="113">
        <f t="shared" si="45"/>
        <v>7.2375440817433759E-2</v>
      </c>
      <c r="W90" s="66">
        <f t="shared" si="46"/>
        <v>2.0700275162194231E-2</v>
      </c>
      <c r="X90" s="71">
        <f>E90/AG90</f>
        <v>0.12886336920155531</v>
      </c>
      <c r="Y90" s="66">
        <f t="shared" si="47"/>
        <v>0.23979501678741827</v>
      </c>
      <c r="Z90" s="66">
        <f t="shared" si="48"/>
        <v>8.5893842119540639E-2</v>
      </c>
      <c r="AA90" s="67">
        <f>E90/AE90</f>
        <v>0.35975563577613412</v>
      </c>
      <c r="AB90" s="66">
        <v>0.34300000000000003</v>
      </c>
      <c r="AC90" s="67">
        <f t="shared" si="49"/>
        <v>8.17705036621756E-2</v>
      </c>
      <c r="AD90" s="70">
        <v>0.34</v>
      </c>
      <c r="AE90" s="69">
        <v>39613</v>
      </c>
      <c r="AF90" s="69"/>
      <c r="AG90" s="68">
        <v>110590</v>
      </c>
      <c r="AH90" s="404">
        <v>99127</v>
      </c>
      <c r="AI90" s="68">
        <f t="shared" si="50"/>
        <v>9499</v>
      </c>
      <c r="AJ90" s="68">
        <v>9043</v>
      </c>
      <c r="AK90" s="119">
        <v>2460</v>
      </c>
      <c r="AL90" s="72">
        <v>935.36927039448005</v>
      </c>
      <c r="AM90" s="68">
        <v>1532</v>
      </c>
      <c r="AN90" s="69">
        <v>439</v>
      </c>
      <c r="AO90" s="68">
        <v>8004</v>
      </c>
      <c r="AP90" s="68">
        <v>456</v>
      </c>
      <c r="AQ90" s="114">
        <v>173</v>
      </c>
      <c r="AR90" s="69">
        <v>37</v>
      </c>
      <c r="AS90" s="69">
        <f t="shared" si="51"/>
        <v>4163</v>
      </c>
      <c r="AT90" s="68">
        <v>1168</v>
      </c>
      <c r="AU90" s="69">
        <v>183</v>
      </c>
      <c r="AV90" s="69">
        <v>1922</v>
      </c>
      <c r="AW90" s="68">
        <v>647</v>
      </c>
      <c r="AX90" s="220">
        <v>3504</v>
      </c>
      <c r="AY90" s="114">
        <f t="shared" si="52"/>
        <v>820</v>
      </c>
      <c r="AZ90" s="349">
        <f t="shared" si="53"/>
        <v>0.35819694366579258</v>
      </c>
      <c r="BA90" s="349">
        <f t="shared" si="54"/>
        <v>0.49229586761913374</v>
      </c>
      <c r="BB90" s="353">
        <f t="shared" si="55"/>
        <v>1.3852970431322904E-2</v>
      </c>
      <c r="BC90" s="365">
        <f t="shared" si="56"/>
        <v>3.7643548241251469E-2</v>
      </c>
      <c r="BD90" s="365">
        <f t="shared" si="57"/>
        <v>1.3743720495796834</v>
      </c>
      <c r="BE90" s="365">
        <f t="shared" si="58"/>
        <v>1.6333021987731299E-2</v>
      </c>
      <c r="BF90" s="365">
        <f t="shared" si="59"/>
        <v>5.8504385568315396E-3</v>
      </c>
      <c r="BG90" s="365">
        <f t="shared" si="60"/>
        <v>7.4147752961388914E-3</v>
      </c>
      <c r="BH90" s="365">
        <f t="shared" si="61"/>
        <v>0.20205488097341781</v>
      </c>
      <c r="BI90" s="380">
        <f t="shared" si="62"/>
        <v>0.22828364425819805</v>
      </c>
      <c r="BJ90" s="365">
        <v>0.28000000000000003</v>
      </c>
      <c r="BK90" s="262">
        <v>13179</v>
      </c>
      <c r="BL90" s="282">
        <v>27747</v>
      </c>
      <c r="BM90" s="262">
        <v>4914</v>
      </c>
      <c r="BN90" s="389">
        <f t="shared" si="63"/>
        <v>54443</v>
      </c>
      <c r="BO90" s="278">
        <v>20123</v>
      </c>
      <c r="BP90" s="278">
        <v>1837.7064106635571</v>
      </c>
      <c r="BQ90" s="262">
        <v>498</v>
      </c>
      <c r="BR90" s="262">
        <v>1178</v>
      </c>
      <c r="BS90" s="457"/>
    </row>
    <row r="91" spans="1:71" x14ac:dyDescent="0.2">
      <c r="A91" s="421"/>
      <c r="B91" s="476">
        <v>1934</v>
      </c>
      <c r="C91" s="458">
        <v>24</v>
      </c>
      <c r="D91" s="760">
        <v>2746</v>
      </c>
      <c r="E91" s="334">
        <v>13445</v>
      </c>
      <c r="F91" s="752">
        <f>((((4/6)+((R91+S91+X91+Z91+AB91+AC91+AD91-(1-U91)-V91-W91)/20))*(AE91+(AJ91+AX91)*5/6+(AN91+AR91+AU91)*1/6+AP91*18/6+AT91*8/6-AK91*9/6-AL91*7/6-AM91*3/6-AO91*2/6-AV91*4/6-AW91)-(((2/6)-((R91+S91+T91+U91+Y91+AA91+AB91+AC91+AD91)/20))*(AK91*17/6+AL91*12/6+AO91*3/6+AQ91*2/6+AV91*5/6+AW91*8/6-AJ91*1/6-AM91*9/6-AP91*2/6))))/2</f>
        <v>13260.528452590386</v>
      </c>
      <c r="G91" s="753">
        <f t="shared" si="64"/>
        <v>0.98627954277355045</v>
      </c>
      <c r="H91" s="708"/>
      <c r="I91" s="701"/>
      <c r="J91" s="709"/>
      <c r="K91" s="701"/>
      <c r="L91" s="802">
        <f>((((2/3)+((AZ91+AC91+AB91+AD91-V91)/20))*(AE91+((AJ91+AX91)*(5/6))+((AN91+AR91+AU91)*(1/6))+(AP91*(19/6))+(AT91*(4/3))-(AL91*(7/6))-(BP91*(11/6))-AM91-(AO91*(1/3))-(AV91*(2/3))-AW91))-(((1/3)-(((AZ91+AC91)*2+AB91+AD91-V91)/20))*((AL91*(13/6))+(BP91*(8/3))+(AO91*(1/2))+(AQ91*(1/3))+((AV91+AW91)*(3/2))-(AJ91*(1/6))-(AM91*(11/3))-(AP91*(5/12)))))/2</f>
        <v>13439.814731643675</v>
      </c>
      <c r="M91" s="803">
        <f t="shared" si="69"/>
        <v>0.99961433481916517</v>
      </c>
      <c r="N91" s="717"/>
      <c r="O91" s="716"/>
      <c r="P91" s="717"/>
      <c r="Q91" s="791"/>
      <c r="R91" s="413">
        <v>0.39300000000000002</v>
      </c>
      <c r="S91" s="412">
        <v>0.73399999999999999</v>
      </c>
      <c r="T91" s="66">
        <f t="shared" si="43"/>
        <v>0.10210377935583394</v>
      </c>
      <c r="U91" s="66">
        <f t="shared" si="44"/>
        <v>3.8006329955583923E-2</v>
      </c>
      <c r="V91" s="113">
        <f t="shared" si="45"/>
        <v>7.9178913168001658E-2</v>
      </c>
      <c r="W91" s="66">
        <f t="shared" si="46"/>
        <v>2.0452671613606744E-2</v>
      </c>
      <c r="X91" s="71">
        <f>E91/AG91</f>
        <v>0.12625242973716583</v>
      </c>
      <c r="Y91" s="66">
        <f t="shared" si="47"/>
        <v>0.24083087316152024</v>
      </c>
      <c r="Z91" s="66">
        <f t="shared" si="48"/>
        <v>8.5029062943104236E-2</v>
      </c>
      <c r="AA91" s="67">
        <f>E91/AE91</f>
        <v>0.3575892975877018</v>
      </c>
      <c r="AB91" s="66">
        <v>0.34100000000000003</v>
      </c>
      <c r="AC91" s="67">
        <f t="shared" si="49"/>
        <v>8.1432582423257863E-2</v>
      </c>
      <c r="AD91" s="70">
        <v>0.33</v>
      </c>
      <c r="AE91" s="69">
        <v>37599</v>
      </c>
      <c r="AF91" s="69"/>
      <c r="AG91" s="68">
        <v>106493</v>
      </c>
      <c r="AH91" s="404">
        <v>95631</v>
      </c>
      <c r="AI91" s="68">
        <f t="shared" si="50"/>
        <v>9055</v>
      </c>
      <c r="AJ91" s="68">
        <v>8672</v>
      </c>
      <c r="AK91" s="119">
        <v>2474</v>
      </c>
      <c r="AL91" s="72">
        <v>841.23574809293541</v>
      </c>
      <c r="AM91" s="68">
        <v>1429</v>
      </c>
      <c r="AN91" s="69">
        <v>441</v>
      </c>
      <c r="AO91" s="68">
        <v>8432</v>
      </c>
      <c r="AP91" s="68">
        <v>383</v>
      </c>
      <c r="AQ91" s="114">
        <v>168</v>
      </c>
      <c r="AR91" s="69">
        <v>41</v>
      </c>
      <c r="AS91" s="69">
        <f t="shared" si="51"/>
        <v>3839</v>
      </c>
      <c r="AT91" s="68">
        <v>1080</v>
      </c>
      <c r="AU91" s="69">
        <v>178</v>
      </c>
      <c r="AV91" s="69">
        <v>1765</v>
      </c>
      <c r="AW91" s="68">
        <v>601</v>
      </c>
      <c r="AX91" s="220">
        <v>3179</v>
      </c>
      <c r="AY91" s="114">
        <f t="shared" si="52"/>
        <v>769</v>
      </c>
      <c r="AZ91" s="349">
        <f t="shared" si="53"/>
        <v>0.35306545970157666</v>
      </c>
      <c r="BA91" s="349">
        <f t="shared" si="54"/>
        <v>0.48428535208886969</v>
      </c>
      <c r="BB91" s="353">
        <f t="shared" si="55"/>
        <v>1.341872235733804E-2</v>
      </c>
      <c r="BC91" s="365">
        <f t="shared" si="56"/>
        <v>3.6049317795535857E-2</v>
      </c>
      <c r="BD91" s="365">
        <f t="shared" si="57"/>
        <v>1.3716588207133169</v>
      </c>
      <c r="BE91" s="365">
        <f t="shared" si="58"/>
        <v>1.5984467672012552E-2</v>
      </c>
      <c r="BF91" s="365">
        <f t="shared" si="59"/>
        <v>5.6435634267041025E-3</v>
      </c>
      <c r="BG91" s="365">
        <f t="shared" si="60"/>
        <v>7.2211319053834527E-3</v>
      </c>
      <c r="BH91" s="365">
        <f t="shared" si="61"/>
        <v>0.22426128354477512</v>
      </c>
      <c r="BI91" s="380">
        <f t="shared" si="62"/>
        <v>0.23064443203276683</v>
      </c>
      <c r="BJ91" s="365">
        <v>0.27800000000000002</v>
      </c>
      <c r="BK91" s="262">
        <v>12520</v>
      </c>
      <c r="BL91" s="282">
        <v>26622</v>
      </c>
      <c r="BM91" s="262">
        <v>4692</v>
      </c>
      <c r="BN91" s="389">
        <f t="shared" si="63"/>
        <v>51573</v>
      </c>
      <c r="BO91" s="278">
        <v>19502</v>
      </c>
      <c r="BP91" s="278">
        <v>1709.3787468323596</v>
      </c>
      <c r="BQ91" s="262">
        <v>479</v>
      </c>
      <c r="BR91" s="262">
        <v>999</v>
      </c>
      <c r="BS91" s="457"/>
    </row>
    <row r="92" spans="1:71" x14ac:dyDescent="0.2">
      <c r="A92" s="421"/>
      <c r="B92" s="476">
        <v>1933</v>
      </c>
      <c r="C92" s="458">
        <v>25</v>
      </c>
      <c r="D92" s="760">
        <v>2734</v>
      </c>
      <c r="E92" s="334">
        <v>12448</v>
      </c>
      <c r="F92" s="752">
        <f>((((4/6)+((R92+S92+X92+Z92+AB92+AC92+AD92-(1-U92)-V92-W92)/20))*(AE92+(AJ92+AX92)*5/6+(AN92+AR92+AU92)*1/6+AP92*18/6+AT92*8/6-AK92*9/6-AL92*7/6-AM92*3/6-AO92*2/6-AV92*4/6-AW92)-(((2/6)-((R92+S92+T92+U92+Y92+AA92+AB92+AC92+AD92)/20))*(AK92*17/6+AL92*12/6+AO92*3/6+AQ92*2/6+AV92*5/6+AW92*8/6-AJ92*1/6-AM92*9/6-AP92*2/6))))/2</f>
        <v>12353.811177768333</v>
      </c>
      <c r="G92" s="753">
        <f t="shared" si="64"/>
        <v>0.99243341723717327</v>
      </c>
      <c r="H92" s="708"/>
      <c r="I92" s="701"/>
      <c r="J92" s="709"/>
      <c r="K92" s="701"/>
      <c r="L92" s="802">
        <f>((((2/3)+((AZ92+AC92+AB92+AD92-V92)/20))*(AE92+((AJ92+AX92)*(5/6))+((AN92+AR92+AU92)*(1/6))+(AP92*(19/6))+(AT92*(4/3))-(AL92*(7/6))-(BP92*(11/6))-AM92-(AO92*(1/3))-(AV92*(2/3))-AW92))-(((1/3)-(((AZ92+AC92)*2+AB92+AD92-V92)/20))*((AL92*(13/6))+(BP92*(8/3))+(AO92*(1/2))+(AQ92*(1/3))+((AV92+AW92)*(3/2))-(AJ92*(1/6))-(AM92*(11/3))-(AP92*(5/12)))))/2</f>
        <v>12439.936354056294</v>
      </c>
      <c r="M92" s="803">
        <f t="shared" si="69"/>
        <v>0.9993522135327999</v>
      </c>
      <c r="N92" s="717"/>
      <c r="O92" s="784"/>
      <c r="P92" s="717"/>
      <c r="Q92" s="791"/>
      <c r="R92" s="413">
        <v>0.377</v>
      </c>
      <c r="S92" s="412">
        <v>0.70699999999999996</v>
      </c>
      <c r="T92" s="66">
        <f t="shared" si="43"/>
        <v>0.10742160181273953</v>
      </c>
      <c r="U92" s="66">
        <f t="shared" si="44"/>
        <v>3.2925839930623549E-2</v>
      </c>
      <c r="V92" s="113">
        <f t="shared" si="45"/>
        <v>7.0726168872504769E-2</v>
      </c>
      <c r="W92" s="66">
        <f t="shared" si="46"/>
        <v>2.4589476039947409E-2</v>
      </c>
      <c r="X92" s="71">
        <f>E92/AG92</f>
        <v>0.11826966014574683</v>
      </c>
      <c r="Y92" s="66">
        <f t="shared" si="47"/>
        <v>0.23618765211066664</v>
      </c>
      <c r="Z92" s="66">
        <f t="shared" si="48"/>
        <v>8.0217765151875037E-2</v>
      </c>
      <c r="AA92" s="67">
        <f>E92/AE92</f>
        <v>0.34822502587629733</v>
      </c>
      <c r="AB92" s="66">
        <v>0.33</v>
      </c>
      <c r="AC92" s="67">
        <f t="shared" si="49"/>
        <v>7.6198800961511048E-2</v>
      </c>
      <c r="AD92" s="70">
        <v>0.318</v>
      </c>
      <c r="AE92" s="69">
        <v>35747</v>
      </c>
      <c r="AF92" s="69"/>
      <c r="AG92" s="68">
        <v>105251</v>
      </c>
      <c r="AH92" s="404">
        <v>94761</v>
      </c>
      <c r="AI92" s="68">
        <f t="shared" si="50"/>
        <v>8443</v>
      </c>
      <c r="AJ92" s="68">
        <v>8020</v>
      </c>
      <c r="AK92" s="119">
        <v>2461</v>
      </c>
      <c r="AL92" s="72">
        <v>900.5454856105863</v>
      </c>
      <c r="AM92" s="68">
        <v>1177</v>
      </c>
      <c r="AN92" s="69">
        <v>406</v>
      </c>
      <c r="AO92" s="68">
        <v>7444</v>
      </c>
      <c r="AP92" s="68">
        <v>423</v>
      </c>
      <c r="AQ92" s="114">
        <v>155</v>
      </c>
      <c r="AR92" s="69">
        <v>35</v>
      </c>
      <c r="AS92" s="69">
        <f t="shared" si="51"/>
        <v>3840</v>
      </c>
      <c r="AT92" s="68">
        <v>1056</v>
      </c>
      <c r="AU92" s="69">
        <v>140</v>
      </c>
      <c r="AV92" s="69">
        <v>1983</v>
      </c>
      <c r="AW92" s="68">
        <v>724</v>
      </c>
      <c r="AX92" s="220">
        <v>3259</v>
      </c>
      <c r="AY92" s="114">
        <f t="shared" si="52"/>
        <v>879</v>
      </c>
      <c r="AZ92" s="349">
        <f t="shared" si="53"/>
        <v>0.33963572792657554</v>
      </c>
      <c r="BA92" s="349">
        <f t="shared" si="54"/>
        <v>0.46637086583500392</v>
      </c>
      <c r="BB92" s="353">
        <f t="shared" si="55"/>
        <v>1.1182791612431235E-2</v>
      </c>
      <c r="BC92" s="365">
        <f t="shared" si="56"/>
        <v>3.6484213926708538E-2</v>
      </c>
      <c r="BD92" s="365">
        <f t="shared" si="57"/>
        <v>1.3731501944219096</v>
      </c>
      <c r="BE92" s="365">
        <f t="shared" si="58"/>
        <v>2.0253447841776934E-2</v>
      </c>
      <c r="BF92" s="365">
        <f t="shared" si="59"/>
        <v>6.8787945007648382E-3</v>
      </c>
      <c r="BG92" s="365">
        <f t="shared" si="60"/>
        <v>8.3514645941606264E-3</v>
      </c>
      <c r="BH92" s="365">
        <f t="shared" si="61"/>
        <v>0.20824125101407112</v>
      </c>
      <c r="BI92" s="380">
        <f t="shared" si="62"/>
        <v>0.22435449128598203</v>
      </c>
      <c r="BJ92" s="365">
        <v>0.27</v>
      </c>
      <c r="BK92" s="262">
        <v>11520</v>
      </c>
      <c r="BL92" s="282">
        <v>25580</v>
      </c>
      <c r="BM92" s="262">
        <v>4360</v>
      </c>
      <c r="BN92" s="389">
        <f t="shared" si="63"/>
        <v>49086</v>
      </c>
      <c r="BO92" s="278">
        <v>18905</v>
      </c>
      <c r="BP92" s="278">
        <v>1796.1042195888185</v>
      </c>
      <c r="BQ92" s="262">
        <v>358</v>
      </c>
      <c r="BR92" s="262">
        <v>1138</v>
      </c>
      <c r="BS92" s="457"/>
    </row>
    <row r="93" spans="1:71" x14ac:dyDescent="0.2">
      <c r="A93" s="421"/>
      <c r="B93" s="476">
        <v>1932</v>
      </c>
      <c r="C93" s="458">
        <v>34</v>
      </c>
      <c r="D93" s="760">
        <v>3049</v>
      </c>
      <c r="E93" s="334">
        <v>14791</v>
      </c>
      <c r="F93" s="752">
        <f>((((4/6)+((R93+S93+X93+Z93+AB93+AC93+AD93-(1-U93)-V93-W93)/20))*(AE93+(AJ93+AX93)*5/6+(AN93+AR93+AU93)*1/6+AP93*18/6+AT93*8/6-AK93*9/6-AL93*7/6-AM93*3/6-AO93*2/6-AV93*4/6-AW93)-(((2/6)-((R93+S93+T93+U93+Y93+AA93+AB93+AC93+AD93)/20))*(AK93*17/6+AL93*12/6+AO93*3/6+AQ93*2/6+AV93*5/6+AW93*8/6-AJ93*1/6-AM93*9/6-AP93*2/6))))/2</f>
        <v>14706.072958771256</v>
      </c>
      <c r="G93" s="753">
        <f t="shared" si="64"/>
        <v>0.99425819476514476</v>
      </c>
      <c r="H93" s="708"/>
      <c r="I93" s="701"/>
      <c r="J93" s="709"/>
      <c r="K93" s="701"/>
      <c r="L93" s="802">
        <f>((((2/3)+((AZ93+AC93+AB93+AD93-V93)/20))*(AE93+((AJ93+AX93)*(5/6))+((AN93+AR93+AU93)*(1/6))+(AP93*(19/6))+(AT93*(4/3))-(AL93*(7/6))-(BP93*(11/6))-AM93-(AO93*(1/3))-(AV93*(2/3))-AW93))-(((1/3)-(((AZ93+AC93)*2+AB93+AD93-V93)/20))*((AL93*(13/6))+(BP93*(8/3))+(AO93*(1/2))+(AQ93*(1/3))+((AV93+AW93)*(3/2))-(AJ93*(1/6))-(AM93*(11/3))-(AP93*(5/12)))))/2</f>
        <v>14831.560654232246</v>
      </c>
      <c r="M93" s="803">
        <f t="shared" si="69"/>
        <v>1.0027422523312992</v>
      </c>
      <c r="N93" s="717"/>
      <c r="O93" s="784"/>
      <c r="P93" s="717"/>
      <c r="Q93" s="791"/>
      <c r="R93" s="413">
        <v>0.39100000000000001</v>
      </c>
      <c r="S93" s="412">
        <v>0.72499999999999998</v>
      </c>
      <c r="T93" s="66">
        <f t="shared" si="43"/>
        <v>9.7592132854491545E-2</v>
      </c>
      <c r="U93" s="66">
        <f t="shared" si="44"/>
        <v>3.5382872568632651E-2</v>
      </c>
      <c r="V93" s="113">
        <f t="shared" si="45"/>
        <v>6.6913550885895318E-2</v>
      </c>
      <c r="W93" s="66">
        <f t="shared" si="46"/>
        <v>2.2921738292077418E-2</v>
      </c>
      <c r="X93" s="71">
        <f>E93/AG93</f>
        <v>0.1256306589430411</v>
      </c>
      <c r="Y93" s="66">
        <f t="shared" si="47"/>
        <v>0.22786762756393261</v>
      </c>
      <c r="Z93" s="66">
        <f t="shared" si="48"/>
        <v>8.0299658552329831E-2</v>
      </c>
      <c r="AA93" s="67">
        <f>E93/AE93</f>
        <v>0.35650413362578032</v>
      </c>
      <c r="AB93" s="66">
        <v>0.33400000000000002</v>
      </c>
      <c r="AC93" s="67">
        <f t="shared" si="49"/>
        <v>7.6562420371345571E-2</v>
      </c>
      <c r="AD93" s="70">
        <v>0.32400000000000001</v>
      </c>
      <c r="AE93" s="69">
        <v>41489</v>
      </c>
      <c r="AF93" s="69"/>
      <c r="AG93" s="68">
        <v>117734</v>
      </c>
      <c r="AH93" s="404">
        <v>106174</v>
      </c>
      <c r="AI93" s="68">
        <f t="shared" si="50"/>
        <v>9454</v>
      </c>
      <c r="AJ93" s="68">
        <v>9014</v>
      </c>
      <c r="AK93" s="119">
        <v>2533</v>
      </c>
      <c r="AL93" s="72">
        <v>936.3584224326213</v>
      </c>
      <c r="AM93" s="68">
        <v>1468</v>
      </c>
      <c r="AN93" s="69">
        <v>411</v>
      </c>
      <c r="AO93" s="68">
        <v>7878</v>
      </c>
      <c r="AP93" s="68">
        <v>440</v>
      </c>
      <c r="AQ93" s="114">
        <v>180</v>
      </c>
      <c r="AR93" s="69">
        <v>41</v>
      </c>
      <c r="AS93" s="69">
        <f t="shared" si="51"/>
        <v>4049</v>
      </c>
      <c r="AT93" s="68">
        <v>1165</v>
      </c>
      <c r="AU93" s="69">
        <v>177</v>
      </c>
      <c r="AV93" s="69">
        <v>2042</v>
      </c>
      <c r="AW93" s="68">
        <v>771</v>
      </c>
      <c r="AX93" s="220">
        <v>3420</v>
      </c>
      <c r="AY93" s="114">
        <f t="shared" si="52"/>
        <v>951</v>
      </c>
      <c r="AZ93" s="349">
        <f t="shared" si="53"/>
        <v>0.35239607929739925</v>
      </c>
      <c r="BA93" s="349">
        <f t="shared" si="54"/>
        <v>0.47698201029439247</v>
      </c>
      <c r="BB93" s="353">
        <f t="shared" si="55"/>
        <v>1.2468785567465644E-2</v>
      </c>
      <c r="BC93" s="365">
        <f t="shared" si="56"/>
        <v>3.4391084988193724E-2</v>
      </c>
      <c r="BD93" s="365">
        <f t="shared" si="57"/>
        <v>1.3535394923955748</v>
      </c>
      <c r="BE93" s="365">
        <f t="shared" si="58"/>
        <v>1.8583238930800935E-2</v>
      </c>
      <c r="BF93" s="365">
        <f t="shared" si="59"/>
        <v>6.5486605398610426E-3</v>
      </c>
      <c r="BG93" s="365">
        <f t="shared" si="60"/>
        <v>8.0775307048091462E-3</v>
      </c>
      <c r="BH93" s="365">
        <f t="shared" si="61"/>
        <v>0.18988165537853408</v>
      </c>
      <c r="BI93" s="380">
        <f t="shared" si="62"/>
        <v>0.21726240690303453</v>
      </c>
      <c r="BJ93" s="365">
        <v>0.27500000000000002</v>
      </c>
      <c r="BK93" s="262">
        <v>13510</v>
      </c>
      <c r="BL93" s="282">
        <v>29163</v>
      </c>
      <c r="BM93" s="262">
        <v>5266</v>
      </c>
      <c r="BN93" s="389">
        <f t="shared" si="63"/>
        <v>56157</v>
      </c>
      <c r="BO93" s="278">
        <v>21101</v>
      </c>
      <c r="BP93" s="278">
        <v>1817.9660790605208</v>
      </c>
      <c r="BQ93" s="262">
        <v>355</v>
      </c>
      <c r="BR93" s="262">
        <v>1328</v>
      </c>
      <c r="BS93" s="457"/>
    </row>
    <row r="94" spans="1:71" x14ac:dyDescent="0.2">
      <c r="A94" s="421"/>
      <c r="B94" s="476">
        <v>1931</v>
      </c>
      <c r="C94" s="458">
        <v>22</v>
      </c>
      <c r="D94" s="760">
        <v>2678</v>
      </c>
      <c r="E94" s="334">
        <v>12930</v>
      </c>
      <c r="F94" s="752">
        <f>((((4/6)+((R94+S94+X94+Z94+AB94+AC94+AD94-(1-U94)-V94-W94)/20))*(AE94+(AJ94+AX94)*5/6+(AN94+AR94+AU94)*1/6+AP94*18/6+AT94*8/6-AK94*9/6-AL94*7/6-AM94*3/6-AO94*2/6-AV94*4/6-AW94)-(((2/6)-((R94+S94+T94+U94+Y94+AA94+AB94+AC94+AD94)/20))*(AK94*17/6+AL94*12/6+AO94*3/6+AQ94*2/6+AV94*5/6+AW94*8/6-AJ94*1/6-AM94*9/6-AP94*2/6))))/2</f>
        <v>12892.458724946127</v>
      </c>
      <c r="G94" s="753">
        <f t="shared" si="64"/>
        <v>0.99709657578856359</v>
      </c>
      <c r="H94" s="708"/>
      <c r="I94" s="701"/>
      <c r="J94" s="709"/>
      <c r="K94" s="701"/>
      <c r="L94" s="800">
        <f>((((2/3)+((AZ94+AC94+AB94+AD94-V94)/20))*(AE94+((AJ94+AX94)*(5/6))+((AN94+AR94+AU94)*(1/6))+(AP94*(19/6))+(AT94*(4/3))-(AL94*(7/6))-(BP94*(11/6))-AM94-(AO94*(1/3))-(AV94*(2/3))-AW94))-(((1/3)-(((AZ94+AC94)*2+AB94+AD94-V94)/20))*((AL94*(13/6))+(BP94*(8/3))+(AO94*(1/2))+(AQ94*(1/3))+((AV94+AW94)*(3/2))-(AJ94*(1/6))-(AM94*(11/3))-(AP94*(5/12)))))/2</f>
        <v>13040.497900619117</v>
      </c>
      <c r="M94" s="801">
        <f t="shared" si="69"/>
        <v>1.0085458546495836</v>
      </c>
      <c r="N94" s="717"/>
      <c r="O94" s="784"/>
      <c r="P94" s="717"/>
      <c r="Q94" s="791"/>
      <c r="R94" s="413">
        <v>0.38900000000000001</v>
      </c>
      <c r="S94" s="412">
        <v>0.72799999999999998</v>
      </c>
      <c r="T94" s="66">
        <f t="shared" si="43"/>
        <v>0.10743051928416307</v>
      </c>
      <c r="U94" s="66">
        <f t="shared" si="44"/>
        <v>3.1173543722681916E-2</v>
      </c>
      <c r="V94" s="113">
        <f t="shared" si="45"/>
        <v>7.597470717881101E-2</v>
      </c>
      <c r="W94" s="66">
        <f t="shared" si="46"/>
        <v>2.7874756027160018E-2</v>
      </c>
      <c r="X94" s="71">
        <f>E94/AG94</f>
        <v>0.12444299009653234</v>
      </c>
      <c r="Y94" s="66">
        <f t="shared" si="47"/>
        <v>0.24097644115787448</v>
      </c>
      <c r="Z94" s="66">
        <f t="shared" si="48"/>
        <v>8.4367150130410087E-2</v>
      </c>
      <c r="AA94" s="67">
        <f>E94/AE94</f>
        <v>0.35544437419248426</v>
      </c>
      <c r="AB94" s="66">
        <v>0.33900000000000002</v>
      </c>
      <c r="AC94" s="67">
        <f t="shared" si="49"/>
        <v>8.0161304293427521E-2</v>
      </c>
      <c r="AD94" s="70">
        <v>0.31900000000000001</v>
      </c>
      <c r="AE94" s="69">
        <v>36377</v>
      </c>
      <c r="AF94" s="69"/>
      <c r="AG94" s="68">
        <v>103903</v>
      </c>
      <c r="AH94" s="404">
        <v>93513</v>
      </c>
      <c r="AI94" s="68">
        <f t="shared" si="50"/>
        <v>8766</v>
      </c>
      <c r="AJ94" s="68">
        <v>8329</v>
      </c>
      <c r="AK94" s="119">
        <v>2521</v>
      </c>
      <c r="AL94" s="72">
        <v>780.81796786271616</v>
      </c>
      <c r="AM94" s="68">
        <v>1134</v>
      </c>
      <c r="AN94" s="69">
        <v>364</v>
      </c>
      <c r="AO94" s="68">
        <v>7894</v>
      </c>
      <c r="AP94" s="68">
        <v>437</v>
      </c>
      <c r="AQ94" s="114">
        <v>168</v>
      </c>
      <c r="AR94" s="69">
        <v>42</v>
      </c>
      <c r="AS94" s="69">
        <f t="shared" si="51"/>
        <v>3908</v>
      </c>
      <c r="AT94" s="68">
        <v>1238</v>
      </c>
      <c r="AU94" s="69">
        <v>141</v>
      </c>
      <c r="AV94" s="69">
        <v>1568</v>
      </c>
      <c r="AW94" s="68">
        <v>846</v>
      </c>
      <c r="AX94" s="220">
        <v>3361</v>
      </c>
      <c r="AY94" s="114">
        <f t="shared" si="52"/>
        <v>1014</v>
      </c>
      <c r="AZ94" s="349">
        <f t="shared" si="53"/>
        <v>0.35010538675495412</v>
      </c>
      <c r="BA94" s="349">
        <f t="shared" si="54"/>
        <v>0.48399949953321847</v>
      </c>
      <c r="BB94" s="353">
        <f t="shared" si="55"/>
        <v>1.0914025581552024E-2</v>
      </c>
      <c r="BC94" s="365">
        <f t="shared" si="56"/>
        <v>3.7612003503267467E-2</v>
      </c>
      <c r="BD94" s="365">
        <f t="shared" si="57"/>
        <v>1.3824394535008384</v>
      </c>
      <c r="BE94" s="365">
        <f t="shared" si="58"/>
        <v>2.3256453253429364E-2</v>
      </c>
      <c r="BF94" s="365">
        <f t="shared" si="59"/>
        <v>8.1422095608403994E-3</v>
      </c>
      <c r="BG94" s="365">
        <f t="shared" si="60"/>
        <v>9.7591022395888474E-3</v>
      </c>
      <c r="BH94" s="365">
        <f t="shared" si="61"/>
        <v>0.21700525057041536</v>
      </c>
      <c r="BI94" s="380">
        <f t="shared" si="62"/>
        <v>0.22896335596668224</v>
      </c>
      <c r="BJ94" s="365">
        <v>0.27700000000000002</v>
      </c>
      <c r="BK94" s="262">
        <v>11947</v>
      </c>
      <c r="BL94" s="282">
        <v>25880</v>
      </c>
      <c r="BM94" s="262">
        <v>4797</v>
      </c>
      <c r="BN94" s="389">
        <f t="shared" si="63"/>
        <v>50289</v>
      </c>
      <c r="BO94" s="278">
        <v>18800</v>
      </c>
      <c r="BP94" s="278">
        <v>1786.2376641431886</v>
      </c>
      <c r="BQ94" s="262">
        <v>377</v>
      </c>
      <c r="BR94" s="262">
        <v>1149</v>
      </c>
      <c r="BS94" s="457"/>
    </row>
    <row r="95" spans="1:71" x14ac:dyDescent="0.2">
      <c r="A95" s="421"/>
      <c r="B95" s="476">
        <v>1930</v>
      </c>
      <c r="C95" s="458">
        <v>25</v>
      </c>
      <c r="D95" s="760">
        <v>3043</v>
      </c>
      <c r="E95" s="334">
        <v>16711</v>
      </c>
      <c r="F95" s="700"/>
      <c r="G95" s="701"/>
      <c r="H95" s="708"/>
      <c r="I95" s="701"/>
      <c r="J95" s="709"/>
      <c r="K95" s="701"/>
      <c r="L95" s="715"/>
      <c r="M95" s="701"/>
      <c r="N95" s="717"/>
      <c r="O95" s="784"/>
      <c r="P95" s="717"/>
      <c r="Q95" s="791"/>
      <c r="R95" s="413">
        <v>0.42599999999999999</v>
      </c>
      <c r="S95" s="412">
        <v>0.77800000000000002</v>
      </c>
      <c r="T95" s="66">
        <f t="shared" si="43"/>
        <v>8.1854328172549368E-2</v>
      </c>
      <c r="U95" s="66">
        <f t="shared" si="44"/>
        <v>3.9672138430440478E-2</v>
      </c>
      <c r="V95" s="113">
        <f t="shared" si="45"/>
        <v>6.6843590715699897E-2</v>
      </c>
      <c r="W95" s="66">
        <f t="shared" si="46"/>
        <v>2.1946289344498989E-2</v>
      </c>
      <c r="X95" s="71">
        <f>E95/AG95</f>
        <v>0.14078941825687688</v>
      </c>
      <c r="Y95" s="66">
        <f t="shared" si="47"/>
        <v>0.21648637242053356</v>
      </c>
      <c r="Z95" s="66">
        <f t="shared" si="48"/>
        <v>8.2109608660853442E-2</v>
      </c>
      <c r="AA95" s="67">
        <f>E95/AE95</f>
        <v>0.37119882716186497</v>
      </c>
      <c r="AB95" s="66">
        <v>0.35199999999999998</v>
      </c>
      <c r="AC95" s="67">
        <f t="shared" si="49"/>
        <v>7.8470028223598304E-2</v>
      </c>
      <c r="AD95" s="70">
        <v>0.30599999999999999</v>
      </c>
      <c r="AE95" s="69">
        <v>45019</v>
      </c>
      <c r="AF95" s="69"/>
      <c r="AG95" s="68">
        <v>118695</v>
      </c>
      <c r="AH95" s="404">
        <v>105723</v>
      </c>
      <c r="AI95" s="68">
        <f t="shared" si="50"/>
        <v>9746</v>
      </c>
      <c r="AJ95" s="68">
        <v>9314</v>
      </c>
      <c r="AK95" s="119">
        <v>2482</v>
      </c>
      <c r="AL95" s="72">
        <v>875.10670275796338</v>
      </c>
      <c r="AM95" s="68">
        <v>1786</v>
      </c>
      <c r="AN95" s="69">
        <v>433</v>
      </c>
      <c r="AO95" s="68">
        <v>7934</v>
      </c>
      <c r="AP95" s="68">
        <v>432</v>
      </c>
      <c r="AQ95" s="114">
        <v>185</v>
      </c>
      <c r="AR95" s="69">
        <v>36</v>
      </c>
      <c r="AS95" s="69">
        <f t="shared" si="51"/>
        <v>3685</v>
      </c>
      <c r="AT95" s="68">
        <v>1079</v>
      </c>
      <c r="AU95" s="69">
        <v>174</v>
      </c>
      <c r="AV95" s="69">
        <v>3139</v>
      </c>
      <c r="AW95" s="68">
        <v>803</v>
      </c>
      <c r="AX95" s="220">
        <v>3042</v>
      </c>
      <c r="AY95" s="114">
        <f t="shared" si="52"/>
        <v>988</v>
      </c>
      <c r="AZ95" s="349">
        <f t="shared" si="53"/>
        <v>0.3792830363536796</v>
      </c>
      <c r="BA95" s="349">
        <f t="shared" si="54"/>
        <v>0.50152912928093007</v>
      </c>
      <c r="BB95" s="353">
        <f t="shared" si="55"/>
        <v>1.5046969122540966E-2</v>
      </c>
      <c r="BC95" s="365">
        <f t="shared" si="56"/>
        <v>3.1045958127975063E-2</v>
      </c>
      <c r="BD95" s="365">
        <f t="shared" si="57"/>
        <v>1.3223083586929962</v>
      </c>
      <c r="BE95" s="365">
        <f t="shared" si="58"/>
        <v>1.7836913303271952E-2</v>
      </c>
      <c r="BF95" s="365">
        <f t="shared" si="59"/>
        <v>6.7652386368423269E-3</v>
      </c>
      <c r="BG95" s="365">
        <f t="shared" si="60"/>
        <v>8.3238552592779808E-3</v>
      </c>
      <c r="BH95" s="365">
        <f t="shared" si="61"/>
        <v>0.17623670005997469</v>
      </c>
      <c r="BI95" s="380">
        <f t="shared" si="62"/>
        <v>0.20689042404318178</v>
      </c>
      <c r="BJ95" s="365">
        <v>0.29199999999999998</v>
      </c>
      <c r="BK95" s="262">
        <v>15455</v>
      </c>
      <c r="BL95" s="282">
        <v>30894</v>
      </c>
      <c r="BM95" s="262">
        <v>5541</v>
      </c>
      <c r="BN95" s="389">
        <f t="shared" si="63"/>
        <v>59529</v>
      </c>
      <c r="BO95" s="278">
        <v>21954</v>
      </c>
      <c r="BP95" s="278">
        <v>1791.7556558268325</v>
      </c>
      <c r="BQ95" s="262">
        <v>275</v>
      </c>
      <c r="BR95" s="262">
        <v>1613</v>
      </c>
      <c r="BS95" s="457"/>
    </row>
    <row r="96" spans="1:71" x14ac:dyDescent="0.2">
      <c r="A96" s="421"/>
      <c r="B96" s="476">
        <v>1929</v>
      </c>
      <c r="C96" s="458">
        <v>29</v>
      </c>
      <c r="D96" s="760">
        <v>3391</v>
      </c>
      <c r="E96" s="334">
        <v>18079</v>
      </c>
      <c r="F96" s="700"/>
      <c r="G96" s="702"/>
      <c r="H96" s="708"/>
      <c r="I96" s="701"/>
      <c r="J96" s="709"/>
      <c r="K96" s="701"/>
      <c r="L96" s="798">
        <f>((((2/3)+((AZ96+AC96+AB96+AD96-V96)/20))*(AE96+((AJ96+AX96)*(5/6))+((AN96+AR96+AU96)*(1/6))+(AP96*(19/6))+(AT96*(4/3))-(AL96*(7/6))-(BP96*(11/6))-AM96-(AO96*(1/3))-(AV96*(2/3))-AW96))-(((1/3)-(((AZ96+AC96)*2+AB96+AD96-V96)/20))*((AL96*(13/6))+(BP96*(8/3))+(AO96*(1/2))+(AQ96*(1/3))+((AV96+AW96)*(3/2))-(AJ96*(1/6))-(AM96*(11/3))-(AP96*(5/12)))))/2</f>
        <v>17744.086063989951</v>
      </c>
      <c r="M96" s="799">
        <f>L96/E96</f>
        <v>0.98147497450024623</v>
      </c>
      <c r="N96" s="717"/>
      <c r="O96" s="716"/>
      <c r="P96" s="717"/>
      <c r="Q96" s="791"/>
      <c r="R96" s="413">
        <v>0.41599999999999998</v>
      </c>
      <c r="S96" s="412">
        <v>0.76900000000000002</v>
      </c>
      <c r="T96" s="66">
        <f t="shared" si="43"/>
        <v>9.1730008491601595E-2</v>
      </c>
      <c r="U96" s="66">
        <f t="shared" si="44"/>
        <v>3.8108651078019182E-2</v>
      </c>
      <c r="V96" s="113">
        <f t="shared" si="45"/>
        <v>5.3034158494808241E-2</v>
      </c>
      <c r="W96" s="66">
        <f t="shared" si="46"/>
        <v>2.5723339477662945E-2</v>
      </c>
      <c r="X96" s="71">
        <f>E96/AG96</f>
        <v>0.13732520072008569</v>
      </c>
      <c r="Y96" s="66">
        <f t="shared" si="47"/>
        <v>0.23894538450386266</v>
      </c>
      <c r="Z96" s="66">
        <f t="shared" si="48"/>
        <v>8.7633212053079737E-2</v>
      </c>
      <c r="AA96" s="67">
        <f>E96/AE96</f>
        <v>0.37443820806495037</v>
      </c>
      <c r="AB96" s="66">
        <v>0.35399999999999998</v>
      </c>
      <c r="AC96" s="67">
        <f t="shared" si="49"/>
        <v>8.3539054014021924E-2</v>
      </c>
      <c r="AD96" s="70">
        <v>0.34899999999999998</v>
      </c>
      <c r="AE96" s="69">
        <v>48283</v>
      </c>
      <c r="AF96" s="69"/>
      <c r="AG96" s="68">
        <v>131651</v>
      </c>
      <c r="AH96" s="404">
        <v>116184</v>
      </c>
      <c r="AI96" s="68">
        <f t="shared" si="50"/>
        <v>11537</v>
      </c>
      <c r="AJ96" s="68">
        <v>10998</v>
      </c>
      <c r="AK96" s="119">
        <v>2720</v>
      </c>
      <c r="AL96" s="72">
        <v>1065.6519001246154</v>
      </c>
      <c r="AM96" s="68">
        <v>1840</v>
      </c>
      <c r="AN96" s="69">
        <v>447</v>
      </c>
      <c r="AO96" s="68">
        <v>6982</v>
      </c>
      <c r="AP96" s="68">
        <v>539</v>
      </c>
      <c r="AQ96" s="114">
        <v>242</v>
      </c>
      <c r="AR96" s="69">
        <v>44</v>
      </c>
      <c r="AS96" s="69">
        <f t="shared" si="51"/>
        <v>4429</v>
      </c>
      <c r="AT96" s="68">
        <v>1648</v>
      </c>
      <c r="AU96" s="69">
        <v>178</v>
      </c>
      <c r="AV96" s="69">
        <v>3832</v>
      </c>
      <c r="AW96" s="68">
        <v>1000</v>
      </c>
      <c r="AX96" s="220">
        <v>3760</v>
      </c>
      <c r="AY96" s="114">
        <f t="shared" si="52"/>
        <v>1242</v>
      </c>
      <c r="AZ96" s="349">
        <f t="shared" si="53"/>
        <v>0.36674996771767782</v>
      </c>
      <c r="BA96" s="349">
        <f t="shared" si="54"/>
        <v>0.50054310259701784</v>
      </c>
      <c r="BB96" s="353">
        <f t="shared" si="55"/>
        <v>1.3976346552627781E-2</v>
      </c>
      <c r="BC96" s="365">
        <f t="shared" si="56"/>
        <v>3.3641977653037197E-2</v>
      </c>
      <c r="BD96" s="365">
        <f t="shared" si="57"/>
        <v>1.3648074891783857</v>
      </c>
      <c r="BE96" s="365">
        <f t="shared" si="58"/>
        <v>2.0711223411966944E-2</v>
      </c>
      <c r="BF96" s="365">
        <f t="shared" si="59"/>
        <v>7.5958405177324901E-3</v>
      </c>
      <c r="BG96" s="365">
        <f t="shared" si="60"/>
        <v>9.4340339230237526E-3</v>
      </c>
      <c r="BH96" s="365">
        <f t="shared" si="61"/>
        <v>0.14460576186235322</v>
      </c>
      <c r="BI96" s="380">
        <f t="shared" si="62"/>
        <v>0.22778203508481246</v>
      </c>
      <c r="BJ96" s="365">
        <v>0.28899999999999998</v>
      </c>
      <c r="BK96" s="262">
        <v>16608</v>
      </c>
      <c r="BL96" s="282">
        <v>33626</v>
      </c>
      <c r="BM96" s="262">
        <v>5919</v>
      </c>
      <c r="BN96" s="389">
        <f t="shared" si="63"/>
        <v>65897</v>
      </c>
      <c r="BO96" s="278">
        <v>24258</v>
      </c>
      <c r="BP96" s="278">
        <v>1772.3260036101012</v>
      </c>
      <c r="BQ96" s="262">
        <v>333</v>
      </c>
      <c r="BR96" s="262">
        <v>1609</v>
      </c>
      <c r="BS96" s="457"/>
    </row>
    <row r="97" spans="1:71" x14ac:dyDescent="0.2">
      <c r="A97" s="421"/>
      <c r="B97" s="476">
        <v>1928</v>
      </c>
      <c r="C97" s="458">
        <v>29</v>
      </c>
      <c r="D97" s="760">
        <v>3235</v>
      </c>
      <c r="E97" s="334">
        <v>15656</v>
      </c>
      <c r="F97" s="700"/>
      <c r="G97" s="702"/>
      <c r="H97" s="708"/>
      <c r="I97" s="701"/>
      <c r="J97" s="709"/>
      <c r="K97" s="701"/>
      <c r="L97" s="802">
        <f>((((2/3)+((AZ97+AC97+AB97+AD97-V97)/20))*(AE97+((AJ97+AX97)*(5/6))+((AN97+AR97+AU97)*(1/6))+(AP97*(19/6))+(AT97*(4/3))-(AL97*(7/6))-(BP97*(11/6))-AM97-(AO97*(1/3))-(AV97*(2/3))-AW97))-(((1/3)-(((AZ97+AC97)*2+AB97+AD97-V97)/20))*((AL97*(13/6))+(BP97*(8/3))+(AO97*(1/2))+(AQ97*(1/3))+((AV97+AW97)*(3/2))-(AJ97*(1/6))-(AM97*(11/3))-(AP97*(5/12)))))/2</f>
        <v>15835.803705756247</v>
      </c>
      <c r="M97" s="803">
        <f>L97/E97</f>
        <v>1.0114846516195866</v>
      </c>
      <c r="N97" s="717"/>
      <c r="O97" s="716"/>
      <c r="P97" s="717"/>
      <c r="Q97" s="791"/>
      <c r="R97" s="413">
        <v>0.39500000000000002</v>
      </c>
      <c r="S97" s="412">
        <v>0.73799999999999999</v>
      </c>
      <c r="T97" s="66">
        <f t="shared" si="43"/>
        <v>0.1142158095717193</v>
      </c>
      <c r="U97" s="66">
        <f t="shared" si="44"/>
        <v>3.2927080236892052E-2</v>
      </c>
      <c r="V97" s="113">
        <f t="shared" si="45"/>
        <v>5.6799270306599245E-2</v>
      </c>
      <c r="W97" s="66">
        <f t="shared" si="46"/>
        <v>2.6730386664532504E-2</v>
      </c>
      <c r="X97" s="71">
        <f>E97/AG97</f>
        <v>0.12526403379632592</v>
      </c>
      <c r="Y97" s="66">
        <f t="shared" si="47"/>
        <v>0.23650332700706561</v>
      </c>
      <c r="Z97" s="66">
        <f t="shared" si="48"/>
        <v>8.2754592587851242E-2</v>
      </c>
      <c r="AA97" s="67">
        <f>E97/AE97</f>
        <v>0.35799053346443188</v>
      </c>
      <c r="AB97" s="66">
        <v>0.34200000000000003</v>
      </c>
      <c r="AC97" s="67">
        <f t="shared" si="49"/>
        <v>7.696985214107406E-2</v>
      </c>
      <c r="AD97" s="70">
        <v>0.38100000000000001</v>
      </c>
      <c r="AE97" s="69">
        <v>43733</v>
      </c>
      <c r="AF97" s="69"/>
      <c r="AG97" s="68">
        <v>124984</v>
      </c>
      <c r="AH97" s="404">
        <v>110585</v>
      </c>
      <c r="AI97" s="68">
        <f t="shared" si="50"/>
        <v>10343</v>
      </c>
      <c r="AJ97" s="68">
        <v>9620</v>
      </c>
      <c r="AK97" s="119">
        <v>2890</v>
      </c>
      <c r="AL97" s="72">
        <v>866.86212644142927</v>
      </c>
      <c r="AM97" s="68">
        <v>1440</v>
      </c>
      <c r="AN97" s="69">
        <v>372</v>
      </c>
      <c r="AO97" s="68">
        <v>7099</v>
      </c>
      <c r="AP97" s="68">
        <v>723</v>
      </c>
      <c r="AQ97" s="114">
        <v>222</v>
      </c>
      <c r="AR97" s="69">
        <v>26</v>
      </c>
      <c r="AS97" s="69">
        <f t="shared" si="51"/>
        <v>4995</v>
      </c>
      <c r="AT97" s="68">
        <v>1907</v>
      </c>
      <c r="AU97" s="69">
        <v>228</v>
      </c>
      <c r="AV97" s="69">
        <v>3924</v>
      </c>
      <c r="AW97" s="68">
        <v>947</v>
      </c>
      <c r="AX97" s="220">
        <v>4369</v>
      </c>
      <c r="AY97" s="114">
        <f t="shared" si="52"/>
        <v>1169</v>
      </c>
      <c r="AZ97" s="349">
        <f t="shared" si="53"/>
        <v>0.34990878832490557</v>
      </c>
      <c r="BA97" s="349">
        <f t="shared" si="54"/>
        <v>0.48788644946553161</v>
      </c>
      <c r="BB97" s="353">
        <f t="shared" si="55"/>
        <v>1.1521474748767841E-2</v>
      </c>
      <c r="BC97" s="365">
        <f t="shared" si="56"/>
        <v>3.9965115534788452E-2</v>
      </c>
      <c r="BD97" s="365">
        <f t="shared" si="57"/>
        <v>1.3943246518647245</v>
      </c>
      <c r="BE97" s="365">
        <f t="shared" si="58"/>
        <v>2.1654128461344981E-2</v>
      </c>
      <c r="BF97" s="365">
        <f t="shared" si="59"/>
        <v>7.5769698521410741E-3</v>
      </c>
      <c r="BG97" s="365">
        <f t="shared" si="60"/>
        <v>9.3531972092427834E-3</v>
      </c>
      <c r="BH97" s="365">
        <f t="shared" si="61"/>
        <v>0.16232593236228934</v>
      </c>
      <c r="BI97" s="380">
        <f t="shared" si="62"/>
        <v>0.21997118880479272</v>
      </c>
      <c r="BJ97" s="365">
        <v>0.28100000000000003</v>
      </c>
      <c r="BK97" s="262">
        <v>14288</v>
      </c>
      <c r="BL97" s="282">
        <v>31073</v>
      </c>
      <c r="BM97" s="262">
        <v>5346</v>
      </c>
      <c r="BN97" s="389">
        <f t="shared" si="63"/>
        <v>60978</v>
      </c>
      <c r="BO97" s="278">
        <v>22790</v>
      </c>
      <c r="BP97" s="278">
        <v>2166.2293535546055</v>
      </c>
      <c r="BQ97" s="262">
        <v>308</v>
      </c>
      <c r="BR97" s="262">
        <v>1497</v>
      </c>
      <c r="BS97" s="457"/>
    </row>
    <row r="98" spans="1:71" x14ac:dyDescent="0.2">
      <c r="A98" s="421"/>
      <c r="B98" s="476">
        <v>1927</v>
      </c>
      <c r="C98" s="458">
        <v>31</v>
      </c>
      <c r="D98" s="760">
        <v>3552</v>
      </c>
      <c r="E98" s="334">
        <v>17184</v>
      </c>
      <c r="F98" s="752">
        <f>((((4/6)+((R98+S98+X98+Z98+AB98+AC98+AD98-(1-U98)-V98-W98)/20))*(AE98+(AJ98+AX98)*5/6+(AN98+AR98+AU98)*1/6+AP98*18/6+AT98*8/6-AK98*9/6-AL98*7/6-AM98*3/6-AO98*2/6-AV98*4/6-AW98)-(((2/6)-((R98+S98+T98+U98+Y98+AA98+AB98+AC98+AD98)/20))*(AK98*17/6+AL98*12/6+AO98*3/6+AQ98*2/6+AV98*5/6+AW98*8/6-AJ98*1/6-AM98*9/6-AP98*2/6))))/2</f>
        <v>17256.722922927249</v>
      </c>
      <c r="G98" s="753">
        <f t="shared" si="64"/>
        <v>1.0042320136712783</v>
      </c>
      <c r="H98" s="708"/>
      <c r="I98" s="701"/>
      <c r="J98" s="709"/>
      <c r="K98" s="701"/>
      <c r="L98" s="802">
        <f>((((2/3)+((AZ98+AC98+AB98+AD98-V98)/20))*(AE98+((AJ98+AX98)*(5/6))+((AN98+AR98+AU98)*(1/6))+(AP98*(19/6))+(AT98*(4/3))-(AL98*(7/6))-(BP98*(11/6))-AM98-(AO98*(1/3))-(AV98*(2/3))-AW98))-(((1/3)-(((AZ98+AC98)*2+AB98+AD98-V98)/20))*((AL98*(13/6))+(BP98*(8/3))+(AO98*(1/2))+(AQ98*(1/3))+((AV98+AW98)*(3/2))-(AJ98*(1/6))-(AM98*(11/3))-(AP98*(5/12)))))/2</f>
        <v>17295.453307747957</v>
      </c>
      <c r="M98" s="803">
        <f>L98/E98</f>
        <v>1.0064858768475302</v>
      </c>
      <c r="N98" s="717"/>
      <c r="O98" s="716"/>
      <c r="P98" s="717"/>
      <c r="Q98" s="791"/>
      <c r="R98" s="413">
        <v>0.39200000000000002</v>
      </c>
      <c r="S98" s="412">
        <v>0.73599999999999999</v>
      </c>
      <c r="T98" s="66">
        <f t="shared" si="43"/>
        <v>9.9533997034526589E-2</v>
      </c>
      <c r="U98" s="66">
        <f t="shared" si="44"/>
        <v>3.0014827367083247E-2</v>
      </c>
      <c r="V98" s="113">
        <f t="shared" si="45"/>
        <v>5.0574459494181989E-2</v>
      </c>
      <c r="W98" s="66">
        <f t="shared" si="46"/>
        <v>2.6074984113535267E-2</v>
      </c>
      <c r="X98" s="71">
        <f>E98/AG98</f>
        <v>0.12615350732298206</v>
      </c>
      <c r="Y98" s="66">
        <f t="shared" si="47"/>
        <v>0.23994916331285746</v>
      </c>
      <c r="Z98" s="66">
        <f t="shared" si="48"/>
        <v>8.3162647285541236E-2</v>
      </c>
      <c r="AA98" s="67">
        <f>E98/AE98</f>
        <v>0.36399067994069051</v>
      </c>
      <c r="AB98" s="66">
        <v>0.34399999999999997</v>
      </c>
      <c r="AC98" s="67">
        <f t="shared" si="49"/>
        <v>7.8611019344418748E-2</v>
      </c>
      <c r="AD98" s="70">
        <v>0.34499999999999997</v>
      </c>
      <c r="AE98" s="69">
        <v>47210</v>
      </c>
      <c r="AF98" s="69"/>
      <c r="AG98" s="68">
        <v>136215</v>
      </c>
      <c r="AH98" s="404">
        <v>120349</v>
      </c>
      <c r="AI98" s="68">
        <f t="shared" si="50"/>
        <v>11328</v>
      </c>
      <c r="AJ98" s="68">
        <v>10708</v>
      </c>
      <c r="AK98" s="119">
        <v>2649</v>
      </c>
      <c r="AL98" s="72">
        <v>961.39558588458283</v>
      </c>
      <c r="AM98" s="68">
        <v>1417</v>
      </c>
      <c r="AN98" s="69">
        <v>456</v>
      </c>
      <c r="AO98" s="68">
        <v>6889</v>
      </c>
      <c r="AP98" s="68">
        <v>620</v>
      </c>
      <c r="AQ98" s="114">
        <v>307</v>
      </c>
      <c r="AR98" s="69">
        <v>43</v>
      </c>
      <c r="AS98" s="69">
        <f t="shared" si="51"/>
        <v>4699</v>
      </c>
      <c r="AT98" s="68">
        <v>1789</v>
      </c>
      <c r="AU98" s="69">
        <v>193</v>
      </c>
      <c r="AV98" s="69">
        <v>4459</v>
      </c>
      <c r="AW98" s="68">
        <v>924</v>
      </c>
      <c r="AX98" s="220">
        <v>4007</v>
      </c>
      <c r="AY98" s="114">
        <f t="shared" si="52"/>
        <v>1231</v>
      </c>
      <c r="AZ98" s="349">
        <f t="shared" si="53"/>
        <v>0.34658444371031089</v>
      </c>
      <c r="BA98" s="349">
        <f t="shared" si="54"/>
        <v>0.47737767499908235</v>
      </c>
      <c r="BB98" s="353">
        <f t="shared" si="55"/>
        <v>1.0402672246081563E-2</v>
      </c>
      <c r="BC98" s="365">
        <f t="shared" si="56"/>
        <v>3.449693499247513E-2</v>
      </c>
      <c r="BD98" s="365">
        <f t="shared" si="57"/>
        <v>1.3773776742215633</v>
      </c>
      <c r="BE98" s="365">
        <f t="shared" si="58"/>
        <v>1.95721245498835E-2</v>
      </c>
      <c r="BF98" s="365">
        <f t="shared" si="59"/>
        <v>6.7833938993502917E-3</v>
      </c>
      <c r="BG98" s="365">
        <f t="shared" si="60"/>
        <v>9.037183863744816E-3</v>
      </c>
      <c r="BH98" s="365">
        <f t="shared" si="61"/>
        <v>0.14592247405210759</v>
      </c>
      <c r="BI98" s="380">
        <f t="shared" si="62"/>
        <v>0.22681635246769752</v>
      </c>
      <c r="BJ98" s="365">
        <v>0.28199999999999997</v>
      </c>
      <c r="BK98" s="262">
        <v>15663</v>
      </c>
      <c r="BL98" s="282">
        <v>33941</v>
      </c>
      <c r="BM98" s="262">
        <v>5654</v>
      </c>
      <c r="BN98" s="389">
        <f t="shared" si="63"/>
        <v>65026</v>
      </c>
      <c r="BO98" s="278">
        <v>25188</v>
      </c>
      <c r="BP98" s="278">
        <v>1728.4085572837091</v>
      </c>
      <c r="BQ98" s="272">
        <v>308.39939550304643</v>
      </c>
      <c r="BR98" s="262">
        <v>1682</v>
      </c>
      <c r="BS98" s="457"/>
    </row>
    <row r="99" spans="1:71" x14ac:dyDescent="0.2">
      <c r="A99" s="421"/>
      <c r="B99" s="476">
        <v>1926</v>
      </c>
      <c r="C99" s="458">
        <v>32</v>
      </c>
      <c r="D99" s="760">
        <v>3419</v>
      </c>
      <c r="E99" s="334">
        <v>16527</v>
      </c>
      <c r="F99" s="700"/>
      <c r="G99" s="702"/>
      <c r="H99" s="708"/>
      <c r="I99" s="701"/>
      <c r="J99" s="709"/>
      <c r="K99" s="701"/>
      <c r="L99" s="800">
        <f>((((2/3)+((AZ99+AC99+AB99+AD99-V99)/20))*(AE99+((AJ99+AX99)*(5/6))+((AN99+AR99+AU99)*(1/6))+(AP99*(19/6))+(AT99*(4/3))-(AL99*(7/6))-(BP99*(11/6))-AM99-(AO99*(1/3))-(AV99*(2/3))-AW99))-(((1/3)-(((AZ99+AC99)*2+AB99+AD99-V99)/20))*((AL99*(13/6))+(BP99*(8/3))+(AO99*(1/2))+(AQ99*(1/3))+((AV99+AW99)*(3/2))-(AJ99*(1/6))-(AM99*(11/3))-(AP99*(5/12)))))/2</f>
        <v>16813.996711437107</v>
      </c>
      <c r="M99" s="801">
        <f>L99/E99</f>
        <v>1.0173653241022029</v>
      </c>
      <c r="N99" s="717"/>
      <c r="O99" s="716"/>
      <c r="P99" s="717"/>
      <c r="Q99" s="791"/>
      <c r="R99" s="413">
        <v>0.39</v>
      </c>
      <c r="S99" s="412">
        <v>0.73599999999999999</v>
      </c>
      <c r="T99" s="66">
        <f t="shared" si="43"/>
        <v>0.1251306688018505</v>
      </c>
      <c r="U99" s="66">
        <f t="shared" si="44"/>
        <v>2.9581192589132804E-2</v>
      </c>
      <c r="V99" s="113">
        <f t="shared" si="45"/>
        <v>5.2945744697050448E-2</v>
      </c>
      <c r="W99" s="66">
        <f t="shared" si="46"/>
        <v>2.6845488312092703E-2</v>
      </c>
      <c r="X99" s="71">
        <f>E99/AG99</f>
        <v>0.12583179790166132</v>
      </c>
      <c r="Y99" s="66">
        <f t="shared" si="47"/>
        <v>0.25880207290763108</v>
      </c>
      <c r="Z99" s="66">
        <f t="shared" si="48"/>
        <v>8.8593138523853754E-2</v>
      </c>
      <c r="AA99" s="67">
        <f>E99/AE99</f>
        <v>0.36758524054180292</v>
      </c>
      <c r="AB99" s="66">
        <v>0.34599999999999997</v>
      </c>
      <c r="AC99" s="67">
        <f t="shared" si="49"/>
        <v>8.2098643236740723E-2</v>
      </c>
      <c r="AD99" s="70">
        <v>0.4</v>
      </c>
      <c r="AE99" s="69">
        <v>44961</v>
      </c>
      <c r="AF99" s="69"/>
      <c r="AG99" s="68">
        <v>131342</v>
      </c>
      <c r="AH99" s="404">
        <v>115265</v>
      </c>
      <c r="AI99" s="68">
        <f t="shared" si="50"/>
        <v>11636</v>
      </c>
      <c r="AJ99" s="68">
        <v>10783</v>
      </c>
      <c r="AK99" s="119">
        <v>3079</v>
      </c>
      <c r="AL99" s="72">
        <v>932.29539325598739</v>
      </c>
      <c r="AM99" s="68">
        <v>1330</v>
      </c>
      <c r="AN99" s="69">
        <v>411</v>
      </c>
      <c r="AO99" s="68">
        <v>6954</v>
      </c>
      <c r="AP99" s="68">
        <v>853</v>
      </c>
      <c r="AQ99" s="114">
        <v>236</v>
      </c>
      <c r="AR99" s="69">
        <v>53</v>
      </c>
      <c r="AS99" s="69">
        <f t="shared" si="51"/>
        <v>5626</v>
      </c>
      <c r="AT99" s="68">
        <v>2320</v>
      </c>
      <c r="AU99" s="69">
        <v>228</v>
      </c>
      <c r="AV99" s="69">
        <v>4357</v>
      </c>
      <c r="AW99" s="68">
        <v>971</v>
      </c>
      <c r="AX99" s="220">
        <v>4934</v>
      </c>
      <c r="AY99" s="114">
        <f t="shared" si="52"/>
        <v>1207</v>
      </c>
      <c r="AZ99" s="349">
        <f t="shared" si="53"/>
        <v>0.34232004994594267</v>
      </c>
      <c r="BA99" s="349">
        <f t="shared" si="54"/>
        <v>0.49141173425103929</v>
      </c>
      <c r="BB99" s="353">
        <f t="shared" si="55"/>
        <v>1.0126235324572489E-2</v>
      </c>
      <c r="BC99" s="365">
        <f t="shared" si="56"/>
        <v>4.2834736794018669E-2</v>
      </c>
      <c r="BD99" s="365">
        <f t="shared" si="57"/>
        <v>1.435533017504059</v>
      </c>
      <c r="BE99" s="365">
        <f t="shared" si="58"/>
        <v>2.1596494739885678E-2</v>
      </c>
      <c r="BF99" s="365">
        <f t="shared" si="59"/>
        <v>7.3929131580149536E-3</v>
      </c>
      <c r="BG99" s="365">
        <f t="shared" si="60"/>
        <v>9.1897488998187934E-3</v>
      </c>
      <c r="BH99" s="365">
        <f t="shared" si="61"/>
        <v>0.15466737839460867</v>
      </c>
      <c r="BI99" s="380">
        <f t="shared" si="62"/>
        <v>0.23983007495384889</v>
      </c>
      <c r="BJ99" s="365">
        <v>0.28000000000000003</v>
      </c>
      <c r="BK99" s="262">
        <v>14953</v>
      </c>
      <c r="BL99" s="282">
        <v>32229</v>
      </c>
      <c r="BM99" s="262">
        <v>5516</v>
      </c>
      <c r="BN99" s="389">
        <f t="shared" si="63"/>
        <v>64543</v>
      </c>
      <c r="BO99" s="278">
        <v>23770</v>
      </c>
      <c r="BP99" s="278">
        <v>2337.8315990666974</v>
      </c>
      <c r="BQ99" s="272">
        <v>266.50715939162814</v>
      </c>
      <c r="BR99" s="262">
        <v>1613</v>
      </c>
      <c r="BS99" s="457"/>
    </row>
    <row r="100" spans="1:71" x14ac:dyDescent="0.2">
      <c r="A100" s="421"/>
      <c r="B100" s="476">
        <v>1925</v>
      </c>
      <c r="C100" s="458">
        <v>32</v>
      </c>
      <c r="D100" s="760">
        <v>3502</v>
      </c>
      <c r="E100" s="334">
        <v>18335</v>
      </c>
      <c r="F100" s="700"/>
      <c r="G100" s="702"/>
      <c r="H100" s="708"/>
      <c r="I100" s="701"/>
      <c r="J100" s="709"/>
      <c r="K100" s="701"/>
      <c r="L100" s="715"/>
      <c r="M100" s="716"/>
      <c r="N100" s="717"/>
      <c r="O100" s="784"/>
      <c r="P100" s="717"/>
      <c r="Q100" s="791"/>
      <c r="R100" s="413">
        <v>0.40699999999999997</v>
      </c>
      <c r="S100" s="412">
        <v>0.75700000000000001</v>
      </c>
      <c r="T100" s="66">
        <f t="shared" si="43"/>
        <v>7.9933321135980159E-2</v>
      </c>
      <c r="U100" s="66">
        <f t="shared" si="44"/>
        <v>3.5291008517818301E-2</v>
      </c>
      <c r="V100" s="113">
        <f t="shared" si="45"/>
        <v>4.892030357745776E-2</v>
      </c>
      <c r="W100" s="66">
        <f t="shared" si="46"/>
        <v>2.8623122115834197E-2</v>
      </c>
      <c r="X100" s="71">
        <f>E100/AG100</f>
        <v>0.134576709091176</v>
      </c>
      <c r="Y100" s="66">
        <f t="shared" si="47"/>
        <v>0.23254253826919558</v>
      </c>
      <c r="Z100" s="66">
        <f t="shared" si="48"/>
        <v>8.3960893116660065E-2</v>
      </c>
      <c r="AA100" s="67">
        <f>E100/AE100</f>
        <v>0.37273078408651988</v>
      </c>
      <c r="AB100" s="66">
        <v>0.35</v>
      </c>
      <c r="AC100" s="67">
        <f t="shared" si="49"/>
        <v>8.0327652265821115E-2</v>
      </c>
      <c r="AD100" s="70">
        <v>0.30299999999999999</v>
      </c>
      <c r="AE100" s="69">
        <v>49191</v>
      </c>
      <c r="AF100" s="69"/>
      <c r="AG100" s="68">
        <v>136242</v>
      </c>
      <c r="AH100" s="404">
        <v>120809</v>
      </c>
      <c r="AI100" s="68">
        <f t="shared" si="50"/>
        <v>11439</v>
      </c>
      <c r="AJ100" s="68">
        <v>10944</v>
      </c>
      <c r="AK100" s="119">
        <v>2429</v>
      </c>
      <c r="AL100" s="72">
        <v>1186.8946983672422</v>
      </c>
      <c r="AM100" s="68">
        <v>1736</v>
      </c>
      <c r="AN100" s="69">
        <v>439</v>
      </c>
      <c r="AO100" s="68">
        <v>6665</v>
      </c>
      <c r="AP100" s="68">
        <v>495</v>
      </c>
      <c r="AQ100" s="114">
        <v>295</v>
      </c>
      <c r="AR100" s="69">
        <v>35</v>
      </c>
      <c r="AS100" s="69">
        <f t="shared" si="51"/>
        <v>3932</v>
      </c>
      <c r="AT100" s="68">
        <v>1386</v>
      </c>
      <c r="AU100" s="69">
        <v>167</v>
      </c>
      <c r="AV100" s="69">
        <v>3900</v>
      </c>
      <c r="AW100" s="68">
        <v>1113</v>
      </c>
      <c r="AX100" s="220">
        <v>3291</v>
      </c>
      <c r="AY100" s="114">
        <f t="shared" si="52"/>
        <v>1408</v>
      </c>
      <c r="AZ100" s="349">
        <f t="shared" si="53"/>
        <v>0.3610560620073105</v>
      </c>
      <c r="BA100" s="349">
        <f t="shared" si="54"/>
        <v>0.48405043965884237</v>
      </c>
      <c r="BB100" s="353">
        <f t="shared" si="55"/>
        <v>1.2742032559709928E-2</v>
      </c>
      <c r="BC100" s="365">
        <f t="shared" si="56"/>
        <v>2.8860410152522716E-2</v>
      </c>
      <c r="BD100" s="365">
        <f t="shared" si="57"/>
        <v>1.3406517452379501</v>
      </c>
      <c r="BE100" s="365">
        <f t="shared" si="58"/>
        <v>2.2626090138439959E-2</v>
      </c>
      <c r="BF100" s="365">
        <f t="shared" si="59"/>
        <v>8.1692870040075746E-3</v>
      </c>
      <c r="BG100" s="365">
        <f t="shared" si="60"/>
        <v>1.0334551753497453E-2</v>
      </c>
      <c r="BH100" s="365">
        <f t="shared" si="61"/>
        <v>0.13549226484519525</v>
      </c>
      <c r="BI100" s="380">
        <f t="shared" si="62"/>
        <v>0.22247972190034762</v>
      </c>
      <c r="BJ100" s="365">
        <v>0.28799999999999998</v>
      </c>
      <c r="BK100" s="262">
        <v>16658</v>
      </c>
      <c r="BL100" s="282">
        <v>34798</v>
      </c>
      <c r="BM100" s="262">
        <v>5823</v>
      </c>
      <c r="BN100" s="389">
        <f t="shared" si="63"/>
        <v>65948</v>
      </c>
      <c r="BO100" s="278">
        <v>25558</v>
      </c>
      <c r="BP100" s="278">
        <v>1549.211461676477</v>
      </c>
      <c r="BQ100" s="272">
        <v>289.94068237093444</v>
      </c>
      <c r="BR100" s="262">
        <v>1681</v>
      </c>
      <c r="BS100" s="457"/>
    </row>
    <row r="101" spans="1:71" x14ac:dyDescent="0.2">
      <c r="A101" s="421"/>
      <c r="B101" s="476">
        <v>1924</v>
      </c>
      <c r="C101" s="458">
        <v>33</v>
      </c>
      <c r="D101" s="760">
        <v>3426</v>
      </c>
      <c r="E101" s="334">
        <v>16835</v>
      </c>
      <c r="F101" s="752">
        <f>((((4/6)+((R101+S101+X101+Z101+AB101+AC101+AD101-(1-U101)-V101-W101)/20))*(AE101+(AJ101+AX101)*5/6+(AN101+AR101+AU101)*1/6+AP101*18/6+AT101*8/6-AK101*9/6-AL101*7/6-AM101*3/6-AO101*2/6-AV101*4/6-AW101)-(((2/6)-((R101+S101+T101+U101+Y101+AA101+AB101+AC101+AD101)/20))*(AK101*17/6+AL101*12/6+AO101*3/6+AQ101*2/6+AV101*5/6+AW101*8/6-AJ101*1/6-AM101*9/6-AP101*2/6))))/2</f>
        <v>16703.727277208411</v>
      </c>
      <c r="G101" s="753">
        <f t="shared" si="64"/>
        <v>0.99220239246857211</v>
      </c>
      <c r="H101" s="708"/>
      <c r="I101" s="701"/>
      <c r="J101" s="709"/>
      <c r="K101" s="701"/>
      <c r="L101" s="796">
        <f>((((2/3)+((AZ101+AC101+AB101+AD101-V101)/20))*(AE101+((AJ101+AX101)*(5/6))+((AN101+AR101+AU101)*(1/6))+(AP101*(19/6))+(AT101*(4/3))-(AL101*(7/6))-(BP101*(11/6))-AM101-(AO101*(1/3))-(AV101*(2/3))-AW101))-(((1/3)-(((AZ101+AC101)*2+AB101+AD101-V101)/20))*((AL101*(13/6))+(BP101*(8/3))+(AO101*(1/2))+(AQ101*(1/3))+((AV101+AW101)*(3/2))-(AJ101*(1/6))-(AM101*(11/3))-(AP101*(5/12)))))/2</f>
        <v>16664.714473819262</v>
      </c>
      <c r="M101" s="797">
        <f>L101/E101</f>
        <v>0.98988502962989378</v>
      </c>
      <c r="N101" s="717"/>
      <c r="O101" s="784"/>
      <c r="P101" s="717"/>
      <c r="Q101" s="791"/>
      <c r="R101" s="413">
        <v>0.38800000000000001</v>
      </c>
      <c r="S101" s="412">
        <v>0.73199999999999998</v>
      </c>
      <c r="T101" s="66">
        <f t="shared" si="43"/>
        <v>0.10606060606060606</v>
      </c>
      <c r="U101" s="66">
        <f t="shared" si="44"/>
        <v>2.7101697145112486E-2</v>
      </c>
      <c r="V101" s="113">
        <f t="shared" si="45"/>
        <v>5.0191533248207444E-2</v>
      </c>
      <c r="W101" s="66">
        <f t="shared" si="46"/>
        <v>3.4666491251151163E-2</v>
      </c>
      <c r="X101" s="71">
        <f>E101/AG101</f>
        <v>0.12719772124545722</v>
      </c>
      <c r="Y101" s="66">
        <f t="shared" si="47"/>
        <v>0.23733719247467439</v>
      </c>
      <c r="Z101" s="66">
        <f t="shared" si="48"/>
        <v>8.1781296986090227E-2</v>
      </c>
      <c r="AA101" s="67">
        <f>E101/AE101</f>
        <v>0.36914002543524976</v>
      </c>
      <c r="AB101" s="66">
        <v>0.34300000000000003</v>
      </c>
      <c r="AC101" s="67">
        <f t="shared" si="49"/>
        <v>7.6046632868163169E-2</v>
      </c>
      <c r="AD101" s="70">
        <v>0.35899999999999999</v>
      </c>
      <c r="AE101" s="69">
        <v>45606</v>
      </c>
      <c r="AF101" s="69"/>
      <c r="AG101" s="68">
        <v>132353</v>
      </c>
      <c r="AH101" s="404">
        <v>117531</v>
      </c>
      <c r="AI101" s="68">
        <f t="shared" si="50"/>
        <v>10824</v>
      </c>
      <c r="AJ101" s="68">
        <v>10065</v>
      </c>
      <c r="AK101" s="119">
        <v>2700</v>
      </c>
      <c r="AL101" s="72">
        <v>1056.2834691861763</v>
      </c>
      <c r="AM101" s="68">
        <v>1236</v>
      </c>
      <c r="AN101" s="69">
        <v>431</v>
      </c>
      <c r="AO101" s="68">
        <v>6643</v>
      </c>
      <c r="AP101" s="68">
        <v>759</v>
      </c>
      <c r="AQ101" s="114">
        <v>324</v>
      </c>
      <c r="AR101" s="69">
        <v>65</v>
      </c>
      <c r="AS101" s="69">
        <f t="shared" si="51"/>
        <v>4837</v>
      </c>
      <c r="AT101" s="68">
        <v>1906</v>
      </c>
      <c r="AU101" s="69">
        <v>218</v>
      </c>
      <c r="AV101" s="69">
        <v>3816</v>
      </c>
      <c r="AW101" s="68">
        <v>1257</v>
      </c>
      <c r="AX101" s="220">
        <v>4123</v>
      </c>
      <c r="AY101" s="114">
        <f t="shared" si="52"/>
        <v>1581</v>
      </c>
      <c r="AZ101" s="349">
        <f t="shared" si="53"/>
        <v>0.34457851352066066</v>
      </c>
      <c r="BA101" s="349">
        <f t="shared" si="54"/>
        <v>0.47730689897471157</v>
      </c>
      <c r="BB101" s="353">
        <f t="shared" si="55"/>
        <v>9.3386625161499936E-3</v>
      </c>
      <c r="BC101" s="365">
        <f t="shared" si="56"/>
        <v>3.6546205979464008E-2</v>
      </c>
      <c r="BD101" s="365">
        <f t="shared" si="57"/>
        <v>1.3851905451037145</v>
      </c>
      <c r="BE101" s="365">
        <f t="shared" si="58"/>
        <v>2.7562162873306144E-2</v>
      </c>
      <c r="BF101" s="365">
        <f t="shared" si="59"/>
        <v>9.497329112298173E-3</v>
      </c>
      <c r="BG101" s="365">
        <f t="shared" si="60"/>
        <v>1.1945328024298657E-2</v>
      </c>
      <c r="BH101" s="365">
        <f t="shared" si="61"/>
        <v>0.14566065868526071</v>
      </c>
      <c r="BI101" s="380">
        <f t="shared" si="62"/>
        <v>0.22069464544138928</v>
      </c>
      <c r="BJ101" s="365">
        <v>0.28299999999999997</v>
      </c>
      <c r="BK101" s="262">
        <v>15002</v>
      </c>
      <c r="BL101" s="282">
        <v>33264</v>
      </c>
      <c r="BM101" s="262">
        <v>5366</v>
      </c>
      <c r="BN101" s="389">
        <f t="shared" si="63"/>
        <v>63173</v>
      </c>
      <c r="BO101" s="278">
        <v>25028</v>
      </c>
      <c r="BP101" s="278">
        <v>1896.9287685992547</v>
      </c>
      <c r="BQ101" s="272">
        <v>271.89559331534923</v>
      </c>
      <c r="BR101" s="262">
        <v>1634</v>
      </c>
      <c r="BS101" s="457"/>
    </row>
    <row r="102" spans="1:71" x14ac:dyDescent="0.2">
      <c r="A102" s="421"/>
      <c r="B102" s="476">
        <v>1923</v>
      </c>
      <c r="C102" s="458">
        <v>30</v>
      </c>
      <c r="D102" s="760">
        <v>3299</v>
      </c>
      <c r="E102" s="334">
        <v>16559</v>
      </c>
      <c r="F102" s="700"/>
      <c r="G102" s="701"/>
      <c r="H102" s="708"/>
      <c r="I102" s="701"/>
      <c r="J102" s="709"/>
      <c r="K102" s="701"/>
      <c r="L102" s="715"/>
      <c r="M102" s="701"/>
      <c r="N102" s="717"/>
      <c r="O102" s="784"/>
      <c r="P102" s="717"/>
      <c r="Q102" s="791"/>
      <c r="R102" s="413">
        <v>0.39200000000000002</v>
      </c>
      <c r="S102" s="412">
        <v>0.73699999999999999</v>
      </c>
      <c r="T102" s="66">
        <f t="shared" si="43"/>
        <v>0.11936369363693637</v>
      </c>
      <c r="U102" s="66">
        <f t="shared" si="44"/>
        <v>3.0510305103051031E-2</v>
      </c>
      <c r="V102" s="113">
        <f t="shared" si="45"/>
        <v>5.4754458889313483E-2</v>
      </c>
      <c r="W102" s="66">
        <f t="shared" si="46"/>
        <v>3.4402844028440287E-2</v>
      </c>
      <c r="X102" s="71">
        <f>E102/AG102</f>
        <v>0.12913816902836375</v>
      </c>
      <c r="Y102" s="66">
        <f t="shared" si="47"/>
        <v>0.2415849158491585</v>
      </c>
      <c r="Z102" s="66">
        <f t="shared" si="48"/>
        <v>8.3734314925873646E-2</v>
      </c>
      <c r="AA102" s="67">
        <f>E102/AE102</f>
        <v>0.37258122581225811</v>
      </c>
      <c r="AB102" s="66">
        <v>0.34599999999999997</v>
      </c>
      <c r="AC102" s="67">
        <f t="shared" si="49"/>
        <v>7.7362801905994844E-2</v>
      </c>
      <c r="AD102" s="70">
        <v>0.39400000000000002</v>
      </c>
      <c r="AE102" s="69">
        <v>44444</v>
      </c>
      <c r="AF102" s="69"/>
      <c r="AG102" s="68">
        <v>128227</v>
      </c>
      <c r="AH102" s="404">
        <v>113501</v>
      </c>
      <c r="AI102" s="68">
        <f t="shared" si="50"/>
        <v>10737</v>
      </c>
      <c r="AJ102" s="68">
        <v>9920</v>
      </c>
      <c r="AK102" s="119">
        <v>3443</v>
      </c>
      <c r="AL102" s="72">
        <v>1085.1470959912233</v>
      </c>
      <c r="AM102" s="68">
        <v>1356</v>
      </c>
      <c r="AN102" s="69">
        <v>466</v>
      </c>
      <c r="AO102" s="68">
        <v>7021</v>
      </c>
      <c r="AP102" s="68">
        <v>817</v>
      </c>
      <c r="AQ102" s="114">
        <v>261</v>
      </c>
      <c r="AR102" s="69">
        <v>44</v>
      </c>
      <c r="AS102" s="69">
        <f t="shared" si="51"/>
        <v>5305</v>
      </c>
      <c r="AT102" s="68">
        <v>1567</v>
      </c>
      <c r="AU102" s="69">
        <v>240</v>
      </c>
      <c r="AV102" s="69">
        <v>3819</v>
      </c>
      <c r="AW102" s="68">
        <v>1268</v>
      </c>
      <c r="AX102" s="220">
        <v>4555</v>
      </c>
      <c r="AY102" s="114">
        <f t="shared" si="52"/>
        <v>1529</v>
      </c>
      <c r="AZ102" s="349">
        <f t="shared" si="53"/>
        <v>0.34660406934576959</v>
      </c>
      <c r="BA102" s="349">
        <f t="shared" si="54"/>
        <v>0.48393084139845743</v>
      </c>
      <c r="BB102" s="353">
        <f t="shared" si="55"/>
        <v>1.0574995905698489E-2</v>
      </c>
      <c r="BC102" s="365">
        <f t="shared" si="56"/>
        <v>4.1371941946703891E-2</v>
      </c>
      <c r="BD102" s="365">
        <f t="shared" si="57"/>
        <v>1.3962064620646206</v>
      </c>
      <c r="BE102" s="365">
        <f t="shared" si="58"/>
        <v>2.853028530285303E-2</v>
      </c>
      <c r="BF102" s="365">
        <f t="shared" si="59"/>
        <v>9.888712985564662E-3</v>
      </c>
      <c r="BG102" s="365">
        <f t="shared" si="60"/>
        <v>1.1924165737325212E-2</v>
      </c>
      <c r="BH102" s="365">
        <f t="shared" si="61"/>
        <v>0.15797407974079741</v>
      </c>
      <c r="BI102" s="380">
        <f t="shared" si="62"/>
        <v>0.22320223202232023</v>
      </c>
      <c r="BJ102" s="365">
        <v>0.28399999999999997</v>
      </c>
      <c r="BK102" s="262">
        <v>14795</v>
      </c>
      <c r="BL102" s="282">
        <v>32200</v>
      </c>
      <c r="BM102" s="262">
        <v>5098</v>
      </c>
      <c r="BN102" s="389">
        <f t="shared" si="63"/>
        <v>62053</v>
      </c>
      <c r="BO102" s="278">
        <v>24207</v>
      </c>
      <c r="BP102" s="278">
        <v>2553.1777648688462</v>
      </c>
      <c r="BQ102" s="272">
        <v>290.91409461637778</v>
      </c>
      <c r="BR102" s="262">
        <v>1539</v>
      </c>
      <c r="BS102" s="457"/>
    </row>
    <row r="103" spans="1:71" x14ac:dyDescent="0.2">
      <c r="A103" s="421"/>
      <c r="B103" s="476">
        <v>1922</v>
      </c>
      <c r="C103" s="458">
        <v>24</v>
      </c>
      <c r="D103" s="760">
        <v>3037</v>
      </c>
      <c r="E103" s="334">
        <v>15198</v>
      </c>
      <c r="F103" s="752">
        <f>((((4/6)+((R103+S103+X103+Z103+AB103+AC103+AD103-(1-U103)-V103-W103)/20))*(AE103+(AJ103+AX103)*5/6+(AN103+AR103+AU103)*1/6+AP103*18/6+AT103*8/6-AK103*9/6-AL103*7/6-AM103*3/6-AO103*2/6-AV103*4/6-AW103)-(((2/6)-((R103+S103+T103+U103+Y103+AA103+AB103+AC103+AD103)/20))*(AK103*17/6+AL103*12/6+AO103*3/6+AQ103*2/6+AV103*5/6+AW103*8/6-AJ103*1/6-AM103*9/6-AP103*2/6))))/2</f>
        <v>15236.371946455898</v>
      </c>
      <c r="G103" s="753">
        <f t="shared" si="64"/>
        <v>1.0025248023724107</v>
      </c>
      <c r="H103" s="708"/>
      <c r="I103" s="701"/>
      <c r="J103" s="709"/>
      <c r="K103" s="701"/>
      <c r="L103" s="798">
        <f>((((2/3)+((AZ103+AC103+AB103+AD103-V103)/20))*(AE103+((AJ103+AX103)*(5/6))+((AN103+AR103+AU103)*(1/6))+(AP103*(19/6))+(AT103*(4/3))-(AL103*(7/6))-(BP103*(11/6))-AM103-(AO103*(1/3))-(AV103*(2/3))-AW103))-(((1/3)-(((AZ103+AC103)*2+AB103+AD103-V103)/20))*((AL103*(13/6))+(BP103*(8/3))+(AO103*(1/2))+(AQ103*(1/3))+((AV103+AW103)*(3/2))-(AJ103*(1/6))-(AM103*(11/3))-(AP103*(5/12)))))/2</f>
        <v>15210.717184351861</v>
      </c>
      <c r="M103" s="799">
        <f>L103/E103</f>
        <v>1.0008367669661706</v>
      </c>
      <c r="N103" s="717"/>
      <c r="O103" s="716"/>
      <c r="P103" s="717"/>
      <c r="Q103" s="791"/>
      <c r="R103" s="413">
        <v>0.39900000000000002</v>
      </c>
      <c r="S103" s="412">
        <v>0.746</v>
      </c>
      <c r="T103" s="66">
        <f t="shared" si="43"/>
        <v>0.12118299978377339</v>
      </c>
      <c r="U103" s="66">
        <f t="shared" si="44"/>
        <v>3.1208706724647432E-2</v>
      </c>
      <c r="V103" s="113">
        <f t="shared" si="45"/>
        <v>5.8933765231622415E-2</v>
      </c>
      <c r="W103" s="66">
        <f t="shared" si="46"/>
        <v>3.4620282055594261E-2</v>
      </c>
      <c r="X103" s="71">
        <f>E103/AG103</f>
        <v>0.12887415309211475</v>
      </c>
      <c r="Y103" s="66">
        <f t="shared" si="47"/>
        <v>0.23316435624534512</v>
      </c>
      <c r="Z103" s="66">
        <f t="shared" si="48"/>
        <v>8.2295279363006554E-2</v>
      </c>
      <c r="AA103" s="67">
        <f>E103/AE103</f>
        <v>0.36513466112485887</v>
      </c>
      <c r="AB103" s="66">
        <v>0.34699999999999998</v>
      </c>
      <c r="AC103" s="67">
        <f t="shared" si="49"/>
        <v>7.5791365991401599E-2</v>
      </c>
      <c r="AD103" s="70">
        <v>0.36599999999999999</v>
      </c>
      <c r="AE103" s="69">
        <v>41623</v>
      </c>
      <c r="AF103" s="69"/>
      <c r="AG103" s="68">
        <v>117929</v>
      </c>
      <c r="AH103" s="404">
        <v>104403</v>
      </c>
      <c r="AI103" s="68">
        <f t="shared" si="50"/>
        <v>9705</v>
      </c>
      <c r="AJ103" s="68">
        <v>8938</v>
      </c>
      <c r="AK103" s="119">
        <v>2601</v>
      </c>
      <c r="AL103" s="72">
        <v>998.09113931526497</v>
      </c>
      <c r="AM103" s="68">
        <v>1299</v>
      </c>
      <c r="AN103" s="69">
        <v>448</v>
      </c>
      <c r="AO103" s="68">
        <v>6950</v>
      </c>
      <c r="AP103" s="68">
        <v>767</v>
      </c>
      <c r="AQ103" s="114">
        <v>271</v>
      </c>
      <c r="AR103" s="69">
        <v>55</v>
      </c>
      <c r="AS103" s="69">
        <f t="shared" si="51"/>
        <v>5044</v>
      </c>
      <c r="AT103" s="68">
        <v>2020</v>
      </c>
      <c r="AU103" s="69">
        <v>238</v>
      </c>
      <c r="AV103" s="69">
        <v>3695</v>
      </c>
      <c r="AW103" s="68">
        <v>1170</v>
      </c>
      <c r="AX103" s="220">
        <v>4303</v>
      </c>
      <c r="AY103" s="114">
        <f t="shared" si="52"/>
        <v>1441</v>
      </c>
      <c r="AZ103" s="349">
        <f t="shared" si="53"/>
        <v>0.35294965614903884</v>
      </c>
      <c r="BA103" s="349">
        <f t="shared" si="54"/>
        <v>0.4951453840870354</v>
      </c>
      <c r="BB103" s="353">
        <f t="shared" si="55"/>
        <v>1.1015102307320506E-2</v>
      </c>
      <c r="BC103" s="365">
        <f t="shared" si="56"/>
        <v>4.2771498104791868E-2</v>
      </c>
      <c r="BD103" s="365">
        <f t="shared" si="57"/>
        <v>1.4028782163707565</v>
      </c>
      <c r="BE103" s="365">
        <f t="shared" si="58"/>
        <v>2.8109458712730941E-2</v>
      </c>
      <c r="BF103" s="365">
        <f t="shared" si="59"/>
        <v>9.9212237871939904E-3</v>
      </c>
      <c r="BG103" s="365">
        <f t="shared" si="60"/>
        <v>1.2219216647304734E-2</v>
      </c>
      <c r="BH103" s="365">
        <f t="shared" si="61"/>
        <v>0.16697498978929917</v>
      </c>
      <c r="BI103" s="380">
        <f t="shared" si="62"/>
        <v>0.21473704442255484</v>
      </c>
      <c r="BJ103" s="365">
        <v>0.28599999999999998</v>
      </c>
      <c r="BK103" s="262">
        <v>13546</v>
      </c>
      <c r="BL103" s="282">
        <v>29892</v>
      </c>
      <c r="BM103" s="262">
        <v>4772</v>
      </c>
      <c r="BN103" s="389">
        <f t="shared" si="63"/>
        <v>58392</v>
      </c>
      <c r="BO103" s="278">
        <v>22290</v>
      </c>
      <c r="BP103" s="278">
        <v>1785.8865506597958</v>
      </c>
      <c r="BQ103" s="272">
        <v>246.02745175592983</v>
      </c>
      <c r="BR103" s="262">
        <v>1531</v>
      </c>
      <c r="BS103" s="457"/>
    </row>
    <row r="104" spans="1:71" x14ac:dyDescent="0.2">
      <c r="A104" s="421"/>
      <c r="B104" s="476">
        <v>1921</v>
      </c>
      <c r="C104" s="458">
        <v>24</v>
      </c>
      <c r="D104" s="760">
        <v>3131</v>
      </c>
      <c r="E104" s="334">
        <v>15296</v>
      </c>
      <c r="F104" s="700"/>
      <c r="G104" s="702"/>
      <c r="H104" s="708"/>
      <c r="I104" s="701"/>
      <c r="J104" s="709"/>
      <c r="K104" s="701"/>
      <c r="L104" s="802">
        <f>((((2/3)+((AZ104+AC104+AB104+AD104-V104)/20))*(AE104+((AJ104+AX104)*(5/6))+((AN104+AR104+AU104)*(1/6))+(AP104*(19/6))+(AT104*(4/3))-(AL104*(7/6))-(BP104*(11/6))-AM104-(AO104*(1/3))-(AV104*(2/3))-AW104))-(((1/3)-(((AZ104+AC104)*2+AB104+AD104-V104)/20))*((AL104*(13/6))+(BP104*(8/3))+(AO104*(1/2))+(AQ104*(1/3))+((AV104+AW104)*(3/2))-(AJ104*(1/6))-(AM104*(11/3))-(AP104*(5/12)))))/2</f>
        <v>15490.914309766618</v>
      </c>
      <c r="M104" s="803">
        <f>L104/E104</f>
        <v>1.0127428288288847</v>
      </c>
      <c r="N104" s="717"/>
      <c r="O104" s="784"/>
      <c r="P104" s="717"/>
      <c r="Q104" s="791"/>
      <c r="R104" s="413">
        <v>0.39400000000000002</v>
      </c>
      <c r="S104" s="412">
        <v>0.73699999999999999</v>
      </c>
      <c r="T104" s="66">
        <f t="shared" si="43"/>
        <v>0.13207413528509032</v>
      </c>
      <c r="U104" s="66">
        <f t="shared" si="44"/>
        <v>2.6679258647149096E-2</v>
      </c>
      <c r="V104" s="113">
        <f t="shared" si="45"/>
        <v>5.7435973621875025E-2</v>
      </c>
      <c r="W104" s="66">
        <f t="shared" si="46"/>
        <v>3.8484240349427455E-2</v>
      </c>
      <c r="X104" s="71">
        <f>E104/AG104</f>
        <v>0.12624524393162817</v>
      </c>
      <c r="Y104" s="66">
        <f t="shared" si="47"/>
        <v>0.22436548223350253</v>
      </c>
      <c r="Z104" s="66">
        <f t="shared" si="48"/>
        <v>7.8432829045650007E-2</v>
      </c>
      <c r="AA104" s="67">
        <f>E104/AE104</f>
        <v>0.36113800023609965</v>
      </c>
      <c r="AB104" s="66">
        <v>0.34399999999999997</v>
      </c>
      <c r="AC104" s="67">
        <f t="shared" si="49"/>
        <v>7.158243989402531E-2</v>
      </c>
      <c r="AD104" s="70">
        <v>0.378</v>
      </c>
      <c r="AE104" s="69">
        <v>42355</v>
      </c>
      <c r="AF104" s="69"/>
      <c r="AG104" s="68">
        <v>121161</v>
      </c>
      <c r="AH104" s="404">
        <v>107615</v>
      </c>
      <c r="AI104" s="68">
        <f t="shared" si="50"/>
        <v>9503</v>
      </c>
      <c r="AJ104" s="68">
        <v>8673</v>
      </c>
      <c r="AK104" s="119">
        <v>2593</v>
      </c>
      <c r="AL104" s="72">
        <v>936.4302401621178</v>
      </c>
      <c r="AM104" s="68">
        <v>1130</v>
      </c>
      <c r="AN104" s="69">
        <v>407</v>
      </c>
      <c r="AO104" s="68">
        <v>6959</v>
      </c>
      <c r="AP104" s="68">
        <v>830</v>
      </c>
      <c r="AQ104" s="114">
        <v>306</v>
      </c>
      <c r="AR104" s="69">
        <v>50</v>
      </c>
      <c r="AS104" s="69">
        <f t="shared" si="51"/>
        <v>5594</v>
      </c>
      <c r="AT104" s="68">
        <v>2208</v>
      </c>
      <c r="AU104" s="69">
        <v>252</v>
      </c>
      <c r="AV104" s="69">
        <v>3859</v>
      </c>
      <c r="AW104" s="68">
        <v>1324</v>
      </c>
      <c r="AX104" s="220">
        <v>4885</v>
      </c>
      <c r="AY104" s="114">
        <f t="shared" si="52"/>
        <v>1630</v>
      </c>
      <c r="AZ104" s="349">
        <f t="shared" si="53"/>
        <v>0.34957618375549887</v>
      </c>
      <c r="BA104" s="349">
        <f t="shared" si="54"/>
        <v>0.49240267082642103</v>
      </c>
      <c r="BB104" s="353">
        <f t="shared" si="55"/>
        <v>9.3264334232962751E-3</v>
      </c>
      <c r="BC104" s="365">
        <f t="shared" si="56"/>
        <v>4.6169972185769348E-2</v>
      </c>
      <c r="BD104" s="365">
        <f t="shared" si="57"/>
        <v>1.4085704167158541</v>
      </c>
      <c r="BE104" s="365">
        <f t="shared" si="58"/>
        <v>3.1259591547633102E-2</v>
      </c>
      <c r="BF104" s="365">
        <f t="shared" si="59"/>
        <v>1.0927608718977229E-2</v>
      </c>
      <c r="BG104" s="365">
        <f t="shared" si="60"/>
        <v>1.3453173876082237E-2</v>
      </c>
      <c r="BH104" s="365">
        <f t="shared" si="61"/>
        <v>0.16430173533231024</v>
      </c>
      <c r="BI104" s="380">
        <f t="shared" si="62"/>
        <v>0.20476921260772046</v>
      </c>
      <c r="BJ104" s="365">
        <v>0.28599999999999998</v>
      </c>
      <c r="BK104" s="262">
        <v>13521</v>
      </c>
      <c r="BL104" s="282">
        <v>30758</v>
      </c>
      <c r="BM104" s="262">
        <v>4785</v>
      </c>
      <c r="BN104" s="389">
        <f t="shared" si="63"/>
        <v>59660</v>
      </c>
      <c r="BO104" s="278">
        <v>23132</v>
      </c>
      <c r="BP104" s="278">
        <v>1888.9134248111427</v>
      </c>
      <c r="BQ104" s="272">
        <v>276.15752516403796</v>
      </c>
      <c r="BR104" s="262">
        <v>1711</v>
      </c>
      <c r="BS104" s="457"/>
    </row>
    <row r="105" spans="1:71" x14ac:dyDescent="0.2">
      <c r="A105" s="421"/>
      <c r="B105" s="476">
        <v>1920</v>
      </c>
      <c r="C105" s="458">
        <v>24</v>
      </c>
      <c r="D105" s="760">
        <v>2982</v>
      </c>
      <c r="E105" s="334">
        <v>13084</v>
      </c>
      <c r="F105" s="700"/>
      <c r="G105" s="702"/>
      <c r="H105" s="708"/>
      <c r="I105" s="701"/>
      <c r="J105" s="709"/>
      <c r="K105" s="701"/>
      <c r="L105" s="800">
        <f>((((2/3)+((AZ105+AC105+AB105+AD105-V105)/20))*(AE105+((AJ105+AX105)*(5/6))+((AN105+AR105+AU105)*(1/6))+(AP105*(19/6))+(AT105*(4/3))-(AL105*(7/6))-(BP105*(11/6))-AM105-(AO105*(1/3))-(AV105*(2/3))-AW105))-(((1/3)-(((AZ105+AC105)*2+AB105+AD105-V105)/20))*((AL105*(13/6))+(BP105*(8/3))+(AO105*(1/2))+(AQ105*(1/3))+((AV105+AW105)*(3/2))-(AJ105*(1/6))-(AM105*(11/3))-(AP105*(5/12)))))/2</f>
        <v>13256.856389870014</v>
      </c>
      <c r="M105" s="801">
        <f>L105/E105</f>
        <v>1.0132112801796098</v>
      </c>
      <c r="N105" s="717"/>
      <c r="O105" s="784"/>
      <c r="P105" s="717"/>
      <c r="Q105" s="791"/>
      <c r="R105" s="413">
        <v>0.36499999999999999</v>
      </c>
      <c r="S105" s="412">
        <v>0.69699999999999995</v>
      </c>
      <c r="T105" s="66">
        <f t="shared" si="43"/>
        <v>0.14279129043629166</v>
      </c>
      <c r="U105" s="66">
        <f t="shared" si="44"/>
        <v>1.9550421649177037E-2</v>
      </c>
      <c r="V105" s="113">
        <f t="shared" si="45"/>
        <v>6.3479967064347151E-2</v>
      </c>
      <c r="W105" s="66">
        <f t="shared" si="46"/>
        <v>5.0191165704059224E-2</v>
      </c>
      <c r="X105" s="71">
        <f>E105/AG105</f>
        <v>0.11460906431211787</v>
      </c>
      <c r="Y105" s="66">
        <f t="shared" si="47"/>
        <v>0.24667154749315329</v>
      </c>
      <c r="Z105" s="66">
        <f t="shared" si="48"/>
        <v>7.9685009022266606E-2</v>
      </c>
      <c r="AA105" s="67">
        <f>E105/AE105</f>
        <v>0.35478185417175084</v>
      </c>
      <c r="AB105" s="66">
        <v>0.33300000000000002</v>
      </c>
      <c r="AC105" s="67">
        <f t="shared" si="49"/>
        <v>7.3369422399747725E-2</v>
      </c>
      <c r="AD105" s="70">
        <v>0.34799999999999998</v>
      </c>
      <c r="AE105" s="69">
        <v>36879</v>
      </c>
      <c r="AF105" s="69"/>
      <c r="AG105" s="68">
        <v>114162</v>
      </c>
      <c r="AH105" s="404">
        <v>101172</v>
      </c>
      <c r="AI105" s="68">
        <f t="shared" si="50"/>
        <v>9097</v>
      </c>
      <c r="AJ105" s="68">
        <v>8376</v>
      </c>
      <c r="AK105" s="119">
        <v>2265</v>
      </c>
      <c r="AL105" s="72">
        <v>899.20394841576945</v>
      </c>
      <c r="AM105" s="68">
        <v>721</v>
      </c>
      <c r="AN105" s="69">
        <v>469</v>
      </c>
      <c r="AO105" s="68">
        <v>7247</v>
      </c>
      <c r="AP105" s="68">
        <v>721</v>
      </c>
      <c r="AQ105" s="114">
        <v>317</v>
      </c>
      <c r="AR105" s="69">
        <v>50</v>
      </c>
      <c r="AS105" s="69">
        <f t="shared" si="51"/>
        <v>5266</v>
      </c>
      <c r="AT105" s="68">
        <v>2234</v>
      </c>
      <c r="AU105" s="69">
        <v>220</v>
      </c>
      <c r="AV105" s="69">
        <v>3734</v>
      </c>
      <c r="AW105" s="68">
        <v>1534</v>
      </c>
      <c r="AX105" s="220">
        <v>4527</v>
      </c>
      <c r="AY105" s="114">
        <f t="shared" si="52"/>
        <v>1851</v>
      </c>
      <c r="AZ105" s="349">
        <f t="shared" si="53"/>
        <v>0.32304094181951964</v>
      </c>
      <c r="BA105" s="349">
        <f t="shared" si="54"/>
        <v>0.46842206688740562</v>
      </c>
      <c r="BB105" s="353">
        <f t="shared" si="55"/>
        <v>6.3155866225188765E-3</v>
      </c>
      <c r="BC105" s="365">
        <f t="shared" si="56"/>
        <v>4.6127432946164219E-2</v>
      </c>
      <c r="BD105" s="365">
        <f t="shared" si="57"/>
        <v>1.4500393177689199</v>
      </c>
      <c r="BE105" s="365">
        <f t="shared" si="58"/>
        <v>4.1595487947070145E-2</v>
      </c>
      <c r="BF105" s="365">
        <f t="shared" si="59"/>
        <v>1.3437045601864019E-2</v>
      </c>
      <c r="BG105" s="365">
        <f t="shared" si="60"/>
        <v>1.6213801440058864E-2</v>
      </c>
      <c r="BH105" s="365">
        <f t="shared" si="61"/>
        <v>0.19650749749179749</v>
      </c>
      <c r="BI105" s="380">
        <f t="shared" si="62"/>
        <v>0.22712112584397626</v>
      </c>
      <c r="BJ105" s="365">
        <v>0.27300000000000002</v>
      </c>
      <c r="BK105" s="262">
        <v>11277</v>
      </c>
      <c r="BL105" s="282">
        <v>27592</v>
      </c>
      <c r="BM105" s="262">
        <v>4204</v>
      </c>
      <c r="BN105" s="389">
        <f t="shared" si="63"/>
        <v>53476</v>
      </c>
      <c r="BO105" s="278">
        <v>21207</v>
      </c>
      <c r="BP105" s="278">
        <v>1587.9059149418383</v>
      </c>
      <c r="BQ105" s="272">
        <v>255.01547784360201</v>
      </c>
      <c r="BR105" s="262">
        <v>1460</v>
      </c>
      <c r="BS105" s="457"/>
    </row>
    <row r="106" spans="1:71" x14ac:dyDescent="0.2">
      <c r="A106" s="421"/>
      <c r="B106" s="476">
        <v>1919</v>
      </c>
      <c r="C106" s="458">
        <v>16</v>
      </c>
      <c r="D106" s="760">
        <v>2236</v>
      </c>
      <c r="E106" s="334">
        <v>8665</v>
      </c>
      <c r="F106" s="700"/>
      <c r="G106" s="702"/>
      <c r="H106" s="708"/>
      <c r="I106" s="702"/>
      <c r="J106" s="709"/>
      <c r="K106" s="701"/>
      <c r="L106" s="715"/>
      <c r="M106" s="716"/>
      <c r="N106" s="717"/>
      <c r="O106" s="716"/>
      <c r="P106" s="717"/>
      <c r="Q106" s="716"/>
      <c r="R106" s="413">
        <v>0.34799999999999998</v>
      </c>
      <c r="S106" s="412">
        <v>0.67</v>
      </c>
      <c r="T106" s="66">
        <f t="shared" si="43"/>
        <v>0.14617249740214755</v>
      </c>
      <c r="U106" s="66">
        <f t="shared" si="44"/>
        <v>1.7203556171342799E-2</v>
      </c>
      <c r="V106" s="113">
        <f t="shared" si="45"/>
        <v>8.1455228762056534E-2</v>
      </c>
      <c r="W106" s="66">
        <f t="shared" si="46"/>
        <v>7.4125389677866291E-2</v>
      </c>
      <c r="X106" s="71">
        <f>E106/AG106</f>
        <v>0.10305293578963642</v>
      </c>
      <c r="Y106" s="66">
        <f t="shared" si="47"/>
        <v>0.25066389562406188</v>
      </c>
      <c r="Z106" s="66">
        <f t="shared" si="48"/>
        <v>7.7459177241535143E-2</v>
      </c>
      <c r="AA106" s="67">
        <f>E106/AE106</f>
        <v>0.33348728014471002</v>
      </c>
      <c r="AB106" s="66">
        <v>0.32200000000000001</v>
      </c>
      <c r="AC106" s="67">
        <f t="shared" si="49"/>
        <v>7.1143988677854028E-2</v>
      </c>
      <c r="AD106" s="70">
        <v>0.28199999999999997</v>
      </c>
      <c r="AE106" s="69">
        <v>25983</v>
      </c>
      <c r="AF106" s="69"/>
      <c r="AG106" s="68">
        <v>84083</v>
      </c>
      <c r="AH106" s="404">
        <v>74672</v>
      </c>
      <c r="AI106" s="68">
        <f t="shared" si="50"/>
        <v>6513</v>
      </c>
      <c r="AJ106" s="68">
        <v>5982</v>
      </c>
      <c r="AK106" s="119">
        <v>1594</v>
      </c>
      <c r="AL106" s="72">
        <v>709.51571220492917</v>
      </c>
      <c r="AM106" s="68">
        <v>447</v>
      </c>
      <c r="AN106" s="69">
        <v>374</v>
      </c>
      <c r="AO106" s="68">
        <v>6849</v>
      </c>
      <c r="AP106" s="68">
        <v>531</v>
      </c>
      <c r="AQ106" s="114">
        <v>264</v>
      </c>
      <c r="AR106" s="69">
        <v>43</v>
      </c>
      <c r="AS106" s="69">
        <f t="shared" si="51"/>
        <v>3798</v>
      </c>
      <c r="AT106" s="68">
        <v>2081</v>
      </c>
      <c r="AU106" s="69">
        <v>195</v>
      </c>
      <c r="AV106" s="69">
        <v>2718</v>
      </c>
      <c r="AW106" s="68">
        <v>1662</v>
      </c>
      <c r="AX106" s="220">
        <v>3186</v>
      </c>
      <c r="AY106" s="114">
        <f t="shared" si="52"/>
        <v>1926</v>
      </c>
      <c r="AZ106" s="349">
        <f t="shared" si="53"/>
        <v>0.30901609124317636</v>
      </c>
      <c r="BA106" s="349">
        <f t="shared" si="54"/>
        <v>0.45639427708335811</v>
      </c>
      <c r="BB106" s="353">
        <f t="shared" si="55"/>
        <v>5.316175683550777E-3</v>
      </c>
      <c r="BC106" s="365">
        <f t="shared" si="56"/>
        <v>4.5169653794464991E-2</v>
      </c>
      <c r="BD106" s="365">
        <f t="shared" si="57"/>
        <v>1.4769272216449216</v>
      </c>
      <c r="BE106" s="365">
        <f t="shared" si="58"/>
        <v>6.3964900127006119E-2</v>
      </c>
      <c r="BF106" s="365">
        <f t="shared" si="59"/>
        <v>1.9766183414007588E-2</v>
      </c>
      <c r="BG106" s="365">
        <f t="shared" si="60"/>
        <v>2.2905938180131535E-2</v>
      </c>
      <c r="BH106" s="365">
        <f t="shared" si="61"/>
        <v>0.26359542777970213</v>
      </c>
      <c r="BI106" s="380">
        <f t="shared" si="62"/>
        <v>0.23022745641380904</v>
      </c>
      <c r="BJ106" s="365">
        <v>0.26300000000000001</v>
      </c>
      <c r="BK106" s="262">
        <v>7423</v>
      </c>
      <c r="BL106" s="282">
        <v>19624</v>
      </c>
      <c r="BM106" s="262">
        <v>2922</v>
      </c>
      <c r="BN106" s="389">
        <f t="shared" si="63"/>
        <v>38375</v>
      </c>
      <c r="BO106" s="278">
        <v>15207</v>
      </c>
      <c r="BP106" s="278">
        <v>993.38641622826367</v>
      </c>
      <c r="BQ106" s="272">
        <v>207.15113490934084</v>
      </c>
      <c r="BR106" s="262">
        <v>1048</v>
      </c>
      <c r="BS106" s="457"/>
    </row>
    <row r="107" spans="1:71" x14ac:dyDescent="0.2">
      <c r="A107" s="421"/>
      <c r="B107" s="476">
        <v>1918</v>
      </c>
      <c r="C107" s="458">
        <v>16</v>
      </c>
      <c r="D107" s="760">
        <v>2032</v>
      </c>
      <c r="E107" s="334">
        <v>7385</v>
      </c>
      <c r="F107" s="752">
        <f>((((4/6)+((R107+S107+X107+Z107+AB107+AC107+AD107-(1-U107)-V107-W107)/20))*(AE107+(AJ107+AX107)*5/6+(AN107+AR107+AU107)*1/6+AP107*18/6+AT107*8/6-AK107*9/6-AL107*7/6-AM107*3/6-AO107*2/6-AV107*4/6-AW107)-(((2/6)-((R107+S107+T107+U107+Y107+AA107+AB107+AC107+AD107)/20))*(AK107*17/6+AL107*12/6+AO107*3/6+AQ107*2/6+AV107*5/6+AW107*8/6-AJ107*1/6-AM107*9/6-AP107*2/6))))/2</f>
        <v>7490.9348041610338</v>
      </c>
      <c r="G107" s="753">
        <f t="shared" si="64"/>
        <v>1.0143445909493614</v>
      </c>
      <c r="H107" s="708"/>
      <c r="I107" s="701"/>
      <c r="J107" s="709"/>
      <c r="K107" s="701"/>
      <c r="L107" s="796">
        <f>((((2/3)+((AZ107+AC107+AB107+AD107-V107)/20))*(AE107+((AJ107+AX107)*(5/6))+((AN107+AR107+AU107)*(1/6))+(AP107*(19/6))+(AT107*(4/3))-(AL107*(7/6))-(BP107*(11/6))-AM107-(AO107*(1/3))-(AV107*(2/3))-AW107))-(((1/3)-(((AZ107+AC107)*2+AB107+AD107-V107)/20))*((AL107*(13/6))+(BP107*(8/3))+(AO107*(1/2))+(AQ107*(1/3))+((AV107+AW107)*(3/2))-(AJ107*(1/6))-(AM107*(11/3))-(AP107*(5/12)))))/2</f>
        <v>7446.7812756256235</v>
      </c>
      <c r="M107" s="797">
        <f>L107/E107</f>
        <v>1.0083657786899964</v>
      </c>
      <c r="N107" s="717"/>
      <c r="O107" s="784"/>
      <c r="P107" s="717"/>
      <c r="Q107" s="791"/>
      <c r="R107" s="413">
        <v>0.32500000000000001</v>
      </c>
      <c r="S107" s="412">
        <v>0.64200000000000002</v>
      </c>
      <c r="T107" s="66">
        <f t="shared" si="43"/>
        <v>0.16341452268884521</v>
      </c>
      <c r="U107" s="66">
        <f t="shared" si="44"/>
        <v>1.0738929762829594E-2</v>
      </c>
      <c r="V107" s="113">
        <f t="shared" si="45"/>
        <v>7.783966998607425E-2</v>
      </c>
      <c r="W107" s="66">
        <f t="shared" si="46"/>
        <v>8.4494813325412421E-2</v>
      </c>
      <c r="X107" s="71">
        <f>E107/AG107</f>
        <v>9.7020415670406479E-2</v>
      </c>
      <c r="Y107" s="66">
        <f t="shared" si="47"/>
        <v>0.28378193117945438</v>
      </c>
      <c r="Z107" s="66">
        <f t="shared" si="48"/>
        <v>8.1583856643632255E-2</v>
      </c>
      <c r="AA107" s="67">
        <f>E107/AE107</f>
        <v>0.33747657999360237</v>
      </c>
      <c r="AB107" s="66">
        <v>0.317</v>
      </c>
      <c r="AC107" s="67">
        <f t="shared" si="49"/>
        <v>7.5527470506319139E-2</v>
      </c>
      <c r="AD107" s="70">
        <v>0.27300000000000002</v>
      </c>
      <c r="AE107" s="69">
        <v>21883</v>
      </c>
      <c r="AF107" s="69"/>
      <c r="AG107" s="68">
        <v>76118</v>
      </c>
      <c r="AH107" s="404">
        <v>67315</v>
      </c>
      <c r="AI107" s="68">
        <f t="shared" si="50"/>
        <v>6210</v>
      </c>
      <c r="AJ107" s="68">
        <v>5749</v>
      </c>
      <c r="AK107" s="119">
        <v>1597</v>
      </c>
      <c r="AL107" s="72">
        <v>652.16530965580864</v>
      </c>
      <c r="AM107" s="68">
        <v>235</v>
      </c>
      <c r="AN107" s="69">
        <v>299</v>
      </c>
      <c r="AO107" s="68">
        <v>5925</v>
      </c>
      <c r="AP107" s="68">
        <v>461</v>
      </c>
      <c r="AQ107" s="114">
        <v>270</v>
      </c>
      <c r="AR107" s="69">
        <v>23</v>
      </c>
      <c r="AS107" s="69">
        <f t="shared" si="51"/>
        <v>3576</v>
      </c>
      <c r="AT107" s="68">
        <v>2009</v>
      </c>
      <c r="AU107" s="69">
        <v>190</v>
      </c>
      <c r="AV107" s="69">
        <v>2446</v>
      </c>
      <c r="AW107" s="68">
        <v>1579</v>
      </c>
      <c r="AX107" s="220">
        <v>3064</v>
      </c>
      <c r="AY107" s="114">
        <f t="shared" si="52"/>
        <v>1849</v>
      </c>
      <c r="AZ107" s="349">
        <f t="shared" si="53"/>
        <v>0.28748784781523423</v>
      </c>
      <c r="BA107" s="349">
        <f t="shared" si="54"/>
        <v>0.44244462544995927</v>
      </c>
      <c r="BB107" s="353">
        <f t="shared" si="55"/>
        <v>3.0873118053548437E-3</v>
      </c>
      <c r="BC107" s="365">
        <f t="shared" si="56"/>
        <v>4.6979689429569878E-2</v>
      </c>
      <c r="BD107" s="365">
        <f t="shared" si="57"/>
        <v>1.539002878947128</v>
      </c>
      <c r="BE107" s="365">
        <f t="shared" si="58"/>
        <v>7.2156468491523101E-2</v>
      </c>
      <c r="BF107" s="365">
        <f t="shared" si="59"/>
        <v>2.0744107832575739E-2</v>
      </c>
      <c r="BG107" s="365">
        <f t="shared" si="60"/>
        <v>2.4291232034472792E-2</v>
      </c>
      <c r="BH107" s="365">
        <f t="shared" si="61"/>
        <v>0.27075812274368233</v>
      </c>
      <c r="BI107" s="380">
        <f t="shared" si="62"/>
        <v>0.26271534981492484</v>
      </c>
      <c r="BJ107" s="365">
        <v>0.254</v>
      </c>
      <c r="BK107" s="262">
        <v>6216</v>
      </c>
      <c r="BL107" s="282">
        <v>17085</v>
      </c>
      <c r="BM107" s="262">
        <v>2323</v>
      </c>
      <c r="BN107" s="389">
        <f t="shared" si="63"/>
        <v>33678</v>
      </c>
      <c r="BO107" s="278">
        <v>13642</v>
      </c>
      <c r="BP107" s="278">
        <v>1073.6061186871088</v>
      </c>
      <c r="BQ107" s="272">
        <v>185.07286094104163</v>
      </c>
      <c r="BR107" s="262">
        <v>885</v>
      </c>
      <c r="BS107" s="457"/>
    </row>
    <row r="108" spans="1:71" x14ac:dyDescent="0.2">
      <c r="A108" s="421"/>
      <c r="B108" s="476">
        <v>1917</v>
      </c>
      <c r="C108" s="458">
        <v>16</v>
      </c>
      <c r="D108" s="760">
        <v>2494</v>
      </c>
      <c r="E108" s="334">
        <v>8949</v>
      </c>
      <c r="F108" s="752">
        <f>((((4/6)+((R108+S108+X108+Z108+AB108+AC108+AD108-(1-U108)-V108-W108)/20))*(AE108+(AJ108+AX108)*5/6+(AN108+AR108+AU108)*1/6+AP108*18/6+AT108*8/6-AK108*9/6-AL108*7/6-AM108*3/6-AO108*2/6-AV108*4/6-AW108)-(((2/6)-((R108+S108+T108+U108+Y108+AA108+AB108+AC108+AD108)/20))*(AK108*17/6+AL108*12/6+AO108*3/6+AQ108*2/6+AV108*5/6+AW108*8/6-AJ108*1/6-AM108*9/6-AP108*2/6))))/2</f>
        <v>8798.1829883560185</v>
      </c>
      <c r="G108" s="753">
        <f t="shared" si="64"/>
        <v>0.98314705423578264</v>
      </c>
      <c r="H108" s="708"/>
      <c r="I108" s="701"/>
      <c r="J108" s="709"/>
      <c r="K108" s="701"/>
      <c r="L108" s="715"/>
      <c r="M108" s="716"/>
      <c r="N108" s="717"/>
      <c r="O108" s="784"/>
      <c r="P108" s="717"/>
      <c r="Q108" s="791"/>
      <c r="R108" s="413">
        <v>0.32400000000000001</v>
      </c>
      <c r="S108" s="412">
        <v>0.63500000000000001</v>
      </c>
      <c r="T108" s="66">
        <f t="shared" si="43"/>
        <v>0.16827809337496707</v>
      </c>
      <c r="U108" s="66">
        <f t="shared" si="44"/>
        <v>1.2602987096046047E-2</v>
      </c>
      <c r="V108" s="113">
        <f t="shared" si="45"/>
        <v>9.3536498631436024E-2</v>
      </c>
      <c r="W108" s="66">
        <f t="shared" si="46"/>
        <v>8.1938226552800877E-2</v>
      </c>
      <c r="X108" s="71">
        <f>E108/AG108</f>
        <v>9.6435268001465554E-2</v>
      </c>
      <c r="Y108" s="66">
        <f t="shared" si="47"/>
        <v>0.28174259809638463</v>
      </c>
      <c r="Z108" s="66">
        <f t="shared" si="48"/>
        <v>8.0702170305394519E-2</v>
      </c>
      <c r="AA108" s="67">
        <f>E108/AE108</f>
        <v>0.33666904932094355</v>
      </c>
      <c r="AB108" s="66">
        <v>0.311</v>
      </c>
      <c r="AC108" s="67">
        <f t="shared" si="49"/>
        <v>7.4462811698527989E-2</v>
      </c>
      <c r="AD108" s="70">
        <v>0.27200000000000002</v>
      </c>
      <c r="AE108" s="69">
        <v>26581</v>
      </c>
      <c r="AF108" s="69"/>
      <c r="AG108" s="68">
        <v>92798</v>
      </c>
      <c r="AH108" s="404">
        <v>82055</v>
      </c>
      <c r="AI108" s="68">
        <f t="shared" si="50"/>
        <v>7489</v>
      </c>
      <c r="AJ108" s="68">
        <v>6910</v>
      </c>
      <c r="AK108" s="119">
        <v>1936</v>
      </c>
      <c r="AL108" s="72">
        <v>789.88332250168969</v>
      </c>
      <c r="AM108" s="68">
        <v>335</v>
      </c>
      <c r="AN108" s="69">
        <v>415</v>
      </c>
      <c r="AO108" s="68">
        <v>8680</v>
      </c>
      <c r="AP108" s="68">
        <v>579</v>
      </c>
      <c r="AQ108" s="114">
        <v>267</v>
      </c>
      <c r="AR108" s="69">
        <v>38</v>
      </c>
      <c r="AS108" s="69">
        <f t="shared" si="51"/>
        <v>4473</v>
      </c>
      <c r="AT108" s="68">
        <v>2420</v>
      </c>
      <c r="AU108" s="69">
        <v>274</v>
      </c>
      <c r="AV108" s="69">
        <v>3079</v>
      </c>
      <c r="AW108" s="68">
        <v>1911</v>
      </c>
      <c r="AX108" s="220">
        <v>3746</v>
      </c>
      <c r="AY108" s="114">
        <f t="shared" si="52"/>
        <v>2178</v>
      </c>
      <c r="AZ108" s="349">
        <f t="shared" si="53"/>
        <v>0.28643936291730426</v>
      </c>
      <c r="BA108" s="349">
        <f t="shared" si="54"/>
        <v>0.44142115131791632</v>
      </c>
      <c r="BB108" s="353">
        <f t="shared" si="55"/>
        <v>3.6099915946464362E-3</v>
      </c>
      <c r="BC108" s="365">
        <f t="shared" si="56"/>
        <v>4.8201469859264205E-2</v>
      </c>
      <c r="BD108" s="365">
        <f t="shared" si="57"/>
        <v>1.5410631654189082</v>
      </c>
      <c r="BE108" s="365">
        <f t="shared" si="58"/>
        <v>7.1893457732967153E-2</v>
      </c>
      <c r="BF108" s="365">
        <f t="shared" si="59"/>
        <v>2.0593116230953255E-2</v>
      </c>
      <c r="BG108" s="365">
        <f t="shared" si="60"/>
        <v>2.3470333412358026E-2</v>
      </c>
      <c r="BH108" s="365">
        <f t="shared" si="61"/>
        <v>0.32654903878710356</v>
      </c>
      <c r="BI108" s="380">
        <f t="shared" si="62"/>
        <v>0.25996012189157669</v>
      </c>
      <c r="BJ108" s="365">
        <v>0.249</v>
      </c>
      <c r="BK108" s="262">
        <v>7587</v>
      </c>
      <c r="BL108" s="282">
        <v>20391</v>
      </c>
      <c r="BM108" s="262">
        <v>2909</v>
      </c>
      <c r="BN108" s="389">
        <f t="shared" si="63"/>
        <v>40963</v>
      </c>
      <c r="BO108" s="278">
        <v>16009</v>
      </c>
      <c r="BP108" s="278">
        <v>1367.5967127374033</v>
      </c>
      <c r="BQ108" s="272">
        <v>212.6460521647615</v>
      </c>
      <c r="BR108" s="262">
        <v>1138</v>
      </c>
      <c r="BS108" s="457"/>
    </row>
    <row r="109" spans="1:71" x14ac:dyDescent="0.2">
      <c r="A109" s="421"/>
      <c r="B109" s="476">
        <v>1916</v>
      </c>
      <c r="C109" s="458">
        <v>16</v>
      </c>
      <c r="D109" s="760">
        <v>2494</v>
      </c>
      <c r="E109" s="334">
        <v>8889</v>
      </c>
      <c r="F109" s="700"/>
      <c r="G109" s="702"/>
      <c r="H109" s="708"/>
      <c r="I109" s="701"/>
      <c r="J109" s="709"/>
      <c r="K109" s="701"/>
      <c r="L109" s="798">
        <f>((((2/3)+((AZ109+AC109+AB109+AD109-V109)/20))*(AE109+((AJ109+AX109)*(5/6))+((AN109+AR109+AU109)*(1/6))+(AP109*(19/6))+(AT109*(4/3))-(AL109*(7/6))-(BP109*(11/6))-AM109-(AO109*(1/3))-(AV109*(2/3))-AW109))-(((1/3)-(((AZ109+AC109)*2+AB109+AD109-V109)/20))*((AL109*(13/6))+(BP109*(8/3))+(AO109*(1/2))+(AQ109*(1/3))+((AV109+AW109)*(3/2))-(AJ109*(1/6))-(AM109*(11/3))-(AP109*(5/12)))))/2</f>
        <v>8922.9154763181305</v>
      </c>
      <c r="M109" s="799">
        <f>L109/E109</f>
        <v>1.0038154433927473</v>
      </c>
      <c r="N109" s="717"/>
      <c r="O109" s="784"/>
      <c r="P109" s="717"/>
      <c r="Q109" s="791"/>
      <c r="R109" s="413">
        <v>0.32600000000000001</v>
      </c>
      <c r="S109" s="412">
        <v>0.63800000000000001</v>
      </c>
      <c r="T109" s="66">
        <f t="shared" si="43"/>
        <v>0.1732993897645165</v>
      </c>
      <c r="U109" s="66">
        <f t="shared" si="44"/>
        <v>1.4338661974467449E-2</v>
      </c>
      <c r="V109" s="113">
        <f t="shared" si="45"/>
        <v>0.10289451531438192</v>
      </c>
      <c r="W109" s="66">
        <f t="shared" si="46"/>
        <v>9.0037812137321704E-2</v>
      </c>
      <c r="X109" s="71">
        <f>E109/AG109</f>
        <v>9.5933432623194981E-2</v>
      </c>
      <c r="Y109" s="66">
        <f t="shared" si="47"/>
        <v>0.28886975403391862</v>
      </c>
      <c r="Z109" s="66">
        <f t="shared" si="48"/>
        <v>8.3273975263873604E-2</v>
      </c>
      <c r="AA109" s="67">
        <f>E109/AE109</f>
        <v>0.33278424619070796</v>
      </c>
      <c r="AB109" s="66">
        <v>0.312</v>
      </c>
      <c r="AC109" s="67">
        <f t="shared" si="49"/>
        <v>7.6366854454013686E-2</v>
      </c>
      <c r="AD109" s="70">
        <v>0.27400000000000002</v>
      </c>
      <c r="AE109" s="69">
        <v>26711</v>
      </c>
      <c r="AF109" s="69"/>
      <c r="AG109" s="68">
        <v>92658</v>
      </c>
      <c r="AH109" s="404">
        <v>81924</v>
      </c>
      <c r="AI109" s="68">
        <f t="shared" si="50"/>
        <v>7716</v>
      </c>
      <c r="AJ109" s="68">
        <v>7076</v>
      </c>
      <c r="AK109" s="119">
        <v>1858</v>
      </c>
      <c r="AL109" s="72">
        <v>729.5223919553938</v>
      </c>
      <c r="AM109" s="68">
        <v>383</v>
      </c>
      <c r="AN109" s="69">
        <v>500</v>
      </c>
      <c r="AO109" s="68">
        <v>9534</v>
      </c>
      <c r="AP109" s="68">
        <v>640</v>
      </c>
      <c r="AQ109" s="114">
        <v>322</v>
      </c>
      <c r="AR109" s="69">
        <v>50</v>
      </c>
      <c r="AS109" s="69">
        <f t="shared" si="51"/>
        <v>4629</v>
      </c>
      <c r="AT109" s="68">
        <v>2755</v>
      </c>
      <c r="AU109" s="69">
        <v>296</v>
      </c>
      <c r="AV109" s="69">
        <v>2829</v>
      </c>
      <c r="AW109" s="68">
        <v>2083</v>
      </c>
      <c r="AX109" s="220">
        <v>3783</v>
      </c>
      <c r="AY109" s="114">
        <f t="shared" si="52"/>
        <v>2405</v>
      </c>
      <c r="AZ109" s="349">
        <f t="shared" si="53"/>
        <v>0.2882751624252628</v>
      </c>
      <c r="BA109" s="349">
        <f t="shared" si="54"/>
        <v>0.45124004403289514</v>
      </c>
      <c r="BB109" s="353">
        <f t="shared" si="55"/>
        <v>4.1334801096505431E-3</v>
      </c>
      <c r="BC109" s="365">
        <f t="shared" si="56"/>
        <v>4.9957909732564913E-2</v>
      </c>
      <c r="BD109" s="365">
        <f t="shared" si="57"/>
        <v>1.5653101718393172</v>
      </c>
      <c r="BE109" s="365">
        <f t="shared" si="58"/>
        <v>7.7982853506046196E-2</v>
      </c>
      <c r="BF109" s="365">
        <f t="shared" si="59"/>
        <v>2.2480519760840943E-2</v>
      </c>
      <c r="BG109" s="365">
        <f t="shared" si="60"/>
        <v>2.5955664918301712E-2</v>
      </c>
      <c r="BH109" s="365">
        <f t="shared" si="61"/>
        <v>0.3569316012129834</v>
      </c>
      <c r="BI109" s="380">
        <f t="shared" si="62"/>
        <v>0.26490958781026541</v>
      </c>
      <c r="BJ109" s="365">
        <v>0.248</v>
      </c>
      <c r="BK109" s="262">
        <v>7533</v>
      </c>
      <c r="BL109" s="282">
        <v>20285</v>
      </c>
      <c r="BM109" s="262">
        <v>2995</v>
      </c>
      <c r="BN109" s="389">
        <f t="shared" si="63"/>
        <v>41811</v>
      </c>
      <c r="BO109" s="278">
        <v>15766</v>
      </c>
      <c r="BP109" s="278">
        <v>1340.0933196567073</v>
      </c>
      <c r="BQ109" s="272">
        <v>207.91703849925017</v>
      </c>
      <c r="BR109" s="262">
        <v>1141</v>
      </c>
      <c r="BS109" s="457"/>
    </row>
    <row r="110" spans="1:71" x14ac:dyDescent="0.2">
      <c r="A110" s="421"/>
      <c r="B110" s="476">
        <v>1915</v>
      </c>
      <c r="C110" s="458">
        <v>24</v>
      </c>
      <c r="D110" s="760">
        <v>3728</v>
      </c>
      <c r="E110" s="334">
        <v>14213</v>
      </c>
      <c r="F110" s="752">
        <f>((((4/6)+((R110+S110+X110+Z110+AB110+AC110+AD110-(1-U110)-V110-W110)/20))*(AE110+(AJ110+AX110)*5/6+(AN110+AR110+AU110)*1/6+AP110*18/6+AT110*8/6-AK110*9/6-AL110*7/6-AM110*3/6-AO110*2/6-AV110*4/6-AW110)-(((2/6)-((R110+S110+T110+U110+Y110+AA110+AB110+AC110+AD110)/20))*(AK110*17/6+AL110*12/6+AO110*3/6+AQ110*2/6+AV110*5/6+AW110*8/6-AJ110*1/6-AM110*9/6-AP110*2/6))))/2</f>
        <v>14082.269924660475</v>
      </c>
      <c r="G110" s="753">
        <f t="shared" si="64"/>
        <v>0.99080207729968872</v>
      </c>
      <c r="H110" s="708"/>
      <c r="I110" s="701"/>
      <c r="J110" s="709"/>
      <c r="K110" s="701"/>
      <c r="L110" s="802">
        <f>((((2/3)+((AZ110+AC110+AB110+AD110-V110)/20))*(AE110+((AJ110+AX110)*(5/6))+((AN110+AR110+AU110)*(1/6))+(AP110*(19/6))+(AT110*(4/3))-(AL110*(7/6))-(BP110*(11/6))-AM110-(AO110*(1/3))-(AV110*(2/3))-AW110))-(((1/3)-(((AZ110+AC110)*2+AB110+AD110-V110)/20))*((AL110*(13/6))+(BP110*(8/3))+(AO110*(1/2))+(AQ110*(1/3))+((AV110+AW110)*(3/2))-(AJ110*(1/6))-(AM110*(11/3))-(AP110*(5/12)))))/2</f>
        <v>14006.365479669126</v>
      </c>
      <c r="M110" s="803">
        <f>L110/E110</f>
        <v>0.98546158303448439</v>
      </c>
      <c r="N110" s="717"/>
      <c r="O110" s="784"/>
      <c r="P110" s="717"/>
      <c r="Q110" s="791"/>
      <c r="R110" s="413">
        <v>0.33200000000000002</v>
      </c>
      <c r="S110" s="412">
        <v>0.65</v>
      </c>
      <c r="T110" s="66">
        <f t="shared" si="43"/>
        <v>0.17551626066526524</v>
      </c>
      <c r="U110" s="66">
        <f t="shared" si="44"/>
        <v>1.5704216643996537E-2</v>
      </c>
      <c r="V110" s="113">
        <f t="shared" si="45"/>
        <v>0.10123401520676434</v>
      </c>
      <c r="W110" s="66">
        <f t="shared" si="46"/>
        <v>9.3503645278442515E-2</v>
      </c>
      <c r="X110" s="71">
        <f>E110/AG110</f>
        <v>0.10262760757016702</v>
      </c>
      <c r="Y110" s="66">
        <f t="shared" si="47"/>
        <v>0.30011128972424878</v>
      </c>
      <c r="Z110" s="66">
        <f t="shared" si="48"/>
        <v>8.762302243467085E-2</v>
      </c>
      <c r="AA110" s="67">
        <f>E110/AE110</f>
        <v>0.35150241127735871</v>
      </c>
      <c r="AB110" s="66">
        <v>0.318</v>
      </c>
      <c r="AC110" s="67">
        <f t="shared" si="49"/>
        <v>8.0294026326620499E-2</v>
      </c>
      <c r="AD110" s="70">
        <v>0.27700000000000002</v>
      </c>
      <c r="AE110" s="69">
        <v>40435</v>
      </c>
      <c r="AF110" s="69"/>
      <c r="AG110" s="68">
        <v>138491</v>
      </c>
      <c r="AH110" s="404">
        <v>121704</v>
      </c>
      <c r="AI110" s="68">
        <f t="shared" si="50"/>
        <v>12135</v>
      </c>
      <c r="AJ110" s="68">
        <v>11120</v>
      </c>
      <c r="AK110" s="119">
        <v>2626</v>
      </c>
      <c r="AL110" s="72">
        <v>1210.7214485927821</v>
      </c>
      <c r="AM110" s="68">
        <v>635</v>
      </c>
      <c r="AN110" s="69">
        <v>734</v>
      </c>
      <c r="AO110" s="68">
        <v>14020</v>
      </c>
      <c r="AP110" s="68">
        <v>1015</v>
      </c>
      <c r="AQ110" s="120">
        <v>523.81989683382267</v>
      </c>
      <c r="AR110" s="69">
        <v>69</v>
      </c>
      <c r="AS110" s="69">
        <f t="shared" si="51"/>
        <v>7097</v>
      </c>
      <c r="AT110" s="68">
        <v>4105</v>
      </c>
      <c r="AU110" s="69">
        <v>418</v>
      </c>
      <c r="AV110" s="69">
        <v>4441</v>
      </c>
      <c r="AW110" s="68">
        <v>3257</v>
      </c>
      <c r="AX110" s="220">
        <v>5876</v>
      </c>
      <c r="AY110" s="114">
        <f t="shared" si="52"/>
        <v>3780.8198968338229</v>
      </c>
      <c r="AZ110" s="349">
        <f t="shared" si="53"/>
        <v>0.29196843116159171</v>
      </c>
      <c r="BA110" s="349">
        <f t="shared" si="54"/>
        <v>0.4604775761601837</v>
      </c>
      <c r="BB110" s="353">
        <f t="shared" si="55"/>
        <v>4.5851354961694265E-3</v>
      </c>
      <c r="BC110" s="365">
        <f t="shared" si="56"/>
        <v>5.1245207269786486E-2</v>
      </c>
      <c r="BD110" s="365">
        <f t="shared" si="57"/>
        <v>1.5771485099542475</v>
      </c>
      <c r="BE110" s="365">
        <f t="shared" si="58"/>
        <v>8.0549029306294054E-2</v>
      </c>
      <c r="BF110" s="365">
        <f t="shared" si="59"/>
        <v>2.3517773718147748E-2</v>
      </c>
      <c r="BG110" s="365">
        <f t="shared" si="60"/>
        <v>2.7300112619836833E-2</v>
      </c>
      <c r="BH110" s="365">
        <f t="shared" si="61"/>
        <v>0.34672931865957712</v>
      </c>
      <c r="BI110" s="380">
        <f t="shared" si="62"/>
        <v>0.27500927414368742</v>
      </c>
      <c r="BJ110" s="365">
        <v>0.25</v>
      </c>
      <c r="BK110" s="262">
        <v>11980</v>
      </c>
      <c r="BL110" s="282">
        <v>30460</v>
      </c>
      <c r="BM110" s="262">
        <v>4532</v>
      </c>
      <c r="BN110" s="389">
        <f t="shared" si="63"/>
        <v>63772</v>
      </c>
      <c r="BO110" s="278">
        <v>23524</v>
      </c>
      <c r="BP110" s="278">
        <v>1644.3280579962475</v>
      </c>
      <c r="BQ110" s="272">
        <v>331.55810193942864</v>
      </c>
      <c r="BR110" s="262">
        <v>1769</v>
      </c>
      <c r="BS110" s="457"/>
    </row>
    <row r="111" spans="1:71" x14ac:dyDescent="0.2">
      <c r="A111" s="421"/>
      <c r="B111" s="476">
        <v>1914</v>
      </c>
      <c r="C111" s="458">
        <v>24</v>
      </c>
      <c r="D111" s="760">
        <v>3758</v>
      </c>
      <c r="E111" s="334">
        <v>14531</v>
      </c>
      <c r="F111" s="752">
        <f>((((4/6)+((R111+S111+X111+Z111+AB111+AC111+AD111-(1-U111)-V111-W111)/20))*(AE111+(AJ111+AX111)*5/6+(AN111+AR111+AU111)*1/6+AP111*18/6+AT111*8/6-AK111*9/6-AL111*7/6-AM111*3/6-AO111*2/6-AV111*4/6-AW111)-(((2/6)-((R111+S111+T111+U111+Y111+AA111+AB111+AC111+AD111)/20))*(AK111*17/6+AL111*12/6+AO111*3/6+AQ111*2/6+AV111*5/6+AW111*8/6-AJ111*1/6-AM111*9/6-AP111*2/6))))/2</f>
        <v>14660.063468388551</v>
      </c>
      <c r="G111" s="753">
        <f t="shared" si="64"/>
        <v>1.0088819398794682</v>
      </c>
      <c r="H111" s="708"/>
      <c r="I111" s="701"/>
      <c r="J111" s="709"/>
      <c r="K111" s="701"/>
      <c r="L111" s="800">
        <f>((((2/3)+((AZ111+AC111+AB111+AD111-V111)/20))*(AE111+((AJ111+AX111)*(5/6))+((AN111+AR111+AU111)*(1/6))+(AP111*(19/6))+(AT111*(4/3))-(AL111*(7/6))-(BP111*(11/6))-AM111-(AO111*(1/3))-(AV111*(2/3))-AW111))-(((1/3)-(((AZ111+AC111)*2+AB111+AD111-V111)/20))*((AL111*(13/6))+(BP111*(8/3))+(AO111*(1/2))+(AQ111*(1/3))+((AV111+AW111)*(3/2))-(AJ111*(1/6))-(AM111*(11/3))-(AP111*(5/12)))))/2</f>
        <v>14474.542482062276</v>
      </c>
      <c r="M111" s="801">
        <f>L111/E111</f>
        <v>0.99611468460961228</v>
      </c>
      <c r="N111" s="717"/>
      <c r="O111" s="784"/>
      <c r="P111" s="717"/>
      <c r="Q111" s="791"/>
      <c r="R111" s="413">
        <v>0.33700000000000002</v>
      </c>
      <c r="S111" s="412">
        <v>0.65900000000000003</v>
      </c>
      <c r="T111" s="66">
        <f t="shared" si="43"/>
        <v>0.18814370678400463</v>
      </c>
      <c r="U111" s="66">
        <f t="shared" si="44"/>
        <v>1.7165514240123785E-2</v>
      </c>
      <c r="V111" s="113">
        <f t="shared" si="45"/>
        <v>0.10602589605670418</v>
      </c>
      <c r="W111" s="66">
        <f t="shared" si="46"/>
        <v>0.10151092902701447</v>
      </c>
      <c r="X111" s="71">
        <f>E111/AG111</f>
        <v>0.10435263448929616</v>
      </c>
      <c r="Y111" s="66">
        <f t="shared" si="47"/>
        <v>0.29336105604177748</v>
      </c>
      <c r="Z111" s="66">
        <f t="shared" si="48"/>
        <v>8.7138866347334629E-2</v>
      </c>
      <c r="AA111" s="67">
        <f>E111/AE111</f>
        <v>0.35131279918766017</v>
      </c>
      <c r="AB111" s="66">
        <v>0.32100000000000001</v>
      </c>
      <c r="AC111" s="67">
        <f t="shared" si="49"/>
        <v>8.0022118650762308E-2</v>
      </c>
      <c r="AD111" s="70">
        <v>0.27900000000000003</v>
      </c>
      <c r="AE111" s="69">
        <v>41362</v>
      </c>
      <c r="AF111" s="69"/>
      <c r="AG111" s="68">
        <v>139249</v>
      </c>
      <c r="AH111" s="404">
        <v>122587</v>
      </c>
      <c r="AI111" s="68">
        <f t="shared" si="50"/>
        <v>12134</v>
      </c>
      <c r="AJ111" s="68">
        <v>11143</v>
      </c>
      <c r="AK111" s="119">
        <v>2590</v>
      </c>
      <c r="AL111" s="72">
        <v>1069.0793566192517</v>
      </c>
      <c r="AM111" s="68">
        <v>710</v>
      </c>
      <c r="AN111" s="69">
        <v>799</v>
      </c>
      <c r="AO111" s="68">
        <v>14764</v>
      </c>
      <c r="AP111" s="68">
        <v>991</v>
      </c>
      <c r="AQ111" s="120">
        <v>471.6950464153723</v>
      </c>
      <c r="AR111" s="69">
        <v>50</v>
      </c>
      <c r="AS111" s="69">
        <f t="shared" si="51"/>
        <v>7782</v>
      </c>
      <c r="AT111" s="68">
        <v>4605</v>
      </c>
      <c r="AU111" s="69">
        <v>495</v>
      </c>
      <c r="AV111" s="69">
        <v>4188</v>
      </c>
      <c r="AW111" s="68">
        <v>3727</v>
      </c>
      <c r="AX111" s="220">
        <v>6438</v>
      </c>
      <c r="AY111" s="114">
        <f t="shared" si="52"/>
        <v>4198.6950464153724</v>
      </c>
      <c r="AZ111" s="349">
        <f t="shared" si="53"/>
        <v>0.29703624442545368</v>
      </c>
      <c r="BA111" s="349">
        <f t="shared" si="54"/>
        <v>0.4731308662898836</v>
      </c>
      <c r="BB111" s="353">
        <f t="shared" si="55"/>
        <v>5.0987798835180143E-3</v>
      </c>
      <c r="BC111" s="365">
        <f t="shared" si="56"/>
        <v>5.5885500075404493E-2</v>
      </c>
      <c r="BD111" s="365">
        <f t="shared" si="57"/>
        <v>1.5928388375803877</v>
      </c>
      <c r="BE111" s="365">
        <f t="shared" si="58"/>
        <v>9.0106861370339922E-2</v>
      </c>
      <c r="BF111" s="365">
        <f t="shared" si="59"/>
        <v>2.6765003698410762E-2</v>
      </c>
      <c r="BG111" s="365">
        <f t="shared" si="60"/>
        <v>3.015242512632315E-2</v>
      </c>
      <c r="BH111" s="365">
        <f t="shared" si="61"/>
        <v>0.35694598907209518</v>
      </c>
      <c r="BI111" s="380">
        <f t="shared" si="62"/>
        <v>0.26940186644746383</v>
      </c>
      <c r="BJ111" s="365">
        <v>0.254</v>
      </c>
      <c r="BK111" s="262">
        <v>12222</v>
      </c>
      <c r="BL111" s="282">
        <v>31129</v>
      </c>
      <c r="BM111" s="262">
        <v>4625</v>
      </c>
      <c r="BN111" s="389">
        <f t="shared" si="63"/>
        <v>65883</v>
      </c>
      <c r="BO111" s="278">
        <v>24055</v>
      </c>
      <c r="BP111" s="278">
        <v>1728.4093041173742</v>
      </c>
      <c r="BQ111" s="272">
        <v>289.70147742553178</v>
      </c>
      <c r="BR111" s="262">
        <v>1739</v>
      </c>
      <c r="BS111" s="457"/>
    </row>
    <row r="112" spans="1:71" x14ac:dyDescent="0.2">
      <c r="A112" s="421"/>
      <c r="B112" s="476">
        <v>1913</v>
      </c>
      <c r="C112" s="458">
        <v>16</v>
      </c>
      <c r="D112" s="760">
        <v>2468</v>
      </c>
      <c r="E112" s="334">
        <v>9961</v>
      </c>
      <c r="F112" s="700"/>
      <c r="G112" s="702"/>
      <c r="H112" s="708"/>
      <c r="I112" s="701"/>
      <c r="J112" s="709"/>
      <c r="K112" s="701"/>
      <c r="L112" s="715"/>
      <c r="M112" s="716"/>
      <c r="N112" s="717"/>
      <c r="O112" s="784"/>
      <c r="P112" s="717"/>
      <c r="Q112" s="791"/>
      <c r="R112" s="413">
        <v>0.34499999999999997</v>
      </c>
      <c r="S112" s="412">
        <v>0.67</v>
      </c>
      <c r="T112" s="66">
        <f t="shared" si="43"/>
        <v>0.17409296849916164</v>
      </c>
      <c r="U112" s="66">
        <f t="shared" si="44"/>
        <v>1.6767150654632371E-2</v>
      </c>
      <c r="V112" s="113">
        <f t="shared" si="45"/>
        <v>0.10089669039726101</v>
      </c>
      <c r="W112" s="66">
        <f t="shared" si="46"/>
        <v>0.10479342109700915</v>
      </c>
      <c r="X112" s="71">
        <f>E112/AG112</f>
        <v>0.10826585511656975</v>
      </c>
      <c r="Y112" s="66">
        <f t="shared" si="47"/>
        <v>0.28429239056758587</v>
      </c>
      <c r="Z112" s="66">
        <f t="shared" si="48"/>
        <v>8.6614857888158259E-2</v>
      </c>
      <c r="AA112" s="67">
        <f>E112/AE112</f>
        <v>0.35535656951232564</v>
      </c>
      <c r="AB112" s="66">
        <v>0.32500000000000001</v>
      </c>
      <c r="AC112" s="67">
        <f t="shared" si="49"/>
        <v>7.89848377805554E-2</v>
      </c>
      <c r="AD112" s="70">
        <v>0.28399999999999997</v>
      </c>
      <c r="AE112" s="69">
        <v>28031</v>
      </c>
      <c r="AF112" s="69"/>
      <c r="AG112" s="68">
        <v>92005</v>
      </c>
      <c r="AH112" s="404">
        <v>81217</v>
      </c>
      <c r="AI112" s="68">
        <f t="shared" si="50"/>
        <v>7969</v>
      </c>
      <c r="AJ112" s="68">
        <v>7267</v>
      </c>
      <c r="AK112" s="119">
        <v>1709</v>
      </c>
      <c r="AL112" s="72">
        <v>630.22164542903658</v>
      </c>
      <c r="AM112" s="68">
        <v>470</v>
      </c>
      <c r="AN112" s="69">
        <v>516</v>
      </c>
      <c r="AO112" s="68">
        <v>9283</v>
      </c>
      <c r="AP112" s="68">
        <v>702</v>
      </c>
      <c r="AQ112" s="120">
        <v>344.46438677026362</v>
      </c>
      <c r="AR112" s="69">
        <v>50</v>
      </c>
      <c r="AS112" s="69">
        <f t="shared" si="51"/>
        <v>4880</v>
      </c>
      <c r="AT112" s="68">
        <v>3262</v>
      </c>
      <c r="AU112" s="69">
        <v>269</v>
      </c>
      <c r="AV112" s="69">
        <v>2541</v>
      </c>
      <c r="AW112" s="68">
        <v>2593</v>
      </c>
      <c r="AX112" s="220">
        <v>4045</v>
      </c>
      <c r="AY112" s="114">
        <f t="shared" si="52"/>
        <v>2937.4643867702634</v>
      </c>
      <c r="AZ112" s="349">
        <f t="shared" si="53"/>
        <v>0.3046682245530134</v>
      </c>
      <c r="BA112" s="349">
        <f t="shared" si="54"/>
        <v>0.47977827291995001</v>
      </c>
      <c r="BB112" s="353">
        <f t="shared" si="55"/>
        <v>5.1084180207597411E-3</v>
      </c>
      <c r="BC112" s="365">
        <f t="shared" si="56"/>
        <v>5.3040595619803274E-2</v>
      </c>
      <c r="BD112" s="365">
        <f t="shared" si="57"/>
        <v>1.5747565195676216</v>
      </c>
      <c r="BE112" s="365">
        <f t="shared" si="58"/>
        <v>9.250472690949306E-2</v>
      </c>
      <c r="BF112" s="365">
        <f t="shared" si="59"/>
        <v>2.8183250910276614E-2</v>
      </c>
      <c r="BG112" s="365">
        <f t="shared" si="60"/>
        <v>3.1927225550462075E-2</v>
      </c>
      <c r="BH112" s="365">
        <f t="shared" si="61"/>
        <v>0.33116906282330277</v>
      </c>
      <c r="BI112" s="380">
        <f t="shared" si="62"/>
        <v>0.25924868895151798</v>
      </c>
      <c r="BJ112" s="365">
        <v>0.25900000000000001</v>
      </c>
      <c r="BK112" s="262">
        <v>8350</v>
      </c>
      <c r="BL112" s="282">
        <v>21021</v>
      </c>
      <c r="BM112" s="262">
        <v>3070</v>
      </c>
      <c r="BN112" s="389">
        <f t="shared" si="63"/>
        <v>44142</v>
      </c>
      <c r="BO112" s="278">
        <v>16216</v>
      </c>
      <c r="BP112" s="278">
        <v>1059.829004735398</v>
      </c>
      <c r="BQ112" s="272">
        <v>204.31530804794571</v>
      </c>
      <c r="BR112" s="262">
        <v>1265</v>
      </c>
      <c r="BS112" s="457"/>
    </row>
    <row r="113" spans="1:71" x14ac:dyDescent="0.2">
      <c r="A113" s="421"/>
      <c r="B113" s="476">
        <v>1912</v>
      </c>
      <c r="C113" s="458">
        <v>16</v>
      </c>
      <c r="D113" s="760">
        <v>2464</v>
      </c>
      <c r="E113" s="334">
        <v>11164</v>
      </c>
      <c r="F113" s="700"/>
      <c r="G113" s="702"/>
      <c r="H113" s="708"/>
      <c r="I113" s="701"/>
      <c r="J113" s="709"/>
      <c r="K113" s="701"/>
      <c r="L113" s="715"/>
      <c r="M113" s="701"/>
      <c r="N113" s="717"/>
      <c r="O113" s="784"/>
      <c r="P113" s="717"/>
      <c r="Q113" s="791"/>
      <c r="R113" s="413">
        <v>0.35899999999999999</v>
      </c>
      <c r="S113" s="412">
        <v>0.69499999999999995</v>
      </c>
      <c r="T113" s="66">
        <f t="shared" si="43"/>
        <v>0.18251325268451815</v>
      </c>
      <c r="U113" s="66">
        <f t="shared" si="44"/>
        <v>1.5019709120565447E-2</v>
      </c>
      <c r="V113" s="113">
        <f t="shared" si="45"/>
        <v>0.10362539057484056</v>
      </c>
      <c r="W113" s="66">
        <f t="shared" si="46"/>
        <v>0.10026543049208907</v>
      </c>
      <c r="X113" s="71">
        <f>E113/AG113</f>
        <v>0.11946239780850063</v>
      </c>
      <c r="Y113" s="66">
        <f t="shared" si="47"/>
        <v>0.28544243577545197</v>
      </c>
      <c r="Z113" s="66">
        <f t="shared" si="48"/>
        <v>8.9885716731584131E-2</v>
      </c>
      <c r="AA113" s="67">
        <f>E113/AE113</f>
        <v>0.37936658964251735</v>
      </c>
      <c r="AB113" s="66">
        <v>0.33700000000000002</v>
      </c>
      <c r="AC113" s="67">
        <f t="shared" si="49"/>
        <v>8.221332876770962E-2</v>
      </c>
      <c r="AD113" s="70">
        <v>0.3</v>
      </c>
      <c r="AE113" s="69">
        <v>29428</v>
      </c>
      <c r="AF113" s="69"/>
      <c r="AG113" s="68">
        <v>93452</v>
      </c>
      <c r="AH113" s="404">
        <v>82039</v>
      </c>
      <c r="AI113" s="68">
        <f t="shared" si="50"/>
        <v>8400</v>
      </c>
      <c r="AJ113" s="68">
        <v>7683</v>
      </c>
      <c r="AK113" s="119">
        <v>1727</v>
      </c>
      <c r="AL113" s="72">
        <v>767.60537923927075</v>
      </c>
      <c r="AM113" s="68">
        <v>442</v>
      </c>
      <c r="AN113" s="69">
        <v>560</v>
      </c>
      <c r="AO113" s="68">
        <v>9684</v>
      </c>
      <c r="AP113" s="68">
        <v>717</v>
      </c>
      <c r="AQ113" s="120">
        <v>356.6110885211969</v>
      </c>
      <c r="AR113" s="69">
        <v>45</v>
      </c>
      <c r="AS113" s="69">
        <f t="shared" si="51"/>
        <v>5371</v>
      </c>
      <c r="AT113" s="68">
        <v>3383</v>
      </c>
      <c r="AU113" s="69">
        <v>296</v>
      </c>
      <c r="AV113" s="69">
        <v>2765</v>
      </c>
      <c r="AW113" s="68">
        <v>2594</v>
      </c>
      <c r="AX113" s="220">
        <v>4470</v>
      </c>
      <c r="AY113" s="114">
        <f t="shared" si="52"/>
        <v>2950.611088521197</v>
      </c>
      <c r="AZ113" s="349">
        <f t="shared" si="53"/>
        <v>0.3148996276163164</v>
      </c>
      <c r="BA113" s="349">
        <f t="shared" si="54"/>
        <v>0.49845910199888716</v>
      </c>
      <c r="BB113" s="353">
        <f t="shared" si="55"/>
        <v>4.7297008089714505E-3</v>
      </c>
      <c r="BC113" s="365">
        <f t="shared" si="56"/>
        <v>5.7473355305397426E-2</v>
      </c>
      <c r="BD113" s="365">
        <f t="shared" si="57"/>
        <v>1.5829142313442979</v>
      </c>
      <c r="BE113" s="365">
        <f t="shared" si="58"/>
        <v>8.81473426668479E-2</v>
      </c>
      <c r="BF113" s="365">
        <f t="shared" si="59"/>
        <v>2.7757565381158242E-2</v>
      </c>
      <c r="BG113" s="365">
        <f t="shared" si="60"/>
        <v>3.1573546724748498E-2</v>
      </c>
      <c r="BH113" s="365">
        <f t="shared" si="61"/>
        <v>0.32907435095827103</v>
      </c>
      <c r="BI113" s="380">
        <f t="shared" si="62"/>
        <v>0.26107788500747586</v>
      </c>
      <c r="BJ113" s="365">
        <v>0.26900000000000002</v>
      </c>
      <c r="BK113" s="262">
        <v>9389</v>
      </c>
      <c r="BL113" s="282">
        <v>22039</v>
      </c>
      <c r="BM113" s="262">
        <v>3353</v>
      </c>
      <c r="BN113" s="389">
        <f t="shared" si="63"/>
        <v>46582</v>
      </c>
      <c r="BO113" s="278">
        <v>16889</v>
      </c>
      <c r="BP113" s="278">
        <v>1098.164854163465</v>
      </c>
      <c r="BQ113" s="272">
        <v>224.16476468828367</v>
      </c>
      <c r="BR113" s="262">
        <v>1355</v>
      </c>
      <c r="BS113" s="457"/>
    </row>
    <row r="114" spans="1:71" x14ac:dyDescent="0.2">
      <c r="A114" s="421"/>
      <c r="B114" s="476">
        <v>1911</v>
      </c>
      <c r="C114" s="458">
        <v>16</v>
      </c>
      <c r="D114" s="760">
        <v>2474</v>
      </c>
      <c r="E114" s="334">
        <v>11161</v>
      </c>
      <c r="F114" s="752">
        <f>((((4/6)+((R114+S114+X114+Z114+AB114+AC114+AD114-(1-U114)-V114-W114)/20))*(AE114+(AJ114+AX114)*5/6+(AN114+AR114+AU114)*1/6+AP114*18/6+AT114*8/6-AK114*9/6-AL114*7/6-AM114*3/6-AO114*2/6-AV114*4/6-AW114)-(((2/6)-((R114+S114+T114+U114+Y114+AA114+AB114+AC114+AD114)/20))*(AK114*17/6+AL114*12/6+AO114*3/6+AQ114*2/6+AV114*5/6+AW114*8/6-AJ114*1/6-AM114*9/6-AP114*2/6))))/2</f>
        <v>10991.150575712734</v>
      </c>
      <c r="G114" s="753">
        <f t="shared" si="64"/>
        <v>0.98478188116770304</v>
      </c>
      <c r="H114" s="708"/>
      <c r="I114" s="701"/>
      <c r="J114" s="709"/>
      <c r="K114" s="701"/>
      <c r="L114" s="715"/>
      <c r="M114" s="716"/>
      <c r="N114" s="717"/>
      <c r="O114" s="784"/>
      <c r="P114" s="717"/>
      <c r="Q114" s="791"/>
      <c r="R114" s="413">
        <v>0.35699999999999998</v>
      </c>
      <c r="S114" s="412">
        <v>0.69299999999999995</v>
      </c>
      <c r="T114" s="66">
        <f t="shared" si="43"/>
        <v>0.1854121973643886</v>
      </c>
      <c r="U114" s="66">
        <f t="shared" si="44"/>
        <v>1.7502639016583239E-2</v>
      </c>
      <c r="V114" s="113">
        <f t="shared" si="45"/>
        <v>0.10475321284927465</v>
      </c>
      <c r="W114" s="66">
        <f t="shared" si="46"/>
        <v>0.10698954866670567</v>
      </c>
      <c r="X114" s="71">
        <f>E114/AG114</f>
        <v>0.11844297524169328</v>
      </c>
      <c r="Y114" s="66">
        <f t="shared" si="47"/>
        <v>0.29563796097660638</v>
      </c>
      <c r="Z114" s="66">
        <f t="shared" si="48"/>
        <v>9.2135284566650044E-2</v>
      </c>
      <c r="AA114" s="67">
        <f>E114/AE114</f>
        <v>0.38005243981339598</v>
      </c>
      <c r="AB114" s="66">
        <v>0.33600000000000002</v>
      </c>
      <c r="AC114" s="67">
        <f t="shared" si="49"/>
        <v>8.3178571807579246E-2</v>
      </c>
      <c r="AD114" s="70">
        <v>0.29699999999999999</v>
      </c>
      <c r="AE114" s="69">
        <v>29367</v>
      </c>
      <c r="AF114" s="69"/>
      <c r="AG114" s="68">
        <v>94231</v>
      </c>
      <c r="AH114" s="404">
        <v>82259</v>
      </c>
      <c r="AI114" s="68">
        <f t="shared" si="50"/>
        <v>8682</v>
      </c>
      <c r="AJ114" s="68">
        <v>7838</v>
      </c>
      <c r="AK114" s="119">
        <v>1650</v>
      </c>
      <c r="AL114" s="72">
        <v>727.11197447600352</v>
      </c>
      <c r="AM114" s="68">
        <v>514</v>
      </c>
      <c r="AN114" s="69">
        <v>539</v>
      </c>
      <c r="AO114" s="68">
        <v>9871</v>
      </c>
      <c r="AP114" s="68">
        <v>844</v>
      </c>
      <c r="AQ114" s="120">
        <v>393.96207569514547</v>
      </c>
      <c r="AR114" s="69">
        <v>49</v>
      </c>
      <c r="AS114" s="69">
        <f t="shared" si="51"/>
        <v>5445</v>
      </c>
      <c r="AT114" s="68">
        <v>3429</v>
      </c>
      <c r="AU114" s="69">
        <v>322</v>
      </c>
      <c r="AV114" s="69">
        <v>2884</v>
      </c>
      <c r="AW114" s="68">
        <v>2748</v>
      </c>
      <c r="AX114" s="220">
        <v>4535</v>
      </c>
      <c r="AY114" s="114">
        <f t="shared" si="52"/>
        <v>3141.9620756951454</v>
      </c>
      <c r="AZ114" s="349">
        <f t="shared" si="53"/>
        <v>0.31164903269624644</v>
      </c>
      <c r="BA114" s="349">
        <f t="shared" si="54"/>
        <v>0.49795714786004608</v>
      </c>
      <c r="BB114" s="353">
        <f t="shared" si="55"/>
        <v>5.4546805191497492E-3</v>
      </c>
      <c r="BC114" s="365">
        <f t="shared" si="56"/>
        <v>5.7783531958697246E-2</v>
      </c>
      <c r="BD114" s="365">
        <f t="shared" si="57"/>
        <v>1.5978138727142712</v>
      </c>
      <c r="BE114" s="365">
        <f t="shared" si="58"/>
        <v>9.3574420267647354E-2</v>
      </c>
      <c r="BF114" s="365">
        <f t="shared" si="59"/>
        <v>2.9162377561524341E-2</v>
      </c>
      <c r="BG114" s="365">
        <f t="shared" si="60"/>
        <v>3.3343189350586805E-2</v>
      </c>
      <c r="BH114" s="365">
        <f t="shared" si="61"/>
        <v>0.33612558313753532</v>
      </c>
      <c r="BI114" s="380">
        <f t="shared" si="62"/>
        <v>0.26689821908945416</v>
      </c>
      <c r="BJ114" s="365">
        <v>0.26600000000000001</v>
      </c>
      <c r="BK114" s="262">
        <v>9318</v>
      </c>
      <c r="BL114" s="282">
        <v>21914</v>
      </c>
      <c r="BM114" s="262">
        <v>3265</v>
      </c>
      <c r="BN114" s="389">
        <f t="shared" si="63"/>
        <v>46923</v>
      </c>
      <c r="BO114" s="278">
        <v>16812</v>
      </c>
      <c r="BP114" s="278">
        <v>1113.027948718264</v>
      </c>
      <c r="BQ114" s="272">
        <v>234.40596148631732</v>
      </c>
      <c r="BR114" s="262">
        <v>1323</v>
      </c>
      <c r="BS114" s="457"/>
    </row>
    <row r="115" spans="1:71" x14ac:dyDescent="0.2">
      <c r="A115" s="421"/>
      <c r="B115" s="476">
        <v>1910</v>
      </c>
      <c r="C115" s="458">
        <v>16</v>
      </c>
      <c r="D115" s="760">
        <v>2498</v>
      </c>
      <c r="E115" s="334">
        <v>9577</v>
      </c>
      <c r="F115" s="752">
        <f>((((4/6)+((R115+S115+X115+Z115+AB115+AC115+AD115-(1-U115)-V115-W115)/20))*(AE115+(AJ115+AX115)*5/6+(AN115+AR115+AU115)*1/6+AP115*18/6+AT115*8/6-AK115*9/6-AL115*7/6-AM115*3/6-AO115*2/6-AV115*4/6-AW115)-(((2/6)-((R115+S115+T115+U115+Y115+AA115+AB115+AC115+AD115)/20))*(AK115*17/6+AL115*12/6+AO115*3/6+AQ115*2/6+AV115*5/6+AW115*8/6-AJ115*1/6-AM115*9/6-AP115*2/6))))/2</f>
        <v>9559.8461463874046</v>
      </c>
      <c r="G115" s="753">
        <f t="shared" si="64"/>
        <v>0.99820884894929562</v>
      </c>
      <c r="H115" s="708"/>
      <c r="I115" s="701"/>
      <c r="J115" s="709"/>
      <c r="K115" s="701"/>
      <c r="L115" s="798">
        <f>((((2/3)+((AZ115+AC115+AB115+AD115-V115)/20))*(AE115+((AJ115+AX115)*(5/6))+((AN115+AR115+AU115)*(1/6))+(AP115*(19/6))+(AT115*(4/3))-(AL115*(7/6))-(BP115*(11/6))-AM115-(AO115*(1/3))-(AV115*(2/3))-AW115))-(((1/3)-(((AZ115+AC115)*2+AB115+AD115-V115)/20))*((AL115*(13/6))+(BP115*(8/3))+(AO115*(1/2))+(AQ115*(1/3))+((AV115+AW115)*(3/2))-(AJ115*(1/6))-(AM115*(11/3))-(AP115*(5/12)))))/2</f>
        <v>9405.0307943123498</v>
      </c>
      <c r="M115" s="799">
        <f t="shared" ref="M115:M120" si="70">L115/E115</f>
        <v>0.9820435203416884</v>
      </c>
      <c r="N115" s="717"/>
      <c r="O115" s="784"/>
      <c r="P115" s="717"/>
      <c r="Q115" s="791"/>
      <c r="R115" s="413">
        <v>0.32600000000000001</v>
      </c>
      <c r="S115" s="412">
        <v>0.64400000000000002</v>
      </c>
      <c r="T115" s="66">
        <f t="shared" si="43"/>
        <v>0.19992467043314502</v>
      </c>
      <c r="U115" s="66">
        <f t="shared" si="44"/>
        <v>1.3596986817325801E-2</v>
      </c>
      <c r="V115" s="113">
        <f t="shared" si="45"/>
        <v>0.10382601605081326</v>
      </c>
      <c r="W115" s="66">
        <f t="shared" si="46"/>
        <v>0.11237095505554101</v>
      </c>
      <c r="X115" s="71">
        <f>E115/AG115</f>
        <v>0.10275310072529076</v>
      </c>
      <c r="Y115" s="66">
        <f t="shared" si="47"/>
        <v>0.30922787193973633</v>
      </c>
      <c r="Z115" s="66">
        <f t="shared" si="48"/>
        <v>8.8086348225398056E-2</v>
      </c>
      <c r="AA115" s="67">
        <f>E115/AE115</f>
        <v>0.36071563088512243</v>
      </c>
      <c r="AB115" s="66">
        <v>0.318</v>
      </c>
      <c r="AC115" s="67">
        <f t="shared" si="49"/>
        <v>7.9599588000515004E-2</v>
      </c>
      <c r="AD115" s="70">
        <v>0.27900000000000003</v>
      </c>
      <c r="AE115" s="69">
        <v>26550</v>
      </c>
      <c r="AF115" s="69"/>
      <c r="AG115" s="68">
        <v>93204</v>
      </c>
      <c r="AH115" s="404">
        <v>81551</v>
      </c>
      <c r="AI115" s="68">
        <f t="shared" si="50"/>
        <v>8210</v>
      </c>
      <c r="AJ115" s="68">
        <v>7419</v>
      </c>
      <c r="AK115" s="119">
        <v>1730</v>
      </c>
      <c r="AL115" s="72">
        <v>699.53308680332384</v>
      </c>
      <c r="AM115" s="68">
        <v>361</v>
      </c>
      <c r="AN115" s="69">
        <v>540</v>
      </c>
      <c r="AO115" s="68">
        <v>9677</v>
      </c>
      <c r="AP115" s="68">
        <v>791</v>
      </c>
      <c r="AQ115" s="120">
        <v>369.44885672461379</v>
      </c>
      <c r="AR115" s="69">
        <v>34</v>
      </c>
      <c r="AS115" s="69">
        <f t="shared" si="51"/>
        <v>5308</v>
      </c>
      <c r="AT115" s="68">
        <v>3284</v>
      </c>
      <c r="AU115" s="69">
        <v>294</v>
      </c>
      <c r="AV115" s="69">
        <v>3020</v>
      </c>
      <c r="AW115" s="68">
        <v>2614</v>
      </c>
      <c r="AX115" s="220">
        <v>4440</v>
      </c>
      <c r="AY115" s="114">
        <f t="shared" si="52"/>
        <v>2983.448856724614</v>
      </c>
      <c r="AZ115" s="349">
        <f t="shared" si="53"/>
        <v>0.28485901892622634</v>
      </c>
      <c r="BA115" s="349">
        <f t="shared" si="54"/>
        <v>0.46513025192051843</v>
      </c>
      <c r="BB115" s="353">
        <f t="shared" si="55"/>
        <v>3.8732243251362601E-3</v>
      </c>
      <c r="BC115" s="365">
        <f t="shared" si="56"/>
        <v>5.6950345478734815E-2</v>
      </c>
      <c r="BD115" s="365">
        <f t="shared" si="57"/>
        <v>1.6328436911487758</v>
      </c>
      <c r="BE115" s="365">
        <f t="shared" si="58"/>
        <v>9.8455743879472687E-2</v>
      </c>
      <c r="BF115" s="365">
        <f t="shared" si="59"/>
        <v>2.8046006609158406E-2</v>
      </c>
      <c r="BG115" s="365">
        <f t="shared" si="60"/>
        <v>3.2009880012924485E-2</v>
      </c>
      <c r="BH115" s="365">
        <f t="shared" si="61"/>
        <v>0.36448210922787194</v>
      </c>
      <c r="BI115" s="380">
        <f t="shared" si="62"/>
        <v>0.27943502824858757</v>
      </c>
      <c r="BJ115" s="365">
        <v>0.249</v>
      </c>
      <c r="BK115" s="262">
        <v>7858</v>
      </c>
      <c r="BL115" s="282">
        <v>20332</v>
      </c>
      <c r="BM115" s="262">
        <v>2815</v>
      </c>
      <c r="BN115" s="389">
        <f t="shared" si="63"/>
        <v>43352</v>
      </c>
      <c r="BO115" s="278">
        <v>15996</v>
      </c>
      <c r="BP115" s="278">
        <v>1155.936785738724</v>
      </c>
      <c r="BQ115" s="272">
        <v>187.12448221680762</v>
      </c>
      <c r="BR115" s="262">
        <v>1160</v>
      </c>
      <c r="BS115" s="457"/>
    </row>
    <row r="116" spans="1:71" x14ac:dyDescent="0.2">
      <c r="A116" s="421"/>
      <c r="B116" s="476">
        <v>1909</v>
      </c>
      <c r="C116" s="458">
        <v>16</v>
      </c>
      <c r="D116" s="760">
        <v>2482</v>
      </c>
      <c r="E116" s="334">
        <v>8797</v>
      </c>
      <c r="F116" s="752">
        <f>((((4/6)+((R116+S116+X116+Z116+AB116+AC116+AD116-(1-U116)-V116-W116)/20))*(AE116+(AJ116+AX116)*5/6+(AN116+AR116+AU116)*1/6+AP116*18/6+AT116*8/6-AK116*9/6-AL116*7/6-AM116*3/6-AO116*2/6-AV116*4/6-AW116)-(((2/6)-((R116+S116+T116+U116+Y116+AA116+AB116+AC116+AD116)/20))*(AK116*17/6+AL116*12/6+AO116*3/6+AQ116*2/6+AV116*5/6+AW116*8/6-AJ116*1/6-AM116*9/6-AP116*2/6))))/2</f>
        <v>8750.605360350819</v>
      </c>
      <c r="G116" s="753">
        <f t="shared" si="64"/>
        <v>0.99472608393211537</v>
      </c>
      <c r="H116" s="708"/>
      <c r="I116" s="701"/>
      <c r="J116" s="709"/>
      <c r="K116" s="701"/>
      <c r="L116" s="802">
        <f>((((2/3)+((AZ116+AC116+AB116+AD116-V116)/20))*(AE116+((AJ116+AX116)*(5/6))+((AN116+AR116+AU116)*(1/6))+(AP116*(19/6))+(AT116*(4/3))-(AL116*(7/6))-(BP116*(11/6))-AM116-(AO116*(1/3))-(AV116*(2/3))-AW116))-(((1/3)-(((AZ116+AC116)*2+AB116+AD116-V116)/20))*((AL116*(13/6))+(BP116*(8/3))+(AO116*(1/2))+(AQ116*(1/3))+((AV116+AW116)*(3/2))-(AJ116*(1/6))-(AM116*(11/3))-(AP116*(5/12)))))/2</f>
        <v>8639.2933477905426</v>
      </c>
      <c r="M116" s="803">
        <f t="shared" si="70"/>
        <v>0.98207267793458486</v>
      </c>
      <c r="N116" s="717"/>
      <c r="O116" s="784"/>
      <c r="P116" s="717"/>
      <c r="Q116" s="791"/>
      <c r="R116" s="413">
        <v>0.311</v>
      </c>
      <c r="S116" s="412">
        <v>0.61799999999999999</v>
      </c>
      <c r="T116" s="66">
        <f t="shared" si="43"/>
        <v>0.21295669150165344</v>
      </c>
      <c r="U116" s="66">
        <f t="shared" si="44"/>
        <v>1.0319136220566556E-2</v>
      </c>
      <c r="V116" s="113">
        <f t="shared" si="45"/>
        <v>0.10240141529523539</v>
      </c>
      <c r="W116" s="66">
        <f t="shared" si="46"/>
        <v>0.11727858344308009</v>
      </c>
      <c r="X116" s="71">
        <f>E116/AG116</f>
        <v>9.606753229734305E-2</v>
      </c>
      <c r="Y116" s="66">
        <f t="shared" si="47"/>
        <v>0.28961313199729072</v>
      </c>
      <c r="Z116" s="66">
        <f t="shared" si="48"/>
        <v>7.9381026744274941E-2</v>
      </c>
      <c r="AA116" s="67">
        <f>E116/AE116</f>
        <v>0.35049205147615442</v>
      </c>
      <c r="AB116" s="66">
        <v>0.30599999999999999</v>
      </c>
      <c r="AC116" s="67">
        <f t="shared" si="49"/>
        <v>7.1037773967740872E-2</v>
      </c>
      <c r="AD116" s="70">
        <v>0.27200000000000002</v>
      </c>
      <c r="AE116" s="69">
        <v>25099</v>
      </c>
      <c r="AF116" s="69"/>
      <c r="AG116" s="68">
        <v>91571</v>
      </c>
      <c r="AH116" s="404">
        <v>80613</v>
      </c>
      <c r="AI116" s="68">
        <f t="shared" si="50"/>
        <v>7269</v>
      </c>
      <c r="AJ116" s="68">
        <v>6505</v>
      </c>
      <c r="AK116" s="119">
        <v>1574</v>
      </c>
      <c r="AL116" s="72">
        <v>677.98783133401912</v>
      </c>
      <c r="AM116" s="68">
        <v>259</v>
      </c>
      <c r="AN116" s="69">
        <v>565</v>
      </c>
      <c r="AO116" s="68">
        <v>9377</v>
      </c>
      <c r="AP116" s="68">
        <v>764</v>
      </c>
      <c r="AQ116" s="120">
        <v>405.57516583786736</v>
      </c>
      <c r="AR116" s="69">
        <v>38</v>
      </c>
      <c r="AS116" s="69">
        <f t="shared" si="51"/>
        <v>5345</v>
      </c>
      <c r="AT116" s="68">
        <v>3063</v>
      </c>
      <c r="AU116" s="69">
        <v>253</v>
      </c>
      <c r="AV116" s="69">
        <v>3116</v>
      </c>
      <c r="AW116" s="68">
        <v>2538</v>
      </c>
      <c r="AX116" s="220">
        <v>4489</v>
      </c>
      <c r="AY116" s="114">
        <f t="shared" si="52"/>
        <v>2943.5751658378672</v>
      </c>
      <c r="AZ116" s="349">
        <f t="shared" si="53"/>
        <v>0.27409332648982754</v>
      </c>
      <c r="BA116" s="349">
        <f t="shared" si="54"/>
        <v>0.44529381572768673</v>
      </c>
      <c r="BB116" s="353">
        <f t="shared" si="55"/>
        <v>2.8284063731967546E-3</v>
      </c>
      <c r="BC116" s="365">
        <f t="shared" si="56"/>
        <v>5.8370007971956184E-2</v>
      </c>
      <c r="BD116" s="365">
        <f t="shared" si="57"/>
        <v>1.6246065580302005</v>
      </c>
      <c r="BE116" s="365">
        <f t="shared" si="58"/>
        <v>0.10111956651659429</v>
      </c>
      <c r="BF116" s="365">
        <f t="shared" si="59"/>
        <v>2.7716198359742712E-2</v>
      </c>
      <c r="BG116" s="365">
        <f t="shared" si="60"/>
        <v>3.2145277061928636E-2</v>
      </c>
      <c r="BH116" s="365">
        <f t="shared" si="61"/>
        <v>0.37360054185425712</v>
      </c>
      <c r="BI116" s="380">
        <f t="shared" si="62"/>
        <v>0.25917367225785887</v>
      </c>
      <c r="BJ116" s="365">
        <v>0.24399999999999999</v>
      </c>
      <c r="BK116" s="262">
        <v>7125</v>
      </c>
      <c r="BL116" s="282">
        <v>19657</v>
      </c>
      <c r="BM116" s="262">
        <v>2659</v>
      </c>
      <c r="BN116" s="389">
        <f t="shared" si="63"/>
        <v>40776</v>
      </c>
      <c r="BO116" s="278">
        <v>15736</v>
      </c>
      <c r="BP116" s="278">
        <v>1001.2175078544665</v>
      </c>
      <c r="BQ116" s="272">
        <v>214.12029008045639</v>
      </c>
      <c r="BR116" s="262">
        <v>1003</v>
      </c>
      <c r="BS116" s="457"/>
    </row>
    <row r="117" spans="1:71" x14ac:dyDescent="0.2">
      <c r="A117" s="421"/>
      <c r="B117" s="476">
        <v>1908</v>
      </c>
      <c r="C117" s="458">
        <v>16</v>
      </c>
      <c r="D117" s="760">
        <v>2488</v>
      </c>
      <c r="E117" s="334">
        <v>8417</v>
      </c>
      <c r="F117" s="752">
        <f>((((4/6)+((R117+S117+X117+Z117+AB117+AC117+AD117-(1-U117)-V117-W117)/20))*(AE117+(AJ117+AX117)*5/6+(AN117+AR117+AU117)*1/6+AP117*18/6+AT117*8/6-AK117*9/6-AL117*7/6-AM117*3/6-AO117*2/6-AV117*4/6-AW117)-(((2/6)-((R117+S117+T117+U117+Y117+AA117+AB117+AC117+AD117)/20))*(AK117*17/6+AL117*12/6+AO117*3/6+AQ117*2/6+AV117*5/6+AW117*8/6-AJ117*1/6-AM117*9/6-AP117*2/6))))/2</f>
        <v>8429.4402875312335</v>
      </c>
      <c r="G117" s="753">
        <f t="shared" si="64"/>
        <v>1.0014779954296344</v>
      </c>
      <c r="H117" s="708"/>
      <c r="I117" s="701"/>
      <c r="J117" s="709"/>
      <c r="K117" s="701"/>
      <c r="L117" s="802">
        <f>((((2/3)+((AZ117+AC117+AB117+AD117-V117)/20))*(AE117+((AJ117+AX117)*(5/6))+((AN117+AR117+AU117)*(1/6))+(AP117*(19/6))+(AT117*(4/3))-(AL117*(7/6))-(BP117*(11/6))-AM117-(AO117*(1/3))-(AV117*(2/3))-AW117))-(((1/3)-(((AZ117+AC117)*2+AB117+AD117-V117)/20))*((AL117*(13/6))+(BP117*(8/3))+(AO117*(1/2))+(AQ117*(1/3))+((AV117+AW117)*(3/2))-(AJ117*(1/6))-(AM117*(11/3))-(AP117*(5/12)))))/2</f>
        <v>8456.4142511206192</v>
      </c>
      <c r="M117" s="803">
        <f t="shared" si="70"/>
        <v>1.00468269586796</v>
      </c>
      <c r="N117" s="717"/>
      <c r="O117" s="784"/>
      <c r="P117" s="717"/>
      <c r="Q117" s="791"/>
      <c r="R117" s="413">
        <v>0.30499999999999999</v>
      </c>
      <c r="S117" s="412">
        <v>0.60199999999999998</v>
      </c>
      <c r="T117" s="66">
        <f t="shared" si="43"/>
        <v>0.2032513716724243</v>
      </c>
      <c r="U117" s="66">
        <f t="shared" si="44"/>
        <v>1.0851452956716115E-2</v>
      </c>
      <c r="V117" s="113">
        <f t="shared" si="45"/>
        <v>9.9706744868035185E-2</v>
      </c>
      <c r="W117" s="66">
        <f t="shared" si="46"/>
        <v>0.10802636698391935</v>
      </c>
      <c r="X117" s="71">
        <f>E117/AG117</f>
        <v>9.2446758267707888E-2</v>
      </c>
      <c r="Y117" s="66">
        <f t="shared" si="47"/>
        <v>0.26949806949806948</v>
      </c>
      <c r="Z117" s="66">
        <f t="shared" si="48"/>
        <v>7.2830516107065577E-2</v>
      </c>
      <c r="AA117" s="67">
        <f>E117/AE117</f>
        <v>0.34208494208494211</v>
      </c>
      <c r="AB117" s="66">
        <v>0.29699999999999999</v>
      </c>
      <c r="AC117" s="67">
        <f t="shared" si="49"/>
        <v>6.4362362296396372E-2</v>
      </c>
      <c r="AD117" s="70">
        <v>0.26700000000000002</v>
      </c>
      <c r="AE117" s="69">
        <v>24605</v>
      </c>
      <c r="AF117" s="69"/>
      <c r="AG117" s="68">
        <v>91047</v>
      </c>
      <c r="AH117" s="404">
        <v>80679</v>
      </c>
      <c r="AI117" s="68">
        <f t="shared" si="50"/>
        <v>6631</v>
      </c>
      <c r="AJ117" s="68">
        <v>5860</v>
      </c>
      <c r="AK117" s="119">
        <v>1275</v>
      </c>
      <c r="AL117" s="72">
        <v>762.3256033420912</v>
      </c>
      <c r="AM117" s="68">
        <v>267</v>
      </c>
      <c r="AN117" s="69">
        <v>471</v>
      </c>
      <c r="AO117" s="68">
        <v>9078</v>
      </c>
      <c r="AP117" s="68">
        <v>771</v>
      </c>
      <c r="AQ117" s="120">
        <v>367.98875963933563</v>
      </c>
      <c r="AR117" s="69">
        <v>30</v>
      </c>
      <c r="AS117" s="69">
        <f t="shared" si="51"/>
        <v>5001</v>
      </c>
      <c r="AT117" s="68">
        <v>2733</v>
      </c>
      <c r="AU117" s="69">
        <v>266</v>
      </c>
      <c r="AV117" s="69">
        <v>3231</v>
      </c>
      <c r="AW117" s="68">
        <v>2290</v>
      </c>
      <c r="AX117" s="220">
        <v>4234</v>
      </c>
      <c r="AY117" s="114">
        <f t="shared" si="52"/>
        <v>2657.9887596393355</v>
      </c>
      <c r="AZ117" s="349">
        <f t="shared" si="53"/>
        <v>0.27024503827693391</v>
      </c>
      <c r="BA117" s="349">
        <f t="shared" si="54"/>
        <v>0.42802069260931169</v>
      </c>
      <c r="BB117" s="353">
        <f t="shared" si="55"/>
        <v>2.9325513196480938E-3</v>
      </c>
      <c r="BC117" s="365">
        <f t="shared" si="56"/>
        <v>5.492767471745362E-2</v>
      </c>
      <c r="BD117" s="365">
        <f t="shared" si="57"/>
        <v>1.5838244259296892</v>
      </c>
      <c r="BE117" s="365">
        <f t="shared" si="58"/>
        <v>9.3070514123145709E-2</v>
      </c>
      <c r="BF117" s="365">
        <f t="shared" si="59"/>
        <v>2.5151844651663428E-2</v>
      </c>
      <c r="BG117" s="365">
        <f t="shared" si="60"/>
        <v>2.9193589680487391E-2</v>
      </c>
      <c r="BH117" s="365">
        <f t="shared" si="61"/>
        <v>0.3689494005283479</v>
      </c>
      <c r="BI117" s="380">
        <f t="shared" si="62"/>
        <v>0.23816297500508027</v>
      </c>
      <c r="BJ117" s="365">
        <v>0.23899999999999999</v>
      </c>
      <c r="BK117" s="262">
        <v>6822</v>
      </c>
      <c r="BL117" s="282">
        <v>19279</v>
      </c>
      <c r="BM117" s="262">
        <v>2523</v>
      </c>
      <c r="BN117" s="389">
        <f t="shared" si="63"/>
        <v>38970</v>
      </c>
      <c r="BO117" s="278">
        <v>15488</v>
      </c>
      <c r="BP117" s="278">
        <v>641.44331673679437</v>
      </c>
      <c r="BQ117" s="272">
        <v>218.18346993322123</v>
      </c>
      <c r="BR117" s="262">
        <v>1001</v>
      </c>
      <c r="BS117" s="457"/>
    </row>
    <row r="118" spans="1:71" x14ac:dyDescent="0.2">
      <c r="A118" s="421"/>
      <c r="B118" s="476">
        <v>1907</v>
      </c>
      <c r="C118" s="458">
        <v>16</v>
      </c>
      <c r="D118" s="760">
        <v>2466</v>
      </c>
      <c r="E118" s="334">
        <v>8692</v>
      </c>
      <c r="F118" s="752">
        <f>((((4/6)+((R118+S118+X118+Z118+AB118+AC118+AD118-(1-U118)-V118-W118)/20))*(AE118+(AJ118+AX118)*5/6+(AN118+AR118+AU118)*1/6+AP118*18/6+AT118*8/6-AK118*9/6-AL118*7/6-AM118*3/6-AO118*2/6-AV118*4/6-AW118)-(((2/6)-((R118+S118+T118+U118+Y118+AA118+AB118+AC118+AD118)/20))*(AK118*17/6+AL118*12/6+AO118*3/6+AQ118*2/6+AV118*5/6+AW118*8/6-AJ118*1/6-AM118*9/6-AP118*2/6))))/2</f>
        <v>8722.7347693818956</v>
      </c>
      <c r="G118" s="753">
        <f t="shared" si="64"/>
        <v>1.0035359835920266</v>
      </c>
      <c r="H118" s="708"/>
      <c r="I118" s="701"/>
      <c r="J118" s="709"/>
      <c r="K118" s="701"/>
      <c r="L118" s="802">
        <f>((((2/3)+((AZ118+AC118+AB118+AD118-V118)/20))*(AE118+((AJ118+AX118)*(5/6))+((AN118+AR118+AU118)*(1/6))+(AP118*(19/6))+(AT118*(4/3))-(AL118*(7/6))-(BP118*(11/6))-AM118-(AO118*(1/3))-(AV118*(2/3))-AW118))-(((1/3)-(((AZ118+AC118)*2+AB118+AD118-V118)/20))*((AL118*(13/6))+(BP118*(8/3))+(AO118*(1/2))+(AQ118*(1/3))+((AV118+AW118)*(3/2))-(AJ118*(1/6))-(AM118*(11/3))-(AP118*(5/12)))))/2</f>
        <v>8722.8352156321362</v>
      </c>
      <c r="M118" s="803">
        <f t="shared" si="70"/>
        <v>1.0035475397643967</v>
      </c>
      <c r="N118" s="717"/>
      <c r="O118" s="784"/>
      <c r="P118" s="717"/>
      <c r="Q118" s="791"/>
      <c r="R118" s="413">
        <v>0.309</v>
      </c>
      <c r="S118" s="412">
        <v>0.61399999999999999</v>
      </c>
      <c r="T118" s="66">
        <f t="shared" si="43"/>
        <v>0.20368206904886596</v>
      </c>
      <c r="U118" s="66">
        <f t="shared" si="44"/>
        <v>9.8295935221367273E-3</v>
      </c>
      <c r="V118" s="113">
        <f t="shared" si="45"/>
        <v>9.7900393330009411E-2</v>
      </c>
      <c r="W118" s="66">
        <f t="shared" si="46"/>
        <v>0.10389749641887687</v>
      </c>
      <c r="X118" s="71">
        <f>E118/AG118</f>
        <v>9.6304913855188079E-2</v>
      </c>
      <c r="Y118" s="66">
        <f t="shared" si="47"/>
        <v>0.27555090037465252</v>
      </c>
      <c r="Z118" s="66">
        <f t="shared" si="48"/>
        <v>7.5785275054013626E-2</v>
      </c>
      <c r="AA118" s="67">
        <f>E118/AE118</f>
        <v>0.35015912661644444</v>
      </c>
      <c r="AB118" s="66">
        <v>0.30499999999999999</v>
      </c>
      <c r="AC118" s="67">
        <f t="shared" si="49"/>
        <v>6.7597363026979121E-2</v>
      </c>
      <c r="AD118" s="70">
        <v>0.32600000000000001</v>
      </c>
      <c r="AE118" s="69">
        <v>24823</v>
      </c>
      <c r="AF118" s="69"/>
      <c r="AG118" s="68">
        <v>90255</v>
      </c>
      <c r="AH118" s="404">
        <v>80304</v>
      </c>
      <c r="AI118" s="68">
        <f t="shared" si="50"/>
        <v>6840</v>
      </c>
      <c r="AJ118" s="68">
        <v>6101</v>
      </c>
      <c r="AK118" s="119">
        <v>1538</v>
      </c>
      <c r="AL118" s="72">
        <v>763.29069067904186</v>
      </c>
      <c r="AM118" s="68">
        <v>244</v>
      </c>
      <c r="AN118" s="69">
        <v>469</v>
      </c>
      <c r="AO118" s="68">
        <v>8836</v>
      </c>
      <c r="AP118" s="68">
        <v>739</v>
      </c>
      <c r="AQ118" s="120">
        <v>320.04755360578082</v>
      </c>
      <c r="AR118" s="69">
        <v>20</v>
      </c>
      <c r="AS118" s="69">
        <f t="shared" si="51"/>
        <v>5056</v>
      </c>
      <c r="AT118" s="68">
        <v>2787</v>
      </c>
      <c r="AU118" s="69">
        <v>326</v>
      </c>
      <c r="AV118" s="69">
        <v>2602</v>
      </c>
      <c r="AW118" s="68">
        <v>2259</v>
      </c>
      <c r="AX118" s="220">
        <v>4241</v>
      </c>
      <c r="AY118" s="114">
        <f t="shared" si="52"/>
        <v>2579.0475536057806</v>
      </c>
      <c r="AZ118" s="349">
        <f t="shared" si="53"/>
        <v>0.27503185419090354</v>
      </c>
      <c r="BA118" s="349">
        <f t="shared" si="54"/>
        <v>0.43771536202980443</v>
      </c>
      <c r="BB118" s="353">
        <f t="shared" si="55"/>
        <v>2.7034513323361585E-3</v>
      </c>
      <c r="BC118" s="365">
        <f t="shared" si="56"/>
        <v>5.6019057115949254E-2</v>
      </c>
      <c r="BD118" s="365">
        <f t="shared" si="57"/>
        <v>1.5915078757603836</v>
      </c>
      <c r="BE118" s="365">
        <f t="shared" si="58"/>
        <v>9.1004310518470771E-2</v>
      </c>
      <c r="BF118" s="365">
        <f t="shared" si="59"/>
        <v>2.5029084261259764E-2</v>
      </c>
      <c r="BG118" s="365">
        <f t="shared" si="60"/>
        <v>2.8575121085876468E-2</v>
      </c>
      <c r="BH118" s="365">
        <f t="shared" si="61"/>
        <v>0.35596019820327923</v>
      </c>
      <c r="BI118" s="380">
        <f t="shared" si="62"/>
        <v>0.24578012327277121</v>
      </c>
      <c r="BJ118" s="365">
        <v>0.245</v>
      </c>
      <c r="BK118" s="262">
        <v>7075</v>
      </c>
      <c r="BL118" s="282">
        <v>19701</v>
      </c>
      <c r="BM118" s="262">
        <v>2470</v>
      </c>
      <c r="BN118" s="389">
        <f t="shared" si="63"/>
        <v>39506</v>
      </c>
      <c r="BO118" s="278">
        <v>16027</v>
      </c>
      <c r="BP118" s="278">
        <v>942.00997789128758</v>
      </c>
      <c r="BQ118" s="272">
        <v>209.24795632122152</v>
      </c>
      <c r="BR118" s="262">
        <v>960</v>
      </c>
      <c r="BS118" s="457"/>
    </row>
    <row r="119" spans="1:71" x14ac:dyDescent="0.2">
      <c r="A119" s="421"/>
      <c r="B119" s="476">
        <v>1906</v>
      </c>
      <c r="C119" s="458">
        <v>16</v>
      </c>
      <c r="D119" s="760">
        <v>2454</v>
      </c>
      <c r="E119" s="334">
        <v>8874</v>
      </c>
      <c r="F119" s="752">
        <f>((((4/6)+((R119+S119+X119+Z119+AB119+AC119+AD119-(1-U119)-V119-W119)/20))*(AE119+(AJ119+AX119)*5/6+(AN119+AR119+AU119)*1/6+AP119*18/6+AT119*8/6-AK119*9/6-AL119*7/6-AM119*3/6-AO119*2/6-AV119*4/6-AW119)-(((2/6)-((R119+S119+T119+U119+Y119+AA119+AB119+AC119+AD119)/20))*(AK119*17/6+AL119*12/6+AO119*3/6+AQ119*2/6+AV119*5/6+AW119*8/6-AJ119*1/6-AM119*9/6-AP119*2/6))))/2</f>
        <v>8872.5034034488544</v>
      </c>
      <c r="G119" s="753">
        <f t="shared" si="64"/>
        <v>0.999831350399916</v>
      </c>
      <c r="H119" s="708"/>
      <c r="I119" s="701"/>
      <c r="J119" s="709"/>
      <c r="K119" s="701"/>
      <c r="L119" s="802">
        <f>((((2/3)+((AZ119+AC119+AB119+AD119-V119)/20))*(AE119+((AJ119+AX119)*(5/6))+((AN119+AR119+AU119)*(1/6))+(AP119*(19/6))+(AT119*(4/3))-(AL119*(7/6))-(BP119*(11/6))-AM119-(AO119*(1/3))-(AV119*(2/3))-AW119))-(((1/3)-(((AZ119+AC119)*2+AB119+AD119-V119)/20))*((AL119*(13/6))+(BP119*(8/3))+(AO119*(1/2))+(AQ119*(1/3))+((AV119+AW119)*(3/2))-(AJ119*(1/6))-(AM119*(11/3))-(AP119*(5/12)))))/2</f>
        <v>8911.687278266354</v>
      </c>
      <c r="M119" s="803">
        <f t="shared" si="70"/>
        <v>1.0042469324167629</v>
      </c>
      <c r="N119" s="717"/>
      <c r="O119" s="784"/>
      <c r="P119" s="717"/>
      <c r="Q119" s="791"/>
      <c r="R119" s="413">
        <v>0.314</v>
      </c>
      <c r="S119" s="412">
        <v>0.621</v>
      </c>
      <c r="T119" s="66">
        <f t="shared" si="43"/>
        <v>0.20135108285316908</v>
      </c>
      <c r="U119" s="66">
        <f t="shared" si="44"/>
        <v>1.0371547784621498E-2</v>
      </c>
      <c r="V119" s="113">
        <f t="shared" si="45"/>
        <v>0.10120198182585705</v>
      </c>
      <c r="W119" s="66">
        <f t="shared" si="46"/>
        <v>0.11175621176628389</v>
      </c>
      <c r="X119" s="71">
        <f>E119/AG119</f>
        <v>9.8580283943211361E-2</v>
      </c>
      <c r="Y119" s="66">
        <f t="shared" si="47"/>
        <v>0.27407113053844623</v>
      </c>
      <c r="Z119" s="66">
        <f t="shared" si="48"/>
        <v>7.6618009731387063E-2</v>
      </c>
      <c r="AA119" s="67">
        <f>E119/AE119</f>
        <v>0.35263262467713091</v>
      </c>
      <c r="AB119" s="66">
        <v>0.30599999999999999</v>
      </c>
      <c r="AC119" s="67">
        <f t="shared" si="49"/>
        <v>6.853073829678509E-2</v>
      </c>
      <c r="AD119" s="70">
        <v>0.316</v>
      </c>
      <c r="AE119" s="69">
        <v>25165</v>
      </c>
      <c r="AF119" s="69"/>
      <c r="AG119" s="68">
        <v>90018</v>
      </c>
      <c r="AH119" s="404">
        <v>80061</v>
      </c>
      <c r="AI119" s="68">
        <f t="shared" si="50"/>
        <v>6897</v>
      </c>
      <c r="AJ119" s="68">
        <v>6169</v>
      </c>
      <c r="AK119" s="119">
        <v>1414</v>
      </c>
      <c r="AL119" s="72">
        <v>783.12425344028509</v>
      </c>
      <c r="AM119" s="68">
        <v>261</v>
      </c>
      <c r="AN119" s="69">
        <v>462</v>
      </c>
      <c r="AO119" s="68">
        <v>9110</v>
      </c>
      <c r="AP119" s="68">
        <v>728</v>
      </c>
      <c r="AQ119" s="120">
        <v>374.345069098534</v>
      </c>
      <c r="AR119" s="69">
        <v>28</v>
      </c>
      <c r="AS119" s="69">
        <f t="shared" si="51"/>
        <v>5067</v>
      </c>
      <c r="AT119" s="68">
        <v>3001</v>
      </c>
      <c r="AU119" s="69">
        <v>334</v>
      </c>
      <c r="AV119" s="69">
        <v>2699</v>
      </c>
      <c r="AW119" s="68">
        <v>2438</v>
      </c>
      <c r="AX119" s="220">
        <v>4243</v>
      </c>
      <c r="AY119" s="114">
        <f t="shared" si="52"/>
        <v>2812.3450690985342</v>
      </c>
      <c r="AZ119" s="349">
        <f t="shared" si="53"/>
        <v>0.27955520007109691</v>
      </c>
      <c r="BA119" s="349">
        <f t="shared" si="54"/>
        <v>0.44579972894310027</v>
      </c>
      <c r="BB119" s="353">
        <f t="shared" si="55"/>
        <v>2.8994201159768048E-3</v>
      </c>
      <c r="BC119" s="365">
        <f t="shared" si="56"/>
        <v>5.6288742251549694E-2</v>
      </c>
      <c r="BD119" s="365">
        <f t="shared" si="57"/>
        <v>1.5946751440492748</v>
      </c>
      <c r="BE119" s="365">
        <f t="shared" si="58"/>
        <v>9.6880588118418431E-2</v>
      </c>
      <c r="BF119" s="365">
        <f t="shared" si="59"/>
        <v>2.7083472194449999E-2</v>
      </c>
      <c r="BG119" s="365">
        <f t="shared" si="60"/>
        <v>3.1242030139511365E-2</v>
      </c>
      <c r="BH119" s="365">
        <f t="shared" si="61"/>
        <v>0.36201072918736338</v>
      </c>
      <c r="BI119" s="380">
        <f t="shared" si="62"/>
        <v>0.24514206238823763</v>
      </c>
      <c r="BJ119" s="365">
        <v>0.247</v>
      </c>
      <c r="BK119" s="262">
        <v>7279</v>
      </c>
      <c r="BL119" s="282">
        <v>19742</v>
      </c>
      <c r="BM119" s="262">
        <v>2632</v>
      </c>
      <c r="BN119" s="389">
        <f t="shared" si="63"/>
        <v>40130</v>
      </c>
      <c r="BO119" s="278">
        <v>15845</v>
      </c>
      <c r="BP119" s="278">
        <v>774.4045412685698</v>
      </c>
      <c r="BQ119" s="272">
        <v>192.72326910820252</v>
      </c>
      <c r="BR119" s="262">
        <v>1004</v>
      </c>
      <c r="BS119" s="457"/>
    </row>
    <row r="120" spans="1:71" x14ac:dyDescent="0.2">
      <c r="A120" s="421"/>
      <c r="B120" s="476">
        <v>1905</v>
      </c>
      <c r="C120" s="458">
        <v>16</v>
      </c>
      <c r="D120" s="760">
        <v>2474</v>
      </c>
      <c r="E120" s="334">
        <v>9635</v>
      </c>
      <c r="F120" s="752">
        <f>((((4/6)+((R120+S120+X120+Z120+AB120+AC120+AD120-(1-U120)-V120-W120)/20))*(AE120+(AJ120+AX120)*5/6+(AN120+AR120+AU120)*1/6+AP120*18/6+AT120*8/6-AK120*9/6-AL120*7/6-AM120*3/6-AO120*2/6-AV120*4/6-AW120)-(((2/6)-((R120+S120+T120+U120+Y120+AA120+AB120+AC120+AD120)/20))*(AK120*17/6+AL120*12/6+AO120*3/6+AQ120*2/6+AV120*5/6+AW120*8/6-AJ120*1/6-AM120*9/6-AP120*2/6))))/2</f>
        <v>9561.9432589519201</v>
      </c>
      <c r="G120" s="753">
        <f t="shared" si="64"/>
        <v>0.99241756709412765</v>
      </c>
      <c r="H120" s="708"/>
      <c r="I120" s="701"/>
      <c r="J120" s="709"/>
      <c r="K120" s="701"/>
      <c r="L120" s="800">
        <f>((((2/3)+((AZ120+AC120+AB120+AD120-V120)/20))*(AE120+((AJ120+AX120)*(5/6))+((AN120+AR120+AU120)*(1/6))+(AP120*(19/6))+(AT120*(4/3))-(AL120*(7/6))-(BP120*(11/6))-AM120-(AO120*(1/3))-(AV120*(2/3))-AW120))-(((1/3)-(((AZ120+AC120)*2+AB120+AD120-V120)/20))*((AL120*(13/6))+(BP120*(8/3))+(AO120*(1/2))+(AQ120*(1/3))+((AV120+AW120)*(3/2))-(AJ120*(1/6))-(AM120*(11/3))-(AP120*(5/12)))))/2</f>
        <v>9568.3245846195787</v>
      </c>
      <c r="M120" s="801">
        <f t="shared" si="70"/>
        <v>0.9930798738577663</v>
      </c>
      <c r="N120" s="717"/>
      <c r="O120" s="784"/>
      <c r="P120" s="717"/>
      <c r="Q120" s="791"/>
      <c r="R120" s="413">
        <v>0.32300000000000001</v>
      </c>
      <c r="S120" s="412">
        <v>0.63</v>
      </c>
      <c r="T120" s="66">
        <f t="shared" si="43"/>
        <v>0.20700492237788717</v>
      </c>
      <c r="U120" s="66">
        <f t="shared" si="44"/>
        <v>1.2798182506626277E-2</v>
      </c>
      <c r="V120" s="113">
        <f t="shared" si="45"/>
        <v>0.10377255688257345</v>
      </c>
      <c r="W120" s="66">
        <f t="shared" si="46"/>
        <v>0.10232416475190331</v>
      </c>
      <c r="X120" s="71">
        <f>E120/AG120</f>
        <v>0.10499302589137825</v>
      </c>
      <c r="Y120" s="66">
        <f t="shared" si="47"/>
        <v>0.26531616811813707</v>
      </c>
      <c r="Z120" s="66">
        <f t="shared" si="48"/>
        <v>7.6355592363351057E-2</v>
      </c>
      <c r="AA120" s="67">
        <f>E120/AE120</f>
        <v>0.36482393032942068</v>
      </c>
      <c r="AB120" s="66">
        <v>0.307</v>
      </c>
      <c r="AC120" s="67">
        <f t="shared" si="49"/>
        <v>6.7441809781187342E-2</v>
      </c>
      <c r="AD120" s="70">
        <v>0.315</v>
      </c>
      <c r="AE120" s="69">
        <v>26410</v>
      </c>
      <c r="AF120" s="69"/>
      <c r="AG120" s="68">
        <v>91768</v>
      </c>
      <c r="AH120" s="404">
        <v>81842</v>
      </c>
      <c r="AI120" s="68">
        <f t="shared" si="50"/>
        <v>7007</v>
      </c>
      <c r="AJ120" s="68">
        <v>6189</v>
      </c>
      <c r="AK120" s="119">
        <v>1438</v>
      </c>
      <c r="AL120" s="72">
        <v>694.14744893255715</v>
      </c>
      <c r="AM120" s="68">
        <v>338</v>
      </c>
      <c r="AN120" s="69">
        <v>541</v>
      </c>
      <c r="AO120" s="68">
        <v>9523</v>
      </c>
      <c r="AP120" s="68">
        <v>818</v>
      </c>
      <c r="AQ120" s="120">
        <v>315.38119109776653</v>
      </c>
      <c r="AR120" s="69">
        <v>22</v>
      </c>
      <c r="AS120" s="69">
        <f t="shared" si="51"/>
        <v>5467</v>
      </c>
      <c r="AT120" s="68">
        <v>2940</v>
      </c>
      <c r="AU120" s="69">
        <v>365</v>
      </c>
      <c r="AV120" s="69">
        <v>2504</v>
      </c>
      <c r="AW120" s="68">
        <v>2387</v>
      </c>
      <c r="AX120" s="220">
        <v>4539</v>
      </c>
      <c r="AY120" s="114">
        <f t="shared" si="52"/>
        <v>2702.3811910977665</v>
      </c>
      <c r="AZ120" s="349">
        <f t="shared" si="53"/>
        <v>0.28779095109406327</v>
      </c>
      <c r="BA120" s="349">
        <f t="shared" si="54"/>
        <v>0.45575799843082554</v>
      </c>
      <c r="BB120" s="353">
        <f t="shared" si="55"/>
        <v>3.6832011158573793E-3</v>
      </c>
      <c r="BC120" s="365">
        <f t="shared" si="56"/>
        <v>5.9574143492284889E-2</v>
      </c>
      <c r="BD120" s="365">
        <f t="shared" si="57"/>
        <v>1.5836425596365014</v>
      </c>
      <c r="BE120" s="365">
        <f t="shared" si="58"/>
        <v>9.0382430897387359E-2</v>
      </c>
      <c r="BF120" s="365">
        <f t="shared" si="59"/>
        <v>2.6011245750152557E-2</v>
      </c>
      <c r="BG120" s="365">
        <f t="shared" si="60"/>
        <v>2.944796869385588E-2</v>
      </c>
      <c r="BH120" s="365">
        <f t="shared" si="61"/>
        <v>0.36058311245740249</v>
      </c>
      <c r="BI120" s="380">
        <f t="shared" si="62"/>
        <v>0.23434305187429005</v>
      </c>
      <c r="BJ120" s="365">
        <v>0.248</v>
      </c>
      <c r="BK120" s="262">
        <v>7936</v>
      </c>
      <c r="BL120" s="282">
        <v>20298</v>
      </c>
      <c r="BM120" s="262">
        <v>2858</v>
      </c>
      <c r="BN120" s="389">
        <f t="shared" si="63"/>
        <v>41824</v>
      </c>
      <c r="BO120" s="278">
        <v>15982</v>
      </c>
      <c r="BP120" s="278">
        <v>858.18829452874854</v>
      </c>
      <c r="BQ120" s="272">
        <v>203.78671295674809</v>
      </c>
      <c r="BR120" s="262">
        <v>1120</v>
      </c>
      <c r="BS120" s="457"/>
    </row>
    <row r="121" spans="1:71" x14ac:dyDescent="0.2">
      <c r="A121" s="421"/>
      <c r="B121" s="476">
        <v>1904</v>
      </c>
      <c r="C121" s="458">
        <v>16</v>
      </c>
      <c r="D121" s="760">
        <v>2496</v>
      </c>
      <c r="E121" s="334">
        <v>9302</v>
      </c>
      <c r="F121" s="752">
        <f>((((4/6)+((R121+S121+X121+Z121+AB121+AC121+AD121-(1-U121)-V121-W121)/20))*(AE121+(AJ121+AX121)*5/6+(AN121+AR121+AU121)*1/6+AP121*18/6+AT121*8/6-AK121*9/6-AL121*7/6-AM121*3/6-AO121*2/6-AV121*4/6-AW121)-(((2/6)-((R121+S121+T121+U121+Y121+AA121+AB121+AC121+AD121)/20))*(AK121*17/6+AL121*12/6+AO121*3/6+AQ121*2/6+AV121*5/6+AW121*8/6-AJ121*1/6-AM121*9/6-AP121*2/6))))/2</f>
        <v>9412.8907391823814</v>
      </c>
      <c r="G121" s="753">
        <f t="shared" si="64"/>
        <v>1.0119211717031156</v>
      </c>
      <c r="H121" s="708"/>
      <c r="I121" s="701"/>
      <c r="J121" s="709"/>
      <c r="K121" s="701"/>
      <c r="L121" s="715"/>
      <c r="M121" s="716"/>
      <c r="N121" s="717"/>
      <c r="O121" s="784"/>
      <c r="P121" s="717"/>
      <c r="Q121" s="791"/>
      <c r="R121" s="413">
        <v>0.32100000000000001</v>
      </c>
      <c r="S121" s="412">
        <v>0.622</v>
      </c>
      <c r="T121" s="66">
        <f t="shared" si="43"/>
        <v>0.20991891382236469</v>
      </c>
      <c r="U121" s="66">
        <f t="shared" si="44"/>
        <v>1.2483499905713747E-2</v>
      </c>
      <c r="V121" s="113">
        <f t="shared" si="45"/>
        <v>0.10166285845477703</v>
      </c>
      <c r="W121" s="66">
        <f t="shared" si="46"/>
        <v>0.10121934006869855</v>
      </c>
      <c r="X121" s="71">
        <f>E121/AG121</f>
        <v>0.10169565645191267</v>
      </c>
      <c r="Y121" s="66">
        <f t="shared" si="47"/>
        <v>0.23975108429191025</v>
      </c>
      <c r="Z121" s="66">
        <f t="shared" si="48"/>
        <v>6.9498955930424516E-2</v>
      </c>
      <c r="AA121" s="67">
        <f>E121/AE121</f>
        <v>0.35082029040165946</v>
      </c>
      <c r="AB121" s="66">
        <v>0.30099999999999999</v>
      </c>
      <c r="AC121" s="67">
        <f t="shared" si="49"/>
        <v>6.1004274672293343E-2</v>
      </c>
      <c r="AD121" s="70">
        <v>0.29699999999999999</v>
      </c>
      <c r="AE121" s="69">
        <v>26515</v>
      </c>
      <c r="AF121" s="69"/>
      <c r="AG121" s="68">
        <v>91469</v>
      </c>
      <c r="AH121" s="404">
        <v>82488</v>
      </c>
      <c r="AI121" s="68">
        <f t="shared" si="50"/>
        <v>6357</v>
      </c>
      <c r="AJ121" s="68">
        <v>5580</v>
      </c>
      <c r="AK121" s="119">
        <v>1398</v>
      </c>
      <c r="AL121" s="72">
        <v>792.15374408092646</v>
      </c>
      <c r="AM121" s="68">
        <v>331</v>
      </c>
      <c r="AN121" s="69">
        <v>508</v>
      </c>
      <c r="AO121" s="68">
        <v>9299</v>
      </c>
      <c r="AP121" s="68">
        <v>777</v>
      </c>
      <c r="AQ121" s="120">
        <v>377.83080192154193</v>
      </c>
      <c r="AR121" s="69">
        <v>47</v>
      </c>
      <c r="AS121" s="69">
        <f t="shared" si="51"/>
        <v>5566</v>
      </c>
      <c r="AT121" s="68">
        <v>2783</v>
      </c>
      <c r="AU121" s="69">
        <v>307</v>
      </c>
      <c r="AV121" s="69">
        <v>2219</v>
      </c>
      <c r="AW121" s="68">
        <v>2306</v>
      </c>
      <c r="AX121" s="220">
        <v>4704</v>
      </c>
      <c r="AY121" s="114">
        <f t="shared" si="52"/>
        <v>2683.8308019215419</v>
      </c>
      <c r="AZ121" s="349">
        <f t="shared" si="53"/>
        <v>0.2898796313505122</v>
      </c>
      <c r="BA121" s="349">
        <f t="shared" si="54"/>
        <v>0.45065541330942721</v>
      </c>
      <c r="BB121" s="353">
        <f t="shared" si="55"/>
        <v>3.6187123506324546E-3</v>
      </c>
      <c r="BC121" s="365">
        <f t="shared" si="56"/>
        <v>6.0851217352327021E-2</v>
      </c>
      <c r="BD121" s="365">
        <f t="shared" si="57"/>
        <v>1.5546294550254574</v>
      </c>
      <c r="BE121" s="365">
        <f t="shared" si="58"/>
        <v>8.696963982651329E-2</v>
      </c>
      <c r="BF121" s="365">
        <f t="shared" si="59"/>
        <v>2.5210727131596496E-2</v>
      </c>
      <c r="BG121" s="365">
        <f t="shared" si="60"/>
        <v>2.9341424984656462E-2</v>
      </c>
      <c r="BH121" s="365">
        <f t="shared" si="61"/>
        <v>0.35070714689798227</v>
      </c>
      <c r="BI121" s="380">
        <f t="shared" si="62"/>
        <v>0.21044691683952479</v>
      </c>
      <c r="BJ121" s="365">
        <v>0.247</v>
      </c>
      <c r="BK121" s="262">
        <v>7591</v>
      </c>
      <c r="BL121" s="282">
        <v>20363</v>
      </c>
      <c r="BM121" s="262">
        <v>2851</v>
      </c>
      <c r="BN121" s="389">
        <f t="shared" si="63"/>
        <v>41221</v>
      </c>
      <c r="BO121" s="278">
        <v>16027</v>
      </c>
      <c r="BP121" s="278">
        <v>746.23247550367876</v>
      </c>
      <c r="BQ121" s="272">
        <v>183.72620562961646</v>
      </c>
      <c r="BR121" s="262">
        <v>1154</v>
      </c>
      <c r="BS121" s="457"/>
    </row>
    <row r="122" spans="1:71" x14ac:dyDescent="0.2">
      <c r="A122" s="421"/>
      <c r="B122" s="476">
        <v>1903</v>
      </c>
      <c r="C122" s="458">
        <v>16</v>
      </c>
      <c r="D122" s="760">
        <v>2228</v>
      </c>
      <c r="E122" s="334">
        <v>9888</v>
      </c>
      <c r="F122" s="700"/>
      <c r="G122" s="702"/>
      <c r="H122" s="708"/>
      <c r="I122" s="701"/>
      <c r="J122" s="709"/>
      <c r="K122" s="701"/>
      <c r="L122" s="798">
        <f>((((2/3)+((AZ122+AC122+AB122+AD122-V122)/20))*(AE122+((AJ122+AX122)*(5/6))+((AN122+AR122+AU122)*(1/6))+(AP122*(19/6))+(AT122*(4/3))-(AL122*(7/6))-(BP122*(11/6))-AM122-(AO122*(1/3))-(AV122*(2/3))-AW122))-(((1/3)-(((AZ122+AC122)*2+AB122+AD122-V122)/20))*((AL122*(13/6))+(BP122*(8/3))+(AO122*(1/2))+(AQ122*(1/3))+((AV122+AW122)*(3/2))-(AJ122*(1/6))-(AM122*(11/3))-(AP122*(5/12)))))/2</f>
        <v>9729.7851382263761</v>
      </c>
      <c r="M122" s="799">
        <f t="shared" ref="M122:M127" si="71">L122/E122</f>
        <v>0.98399930605040209</v>
      </c>
      <c r="N122" s="717"/>
      <c r="O122" s="784"/>
      <c r="P122" s="717"/>
      <c r="Q122" s="791"/>
      <c r="R122" s="413">
        <v>0.34599999999999997</v>
      </c>
      <c r="S122" s="412">
        <v>0.66400000000000003</v>
      </c>
      <c r="T122" s="66">
        <f t="shared" si="43"/>
        <v>0.20905230133527183</v>
      </c>
      <c r="U122" s="66">
        <f t="shared" si="44"/>
        <v>1.2817079236331637E-2</v>
      </c>
      <c r="V122" s="113">
        <f t="shared" si="45"/>
        <v>9.4165752706117975E-2</v>
      </c>
      <c r="W122" s="66">
        <f t="shared" si="46"/>
        <v>9.5003275699690443E-2</v>
      </c>
      <c r="X122" s="71">
        <f>E122/AG122</f>
        <v>0.1178770683324591</v>
      </c>
      <c r="Y122" s="66">
        <f t="shared" si="47"/>
        <v>0.2333091020392547</v>
      </c>
      <c r="Z122" s="66">
        <f t="shared" si="48"/>
        <v>7.2695627294835724E-2</v>
      </c>
      <c r="AA122" s="67">
        <f>E122/AE122</f>
        <v>0.37831426713088723</v>
      </c>
      <c r="AB122" s="66">
        <v>0.317</v>
      </c>
      <c r="AC122" s="67">
        <f t="shared" si="49"/>
        <v>6.4005054599208425E-2</v>
      </c>
      <c r="AD122" s="70">
        <v>0.32</v>
      </c>
      <c r="AE122" s="69">
        <v>26137</v>
      </c>
      <c r="AF122" s="69"/>
      <c r="AG122" s="68">
        <v>83884</v>
      </c>
      <c r="AH122" s="404">
        <v>75439</v>
      </c>
      <c r="AI122" s="68">
        <f t="shared" si="50"/>
        <v>6098</v>
      </c>
      <c r="AJ122" s="68">
        <v>5369</v>
      </c>
      <c r="AK122" s="119">
        <v>1408</v>
      </c>
      <c r="AL122" s="72">
        <v>704.22555340010058</v>
      </c>
      <c r="AM122" s="68">
        <v>335</v>
      </c>
      <c r="AN122" s="69">
        <v>447</v>
      </c>
      <c r="AO122" s="68">
        <v>7899</v>
      </c>
      <c r="AP122" s="68">
        <v>729</v>
      </c>
      <c r="AQ122" s="120">
        <v>262.10061696280894</v>
      </c>
      <c r="AR122" s="69">
        <v>12</v>
      </c>
      <c r="AS122" s="69">
        <f t="shared" si="51"/>
        <v>5464</v>
      </c>
      <c r="AT122" s="68">
        <v>2737</v>
      </c>
      <c r="AU122" s="69">
        <v>326</v>
      </c>
      <c r="AV122" s="69">
        <v>2012</v>
      </c>
      <c r="AW122" s="68">
        <v>2221</v>
      </c>
      <c r="AX122" s="220">
        <v>4679</v>
      </c>
      <c r="AY122" s="114">
        <f t="shared" si="52"/>
        <v>2483.100616962809</v>
      </c>
      <c r="AZ122" s="349">
        <f t="shared" si="53"/>
        <v>0.31158504601592674</v>
      </c>
      <c r="BA122" s="349">
        <f t="shared" si="54"/>
        <v>0.4820466358304325</v>
      </c>
      <c r="BB122" s="353">
        <f t="shared" si="55"/>
        <v>3.9936102236421724E-3</v>
      </c>
      <c r="BC122" s="365">
        <f t="shared" si="56"/>
        <v>6.5137570931286068E-2</v>
      </c>
      <c r="BD122" s="365">
        <f t="shared" si="57"/>
        <v>1.5470788537322571</v>
      </c>
      <c r="BE122" s="365">
        <f t="shared" si="58"/>
        <v>8.4975322339977816E-2</v>
      </c>
      <c r="BF122" s="365">
        <f t="shared" si="59"/>
        <v>2.6477039721520195E-2</v>
      </c>
      <c r="BG122" s="365">
        <f t="shared" si="60"/>
        <v>2.960160003055182E-2</v>
      </c>
      <c r="BH122" s="365">
        <f t="shared" si="61"/>
        <v>0.30221525041129432</v>
      </c>
      <c r="BI122" s="380">
        <f t="shared" si="62"/>
        <v>0.2054176072234763</v>
      </c>
      <c r="BJ122" s="365">
        <v>0.26200000000000001</v>
      </c>
      <c r="BK122" s="262">
        <v>8144</v>
      </c>
      <c r="BL122" s="282">
        <v>19776</v>
      </c>
      <c r="BM122" s="262">
        <v>3034</v>
      </c>
      <c r="BN122" s="389">
        <f t="shared" si="63"/>
        <v>40436</v>
      </c>
      <c r="BO122" s="278">
        <v>15246</v>
      </c>
      <c r="BP122" s="278">
        <v>832.44266220868519</v>
      </c>
      <c r="BQ122" s="272">
        <v>197.82223798586185</v>
      </c>
      <c r="BR122" s="262">
        <v>1161</v>
      </c>
      <c r="BS122" s="457"/>
    </row>
    <row r="123" spans="1:71" x14ac:dyDescent="0.2">
      <c r="A123" s="421"/>
      <c r="B123" s="476">
        <v>1902</v>
      </c>
      <c r="C123" s="458">
        <v>16</v>
      </c>
      <c r="D123" s="760">
        <v>2230</v>
      </c>
      <c r="E123" s="334">
        <v>9897</v>
      </c>
      <c r="F123" s="752">
        <f>((((4/6)+((R123+S123+X123+Z123+AB123+AC123+AD123-(1-U123)-V123-W123)/20))*(AE123+(AJ123+AX123)*5/6+(AN123+AR123+AU123)*1/6+AP123*18/6+AT123*8/6-AK123*9/6-AL123*7/6-AM123*3/6-AO123*2/6-AV123*4/6-AW123)-(((2/6)-((R123+S123+T123+U123+Y123+AA123+AB123+AC123+AD123)/20))*(AK123*17/6+AL123*12/6+AO123*3/6+AQ123*2/6+AV123*5/6+AW123*8/6-AJ123*1/6-AM123*9/6-AP123*2/6))))/2</f>
        <v>9893.9343572333346</v>
      </c>
      <c r="G123" s="753">
        <f t="shared" si="64"/>
        <v>0.99969024524940231</v>
      </c>
      <c r="H123" s="708"/>
      <c r="I123" s="701"/>
      <c r="J123" s="709"/>
      <c r="K123" s="701"/>
      <c r="L123" s="802">
        <f>((((2/3)+((AZ123+AC123+AB123+AD123-V123)/20))*(AE123+((AJ123+AX123)*(5/6))+((AN123+AR123+AU123)*(1/6))+(AP123*(19/6))+(AT123*(4/3))-(AL123*(7/6))-(BP123*(11/6))-AM123-(AO123*(1/3))-(AV123*(2/3))-AW123))-(((1/3)-(((AZ123+AC123)*2+AB123+AD123-V123)/20))*((AL123*(13/6))+(BP123*(8/3))+(AO123*(1/2))+(AQ123*(1/3))+((AV123+AW123)*(3/2))-(AJ123*(1/6))-(AM123*(11/3))-(AP123*(5/12)))))/2</f>
        <v>9948.9096038149</v>
      </c>
      <c r="M123" s="803">
        <f t="shared" si="71"/>
        <v>1.0052449837137416</v>
      </c>
      <c r="N123" s="717"/>
      <c r="O123" s="784"/>
      <c r="P123" s="717"/>
      <c r="Q123" s="791"/>
      <c r="R123" s="413">
        <v>0.34399999999999997</v>
      </c>
      <c r="S123" s="412">
        <v>0.66500000000000004</v>
      </c>
      <c r="T123" s="66">
        <f t="shared" si="43"/>
        <v>0.21049217855780236</v>
      </c>
      <c r="U123" s="66">
        <f t="shared" si="44"/>
        <v>1.3506295307134682E-2</v>
      </c>
      <c r="V123" s="113">
        <f t="shared" si="45"/>
        <v>7.8412356746655948E-2</v>
      </c>
      <c r="W123" s="66">
        <f t="shared" si="46"/>
        <v>9.1769460362135111E-2</v>
      </c>
      <c r="X123" s="71">
        <f>E123/AG123</f>
        <v>0.1170508438494199</v>
      </c>
      <c r="Y123" s="66">
        <f t="shared" si="47"/>
        <v>0.23494849294162534</v>
      </c>
      <c r="Z123" s="66">
        <f t="shared" si="48"/>
        <v>7.2830059252776372E-2</v>
      </c>
      <c r="AA123" s="67">
        <f>E123/AE123</f>
        <v>0.37760396795116369</v>
      </c>
      <c r="AB123" s="66">
        <v>0.32200000000000001</v>
      </c>
      <c r="AC123" s="67">
        <f t="shared" si="49"/>
        <v>6.436199780019633E-2</v>
      </c>
      <c r="AD123" s="70">
        <v>0.33900000000000002</v>
      </c>
      <c r="AE123" s="69">
        <v>26210</v>
      </c>
      <c r="AF123" s="69"/>
      <c r="AG123" s="68">
        <v>84553</v>
      </c>
      <c r="AH123" s="404">
        <v>76280</v>
      </c>
      <c r="AI123" s="68">
        <f t="shared" si="50"/>
        <v>6158</v>
      </c>
      <c r="AJ123" s="68">
        <v>5442</v>
      </c>
      <c r="AK123" s="119">
        <v>1591</v>
      </c>
      <c r="AL123" s="72">
        <v>720.95371301369084</v>
      </c>
      <c r="AM123" s="68">
        <v>354</v>
      </c>
      <c r="AN123" s="69">
        <v>412</v>
      </c>
      <c r="AO123" s="68">
        <v>6630</v>
      </c>
      <c r="AP123" s="68">
        <v>716</v>
      </c>
      <c r="AQ123" s="120">
        <v>260.27755609156105</v>
      </c>
      <c r="AR123" s="69">
        <v>16</v>
      </c>
      <c r="AS123" s="69">
        <f t="shared" si="51"/>
        <v>5517</v>
      </c>
      <c r="AT123" s="68">
        <v>2681</v>
      </c>
      <c r="AU123" s="69">
        <v>340</v>
      </c>
      <c r="AV123" s="69">
        <v>1835</v>
      </c>
      <c r="AW123" s="68">
        <v>2145</v>
      </c>
      <c r="AX123" s="220">
        <v>4749</v>
      </c>
      <c r="AY123" s="114">
        <f t="shared" si="52"/>
        <v>2405.2775560915611</v>
      </c>
      <c r="AZ123" s="349">
        <f t="shared" si="53"/>
        <v>0.30998308753089776</v>
      </c>
      <c r="BA123" s="349">
        <f t="shared" si="54"/>
        <v>0.47977008503542157</v>
      </c>
      <c r="BB123" s="353">
        <f t="shared" si="55"/>
        <v>4.1867231204096838E-3</v>
      </c>
      <c r="BC123" s="365">
        <f t="shared" si="56"/>
        <v>6.524901541045261E-2</v>
      </c>
      <c r="BD123" s="365">
        <f t="shared" si="57"/>
        <v>1.5477298740938572</v>
      </c>
      <c r="BE123" s="365">
        <f t="shared" si="58"/>
        <v>8.1838992750858444E-2</v>
      </c>
      <c r="BF123" s="365">
        <f t="shared" si="59"/>
        <v>2.5368703653329865E-2</v>
      </c>
      <c r="BG123" s="365">
        <f t="shared" si="60"/>
        <v>2.8446980664098981E-2</v>
      </c>
      <c r="BH123" s="365">
        <f t="shared" si="61"/>
        <v>0.25295688668447158</v>
      </c>
      <c r="BI123" s="380">
        <f t="shared" si="62"/>
        <v>0.20763067531476537</v>
      </c>
      <c r="BJ123" s="365">
        <v>0.26700000000000002</v>
      </c>
      <c r="BK123" s="262">
        <v>8258</v>
      </c>
      <c r="BL123" s="282">
        <v>20350</v>
      </c>
      <c r="BM123" s="262">
        <v>2832</v>
      </c>
      <c r="BN123" s="389">
        <f t="shared" si="63"/>
        <v>40566</v>
      </c>
      <c r="BO123" s="278">
        <v>16181</v>
      </c>
      <c r="BP123" s="278">
        <v>1026.3103938333518</v>
      </c>
      <c r="BQ123" s="272">
        <v>178.38428893153539</v>
      </c>
      <c r="BR123" s="262">
        <v>983</v>
      </c>
      <c r="BS123" s="457"/>
    </row>
    <row r="124" spans="1:71" x14ac:dyDescent="0.2">
      <c r="A124" s="421"/>
      <c r="B124" s="476">
        <v>1901</v>
      </c>
      <c r="C124" s="458">
        <v>16</v>
      </c>
      <c r="D124" s="760">
        <v>2218</v>
      </c>
      <c r="E124" s="334">
        <v>11073</v>
      </c>
      <c r="F124" s="752">
        <f>((((4/6)+((R124+S124+X124+Z124+AB124+AC124+AD124-(1-U124)-V124-W124)/20))*(AE124+(AJ124+AX124)*5/6+(AN124+AR124+AU124)*1/6+AP124*18/6+AT124*8/6-AK124*9/6-AL124*7/6-AM124*3/6-AO124*2/6-AV124*4/6-AW124)-(((2/6)-((R124+S124+T124+U124+Y124+AA124+AB124+AC124+AD124)/20))*(AK124*17/6+AL124*12/6+AO124*3/6+AQ124*2/6+AV124*5/6+AW124*8/6-AJ124*1/6-AM124*9/6-AP124*2/6))))/2</f>
        <v>10926.202180373801</v>
      </c>
      <c r="G124" s="753">
        <f t="shared" si="64"/>
        <v>0.98674272377619443</v>
      </c>
      <c r="H124" s="708"/>
      <c r="I124" s="701"/>
      <c r="J124" s="709"/>
      <c r="K124" s="701"/>
      <c r="L124" s="802">
        <f>((((2/3)+((AZ124+AC124+AB124+AD124-V124)/20))*(AE124+((AJ124+AX124)*(5/6))+((AN124+AR124+AU124)*(1/6))+(AP124*(19/6))+(AT124*(4/3))-(AL124*(7/6))-(BP124*(11/6))-AM124-(AO124*(1/3))-(AV124*(2/3))-AW124))-(((1/3)-(((AZ124+AC124)*2+AB124+AD124-V124)/20))*((AL124*(13/6))+(BP124*(8/3))+(AO124*(1/2))+(AQ124*(1/3))+((AV124+AW124)*(3/2))-(AJ124*(1/6))-(AM124*(11/3))-(AP124*(5/12)))))/2</f>
        <v>10906.543790321992</v>
      </c>
      <c r="M124" s="803">
        <f t="shared" si="71"/>
        <v>0.98496737923977162</v>
      </c>
      <c r="N124" s="717"/>
      <c r="O124" s="784"/>
      <c r="P124" s="717"/>
      <c r="Q124" s="791"/>
      <c r="R124" s="413">
        <v>0.36</v>
      </c>
      <c r="S124" s="412">
        <v>0.68600000000000005</v>
      </c>
      <c r="T124" s="66">
        <f t="shared" si="43"/>
        <v>0.22474665512640196</v>
      </c>
      <c r="U124" s="66">
        <f t="shared" si="44"/>
        <v>1.6408813877168308E-2</v>
      </c>
      <c r="V124" s="113">
        <f t="shared" si="45"/>
        <v>8.1763733752153678E-2</v>
      </c>
      <c r="W124" s="66">
        <f t="shared" si="46"/>
        <v>9.4352473799426101E-2</v>
      </c>
      <c r="X124" s="71">
        <f>E124/AG124</f>
        <v>0.12978351832534371</v>
      </c>
      <c r="Y124" s="66">
        <f t="shared" si="47"/>
        <v>0.22701864474016373</v>
      </c>
      <c r="Z124" s="66">
        <f t="shared" si="48"/>
        <v>7.3781924307598543E-2</v>
      </c>
      <c r="AA124" s="67">
        <f>E124/AE124</f>
        <v>0.39932922211403227</v>
      </c>
      <c r="AB124" s="66">
        <v>0.32700000000000001</v>
      </c>
      <c r="AC124" s="67">
        <f t="shared" si="49"/>
        <v>6.4053727774587135E-2</v>
      </c>
      <c r="AD124" s="70">
        <v>0.35199999999999998</v>
      </c>
      <c r="AE124" s="69">
        <v>27729</v>
      </c>
      <c r="AF124" s="69"/>
      <c r="AG124" s="68">
        <v>85319</v>
      </c>
      <c r="AH124" s="404">
        <v>77105</v>
      </c>
      <c r="AI124" s="68">
        <f t="shared" si="50"/>
        <v>6295</v>
      </c>
      <c r="AJ124" s="68">
        <v>5465</v>
      </c>
      <c r="AK124" s="119">
        <v>1530</v>
      </c>
      <c r="AL124" s="72">
        <v>640.08505980577843</v>
      </c>
      <c r="AM124" s="68">
        <v>455</v>
      </c>
      <c r="AN124" s="69">
        <v>467</v>
      </c>
      <c r="AO124" s="68">
        <v>6976</v>
      </c>
      <c r="AP124" s="68">
        <v>830</v>
      </c>
      <c r="AQ124" s="120">
        <v>342.29974598428629</v>
      </c>
      <c r="AR124" s="69">
        <v>18</v>
      </c>
      <c r="AS124" s="69">
        <f t="shared" si="51"/>
        <v>6232</v>
      </c>
      <c r="AT124" s="68">
        <v>2851</v>
      </c>
      <c r="AU124" s="69">
        <v>416</v>
      </c>
      <c r="AV124" s="69">
        <v>1672</v>
      </c>
      <c r="AW124" s="68">
        <v>2274</v>
      </c>
      <c r="AX124" s="220">
        <v>5331</v>
      </c>
      <c r="AY124" s="114">
        <f t="shared" si="52"/>
        <v>2616.2997459842863</v>
      </c>
      <c r="AZ124" s="349">
        <f t="shared" si="53"/>
        <v>0.32500380923358219</v>
      </c>
      <c r="BA124" s="349">
        <f t="shared" si="54"/>
        <v>0.50524502162472607</v>
      </c>
      <c r="BB124" s="353">
        <f t="shared" si="55"/>
        <v>5.332927015084565E-3</v>
      </c>
      <c r="BC124" s="365">
        <f t="shared" si="56"/>
        <v>7.3043519028586829E-2</v>
      </c>
      <c r="BD124" s="365">
        <f t="shared" si="57"/>
        <v>1.5545818457210863</v>
      </c>
      <c r="BE124" s="365">
        <f t="shared" si="58"/>
        <v>8.2008006058638977E-2</v>
      </c>
      <c r="BF124" s="365">
        <f t="shared" si="59"/>
        <v>2.6652914356708354E-2</v>
      </c>
      <c r="BG124" s="365">
        <f t="shared" si="60"/>
        <v>3.0664913395425243E-2</v>
      </c>
      <c r="BH124" s="365">
        <f t="shared" si="61"/>
        <v>0.25157777056511232</v>
      </c>
      <c r="BI124" s="380">
        <f t="shared" si="62"/>
        <v>0.19708608316203252</v>
      </c>
      <c r="BJ124" s="365">
        <v>0.27200000000000002</v>
      </c>
      <c r="BK124" s="262">
        <v>9136</v>
      </c>
      <c r="BL124" s="282">
        <v>20957</v>
      </c>
      <c r="BM124" s="262">
        <v>2931</v>
      </c>
      <c r="BN124" s="389">
        <f t="shared" si="63"/>
        <v>43107</v>
      </c>
      <c r="BO124" s="278">
        <v>16333</v>
      </c>
      <c r="BP124" s="278">
        <v>1055.0639858767502</v>
      </c>
      <c r="BQ124" s="272">
        <v>172.90239627344428</v>
      </c>
      <c r="BR124" s="262">
        <v>1238</v>
      </c>
      <c r="BS124" s="457"/>
    </row>
    <row r="125" spans="1:71" ht="15.75" customHeight="1" x14ac:dyDescent="0.2">
      <c r="A125" s="421"/>
      <c r="B125" s="476">
        <v>1900</v>
      </c>
      <c r="C125" s="458">
        <v>8</v>
      </c>
      <c r="D125" s="760">
        <v>1136</v>
      </c>
      <c r="E125" s="334">
        <v>5932</v>
      </c>
      <c r="F125" s="752">
        <f>((((4/6)+((R125+S125+X125+Z125+AB125+AC125+AD125-(1-U125)-V125-W125)/20))*(AE125+(AJ125+AX125)*5/6+(AN125+AR125+AU125)*1/6+AP125*18/6+AT125*8/6-AK125*9/6-AL125*7/6-AM125*3/6-AO125*2/6-AV125*4/6-AW125)-(((2/6)-((R125+S125+T125+U125+Y125+AA125+AB125+AC125+AD125)/20))*(AK125*17/6+AL125*12/6+AO125*3/6+AQ125*2/6+AV125*5/6+AW125*8/6-AJ125*1/6-AM125*9/6-AP125*2/6))))/2</f>
        <v>5945.6309641579464</v>
      </c>
      <c r="G125" s="753">
        <f t="shared" si="64"/>
        <v>1.0022978698850213</v>
      </c>
      <c r="H125" s="708"/>
      <c r="I125" s="701"/>
      <c r="J125" s="709"/>
      <c r="K125" s="701"/>
      <c r="L125" s="802">
        <f>((((2/3)+((AZ125+AC125+AB125+AD125-V125)/20))*(AE125+((AJ125+AX125)*(5/6))+((AN125+AR125+AU125)*(1/6))+(AP125*(19/6))+(AT125*(4/3))-(AL125*(7/6))-(BP125*(11/6))-AM125-(AO125*(1/3))-(AV125*(2/3))-AW125))-(((1/3)-(((AZ125+AC125)*2+AB125+AD125-V125)/20))*((AL125*(13/6))+(BP125*(8/3))+(AO125*(1/2))+(AQ125*(1/3))+((AV125+AW125)*(3/2))-(AJ125*(1/6))-(AM125*(11/3))-(AP125*(5/12)))))/2</f>
        <v>5958.3418717688619</v>
      </c>
      <c r="M125" s="803">
        <f t="shared" si="71"/>
        <v>1.0044406392058094</v>
      </c>
      <c r="N125" s="717"/>
      <c r="O125" s="784"/>
      <c r="P125" s="717"/>
      <c r="Q125" s="791"/>
      <c r="R125" s="413">
        <v>0.36599999999999999</v>
      </c>
      <c r="S125" s="412">
        <v>0.70499999999999996</v>
      </c>
      <c r="T125" s="66">
        <f t="shared" si="43"/>
        <v>0.23205190818391125</v>
      </c>
      <c r="U125" s="66">
        <f t="shared" si="44"/>
        <v>1.7721342356798994E-2</v>
      </c>
      <c r="V125" s="113">
        <f t="shared" si="45"/>
        <v>6.1653443716223985E-2</v>
      </c>
      <c r="W125" s="66">
        <f t="shared" si="46"/>
        <v>0.10773445979113291</v>
      </c>
      <c r="X125" s="71">
        <f>E125/AG125</f>
        <v>0.13641485569736692</v>
      </c>
      <c r="Y125" s="66">
        <f t="shared" si="47"/>
        <v>0.24747087141561433</v>
      </c>
      <c r="Z125" s="66">
        <f t="shared" si="48"/>
        <v>8.156835690467977E-2</v>
      </c>
      <c r="AA125" s="67">
        <f>E125/AE125</f>
        <v>0.41387009000209307</v>
      </c>
      <c r="AB125" s="66">
        <v>0.33900000000000002</v>
      </c>
      <c r="AC125" s="67">
        <f t="shared" si="49"/>
        <v>6.977118546625273E-2</v>
      </c>
      <c r="AD125" s="70">
        <f t="shared" ref="AD125:AD149" si="72">(BL125-AM125)/(AH125-AO125-AM125+AL125)</f>
        <v>0.29181944997749998</v>
      </c>
      <c r="AE125" s="69">
        <v>14333</v>
      </c>
      <c r="AF125" s="69"/>
      <c r="AG125" s="68">
        <v>43485</v>
      </c>
      <c r="AH125" s="404">
        <v>39132</v>
      </c>
      <c r="AI125" s="68">
        <f t="shared" si="50"/>
        <v>3547</v>
      </c>
      <c r="AJ125" s="68">
        <v>3034</v>
      </c>
      <c r="AK125" s="119">
        <v>834</v>
      </c>
      <c r="AL125" s="72">
        <v>370.13080921358255</v>
      </c>
      <c r="AM125" s="68">
        <v>254</v>
      </c>
      <c r="AN125" s="69">
        <v>220</v>
      </c>
      <c r="AO125" s="68">
        <v>2681</v>
      </c>
      <c r="AP125" s="68">
        <v>513</v>
      </c>
      <c r="AQ125" s="120">
        <v>193.1580121863081</v>
      </c>
      <c r="AR125" s="69">
        <v>16</v>
      </c>
      <c r="AS125" s="69">
        <f t="shared" si="51"/>
        <v>3326</v>
      </c>
      <c r="AT125" s="68">
        <v>1685</v>
      </c>
      <c r="AU125" s="69">
        <v>333</v>
      </c>
      <c r="AV125" s="69">
        <v>806</v>
      </c>
      <c r="AW125" s="68">
        <v>1351</v>
      </c>
      <c r="AX125" s="220">
        <v>2757</v>
      </c>
      <c r="AY125" s="114">
        <f t="shared" si="52"/>
        <v>1544.158012186308</v>
      </c>
      <c r="AZ125" s="349">
        <f t="shared" si="53"/>
        <v>0.32960791077383006</v>
      </c>
      <c r="BA125" s="349">
        <f t="shared" si="54"/>
        <v>0.52641140623203408</v>
      </c>
      <c r="BB125" s="353">
        <f t="shared" si="55"/>
        <v>5.8410946303322983E-3</v>
      </c>
      <c r="BC125" s="365">
        <f t="shared" si="56"/>
        <v>7.6486144647579621E-2</v>
      </c>
      <c r="BD125" s="365">
        <f t="shared" si="57"/>
        <v>1.5970836531082118</v>
      </c>
      <c r="BE125" s="365">
        <f t="shared" si="58"/>
        <v>9.4258006000139533E-2</v>
      </c>
      <c r="BF125" s="365">
        <f t="shared" si="59"/>
        <v>3.106818443141313E-2</v>
      </c>
      <c r="BG125" s="365">
        <f t="shared" si="60"/>
        <v>3.551013021010252E-2</v>
      </c>
      <c r="BH125" s="365">
        <f t="shared" si="61"/>
        <v>0.18705086164794529</v>
      </c>
      <c r="BI125" s="380">
        <f t="shared" si="62"/>
        <v>0.21167934138003208</v>
      </c>
      <c r="BJ125" s="365">
        <v>0.27900000000000003</v>
      </c>
      <c r="BK125" s="262">
        <v>4924</v>
      </c>
      <c r="BL125" s="282">
        <v>10925</v>
      </c>
      <c r="BM125" s="262">
        <v>1432</v>
      </c>
      <c r="BN125" s="389">
        <f t="shared" si="63"/>
        <v>22891</v>
      </c>
      <c r="BO125" s="278">
        <v>8632</v>
      </c>
      <c r="BP125" s="278">
        <v>562.77227919401435</v>
      </c>
      <c r="BQ125" s="272">
        <v>108.35981500718501</v>
      </c>
      <c r="BR125" s="262">
        <v>607</v>
      </c>
      <c r="BS125" s="457"/>
    </row>
    <row r="126" spans="1:71" x14ac:dyDescent="0.2">
      <c r="A126" s="421"/>
      <c r="B126" s="476">
        <v>1899</v>
      </c>
      <c r="C126" s="458">
        <v>12</v>
      </c>
      <c r="D126" s="760">
        <v>1842</v>
      </c>
      <c r="E126" s="334">
        <v>9672</v>
      </c>
      <c r="F126" s="752">
        <f>((((4/6)+((R126+S126+X126+Z126+AB126+AC126+AD126-(1-U126)-V126-W126)/20))*(AE126+(AJ126+AX126)*5/6+(AN126+AR126+AU126)*1/6+AP126*18/6+AT126*8/6-AK126*9/6-AL126*7/6-AM126*3/6-AO126*2/6-AV126*4/6-AW126)-(((2/6)-((R126+S126+T126+U126+Y126+AA126+AB126+AC126+AD126)/20))*(AK126*17/6+AL126*12/6+AO126*3/6+AQ126*2/6+AV126*5/6+AW126*8/6-AJ126*1/6-AM126*9/6-AP126*2/6))))/2</f>
        <v>9699.9540109683403</v>
      </c>
      <c r="G126" s="753">
        <f t="shared" si="64"/>
        <v>1.0028901996451964</v>
      </c>
      <c r="H126" s="708"/>
      <c r="I126" s="701"/>
      <c r="J126" s="709"/>
      <c r="K126" s="701"/>
      <c r="L126" s="802">
        <f>((((2/3)+((AZ126+AC126+AB126+AD126-V126)/20))*(AE126+((AJ126+AX126)*(5/6))+((AN126+AR126+AU126)*(1/6))+(AP126*(19/6))+(AT126*(4/3))-(AL126*(7/6))-(BP126*(11/6))-AM126-(AO126*(1/3))-(AV126*(2/3))-AW126))-(((1/3)-(((AZ126+AC126)*2+AB126+AD126-V126)/20))*((AL126*(13/6))+(BP126*(8/3))+(AO126*(1/2))+(AQ126*(1/3))+((AV126+AW126)*(3/2))-(AJ126*(1/6))-(AM126*(11/3))-(AP126*(5/12)))))/2</f>
        <v>9742.560379229606</v>
      </c>
      <c r="M126" s="803">
        <f t="shared" si="71"/>
        <v>1.0072953245688179</v>
      </c>
      <c r="N126" s="717"/>
      <c r="O126" s="784"/>
      <c r="P126" s="717"/>
      <c r="Q126" s="791"/>
      <c r="R126" s="413">
        <v>0.36599999999999999</v>
      </c>
      <c r="S126" s="412">
        <v>0.71</v>
      </c>
      <c r="T126" s="66">
        <f t="shared" si="43"/>
        <v>0.22593397046046915</v>
      </c>
      <c r="U126" s="66">
        <f t="shared" si="44"/>
        <v>1.529105125977411E-2</v>
      </c>
      <c r="V126" s="113">
        <f t="shared" si="45"/>
        <v>5.4973148994515539E-2</v>
      </c>
      <c r="W126" s="66">
        <f t="shared" si="46"/>
        <v>0.10335571870934031</v>
      </c>
      <c r="X126" s="71">
        <f>E126/AG126</f>
        <v>0.13813985374771481</v>
      </c>
      <c r="Y126" s="66">
        <f t="shared" si="47"/>
        <v>0.25399652476107731</v>
      </c>
      <c r="Z126" s="66">
        <f t="shared" si="48"/>
        <v>8.3509483546617913E-2</v>
      </c>
      <c r="AA126" s="67">
        <f>E126/AE126</f>
        <v>0.42015638575152042</v>
      </c>
      <c r="AB126" s="66">
        <v>0.34300000000000003</v>
      </c>
      <c r="AC126" s="67">
        <f t="shared" si="49"/>
        <v>7.1112317184643503E-2</v>
      </c>
      <c r="AD126" s="70">
        <f t="shared" si="72"/>
        <v>0.29366580077288335</v>
      </c>
      <c r="AE126" s="69">
        <v>23020</v>
      </c>
      <c r="AF126" s="69"/>
      <c r="AG126" s="68">
        <v>70016</v>
      </c>
      <c r="AH126" s="404">
        <v>62846</v>
      </c>
      <c r="AI126" s="68">
        <f t="shared" si="50"/>
        <v>5847</v>
      </c>
      <c r="AJ126" s="68">
        <v>4979</v>
      </c>
      <c r="AK126" s="119">
        <v>1395</v>
      </c>
      <c r="AL126" s="72">
        <v>568.56846536034857</v>
      </c>
      <c r="AM126" s="68">
        <v>352</v>
      </c>
      <c r="AN126" s="69">
        <v>361</v>
      </c>
      <c r="AO126" s="68">
        <v>3849</v>
      </c>
      <c r="AP126" s="68">
        <v>868</v>
      </c>
      <c r="AQ126" s="120">
        <v>262.24864468901376</v>
      </c>
      <c r="AR126" s="69">
        <v>61</v>
      </c>
      <c r="AS126" s="69">
        <f t="shared" si="51"/>
        <v>5201</v>
      </c>
      <c r="AT126" s="68">
        <v>2667</v>
      </c>
      <c r="AU126" s="69">
        <v>322</v>
      </c>
      <c r="AV126" s="69">
        <v>1323</v>
      </c>
      <c r="AW126" s="68">
        <v>2117</v>
      </c>
      <c r="AX126" s="220">
        <v>4457</v>
      </c>
      <c r="AY126" s="114">
        <f t="shared" si="52"/>
        <v>2379.2486446890139</v>
      </c>
      <c r="AZ126" s="349">
        <f t="shared" si="53"/>
        <v>0.32878199268738573</v>
      </c>
      <c r="BA126" s="349">
        <f t="shared" si="54"/>
        <v>0.52466579067641683</v>
      </c>
      <c r="BB126" s="353">
        <f t="shared" si="55"/>
        <v>5.0274223034734921E-3</v>
      </c>
      <c r="BC126" s="365">
        <f t="shared" si="56"/>
        <v>7.4283021023765994E-2</v>
      </c>
      <c r="BD126" s="365">
        <f t="shared" si="57"/>
        <v>1.5957862728062555</v>
      </c>
      <c r="BE126" s="365">
        <f t="shared" si="58"/>
        <v>9.1963509991311906E-2</v>
      </c>
      <c r="BF126" s="365">
        <f t="shared" si="59"/>
        <v>3.0235946069469836E-2</v>
      </c>
      <c r="BG126" s="365">
        <f t="shared" si="60"/>
        <v>3.3981499152893821E-2</v>
      </c>
      <c r="BH126" s="365">
        <f t="shared" si="61"/>
        <v>0.16720243266724588</v>
      </c>
      <c r="BI126" s="380">
        <f t="shared" si="62"/>
        <v>0.21629018245004344</v>
      </c>
      <c r="BJ126" s="365">
        <v>0.28199999999999997</v>
      </c>
      <c r="BK126" s="262">
        <v>7997</v>
      </c>
      <c r="BL126" s="282">
        <v>17741</v>
      </c>
      <c r="BM126" s="262">
        <v>2201</v>
      </c>
      <c r="BN126" s="389">
        <f t="shared" si="63"/>
        <v>36735</v>
      </c>
      <c r="BO126" s="278">
        <v>14177</v>
      </c>
      <c r="BP126" s="278">
        <v>924.39310937983078</v>
      </c>
      <c r="BQ126" s="272">
        <v>156.72717139957786</v>
      </c>
      <c r="BR126" s="262">
        <v>1011</v>
      </c>
      <c r="BS126" s="457"/>
    </row>
    <row r="127" spans="1:71" x14ac:dyDescent="0.2">
      <c r="A127" s="421"/>
      <c r="B127" s="476">
        <v>1898</v>
      </c>
      <c r="C127" s="458">
        <v>12</v>
      </c>
      <c r="D127" s="760">
        <v>1840</v>
      </c>
      <c r="E127" s="334">
        <v>9129</v>
      </c>
      <c r="F127" s="752">
        <f>((((4/6)+((R127+S127+X127+Z127+AB127+AC127+AD127-(1-U127)-V127-W127)/20))*(AE127+(AJ127+AX127)*5/6+(AN127+AR127+AU127)*1/6+AP127*18/6+AT127*8/6-AK127*9/6-AL127*7/6-AM127*3/6-AO127*2/6-AV127*4/6-AW127)-(((2/6)-((R127+S127+T127+U127+Y127+AA127+AB127+AC127+AD127)/20))*(AK127*17/6+AL127*12/6+AO127*3/6+AQ127*2/6+AV127*5/6+AW127*8/6-AJ127*1/6-AM127*9/6-AP127*2/6))))/2</f>
        <v>9097.0494765741805</v>
      </c>
      <c r="G127" s="753">
        <f t="shared" si="64"/>
        <v>0.99650010697493485</v>
      </c>
      <c r="H127" s="708"/>
      <c r="I127" s="701"/>
      <c r="J127" s="709"/>
      <c r="K127" s="701"/>
      <c r="L127" s="800">
        <f>((((2/3)+((AZ127+AC127+AB127+AD127-V127)/20))*(AE127+((AJ127+AX127)*(5/6))+((AN127+AR127+AU127)*(1/6))+(AP127*(19/6))+(AT127*(4/3))-(AL127*(7/6))-(BP127*(11/6))-AM127-(AO127*(1/3))-(AV127*(2/3))-AW127))-(((1/3)-(((AZ127+AC127)*2+AB127+AD127-V127)/20))*((AL127*(13/6))+(BP127*(8/3))+(AO127*(1/2))+(AQ127*(1/3))+((AV127+AW127)*(3/2))-(AJ127*(1/6))-(AM127*(11/3))-(AP127*(5/12)))))/2</f>
        <v>9183.9408191379553</v>
      </c>
      <c r="M127" s="801">
        <f t="shared" si="71"/>
        <v>1.0060182735390464</v>
      </c>
      <c r="N127" s="717"/>
      <c r="O127" s="784"/>
      <c r="P127" s="717"/>
      <c r="Q127" s="791"/>
      <c r="R127" s="413">
        <v>0.34699999999999998</v>
      </c>
      <c r="S127" s="412">
        <v>0.68100000000000005</v>
      </c>
      <c r="T127" s="66">
        <f t="shared" si="43"/>
        <v>0.23606255749770008</v>
      </c>
      <c r="U127" s="66">
        <f t="shared" si="44"/>
        <v>1.375344986200552E-2</v>
      </c>
      <c r="V127" s="113">
        <f t="shared" si="45"/>
        <v>6.035961351552227E-2</v>
      </c>
      <c r="W127" s="66">
        <f t="shared" si="46"/>
        <v>8.7881260648357426E-2</v>
      </c>
      <c r="X127" s="71">
        <f>E127/AG127</f>
        <v>0.13048139042936369</v>
      </c>
      <c r="Y127" s="66">
        <f t="shared" si="47"/>
        <v>0.27401103955841766</v>
      </c>
      <c r="Z127" s="66">
        <f t="shared" si="48"/>
        <v>8.5143788233948886E-2</v>
      </c>
      <c r="AA127" s="67">
        <f>E127/AE127</f>
        <v>0.41991720331186755</v>
      </c>
      <c r="AB127" s="66">
        <v>0.33400000000000002</v>
      </c>
      <c r="AC127" s="67">
        <f t="shared" si="49"/>
        <v>7.27802870047453E-2</v>
      </c>
      <c r="AD127" s="70">
        <f t="shared" si="72"/>
        <v>0.28360926655692403</v>
      </c>
      <c r="AE127" s="69">
        <v>21740</v>
      </c>
      <c r="AF127" s="69"/>
      <c r="AG127" s="68">
        <v>69964</v>
      </c>
      <c r="AH127" s="404">
        <v>62661</v>
      </c>
      <c r="AI127" s="68">
        <f t="shared" si="50"/>
        <v>5957</v>
      </c>
      <c r="AJ127" s="68">
        <v>5092</v>
      </c>
      <c r="AK127" s="119">
        <v>1354</v>
      </c>
      <c r="AL127" s="72">
        <v>589.68754327859278</v>
      </c>
      <c r="AM127" s="68">
        <v>299</v>
      </c>
      <c r="AN127" s="69">
        <v>381</v>
      </c>
      <c r="AO127" s="68">
        <v>4223</v>
      </c>
      <c r="AP127" s="68">
        <v>865</v>
      </c>
      <c r="AQ127" s="120">
        <v>252.53860649529045</v>
      </c>
      <c r="AR127" s="69">
        <v>15</v>
      </c>
      <c r="AS127" s="69">
        <f t="shared" si="51"/>
        <v>5132</v>
      </c>
      <c r="AT127" s="68">
        <v>2069</v>
      </c>
      <c r="AU127" s="69">
        <v>349</v>
      </c>
      <c r="AV127" s="69">
        <v>1346</v>
      </c>
      <c r="AW127" s="68">
        <v>1658</v>
      </c>
      <c r="AX127" s="220">
        <v>4387</v>
      </c>
      <c r="AY127" s="114">
        <f t="shared" si="52"/>
        <v>1910.5386064952904</v>
      </c>
      <c r="AZ127" s="349">
        <f t="shared" si="53"/>
        <v>0.3107312332056486</v>
      </c>
      <c r="BA127" s="349">
        <f t="shared" si="54"/>
        <v>0.49879938253959177</v>
      </c>
      <c r="BB127" s="353">
        <f t="shared" si="55"/>
        <v>4.2736264364530326E-3</v>
      </c>
      <c r="BC127" s="365">
        <f t="shared" si="56"/>
        <v>7.3352009604939677E-2</v>
      </c>
      <c r="BD127" s="365">
        <f t="shared" si="57"/>
        <v>1.60524379024839</v>
      </c>
      <c r="BE127" s="365">
        <f t="shared" si="58"/>
        <v>7.6264949402023913E-2</v>
      </c>
      <c r="BF127" s="365">
        <f t="shared" si="59"/>
        <v>2.3697901778057286E-2</v>
      </c>
      <c r="BG127" s="365">
        <f t="shared" si="60"/>
        <v>2.7307452496931141E-2</v>
      </c>
      <c r="BH127" s="365">
        <f t="shared" si="61"/>
        <v>0.19425022999080035</v>
      </c>
      <c r="BI127" s="380">
        <f t="shared" si="62"/>
        <v>0.23422263109475622</v>
      </c>
      <c r="BJ127" s="365">
        <v>0.27100000000000002</v>
      </c>
      <c r="BK127" s="262">
        <v>7630</v>
      </c>
      <c r="BL127" s="282">
        <v>16955</v>
      </c>
      <c r="BM127" s="262">
        <v>2088</v>
      </c>
      <c r="BN127" s="389">
        <f t="shared" si="63"/>
        <v>34898</v>
      </c>
      <c r="BO127" s="278">
        <v>13668</v>
      </c>
      <c r="BP127" s="278">
        <v>865.87840947382404</v>
      </c>
      <c r="BQ127" s="272">
        <v>142.40768323969175</v>
      </c>
      <c r="BR127" s="262">
        <v>900</v>
      </c>
      <c r="BS127" s="457"/>
    </row>
    <row r="128" spans="1:71" x14ac:dyDescent="0.2">
      <c r="A128" s="421"/>
      <c r="B128" s="476">
        <v>1897</v>
      </c>
      <c r="C128" s="458">
        <v>12</v>
      </c>
      <c r="D128" s="760">
        <v>1614</v>
      </c>
      <c r="E128" s="334">
        <v>9536</v>
      </c>
      <c r="F128" s="752">
        <f>((((4/6)+((R128+S128+X128+Z128+AB128+AC128+AD128-(1-U128)-V128-W128)/20))*(AE128+(AJ128+AX128)*5/6+(AN128+AR128+AU128)*1/6+AP128*18/6+AT128*8/6-AK128*9/6-AL128*7/6-AM128*3/6-AO128*2/6-AV128*4/6-AW128)-(((2/6)-((R128+S128+T128+U128+Y128+AA128+AB128+AC128+AD128)/20))*(AK128*17/6+AL128*12/6+AO128*3/6+AQ128*2/6+AV128*5/6+AW128*8/6-AJ128*1/6-AM128*9/6-AP128*2/6))))/2</f>
        <v>9676.7937781529345</v>
      </c>
      <c r="G128" s="753">
        <f t="shared" si="64"/>
        <v>1.0147644482123463</v>
      </c>
      <c r="H128" s="708"/>
      <c r="I128" s="701"/>
      <c r="J128" s="709"/>
      <c r="K128" s="701"/>
      <c r="L128" s="715"/>
      <c r="M128" s="716"/>
      <c r="N128" s="717"/>
      <c r="O128" s="784"/>
      <c r="P128" s="717"/>
      <c r="Q128" s="791"/>
      <c r="R128" s="413">
        <v>0.38600000000000001</v>
      </c>
      <c r="S128" s="412">
        <v>0.74</v>
      </c>
      <c r="T128" s="66">
        <f t="shared" si="43"/>
        <v>0.21804717498628634</v>
      </c>
      <c r="U128" s="66">
        <f t="shared" si="44"/>
        <v>1.6822088133113915E-2</v>
      </c>
      <c r="V128" s="113">
        <f t="shared" si="45"/>
        <v>5.8936022253129348E-2</v>
      </c>
      <c r="W128" s="66">
        <f t="shared" si="46"/>
        <v>8.2287953583067439E-2</v>
      </c>
      <c r="X128" s="71">
        <f>E128/AG128</f>
        <v>0.15071437602731066</v>
      </c>
      <c r="Y128" s="66">
        <f t="shared" si="47"/>
        <v>0.25045712196013897</v>
      </c>
      <c r="Z128" s="66">
        <f t="shared" si="48"/>
        <v>8.6594386142369459E-2</v>
      </c>
      <c r="AA128" s="67">
        <f>E128/AE128</f>
        <v>0.43591150118851707</v>
      </c>
      <c r="AB128" s="66">
        <v>0.35399999999999998</v>
      </c>
      <c r="AC128" s="67">
        <f t="shared" si="49"/>
        <v>7.4740801618409403E-2</v>
      </c>
      <c r="AD128" s="70">
        <f t="shared" si="72"/>
        <v>0.30420921818303237</v>
      </c>
      <c r="AE128" s="69">
        <v>21876</v>
      </c>
      <c r="AF128" s="69"/>
      <c r="AG128" s="68">
        <v>63272</v>
      </c>
      <c r="AH128" s="404">
        <v>56663</v>
      </c>
      <c r="AI128" s="68">
        <f t="shared" si="50"/>
        <v>5479</v>
      </c>
      <c r="AJ128" s="68">
        <v>4729</v>
      </c>
      <c r="AK128" s="119">
        <v>1102</v>
      </c>
      <c r="AL128" s="72">
        <v>535.61242477762403</v>
      </c>
      <c r="AM128" s="68">
        <v>368</v>
      </c>
      <c r="AN128" s="69">
        <v>401</v>
      </c>
      <c r="AO128" s="68">
        <v>3729</v>
      </c>
      <c r="AP128" s="68">
        <v>750</v>
      </c>
      <c r="AQ128" s="120">
        <v>223.1312725831834</v>
      </c>
      <c r="AR128" s="69">
        <v>8</v>
      </c>
      <c r="AS128" s="69">
        <f t="shared" si="51"/>
        <v>4770</v>
      </c>
      <c r="AT128" s="68">
        <v>2705</v>
      </c>
      <c r="AU128" s="69">
        <v>332</v>
      </c>
      <c r="AV128" s="69">
        <v>1130</v>
      </c>
      <c r="AW128" s="68">
        <v>1577</v>
      </c>
      <c r="AX128" s="220">
        <v>4029</v>
      </c>
      <c r="AY128" s="114">
        <f t="shared" si="52"/>
        <v>1800.1312725831833</v>
      </c>
      <c r="AZ128" s="349">
        <f t="shared" si="53"/>
        <v>0.34574535339486662</v>
      </c>
      <c r="BA128" s="349">
        <f t="shared" si="54"/>
        <v>0.55048046529270456</v>
      </c>
      <c r="BB128" s="353">
        <f t="shared" si="55"/>
        <v>5.8161588064230621E-3</v>
      </c>
      <c r="BC128" s="365">
        <f t="shared" si="56"/>
        <v>7.5388797572385896E-2</v>
      </c>
      <c r="BD128" s="365">
        <f t="shared" si="57"/>
        <v>1.5921557871640153</v>
      </c>
      <c r="BE128" s="365">
        <f t="shared" si="58"/>
        <v>7.2088133113914793E-2</v>
      </c>
      <c r="BF128" s="365">
        <f t="shared" si="59"/>
        <v>2.4924137059046655E-2</v>
      </c>
      <c r="BG128" s="365">
        <f t="shared" si="60"/>
        <v>2.8450677591718033E-2</v>
      </c>
      <c r="BH128" s="365">
        <f t="shared" si="61"/>
        <v>0.17046077893582007</v>
      </c>
      <c r="BI128" s="380">
        <f t="shared" si="62"/>
        <v>0.21617297494971657</v>
      </c>
      <c r="BJ128" s="365">
        <v>0.29199999999999998</v>
      </c>
      <c r="BK128" s="262">
        <v>8014</v>
      </c>
      <c r="BL128" s="282">
        <v>16522</v>
      </c>
      <c r="BM128" s="262">
        <v>2322</v>
      </c>
      <c r="BN128" s="389">
        <f t="shared" si="63"/>
        <v>34830</v>
      </c>
      <c r="BO128" s="278">
        <v>12868</v>
      </c>
      <c r="BP128" s="278">
        <v>653.28555170632944</v>
      </c>
      <c r="BQ128" s="272">
        <v>131.05538705994115</v>
      </c>
      <c r="BR128" s="262">
        <v>964</v>
      </c>
      <c r="BS128" s="457"/>
    </row>
    <row r="129" spans="1:71" x14ac:dyDescent="0.2">
      <c r="A129" s="421"/>
      <c r="B129" s="476">
        <v>1896</v>
      </c>
      <c r="C129" s="458">
        <v>12</v>
      </c>
      <c r="D129" s="760">
        <v>1584</v>
      </c>
      <c r="E129" s="334">
        <v>9560</v>
      </c>
      <c r="F129" s="752">
        <f>((((4/6)+((R129+S129+X129+Z129+AB129+AC129+AD129-(1-U129)-V129-W129)/20))*(AE129+(AJ129+AX129)*5/6+(AN129+AR129+AU129)*1/6+AP129*18/6+AT129*8/6-AK129*9/6-AL129*7/6-AM129*3/6-AO129*2/6-AV129*4/6-AW129)-(((2/6)-((R129+S129+T129+U129+Y129+AA129+AB129+AC129+AD129)/20))*(AK129*17/6+AL129*12/6+AO129*3/6+AQ129*2/6+AV129*5/6+AW129*8/6-AJ129*1/6-AM129*9/6-AP129*2/6))))/2</f>
        <v>9458.6937829213402</v>
      </c>
      <c r="G129" s="753">
        <f t="shared" si="64"/>
        <v>0.98940311536834102</v>
      </c>
      <c r="H129" s="708"/>
      <c r="I129" s="701"/>
      <c r="J129" s="709"/>
      <c r="K129" s="701"/>
      <c r="L129" s="798">
        <f>((((2/3)+((AZ129+AC129+AB129+AD129-V129)/20))*(AE129+((AJ129+AX129)*(5/6))+((AN129+AR129+AU129)*(1/6))+(AP129*(19/6))+(AT129*(4/3))-(AL129*(7/6))-(BP129*(11/6))-AM129-(AO129*(1/3))-(AV129*(2/3))-AW129))-(((1/3)-(((AZ129+AC129)*2+AB129+AD129-V129)/20))*((AL129*(13/6))+(BP129*(8/3))+(AO129*(1/2))+(AQ129*(1/3))+((AV129+AW129)*(3/2))-(AJ129*(1/6))-(AM129*(11/3))-(AP129*(5/12)))))/2</f>
        <v>9422.9611811685245</v>
      </c>
      <c r="M129" s="799">
        <f>L129/E129</f>
        <v>0.9856653955197201</v>
      </c>
      <c r="N129" s="717"/>
      <c r="O129" s="784"/>
      <c r="P129" s="717"/>
      <c r="Q129" s="791"/>
      <c r="R129" s="413">
        <v>0.38700000000000001</v>
      </c>
      <c r="S129" s="412">
        <v>0.74199999999999999</v>
      </c>
      <c r="T129" s="66">
        <f t="shared" si="43"/>
        <v>0.22530305141423992</v>
      </c>
      <c r="U129" s="66">
        <f t="shared" si="44"/>
        <v>1.8763643119223444E-2</v>
      </c>
      <c r="V129" s="113">
        <f t="shared" si="45"/>
        <v>5.6612566286357059E-2</v>
      </c>
      <c r="W129" s="66">
        <f t="shared" si="46"/>
        <v>9.6166810180157242E-2</v>
      </c>
      <c r="X129" s="71">
        <f>E129/AG129</f>
        <v>0.15362365418608387</v>
      </c>
      <c r="Y129" s="66">
        <f t="shared" si="47"/>
        <v>0.25498118991221957</v>
      </c>
      <c r="Z129" s="66">
        <f t="shared" si="48"/>
        <v>8.8221115217740634E-2</v>
      </c>
      <c r="AA129" s="67">
        <f>E129/AE129</f>
        <v>0.44401096094003994</v>
      </c>
      <c r="AB129" s="66">
        <v>0.35399999999999998</v>
      </c>
      <c r="AC129" s="67">
        <f t="shared" si="49"/>
        <v>7.8000964165193643E-2</v>
      </c>
      <c r="AD129" s="70">
        <f t="shared" si="72"/>
        <v>0.30159685569090389</v>
      </c>
      <c r="AE129" s="69">
        <v>21531</v>
      </c>
      <c r="AF129" s="69"/>
      <c r="AG129" s="68">
        <v>62230</v>
      </c>
      <c r="AH129" s="404">
        <v>55577</v>
      </c>
      <c r="AI129" s="68">
        <f t="shared" si="50"/>
        <v>5490</v>
      </c>
      <c r="AJ129" s="68">
        <v>4854</v>
      </c>
      <c r="AK129" s="119">
        <v>1238</v>
      </c>
      <c r="AL129" s="72">
        <v>528.92595050229534</v>
      </c>
      <c r="AM129" s="68">
        <v>404</v>
      </c>
      <c r="AN129" s="69">
        <v>411</v>
      </c>
      <c r="AO129" s="68">
        <v>3523</v>
      </c>
      <c r="AP129" s="68">
        <v>636</v>
      </c>
      <c r="AQ129" s="120">
        <v>260.56758998896589</v>
      </c>
      <c r="AR129" s="69">
        <v>4</v>
      </c>
      <c r="AS129" s="69">
        <f t="shared" si="51"/>
        <v>4851</v>
      </c>
      <c r="AT129" s="68">
        <v>3059</v>
      </c>
      <c r="AU129" s="69">
        <v>355</v>
      </c>
      <c r="AV129" s="69">
        <v>1163</v>
      </c>
      <c r="AW129" s="68">
        <v>1810</v>
      </c>
      <c r="AX129" s="220">
        <v>4081</v>
      </c>
      <c r="AY129" s="114">
        <f t="shared" si="52"/>
        <v>2070.5675899889657</v>
      </c>
      <c r="AZ129" s="349">
        <f t="shared" si="53"/>
        <v>0.34599067973646153</v>
      </c>
      <c r="BA129" s="349">
        <f t="shared" si="54"/>
        <v>0.56132090631528198</v>
      </c>
      <c r="BB129" s="353">
        <f t="shared" si="55"/>
        <v>6.4920456371524984E-3</v>
      </c>
      <c r="BC129" s="365">
        <f t="shared" si="56"/>
        <v>7.7952755905511817E-2</v>
      </c>
      <c r="BD129" s="365">
        <f t="shared" si="57"/>
        <v>1.6223584598950351</v>
      </c>
      <c r="BE129" s="365">
        <f t="shared" si="58"/>
        <v>8.4064836747015925E-2</v>
      </c>
      <c r="BF129" s="365">
        <f t="shared" si="59"/>
        <v>2.9085650008034709E-2</v>
      </c>
      <c r="BG129" s="365">
        <f t="shared" si="60"/>
        <v>3.327282002231987E-2</v>
      </c>
      <c r="BH129" s="365">
        <f t="shared" si="61"/>
        <v>0.16362454135897078</v>
      </c>
      <c r="BI129" s="380">
        <f t="shared" si="62"/>
        <v>0.22544238539779851</v>
      </c>
      <c r="BJ129" s="365">
        <v>0.28999999999999998</v>
      </c>
      <c r="BK129" s="262">
        <v>8045</v>
      </c>
      <c r="BL129" s="282">
        <v>16141</v>
      </c>
      <c r="BM129" s="262">
        <v>2166</v>
      </c>
      <c r="BN129" s="389">
        <f t="shared" si="63"/>
        <v>34931</v>
      </c>
      <c r="BO129" s="278">
        <v>12565</v>
      </c>
      <c r="BP129" s="278">
        <v>849.66631150365879</v>
      </c>
      <c r="BQ129" s="272">
        <v>144.16410855073224</v>
      </c>
      <c r="BR129" s="262">
        <v>1006</v>
      </c>
      <c r="BS129" s="457"/>
    </row>
    <row r="130" spans="1:71" x14ac:dyDescent="0.2">
      <c r="A130" s="421"/>
      <c r="B130" s="476">
        <v>1895</v>
      </c>
      <c r="C130" s="458">
        <v>12</v>
      </c>
      <c r="D130" s="760">
        <v>1594</v>
      </c>
      <c r="E130" s="334">
        <v>10514</v>
      </c>
      <c r="F130" s="700"/>
      <c r="G130" s="702"/>
      <c r="H130" s="708"/>
      <c r="I130" s="701"/>
      <c r="J130" s="709"/>
      <c r="K130" s="701"/>
      <c r="L130" s="800">
        <f>((((2/3)+((AZ130+AC130+AB130+AD130-V130)/20))*(AE130+((AJ130+AX130)*(5/6))+((AN130+AR130+AU130)*(1/6))+(AP130*(19/6))+(AT130*(4/3))-(AL130*(7/6))-(BP130*(11/6))-AM130-(AO130*(1/3))-(AV130*(2/3))-AW130))-(((1/3)-(((AZ130+AC130)*2+AB130+AD130-V130)/20))*((AL130*(13/6))+(BP130*(8/3))+(AO130*(1/2))+(AQ130*(1/3))+((AV130+AW130)*(3/2))-(AJ130*(1/6))-(AM130*(11/3))-(AP130*(5/12)))))/2</f>
        <v>10330.316845647119</v>
      </c>
      <c r="M130" s="801">
        <f>L130/E130</f>
        <v>0.98252966003872166</v>
      </c>
      <c r="N130" s="717"/>
      <c r="O130" s="784"/>
      <c r="P130" s="717"/>
      <c r="Q130" s="791"/>
      <c r="R130" s="413">
        <v>0.4</v>
      </c>
      <c r="S130" s="412">
        <v>0.76100000000000001</v>
      </c>
      <c r="T130" s="66">
        <f t="shared" si="43"/>
        <v>0.23846865500682848</v>
      </c>
      <c r="U130" s="66">
        <f t="shared" si="44"/>
        <v>2.1498744438080974E-2</v>
      </c>
      <c r="V130" s="113">
        <f t="shared" si="45"/>
        <v>5.6958142607710822E-2</v>
      </c>
      <c r="W130" s="66">
        <f t="shared" si="46"/>
        <v>8.3723377313434072E-2</v>
      </c>
      <c r="X130" s="71">
        <f>E130/AG130</f>
        <v>0.16538467588441633</v>
      </c>
      <c r="Y130" s="66">
        <f t="shared" si="47"/>
        <v>0.2549892065729768</v>
      </c>
      <c r="Z130" s="66">
        <f t="shared" si="48"/>
        <v>9.1044940462145882E-2</v>
      </c>
      <c r="AA130" s="67">
        <f>E130/AE130</f>
        <v>0.46319221111062159</v>
      </c>
      <c r="AB130" s="66">
        <v>0.36099999999999999</v>
      </c>
      <c r="AC130" s="67">
        <f t="shared" si="49"/>
        <v>8.0537335032167742E-2</v>
      </c>
      <c r="AD130" s="70">
        <f t="shared" si="72"/>
        <v>0.30730387239899659</v>
      </c>
      <c r="AE130" s="69">
        <v>22699</v>
      </c>
      <c r="AF130" s="69"/>
      <c r="AG130" s="68">
        <v>63573</v>
      </c>
      <c r="AH130" s="404">
        <v>56788</v>
      </c>
      <c r="AI130" s="68">
        <f t="shared" si="50"/>
        <v>5788</v>
      </c>
      <c r="AJ130" s="68">
        <v>5120</v>
      </c>
      <c r="AK130" s="119">
        <v>1202</v>
      </c>
      <c r="AL130" s="72">
        <v>489.87116471412924</v>
      </c>
      <c r="AM130" s="68">
        <v>488</v>
      </c>
      <c r="AN130" s="69">
        <v>396</v>
      </c>
      <c r="AO130" s="68">
        <v>3621</v>
      </c>
      <c r="AP130" s="68">
        <v>668</v>
      </c>
      <c r="AQ130" s="120">
        <v>205.43694163763979</v>
      </c>
      <c r="AR130" s="69">
        <v>4</v>
      </c>
      <c r="AS130" s="69">
        <f t="shared" si="51"/>
        <v>5413</v>
      </c>
      <c r="AT130" s="68">
        <v>2896</v>
      </c>
      <c r="AU130" s="69">
        <v>394</v>
      </c>
      <c r="AV130" s="69">
        <v>997</v>
      </c>
      <c r="AW130" s="68">
        <v>1695</v>
      </c>
      <c r="AX130" s="220">
        <v>4619</v>
      </c>
      <c r="AY130" s="114">
        <f t="shared" si="52"/>
        <v>1900.4369416376398</v>
      </c>
      <c r="AZ130" s="349">
        <f t="shared" si="53"/>
        <v>0.35705409529202647</v>
      </c>
      <c r="BA130" s="349">
        <f t="shared" si="54"/>
        <v>0.57879917575071183</v>
      </c>
      <c r="BB130" s="353">
        <f t="shared" si="55"/>
        <v>7.676214745253488E-3</v>
      </c>
      <c r="BC130" s="365">
        <f t="shared" si="56"/>
        <v>8.5146209868969536E-2</v>
      </c>
      <c r="BD130" s="365">
        <f t="shared" si="57"/>
        <v>1.6210405744746466</v>
      </c>
      <c r="BE130" s="365">
        <f t="shared" si="58"/>
        <v>7.4672893078990263E-2</v>
      </c>
      <c r="BF130" s="365">
        <f t="shared" si="59"/>
        <v>2.6662262281157097E-2</v>
      </c>
      <c r="BG130" s="365">
        <f t="shared" si="60"/>
        <v>2.9893774741441174E-2</v>
      </c>
      <c r="BH130" s="365">
        <f t="shared" si="61"/>
        <v>0.15952244592272788</v>
      </c>
      <c r="BI130" s="380">
        <f t="shared" si="62"/>
        <v>0.22556059738314463</v>
      </c>
      <c r="BJ130" s="365">
        <v>0.29599999999999999</v>
      </c>
      <c r="BK130" s="262">
        <v>8806</v>
      </c>
      <c r="BL130" s="282">
        <v>16827</v>
      </c>
      <c r="BM130" s="262">
        <v>2414</v>
      </c>
      <c r="BN130" s="389">
        <f t="shared" si="63"/>
        <v>36796</v>
      </c>
      <c r="BO130" s="278">
        <v>12928</v>
      </c>
      <c r="BP130" s="278">
        <v>753.66470925624765</v>
      </c>
      <c r="BQ130" s="272">
        <v>132.38103892872238</v>
      </c>
      <c r="BR130" s="262">
        <v>997</v>
      </c>
      <c r="BS130" s="457"/>
    </row>
    <row r="131" spans="1:71" x14ac:dyDescent="0.2">
      <c r="A131" s="421"/>
      <c r="B131" s="476">
        <v>1894</v>
      </c>
      <c r="C131" s="458">
        <v>12</v>
      </c>
      <c r="D131" s="760">
        <v>1596</v>
      </c>
      <c r="E131" s="334">
        <v>11796</v>
      </c>
      <c r="F131" s="700"/>
      <c r="G131" s="702"/>
      <c r="H131" s="708"/>
      <c r="I131" s="701"/>
      <c r="J131" s="709"/>
      <c r="K131" s="701"/>
      <c r="L131" s="715"/>
      <c r="M131" s="716"/>
      <c r="N131" s="717"/>
      <c r="O131" s="784"/>
      <c r="P131" s="717"/>
      <c r="Q131" s="791"/>
      <c r="R131" s="413">
        <v>0.435</v>
      </c>
      <c r="S131" s="412">
        <v>0.81399999999999995</v>
      </c>
      <c r="T131" s="66">
        <f t="shared" si="43"/>
        <v>0.23006906463331869</v>
      </c>
      <c r="U131" s="66">
        <f t="shared" si="44"/>
        <v>2.5110782865583457E-2</v>
      </c>
      <c r="V131" s="113">
        <f t="shared" si="45"/>
        <v>5.1115711985277201E-2</v>
      </c>
      <c r="W131" s="66">
        <f t="shared" si="46"/>
        <v>8.3716134617607407E-2</v>
      </c>
      <c r="X131" s="71">
        <f>E131/AG131</f>
        <v>0.18090637221072003</v>
      </c>
      <c r="Y131" s="66">
        <f t="shared" si="47"/>
        <v>0.25837358776797476</v>
      </c>
      <c r="Z131" s="66">
        <f t="shared" si="48"/>
        <v>9.9256192009815197E-2</v>
      </c>
      <c r="AA131" s="67">
        <f>E131/AE131</f>
        <v>0.4709170026747575</v>
      </c>
      <c r="AB131" s="66">
        <v>0.379</v>
      </c>
      <c r="AC131" s="67">
        <f t="shared" si="49"/>
        <v>9.0023771183191478E-2</v>
      </c>
      <c r="AD131" s="70">
        <f t="shared" si="72"/>
        <v>0.3177292960996918</v>
      </c>
      <c r="AE131" s="69">
        <v>25049</v>
      </c>
      <c r="AF131" s="69"/>
      <c r="AG131" s="68">
        <v>65205</v>
      </c>
      <c r="AH131" s="404">
        <v>57577</v>
      </c>
      <c r="AI131" s="68">
        <f t="shared" si="50"/>
        <v>6472</v>
      </c>
      <c r="AJ131" s="68">
        <v>5870</v>
      </c>
      <c r="AK131" s="119">
        <v>1298</v>
      </c>
      <c r="AL131" s="72">
        <v>456.1864184206238</v>
      </c>
      <c r="AM131" s="68">
        <v>629</v>
      </c>
      <c r="AN131" s="69">
        <v>488</v>
      </c>
      <c r="AO131" s="68">
        <v>3333</v>
      </c>
      <c r="AP131" s="68">
        <v>602</v>
      </c>
      <c r="AQ131" s="120">
        <v>254.00545603644807</v>
      </c>
      <c r="AR131" s="69">
        <v>3</v>
      </c>
      <c r="AS131" s="69">
        <f t="shared" si="51"/>
        <v>5763</v>
      </c>
      <c r="AT131" s="68">
        <v>3147</v>
      </c>
      <c r="AU131" s="69">
        <v>419</v>
      </c>
      <c r="AV131" s="69">
        <v>1156</v>
      </c>
      <c r="AW131" s="68">
        <v>1843</v>
      </c>
      <c r="AX131" s="220">
        <v>4853</v>
      </c>
      <c r="AY131" s="114">
        <f t="shared" si="52"/>
        <v>2097.0054560364479</v>
      </c>
      <c r="AZ131" s="349">
        <f t="shared" si="53"/>
        <v>0.38415765662142476</v>
      </c>
      <c r="BA131" s="349">
        <f t="shared" si="54"/>
        <v>0.62005981136415922</v>
      </c>
      <c r="BB131" s="353">
        <f t="shared" si="55"/>
        <v>9.6464995015719656E-3</v>
      </c>
      <c r="BC131" s="365">
        <f t="shared" si="56"/>
        <v>8.8382792730618817E-2</v>
      </c>
      <c r="BD131" s="365">
        <f t="shared" si="57"/>
        <v>1.6140764102359375</v>
      </c>
      <c r="BE131" s="365">
        <f t="shared" si="58"/>
        <v>7.3575791448760433E-2</v>
      </c>
      <c r="BF131" s="365">
        <f t="shared" si="59"/>
        <v>2.8264703627022467E-2</v>
      </c>
      <c r="BG131" s="365">
        <f t="shared" si="60"/>
        <v>3.2160194096103795E-2</v>
      </c>
      <c r="BH131" s="365">
        <f t="shared" si="61"/>
        <v>0.13305920396023793</v>
      </c>
      <c r="BI131" s="380">
        <f t="shared" si="62"/>
        <v>0.23434069224320331</v>
      </c>
      <c r="BJ131" s="365">
        <v>0.309</v>
      </c>
      <c r="BK131" s="262">
        <v>9983</v>
      </c>
      <c r="BL131" s="282">
        <v>17809</v>
      </c>
      <c r="BM131" s="262">
        <v>2753</v>
      </c>
      <c r="BN131" s="389">
        <f t="shared" si="63"/>
        <v>40431</v>
      </c>
      <c r="BO131" s="278">
        <v>13127</v>
      </c>
      <c r="BP131" s="278">
        <v>829.77702854070003</v>
      </c>
      <c r="BQ131" s="272">
        <v>158.53855758475956</v>
      </c>
      <c r="BR131" s="262">
        <v>1300</v>
      </c>
      <c r="BS131" s="457"/>
    </row>
    <row r="132" spans="1:71" x14ac:dyDescent="0.2">
      <c r="A132" s="421"/>
      <c r="B132" s="476">
        <v>1893</v>
      </c>
      <c r="C132" s="458">
        <v>12</v>
      </c>
      <c r="D132" s="760">
        <v>1570</v>
      </c>
      <c r="E132" s="334">
        <v>10315</v>
      </c>
      <c r="F132" s="700"/>
      <c r="G132" s="702"/>
      <c r="H132" s="708"/>
      <c r="I132" s="701"/>
      <c r="J132" s="709"/>
      <c r="K132" s="701"/>
      <c r="L132" s="715"/>
      <c r="M132" s="701"/>
      <c r="N132" s="717"/>
      <c r="O132" s="784"/>
      <c r="P132" s="717"/>
      <c r="Q132" s="791"/>
      <c r="R132" s="413">
        <v>0.379</v>
      </c>
      <c r="S132" s="412">
        <v>0.73599999999999999</v>
      </c>
      <c r="T132" s="66">
        <f t="shared" ref="T132:T149" si="73">AS132/AE132</f>
        <v>0.26148999258710154</v>
      </c>
      <c r="U132" s="66">
        <f t="shared" ref="U132:U149" si="74">AM132/AE132</f>
        <v>2.1312083024462566E-2</v>
      </c>
      <c r="V132" s="113">
        <f t="shared" ref="V132:V149" si="75">AO132/AG132</f>
        <v>5.2465452261306535E-2</v>
      </c>
      <c r="W132" s="66">
        <f t="shared" ref="W132:W149" si="76">AY132/AE132</f>
        <v>8.6448101034988012E-2</v>
      </c>
      <c r="X132" s="71">
        <f>E132/AG132</f>
        <v>0.161981783919598</v>
      </c>
      <c r="Y132" s="66">
        <f t="shared" ref="Y132:Y149" si="77">AI132/AE132</f>
        <v>0.31421423276501109</v>
      </c>
      <c r="Z132" s="66">
        <f t="shared" ref="Z132:Z149" si="78">AI132/AG132</f>
        <v>0.10650125628140704</v>
      </c>
      <c r="AA132" s="67">
        <f>E132/AE132</f>
        <v>0.47790029651593774</v>
      </c>
      <c r="AB132" s="66">
        <v>0.35599999999999998</v>
      </c>
      <c r="AC132" s="67">
        <f t="shared" ref="AC132:AC149" si="79">AJ132/AG132</f>
        <v>9.6466708542713567E-2</v>
      </c>
      <c r="AD132" s="70">
        <f t="shared" si="72"/>
        <v>0.28804166452832908</v>
      </c>
      <c r="AE132" s="69">
        <v>21584</v>
      </c>
      <c r="AF132" s="69"/>
      <c r="AG132" s="68">
        <v>63680</v>
      </c>
      <c r="AH132" s="404">
        <v>56898</v>
      </c>
      <c r="AI132" s="68">
        <f t="shared" ref="AI132:AI149" si="80">AJ132+AP132</f>
        <v>6782</v>
      </c>
      <c r="AJ132" s="68">
        <v>6143</v>
      </c>
      <c r="AK132" s="119">
        <v>1268</v>
      </c>
      <c r="AL132" s="72">
        <v>551.48875354345705</v>
      </c>
      <c r="AM132" s="68">
        <v>460</v>
      </c>
      <c r="AN132" s="69">
        <v>521</v>
      </c>
      <c r="AO132" s="68">
        <v>3341</v>
      </c>
      <c r="AP132" s="68">
        <v>639</v>
      </c>
      <c r="AQ132" s="120">
        <v>251.89581273918117</v>
      </c>
      <c r="AR132" s="69">
        <v>6</v>
      </c>
      <c r="AS132" s="69">
        <f t="shared" ref="AS132:AS149" si="81">AN132+AR132+AU132+AX132</f>
        <v>5644</v>
      </c>
      <c r="AT132" s="68">
        <v>2750</v>
      </c>
      <c r="AU132" s="69">
        <v>536</v>
      </c>
      <c r="AV132" s="72">
        <v>1406.8543916119127</v>
      </c>
      <c r="AW132" s="68">
        <v>1614</v>
      </c>
      <c r="AX132" s="220">
        <v>4581</v>
      </c>
      <c r="AY132" s="114">
        <f t="shared" ref="AY132:AY149" si="82">AQ132+AW132</f>
        <v>1865.8958127391811</v>
      </c>
      <c r="AZ132" s="349">
        <f t="shared" ref="AZ132:AZ149" si="83">AE132/AG132</f>
        <v>0.33894472361809047</v>
      </c>
      <c r="BA132" s="349">
        <f t="shared" ref="BA132:BA149" si="84">BN132/AG132</f>
        <v>0.57726130653266328</v>
      </c>
      <c r="BB132" s="353">
        <f t="shared" ref="BB132:BB149" si="85">AM132/AG132</f>
        <v>7.2236180904522614E-3</v>
      </c>
      <c r="BC132" s="365">
        <f t="shared" ref="BC132:BC149" si="86">AS132/AG132</f>
        <v>8.8630653266331655E-2</v>
      </c>
      <c r="BD132" s="365">
        <f t="shared" ref="BD132:BD149" si="87">BN132/AE132</f>
        <v>1.7031134173461824</v>
      </c>
      <c r="BE132" s="365">
        <f t="shared" ref="BE132:BE149" si="88">AW132/AE132</f>
        <v>7.4777613046701261E-2</v>
      </c>
      <c r="BF132" s="365">
        <f t="shared" ref="BF132:BF149" si="89">AW132/AG132</f>
        <v>2.5345477386934673E-2</v>
      </c>
      <c r="BG132" s="365">
        <f t="shared" ref="BG132:BG149" si="90">AY132/AG132</f>
        <v>2.9301127712612767E-2</v>
      </c>
      <c r="BH132" s="365">
        <f t="shared" ref="BH132:BH149" si="91">AO132/AE132</f>
        <v>0.15479058561897702</v>
      </c>
      <c r="BI132" s="380">
        <f t="shared" ref="BI132:BI149" si="92">AJ132/AE132</f>
        <v>0.2846089696071164</v>
      </c>
      <c r="BJ132" s="365">
        <v>0.28000000000000003</v>
      </c>
      <c r="BK132" s="262">
        <v>8556</v>
      </c>
      <c r="BL132" s="282">
        <v>15913</v>
      </c>
      <c r="BM132" s="262">
        <v>2197</v>
      </c>
      <c r="BN132" s="389">
        <f t="shared" ref="BN132:BN149" si="93">AE132+AI132+AS132+AT132</f>
        <v>36760</v>
      </c>
      <c r="BO132" s="278">
        <v>12209</v>
      </c>
      <c r="BP132" s="278">
        <v>877.62647956267665</v>
      </c>
      <c r="BQ132" s="272">
        <v>133.13444000611807</v>
      </c>
      <c r="BR132" s="262">
        <v>1047</v>
      </c>
      <c r="BS132" s="457"/>
    </row>
    <row r="133" spans="1:71" x14ac:dyDescent="0.2">
      <c r="A133" s="421"/>
      <c r="B133" s="476">
        <v>1892</v>
      </c>
      <c r="C133" s="458">
        <v>12</v>
      </c>
      <c r="D133" s="760">
        <v>1836</v>
      </c>
      <c r="E133" s="334">
        <v>9388</v>
      </c>
      <c r="F133" s="752">
        <f>((((4/6)+((R133+S133+X133+Z133+AB133+AC133+AD133-(1-U133)-V133-W133)/20))*(AE133+(AJ133+AX133)*5/6+(AN133+AR133+AU133)*1/6+AP133*18/6+AT133*8/6-AK133*9/6-AL133*7/6-AM133*3/6-AO133*2/6-AV133*4/6-AW133)-(((2/6)-((R133+S133+T133+U133+Y133+AA133+AB133+AC133+AD133)/20))*(AK133*17/6+AL133*12/6+AO133*3/6+AQ133*2/6+AV133*5/6+AW133*8/6-AJ133*1/6-AM133*9/6-AP133*2/6))))/2</f>
        <v>9269.6443075215593</v>
      </c>
      <c r="G133" s="753">
        <f t="shared" ref="G133:G149" si="94">F133/E133</f>
        <v>0.98739287468273962</v>
      </c>
      <c r="H133" s="708"/>
      <c r="I133" s="701"/>
      <c r="J133" s="709"/>
      <c r="K133" s="701"/>
      <c r="L133" s="796">
        <f>((((2/3)+((AZ133+AC133+AB133+AD133-V133)/20))*(AE133+((AJ133+AX133)*(5/6))+((AN133+AR133+AU133)*(1/6))+(AP133*(19/6))+(AT133*(4/3))-(AL133*(7/6))-(BP133*(11/6))-AM133-(AO133*(1/3))-(AV133*(2/3))-AW133))-(((1/3)-(((AZ133+AC133)*2+AB133+AD133-V133)/20))*((AL133*(13/6))+(BP133*(8/3))+(AO133*(1/2))+(AQ133*(1/3))+((AV133+AW133)*(3/2))-(AJ133*(1/6))-(AM133*(11/3))-(AP133*(5/12)))))/2</f>
        <v>9291.5680553027123</v>
      </c>
      <c r="M133" s="797">
        <f>L133/E133</f>
        <v>0.98972816950391052</v>
      </c>
      <c r="N133" s="717"/>
      <c r="O133" s="784"/>
      <c r="P133" s="717"/>
      <c r="Q133" s="791"/>
      <c r="R133" s="413">
        <v>0.32800000000000001</v>
      </c>
      <c r="S133" s="412">
        <v>0.64400000000000002</v>
      </c>
      <c r="T133" s="66">
        <f t="shared" si="73"/>
        <v>0.3312939152048181</v>
      </c>
      <c r="U133" s="66">
        <f t="shared" si="74"/>
        <v>1.9932125615410353E-2</v>
      </c>
      <c r="V133" s="113">
        <f t="shared" si="75"/>
        <v>8.4571266728032293E-2</v>
      </c>
      <c r="W133" s="66">
        <f t="shared" si="76"/>
        <v>0.10277193872046959</v>
      </c>
      <c r="X133" s="71">
        <f>E133/AG133</f>
        <v>0.13294625787722156</v>
      </c>
      <c r="Y133" s="66">
        <f t="shared" si="77"/>
        <v>0.32211653362649967</v>
      </c>
      <c r="Z133" s="66">
        <f t="shared" si="78"/>
        <v>9.5432981661120159E-2</v>
      </c>
      <c r="AA133" s="67">
        <f>E133/AE133</f>
        <v>0.44873572008986184</v>
      </c>
      <c r="AB133" s="66">
        <v>0.317</v>
      </c>
      <c r="AC133" s="67">
        <f t="shared" si="79"/>
        <v>8.7488493946045465E-2</v>
      </c>
      <c r="AD133" s="70">
        <f t="shared" si="72"/>
        <v>0.26250886709086624</v>
      </c>
      <c r="AE133" s="69">
        <v>20921</v>
      </c>
      <c r="AF133" s="69"/>
      <c r="AG133" s="68">
        <v>70615</v>
      </c>
      <c r="AH133" s="404">
        <v>63876</v>
      </c>
      <c r="AI133" s="68">
        <f t="shared" si="80"/>
        <v>6739</v>
      </c>
      <c r="AJ133" s="68">
        <v>6178</v>
      </c>
      <c r="AK133" s="119">
        <v>1339</v>
      </c>
      <c r="AL133" s="72">
        <v>514.85025646996428</v>
      </c>
      <c r="AM133" s="68">
        <v>417</v>
      </c>
      <c r="AN133" s="69">
        <v>603</v>
      </c>
      <c r="AO133" s="68">
        <v>5972</v>
      </c>
      <c r="AP133" s="68">
        <v>561</v>
      </c>
      <c r="AQ133" s="120">
        <v>273.09172997094441</v>
      </c>
      <c r="AR133" s="69">
        <v>1</v>
      </c>
      <c r="AS133" s="69">
        <f t="shared" si="81"/>
        <v>6931</v>
      </c>
      <c r="AT133" s="68">
        <v>3198</v>
      </c>
      <c r="AU133" s="69">
        <v>747</v>
      </c>
      <c r="AV133" s="72">
        <v>1559.8881171194305</v>
      </c>
      <c r="AW133" s="68">
        <v>1877</v>
      </c>
      <c r="AX133" s="220">
        <v>5580</v>
      </c>
      <c r="AY133" s="114">
        <f t="shared" si="82"/>
        <v>2150.0917299709445</v>
      </c>
      <c r="AZ133" s="349">
        <f t="shared" si="83"/>
        <v>0.29626849819443463</v>
      </c>
      <c r="BA133" s="349">
        <f t="shared" si="84"/>
        <v>0.53514125893931885</v>
      </c>
      <c r="BB133" s="353">
        <f t="shared" si="85"/>
        <v>5.9052609219004465E-3</v>
      </c>
      <c r="BC133" s="365">
        <f t="shared" si="86"/>
        <v>9.8151950718685835E-2</v>
      </c>
      <c r="BD133" s="365">
        <f t="shared" si="87"/>
        <v>1.8062712107451844</v>
      </c>
      <c r="BE133" s="365">
        <f t="shared" si="88"/>
        <v>8.9718464700540124E-2</v>
      </c>
      <c r="BF133" s="365">
        <f t="shared" si="89"/>
        <v>2.6580754797139419E-2</v>
      </c>
      <c r="BG133" s="365">
        <f t="shared" si="90"/>
        <v>3.0448087941243991E-2</v>
      </c>
      <c r="BH133" s="365">
        <f t="shared" si="91"/>
        <v>0.28545480617561303</v>
      </c>
      <c r="BI133" s="380">
        <f t="shared" si="92"/>
        <v>0.2953013718273505</v>
      </c>
      <c r="BJ133" s="365">
        <v>0.245</v>
      </c>
      <c r="BK133" s="262">
        <v>7360</v>
      </c>
      <c r="BL133" s="282">
        <v>15643</v>
      </c>
      <c r="BM133" s="262">
        <v>2007</v>
      </c>
      <c r="BN133" s="389">
        <f t="shared" si="93"/>
        <v>37789</v>
      </c>
      <c r="BO133" s="278">
        <v>12209</v>
      </c>
      <c r="BP133" s="278">
        <v>848.40812958309323</v>
      </c>
      <c r="BQ133" s="272">
        <v>168.04809102063041</v>
      </c>
      <c r="BR133" s="262">
        <v>1010</v>
      </c>
      <c r="BS133" s="457"/>
    </row>
    <row r="134" spans="1:71" x14ac:dyDescent="0.2">
      <c r="A134" s="421"/>
      <c r="B134" s="476">
        <v>1891</v>
      </c>
      <c r="C134" s="458">
        <v>17</v>
      </c>
      <c r="D134" s="760">
        <v>2216</v>
      </c>
      <c r="E134" s="334">
        <v>12635</v>
      </c>
      <c r="F134" s="700"/>
      <c r="G134" s="702"/>
      <c r="H134" s="708"/>
      <c r="I134" s="701"/>
      <c r="J134" s="709"/>
      <c r="K134" s="701"/>
      <c r="L134" s="715"/>
      <c r="M134" s="716"/>
      <c r="N134" s="717"/>
      <c r="O134" s="784"/>
      <c r="P134" s="717"/>
      <c r="Q134" s="791"/>
      <c r="R134" s="413">
        <v>0.34300000000000003</v>
      </c>
      <c r="S134" s="412">
        <v>0.67400000000000004</v>
      </c>
      <c r="T134" s="66">
        <f t="shared" si="73"/>
        <v>0.33991664476401456</v>
      </c>
      <c r="U134" s="66">
        <f t="shared" si="74"/>
        <v>2.196523110426914E-2</v>
      </c>
      <c r="V134" s="113">
        <f t="shared" si="75"/>
        <v>8.8324873096446696E-2</v>
      </c>
      <c r="W134" s="66">
        <f t="shared" si="76"/>
        <v>0.10523331619805672</v>
      </c>
      <c r="X134" s="71">
        <f>E134/AG134</f>
        <v>0.14576603599446239</v>
      </c>
      <c r="Y134" s="66">
        <f t="shared" si="77"/>
        <v>0.33867758044531221</v>
      </c>
      <c r="Z134" s="66">
        <f t="shared" si="78"/>
        <v>0.10406091370558376</v>
      </c>
      <c r="AA134" s="67">
        <f>E134/AE134</f>
        <v>0.47441144444861638</v>
      </c>
      <c r="AB134" s="66">
        <v>0.33100000000000002</v>
      </c>
      <c r="AC134" s="67">
        <f t="shared" si="79"/>
        <v>9.2697277341947396E-2</v>
      </c>
      <c r="AD134" s="70">
        <f t="shared" si="72"/>
        <v>0.27269276867797987</v>
      </c>
      <c r="AE134" s="69">
        <v>26633</v>
      </c>
      <c r="AF134" s="69"/>
      <c r="AG134" s="68">
        <v>86680</v>
      </c>
      <c r="AH134" s="404">
        <v>77660</v>
      </c>
      <c r="AI134" s="68">
        <f t="shared" si="80"/>
        <v>9020</v>
      </c>
      <c r="AJ134" s="68">
        <v>8035</v>
      </c>
      <c r="AK134" s="119">
        <v>1602</v>
      </c>
      <c r="AL134" s="72">
        <v>711.205845624522</v>
      </c>
      <c r="AM134" s="68">
        <v>585</v>
      </c>
      <c r="AN134" s="69">
        <v>1013</v>
      </c>
      <c r="AO134" s="68">
        <v>7656</v>
      </c>
      <c r="AP134" s="68">
        <v>985</v>
      </c>
      <c r="AQ134" s="120">
        <v>320.67891030284466</v>
      </c>
      <c r="AR134" s="69">
        <v>6</v>
      </c>
      <c r="AS134" s="69">
        <f t="shared" si="81"/>
        <v>9053</v>
      </c>
      <c r="AT134" s="68">
        <v>4163</v>
      </c>
      <c r="AU134" s="69">
        <v>981</v>
      </c>
      <c r="AV134" s="72">
        <v>1825.9609481002624</v>
      </c>
      <c r="AW134" s="68">
        <v>2482</v>
      </c>
      <c r="AX134" s="220">
        <v>7053</v>
      </c>
      <c r="AY134" s="114">
        <f t="shared" si="82"/>
        <v>2802.6789103028445</v>
      </c>
      <c r="AZ134" s="349">
        <f t="shared" si="83"/>
        <v>0.30725657591139827</v>
      </c>
      <c r="BA134" s="349">
        <f t="shared" si="84"/>
        <v>0.56378634056299026</v>
      </c>
      <c r="BB134" s="353">
        <f t="shared" si="85"/>
        <v>6.7489616982002766E-3</v>
      </c>
      <c r="BC134" s="365">
        <f t="shared" si="86"/>
        <v>0.10444162436548224</v>
      </c>
      <c r="BD134" s="365">
        <f t="shared" si="87"/>
        <v>1.8349040663838097</v>
      </c>
      <c r="BE134" s="365">
        <f t="shared" si="88"/>
        <v>9.3192655727856413E-2</v>
      </c>
      <c r="BF134" s="365">
        <f t="shared" si="89"/>
        <v>2.863405629903092E-2</v>
      </c>
      <c r="BG134" s="365">
        <f t="shared" si="90"/>
        <v>3.2333628406816389E-2</v>
      </c>
      <c r="BH134" s="365">
        <f t="shared" si="91"/>
        <v>0.2874629219389479</v>
      </c>
      <c r="BI134" s="380">
        <f t="shared" si="92"/>
        <v>0.30169338790222655</v>
      </c>
      <c r="BJ134" s="365">
        <v>0.254</v>
      </c>
      <c r="BK134" s="262">
        <v>9964</v>
      </c>
      <c r="BL134" s="282">
        <v>19709</v>
      </c>
      <c r="BM134" s="262">
        <v>2631</v>
      </c>
      <c r="BN134" s="389">
        <f t="shared" si="93"/>
        <v>48869</v>
      </c>
      <c r="BO134" s="278">
        <v>15224</v>
      </c>
      <c r="BP134" s="278">
        <v>1081.1242996438336</v>
      </c>
      <c r="BQ134" s="272">
        <v>208.75794284537201</v>
      </c>
      <c r="BR134" s="262">
        <v>1269</v>
      </c>
      <c r="BS134" s="457"/>
    </row>
    <row r="135" spans="1:71" x14ac:dyDescent="0.2">
      <c r="A135" s="421"/>
      <c r="B135" s="476">
        <v>1890</v>
      </c>
      <c r="C135" s="458">
        <v>25</v>
      </c>
      <c r="D135" s="760">
        <v>3218</v>
      </c>
      <c r="E135" s="334">
        <v>19383</v>
      </c>
      <c r="F135" s="752">
        <f>((((4/6)+((R135+S135+X135+Z135+AB135+AC135+AD135-(1-U135)-V135-W135)/20))*(AE135+(AJ135+AX135)*5/6+(AN135+AR135+AU135)*1/6+AP135*18/6+AT135*8/6-AK135*9/6-AL135*7/6-AM135*3/6-AO135*2/6-AV135*4/6-AW135)-(((2/6)-((R135+S135+T135+U135+Y135+AA135+AB135+AC135+AD135)/20))*(AK135*17/6+AL135*12/6+AO135*3/6+AQ135*2/6+AV135*5/6+AW135*8/6-AJ135*1/6-AM135*9/6-AP135*2/6))))/2</f>
        <v>19465.260047580992</v>
      </c>
      <c r="G135" s="753">
        <f t="shared" si="94"/>
        <v>1.0042439275437751</v>
      </c>
      <c r="H135" s="708"/>
      <c r="I135" s="701"/>
      <c r="J135" s="709"/>
      <c r="K135" s="701"/>
      <c r="L135" s="796">
        <f>((((2/3)+((AZ135+AC135+AB135+AD135-V135)/20))*(AE135+((AJ135+AX135)*(5/6))+((AN135+AR135+AU135)*(1/6))+(AP135*(19/6))+(AT135*(4/3))-(AL135*(7/6))-(BP135*(11/6))-AM135-(AO135*(1/3))-(AV135*(2/3))-AW135))-(((1/3)-(((AZ135+AC135)*2+AB135+AD135-V135)/20))*((AL135*(13/6))+(BP135*(8/3))+(AO135*(1/2))+(AQ135*(1/3))+((AV135+AW135)*(3/2))-(AJ135*(1/6))-(AM135*(11/3))-(AP135*(5/12)))))/2</f>
        <v>19530.735327063096</v>
      </c>
      <c r="M135" s="797">
        <f>L135/E135</f>
        <v>1.007621902030805</v>
      </c>
      <c r="N135" s="717"/>
      <c r="O135" s="784"/>
      <c r="P135" s="717"/>
      <c r="Q135" s="791"/>
      <c r="R135" s="413">
        <v>0.35099999999999998</v>
      </c>
      <c r="S135" s="412">
        <v>0.68799999999999994</v>
      </c>
      <c r="T135" s="66">
        <f t="shared" si="73"/>
        <v>0.35011568252690878</v>
      </c>
      <c r="U135" s="66">
        <f t="shared" si="74"/>
        <v>1.921335881702042E-2</v>
      </c>
      <c r="V135" s="113">
        <f t="shared" si="75"/>
        <v>5.2149473517536217E-2</v>
      </c>
      <c r="W135" s="66">
        <f t="shared" si="76"/>
        <v>0.1127018369311652</v>
      </c>
      <c r="X135" s="71">
        <f>E135/AG135</f>
        <v>0.15345578339007204</v>
      </c>
      <c r="Y135" s="66">
        <f t="shared" si="77"/>
        <v>0.32861382154712804</v>
      </c>
      <c r="Z135" s="66">
        <f t="shared" si="78"/>
        <v>0.10345182487530678</v>
      </c>
      <c r="AA135" s="67">
        <f>E135/AE135</f>
        <v>0.48745096066794086</v>
      </c>
      <c r="AB135" s="66">
        <v>0.33700000000000002</v>
      </c>
      <c r="AC135" s="67">
        <f t="shared" si="79"/>
        <v>9.2811337186287701E-2</v>
      </c>
      <c r="AD135" s="70">
        <f t="shared" si="72"/>
        <v>0.26876148130544358</v>
      </c>
      <c r="AE135" s="69">
        <v>39764</v>
      </c>
      <c r="AF135" s="69"/>
      <c r="AG135" s="68">
        <v>126310</v>
      </c>
      <c r="AH135" s="404">
        <v>113243</v>
      </c>
      <c r="AI135" s="68">
        <f t="shared" si="80"/>
        <v>13067</v>
      </c>
      <c r="AJ135" s="68">
        <v>11723</v>
      </c>
      <c r="AK135" s="119">
        <v>2373</v>
      </c>
      <c r="AL135" s="72">
        <v>923.90181955341961</v>
      </c>
      <c r="AM135" s="68">
        <v>764</v>
      </c>
      <c r="AN135" s="69">
        <v>1598</v>
      </c>
      <c r="AO135" s="68">
        <v>6587</v>
      </c>
      <c r="AP135" s="68">
        <v>1344</v>
      </c>
      <c r="AQ135" s="120">
        <v>415.47584373085249</v>
      </c>
      <c r="AR135" s="69">
        <v>23</v>
      </c>
      <c r="AS135" s="69">
        <f t="shared" si="81"/>
        <v>13922</v>
      </c>
      <c r="AT135" s="68">
        <v>6851</v>
      </c>
      <c r="AU135" s="69">
        <v>1605</v>
      </c>
      <c r="AV135" s="72">
        <v>2600.8897780902539</v>
      </c>
      <c r="AW135" s="68">
        <v>4066</v>
      </c>
      <c r="AX135" s="220">
        <v>10696</v>
      </c>
      <c r="AY135" s="114">
        <f t="shared" si="82"/>
        <v>4481.4758437308528</v>
      </c>
      <c r="AZ135" s="349">
        <f t="shared" si="83"/>
        <v>0.31481276225160321</v>
      </c>
      <c r="BA135" s="349">
        <f t="shared" si="84"/>
        <v>0.58272504156440508</v>
      </c>
      <c r="BB135" s="353">
        <f t="shared" si="85"/>
        <v>6.0486105613173939E-3</v>
      </c>
      <c r="BC135" s="365">
        <f t="shared" si="86"/>
        <v>0.11022088512390152</v>
      </c>
      <c r="BD135" s="365">
        <f t="shared" si="87"/>
        <v>1.851021024041847</v>
      </c>
      <c r="BE135" s="365">
        <f t="shared" si="88"/>
        <v>0.10225329443717936</v>
      </c>
      <c r="BF135" s="365">
        <f t="shared" si="89"/>
        <v>3.2190642071094927E-2</v>
      </c>
      <c r="BG135" s="365">
        <f t="shared" si="90"/>
        <v>3.5479976595129858E-2</v>
      </c>
      <c r="BH135" s="365">
        <f t="shared" si="91"/>
        <v>0.16565234885826374</v>
      </c>
      <c r="BI135" s="380">
        <f t="shared" si="92"/>
        <v>0.29481440498943767</v>
      </c>
      <c r="BJ135" s="365">
        <v>0.26</v>
      </c>
      <c r="BK135" s="262">
        <v>14750</v>
      </c>
      <c r="BL135" s="282">
        <v>29472</v>
      </c>
      <c r="BM135" s="262">
        <v>4210</v>
      </c>
      <c r="BN135" s="389">
        <f t="shared" si="93"/>
        <v>73604</v>
      </c>
      <c r="BO135" s="278">
        <v>22603</v>
      </c>
      <c r="BP135" s="278">
        <v>1465.4295914027205</v>
      </c>
      <c r="BQ135" s="272">
        <v>290.34951473584505</v>
      </c>
      <c r="BR135" s="262">
        <v>1895</v>
      </c>
      <c r="BS135" s="457"/>
    </row>
    <row r="136" spans="1:71" x14ac:dyDescent="0.2">
      <c r="A136" s="421"/>
      <c r="B136" s="476">
        <v>1889</v>
      </c>
      <c r="C136" s="458">
        <v>16</v>
      </c>
      <c r="D136" s="760">
        <v>2176</v>
      </c>
      <c r="E136" s="334">
        <v>12986</v>
      </c>
      <c r="F136" s="700"/>
      <c r="G136" s="702"/>
      <c r="H136" s="708"/>
      <c r="I136" s="701"/>
      <c r="J136" s="709"/>
      <c r="K136" s="701"/>
      <c r="L136" s="715"/>
      <c r="M136" s="716"/>
      <c r="N136" s="717"/>
      <c r="O136" s="784"/>
      <c r="P136" s="717"/>
      <c r="Q136" s="791"/>
      <c r="R136" s="413">
        <v>0.35799999999999998</v>
      </c>
      <c r="S136" s="412">
        <v>0.69199999999999995</v>
      </c>
      <c r="T136" s="66">
        <f t="shared" si="73"/>
        <v>0.36556741737350101</v>
      </c>
      <c r="U136" s="66">
        <f t="shared" si="74"/>
        <v>2.4385785317344252E-2</v>
      </c>
      <c r="V136" s="113">
        <f t="shared" si="75"/>
        <v>9.0700507374073064E-2</v>
      </c>
      <c r="W136" s="66">
        <f t="shared" si="76"/>
        <v>0.11321961809889161</v>
      </c>
      <c r="X136" s="71">
        <f>E136/AG136</f>
        <v>0.15358414249050892</v>
      </c>
      <c r="Y136" s="66">
        <f t="shared" si="77"/>
        <v>0.29522521205030711</v>
      </c>
      <c r="Z136" s="66">
        <f t="shared" si="78"/>
        <v>9.5502229370927116E-2</v>
      </c>
      <c r="AA136" s="67">
        <f>E136/AE136</f>
        <v>0.47477332553378182</v>
      </c>
      <c r="AB136" s="66">
        <v>0.33400000000000002</v>
      </c>
      <c r="AC136" s="67">
        <f t="shared" si="79"/>
        <v>8.6525611155133464E-2</v>
      </c>
      <c r="AD136" s="70">
        <f t="shared" si="72"/>
        <v>0.28344310411608586</v>
      </c>
      <c r="AE136" s="69">
        <v>27352</v>
      </c>
      <c r="AF136" s="69"/>
      <c r="AG136" s="68">
        <v>84553</v>
      </c>
      <c r="AH136" s="404">
        <v>76478</v>
      </c>
      <c r="AI136" s="68">
        <f t="shared" si="80"/>
        <v>8075</v>
      </c>
      <c r="AJ136" s="68">
        <v>7316</v>
      </c>
      <c r="AK136" s="119">
        <v>1628</v>
      </c>
      <c r="AL136" s="72">
        <v>665.45982803105142</v>
      </c>
      <c r="AM136" s="68">
        <v>667</v>
      </c>
      <c r="AN136" s="69">
        <v>1131</v>
      </c>
      <c r="AO136" s="68">
        <v>7669</v>
      </c>
      <c r="AP136" s="68">
        <v>759</v>
      </c>
      <c r="AQ136" s="120">
        <v>287.73134173412268</v>
      </c>
      <c r="AR136" s="69">
        <v>1</v>
      </c>
      <c r="AS136" s="69">
        <f t="shared" si="81"/>
        <v>9999</v>
      </c>
      <c r="AT136" s="72">
        <v>5178.8844132153972</v>
      </c>
      <c r="AU136" s="69">
        <v>1407</v>
      </c>
      <c r="AV136" s="72">
        <v>1688.8073300115304</v>
      </c>
      <c r="AW136" s="72">
        <v>2809.0516525067605</v>
      </c>
      <c r="AX136" s="220">
        <v>7460</v>
      </c>
      <c r="AY136" s="114">
        <f t="shared" si="82"/>
        <v>3096.7829942408835</v>
      </c>
      <c r="AZ136" s="349">
        <f t="shared" si="83"/>
        <v>0.32348940900973355</v>
      </c>
      <c r="BA136" s="349">
        <f t="shared" si="84"/>
        <v>0.59849898186008066</v>
      </c>
      <c r="BB136" s="353">
        <f t="shared" si="85"/>
        <v>7.8885432805459298E-3</v>
      </c>
      <c r="BC136" s="365">
        <f t="shared" si="86"/>
        <v>0.11825718779936845</v>
      </c>
      <c r="BD136" s="365">
        <f t="shared" si="87"/>
        <v>1.8501347036127302</v>
      </c>
      <c r="BE136" s="365">
        <f t="shared" si="88"/>
        <v>0.10270004579214538</v>
      </c>
      <c r="BF136" s="365">
        <f t="shared" si="89"/>
        <v>3.3222377118573683E-2</v>
      </c>
      <c r="BG136" s="365">
        <f t="shared" si="90"/>
        <v>3.6625347347118177E-2</v>
      </c>
      <c r="BH136" s="365">
        <f t="shared" si="91"/>
        <v>0.28038169055279322</v>
      </c>
      <c r="BI136" s="380">
        <f t="shared" si="92"/>
        <v>0.2674758701374671</v>
      </c>
      <c r="BJ136" s="365">
        <v>0.26400000000000001</v>
      </c>
      <c r="BK136" s="262">
        <v>10227</v>
      </c>
      <c r="BL136" s="282">
        <v>20170</v>
      </c>
      <c r="BM136" s="262">
        <v>3015</v>
      </c>
      <c r="BN136" s="389">
        <f t="shared" si="93"/>
        <v>50604.884413215397</v>
      </c>
      <c r="BO136" s="278">
        <v>15405</v>
      </c>
      <c r="BP136" s="278">
        <v>1057.4926568225242</v>
      </c>
      <c r="BQ136" s="272">
        <v>206.22806222305789</v>
      </c>
      <c r="BR136" s="262">
        <v>1083</v>
      </c>
      <c r="BS136" s="457"/>
    </row>
    <row r="137" spans="1:71" x14ac:dyDescent="0.2">
      <c r="A137" s="421"/>
      <c r="B137" s="476">
        <v>1888</v>
      </c>
      <c r="C137" s="458">
        <v>16</v>
      </c>
      <c r="D137" s="760">
        <v>2180</v>
      </c>
      <c r="E137" s="334">
        <v>10628</v>
      </c>
      <c r="F137" s="752">
        <f>((((4/6)+((R137+S137+X137+Z137+AB137+AC137+AD137-(1-U137)-V137-W137)/20))*(AE137+(AJ137+AX137)*5/6+(AN137+AR137+AU137)*1/6+AP137*18/6+AT137*8/6-AK137*9/6-AL137*7/6-AM137*3/6-AO137*2/6-AV137*4/6-AW137)-(((2/6)-((R137+S137+T137+U137+Y137+AA137+AB137+AC137+AD137)/20))*(AK137*17/6+AL137*12/6+AO137*3/6+AQ137*2/6+AV137*5/6+AW137*8/6-AJ137*1/6-AM137*9/6-AP137*2/6))))/2</f>
        <v>10533.099228581928</v>
      </c>
      <c r="G137" s="753">
        <f t="shared" si="94"/>
        <v>0.99107068390872488</v>
      </c>
      <c r="H137" s="708"/>
      <c r="I137" s="701"/>
      <c r="J137" s="709"/>
      <c r="K137" s="701"/>
      <c r="L137" s="798">
        <f>((((2/3)+((AZ137+AC137+AB137+AD137-V137)/20))*(AE137+((AJ137+AX137)*(5/6))+((AN137+AR137+AU137)*(1/6))+(AP137*(19/6))+(AT137*(4/3))-(AL137*(7/6))-(BP137*(11/6))-AM137-(AO137*(1/3))-(AV137*(2/3))-AW137))-(((1/3)-(((AZ137+AC137)*2+AB137+AD137-V137)/20))*((AL137*(13/6))+(BP137*(8/3))+(AO137*(1/2))+(AQ137*(1/3))+((AV137+AW137)*(3/2))-(AJ137*(1/6))-(AM137*(11/3))-(AP137*(5/12)))))/2</f>
        <v>10586.433281867165</v>
      </c>
      <c r="M137" s="799">
        <f>L137/E137</f>
        <v>0.99608894259194247</v>
      </c>
      <c r="N137" s="717"/>
      <c r="O137" s="784"/>
      <c r="P137" s="717"/>
      <c r="Q137" s="791"/>
      <c r="R137" s="413">
        <v>0.32</v>
      </c>
      <c r="S137" s="412">
        <v>0.61099999999999999</v>
      </c>
      <c r="T137" s="66">
        <f t="shared" si="73"/>
        <v>0.43524583367879943</v>
      </c>
      <c r="U137" s="66">
        <f t="shared" si="74"/>
        <v>2.1598540751181495E-2</v>
      </c>
      <c r="V137" s="113">
        <f t="shared" si="75"/>
        <v>0.10140758118286208</v>
      </c>
      <c r="W137" s="66">
        <f t="shared" si="76"/>
        <v>0.13281885884441744</v>
      </c>
      <c r="X137" s="71">
        <f>E137/AG137</f>
        <v>0.13122607729349303</v>
      </c>
      <c r="Y137" s="66">
        <f t="shared" si="77"/>
        <v>0.23012188044109111</v>
      </c>
      <c r="Z137" s="66">
        <f t="shared" si="78"/>
        <v>6.8539325842696633E-2</v>
      </c>
      <c r="AA137" s="67">
        <f>E137/AE137</f>
        <v>0.44059364895116493</v>
      </c>
      <c r="AB137" s="66">
        <v>0.29099999999999998</v>
      </c>
      <c r="AC137" s="67">
        <f t="shared" si="79"/>
        <v>5.8365230275342635E-2</v>
      </c>
      <c r="AD137" s="70">
        <f t="shared" si="72"/>
        <v>0.2597511684468472</v>
      </c>
      <c r="AE137" s="69">
        <v>24122</v>
      </c>
      <c r="AF137" s="69"/>
      <c r="AG137" s="68">
        <v>80990</v>
      </c>
      <c r="AH137" s="404">
        <v>75439</v>
      </c>
      <c r="AI137" s="68">
        <f t="shared" si="80"/>
        <v>5551</v>
      </c>
      <c r="AJ137" s="68">
        <v>4727</v>
      </c>
      <c r="AK137" s="119">
        <v>1352</v>
      </c>
      <c r="AL137" s="72">
        <v>586.32386396453307</v>
      </c>
      <c r="AM137" s="68">
        <v>521</v>
      </c>
      <c r="AN137" s="69">
        <v>1333</v>
      </c>
      <c r="AO137" s="68">
        <v>8213</v>
      </c>
      <c r="AP137" s="68">
        <v>824</v>
      </c>
      <c r="AQ137" s="120">
        <v>285.3311086022162</v>
      </c>
      <c r="AR137" s="69">
        <v>8</v>
      </c>
      <c r="AS137" s="69">
        <f t="shared" si="81"/>
        <v>10499</v>
      </c>
      <c r="AT137" s="72">
        <v>4904.7739384291344</v>
      </c>
      <c r="AU137" s="69">
        <v>1641</v>
      </c>
      <c r="AV137" s="72">
        <v>1721.5057287337384</v>
      </c>
      <c r="AW137" s="72">
        <v>2918.5254044428211</v>
      </c>
      <c r="AX137" s="220">
        <v>7517</v>
      </c>
      <c r="AY137" s="114">
        <f t="shared" si="82"/>
        <v>3203.8565130450374</v>
      </c>
      <c r="AZ137" s="349">
        <f t="shared" si="83"/>
        <v>0.29783923941227314</v>
      </c>
      <c r="BA137" s="349">
        <f t="shared" si="84"/>
        <v>0.55657209456018197</v>
      </c>
      <c r="BB137" s="353">
        <f t="shared" si="85"/>
        <v>6.4328929497468827E-3</v>
      </c>
      <c r="BC137" s="365">
        <f t="shared" si="86"/>
        <v>0.12963328806025434</v>
      </c>
      <c r="BD137" s="365">
        <f t="shared" si="87"/>
        <v>1.8686996906736231</v>
      </c>
      <c r="BE137" s="365">
        <f t="shared" si="88"/>
        <v>0.12099019171058872</v>
      </c>
      <c r="BF137" s="365">
        <f t="shared" si="89"/>
        <v>3.6035626675426854E-2</v>
      </c>
      <c r="BG137" s="365">
        <f t="shared" si="90"/>
        <v>3.9558667897827353E-2</v>
      </c>
      <c r="BH137" s="365">
        <f t="shared" si="91"/>
        <v>0.34047757234060194</v>
      </c>
      <c r="BI137" s="380">
        <f t="shared" si="92"/>
        <v>0.19596219218970234</v>
      </c>
      <c r="BJ137" s="365">
        <v>0.23899999999999999</v>
      </c>
      <c r="BK137" s="262">
        <v>8036</v>
      </c>
      <c r="BL137" s="282">
        <v>18000</v>
      </c>
      <c r="BM137" s="262">
        <v>2451</v>
      </c>
      <c r="BN137" s="389">
        <f t="shared" si="93"/>
        <v>45076.773938429134</v>
      </c>
      <c r="BO137" s="278">
        <v>13974</v>
      </c>
      <c r="BP137" s="278">
        <v>820.60834132114633</v>
      </c>
      <c r="BQ137" s="272">
        <v>187.39417780807838</v>
      </c>
      <c r="BR137" s="262">
        <v>1054</v>
      </c>
      <c r="BS137" s="457"/>
    </row>
    <row r="138" spans="1:71" x14ac:dyDescent="0.2">
      <c r="A138" s="421"/>
      <c r="B138" s="476">
        <v>1887</v>
      </c>
      <c r="C138" s="458">
        <v>16</v>
      </c>
      <c r="D138" s="760">
        <v>2112</v>
      </c>
      <c r="E138" s="334">
        <v>13417</v>
      </c>
      <c r="F138" s="700"/>
      <c r="G138" s="702"/>
      <c r="H138" s="708"/>
      <c r="I138" s="701"/>
      <c r="J138" s="709"/>
      <c r="K138" s="701"/>
      <c r="L138" s="800">
        <f>((((2/3)+((AZ138+AC138+AB138+AD138-V138)/20))*(AE138+((AJ138+AX138)*(5/6))+((AN138+AR138+AU138)*(1/6))+(AP138*(19/6))+(AT138*(4/3))-(AL138*(7/6))-(BP138*(11/6))-AM138-(AO138*(1/3))-(AV138*(2/3))-AW138))-(((1/3)-(((AZ138+AC138)*2+AB138+AD138-V138)/20))*((AL138*(13/6))+(BP138*(8/3))+(AO138*(1/2))+(AQ138*(1/3))+((AV138+AW138)*(3/2))-(AJ138*(1/6))-(AM138*(11/3))-(AP138*(5/12)))))/2</f>
        <v>13168.332516354185</v>
      </c>
      <c r="M138" s="801">
        <f>L138/E138</f>
        <v>0.98146623808259559</v>
      </c>
      <c r="N138" s="717"/>
      <c r="O138" s="784"/>
      <c r="P138" s="717"/>
      <c r="Q138" s="791"/>
      <c r="R138" s="413">
        <v>0.374</v>
      </c>
      <c r="S138" s="412">
        <v>0.70499999999999996</v>
      </c>
      <c r="T138" s="66">
        <f t="shared" si="73"/>
        <v>0.40066580756013748</v>
      </c>
      <c r="U138" s="66">
        <f t="shared" si="74"/>
        <v>2.1692439862542955E-2</v>
      </c>
      <c r="V138" s="113">
        <f t="shared" si="75"/>
        <v>7.2656805749748574E-2</v>
      </c>
      <c r="W138" s="66">
        <f t="shared" si="76"/>
        <v>0.1031446816500233</v>
      </c>
      <c r="X138" s="71">
        <f>E138/AG138</f>
        <v>0.16455711727622832</v>
      </c>
      <c r="Y138" s="66">
        <f t="shared" si="77"/>
        <v>0.24337772050400916</v>
      </c>
      <c r="Z138" s="66">
        <f t="shared" si="78"/>
        <v>8.3388525032501784E-2</v>
      </c>
      <c r="AA138" s="67">
        <f>E138/AE138</f>
        <v>0.48027634593356244</v>
      </c>
      <c r="AB138" s="66">
        <v>0.33200000000000002</v>
      </c>
      <c r="AC138" s="67">
        <f t="shared" si="79"/>
        <v>7.4238967792577326E-2</v>
      </c>
      <c r="AD138" s="70">
        <f t="shared" si="72"/>
        <v>0.28499240576708146</v>
      </c>
      <c r="AE138" s="69">
        <v>27936</v>
      </c>
      <c r="AF138" s="69"/>
      <c r="AG138" s="68">
        <v>81534</v>
      </c>
      <c r="AH138" s="404">
        <v>74735</v>
      </c>
      <c r="AI138" s="68">
        <f t="shared" si="80"/>
        <v>6799</v>
      </c>
      <c r="AJ138" s="68">
        <v>6053</v>
      </c>
      <c r="AK138" s="119">
        <v>1419</v>
      </c>
      <c r="AL138" s="72">
        <v>667.01063189581907</v>
      </c>
      <c r="AM138" s="68">
        <v>606</v>
      </c>
      <c r="AN138" s="69">
        <v>1298</v>
      </c>
      <c r="AO138" s="68">
        <v>5924</v>
      </c>
      <c r="AP138" s="68">
        <v>746</v>
      </c>
      <c r="AQ138" s="120">
        <v>296.95805142675715</v>
      </c>
      <c r="AR138" s="69">
        <v>10</v>
      </c>
      <c r="AS138" s="69">
        <f t="shared" si="81"/>
        <v>11193</v>
      </c>
      <c r="AT138" s="72">
        <v>4793.5479550516075</v>
      </c>
      <c r="AU138" s="69">
        <v>1822</v>
      </c>
      <c r="AV138" s="72">
        <v>1677.0070925716907</v>
      </c>
      <c r="AW138" s="72">
        <v>2584.4917751482935</v>
      </c>
      <c r="AX138" s="220">
        <v>8063</v>
      </c>
      <c r="AY138" s="114">
        <f t="shared" si="82"/>
        <v>2881.4498265750508</v>
      </c>
      <c r="AZ138" s="349">
        <f t="shared" si="83"/>
        <v>0.34263006843770699</v>
      </c>
      <c r="BA138" s="349">
        <f t="shared" si="84"/>
        <v>0.62209075913179301</v>
      </c>
      <c r="BB138" s="353">
        <f t="shared" si="85"/>
        <v>7.4324821546839356E-3</v>
      </c>
      <c r="BC138" s="365">
        <f t="shared" si="86"/>
        <v>0.13728015306497904</v>
      </c>
      <c r="BD138" s="365">
        <f t="shared" si="87"/>
        <v>1.8156338758251578</v>
      </c>
      <c r="BE138" s="365">
        <f t="shared" si="88"/>
        <v>9.2514739946602711E-2</v>
      </c>
      <c r="BF138" s="365">
        <f t="shared" si="89"/>
        <v>3.169833167940115E-2</v>
      </c>
      <c r="BG138" s="365">
        <f t="shared" si="90"/>
        <v>3.5340469332732979E-2</v>
      </c>
      <c r="BH138" s="365">
        <f t="shared" si="91"/>
        <v>0.21205612829324169</v>
      </c>
      <c r="BI138" s="380">
        <f t="shared" si="92"/>
        <v>0.21667382588774342</v>
      </c>
      <c r="BJ138" s="365">
        <v>0.27100000000000002</v>
      </c>
      <c r="BK138" s="262">
        <v>10393</v>
      </c>
      <c r="BL138" s="282">
        <v>20234</v>
      </c>
      <c r="BM138" s="262">
        <v>3088</v>
      </c>
      <c r="BN138" s="389">
        <f t="shared" si="93"/>
        <v>50721.54795505161</v>
      </c>
      <c r="BO138" s="278">
        <v>15142</v>
      </c>
      <c r="BP138" s="278">
        <v>830.87781314265055</v>
      </c>
      <c r="BQ138" s="272">
        <v>178.24935069431794</v>
      </c>
      <c r="BR138" s="262">
        <v>1398</v>
      </c>
      <c r="BS138" s="457"/>
    </row>
    <row r="139" spans="1:71" x14ac:dyDescent="0.2">
      <c r="A139" s="421"/>
      <c r="B139" s="476">
        <v>1886</v>
      </c>
      <c r="C139" s="458">
        <v>16</v>
      </c>
      <c r="D139" s="760">
        <v>2098</v>
      </c>
      <c r="E139" s="334">
        <v>11512</v>
      </c>
      <c r="F139" s="700"/>
      <c r="G139" s="701"/>
      <c r="H139" s="708"/>
      <c r="I139" s="701"/>
      <c r="J139" s="709"/>
      <c r="K139" s="701"/>
      <c r="L139" s="715"/>
      <c r="M139" s="701"/>
      <c r="N139" s="717"/>
      <c r="O139" s="784"/>
      <c r="P139" s="717"/>
      <c r="Q139" s="791"/>
      <c r="R139" s="413">
        <v>0.33200000000000002</v>
      </c>
      <c r="S139" s="412">
        <v>0.63400000000000001</v>
      </c>
      <c r="T139" s="66">
        <f t="shared" si="73"/>
        <v>0.48318320799933889</v>
      </c>
      <c r="U139" s="66">
        <f t="shared" si="74"/>
        <v>1.7064705396248245E-2</v>
      </c>
      <c r="V139" s="113">
        <f t="shared" si="75"/>
        <v>5.3915471506536361E-2</v>
      </c>
      <c r="W139" s="66">
        <f t="shared" si="76"/>
        <v>0.13754903286442988</v>
      </c>
      <c r="X139" s="71">
        <f>E139/AG139</f>
        <v>0.1461099124254347</v>
      </c>
      <c r="Y139" s="66">
        <f t="shared" si="77"/>
        <v>0.24225270638790183</v>
      </c>
      <c r="Z139" s="66">
        <f t="shared" si="78"/>
        <v>7.4412996573169188E-2</v>
      </c>
      <c r="AA139" s="67">
        <f>E139/AE139</f>
        <v>0.47566316833319561</v>
      </c>
      <c r="AB139" s="66">
        <v>0.30299999999999999</v>
      </c>
      <c r="AC139" s="67">
        <f t="shared" si="79"/>
        <v>7.0491179083640054E-2</v>
      </c>
      <c r="AD139" s="70">
        <f t="shared" si="72"/>
        <v>0.25468510586901072</v>
      </c>
      <c r="AE139" s="69">
        <v>24202</v>
      </c>
      <c r="AF139" s="69"/>
      <c r="AG139" s="68">
        <v>78790</v>
      </c>
      <c r="AH139" s="404">
        <v>72927</v>
      </c>
      <c r="AI139" s="68">
        <f t="shared" si="80"/>
        <v>5863</v>
      </c>
      <c r="AJ139" s="68">
        <v>5554</v>
      </c>
      <c r="AK139" s="119">
        <v>1306</v>
      </c>
      <c r="AL139" s="72">
        <v>685.81380976376738</v>
      </c>
      <c r="AM139" s="68">
        <v>413</v>
      </c>
      <c r="AN139" s="69">
        <v>1468</v>
      </c>
      <c r="AO139" s="68">
        <v>4248</v>
      </c>
      <c r="AP139" s="68">
        <v>309</v>
      </c>
      <c r="AQ139" s="120">
        <v>271.50511346937844</v>
      </c>
      <c r="AR139" s="69">
        <v>7</v>
      </c>
      <c r="AS139" s="69">
        <f t="shared" si="81"/>
        <v>11694</v>
      </c>
      <c r="AT139" s="72">
        <v>4349.188477430399</v>
      </c>
      <c r="AU139" s="69">
        <v>2292</v>
      </c>
      <c r="AV139" s="72">
        <v>1436.9597488264851</v>
      </c>
      <c r="AW139" s="72">
        <v>3057.4565799155534</v>
      </c>
      <c r="AX139" s="220">
        <v>7927</v>
      </c>
      <c r="AY139" s="114">
        <f t="shared" si="82"/>
        <v>3328.961693384932</v>
      </c>
      <c r="AZ139" s="349">
        <f t="shared" si="83"/>
        <v>0.3071709607818251</v>
      </c>
      <c r="BA139" s="349">
        <f t="shared" si="84"/>
        <v>0.58520355981000627</v>
      </c>
      <c r="BB139" s="353">
        <f t="shared" si="85"/>
        <v>5.2417819520243682E-3</v>
      </c>
      <c r="BC139" s="365">
        <f t="shared" si="86"/>
        <v>0.14841985023480136</v>
      </c>
      <c r="BD139" s="365">
        <f t="shared" si="87"/>
        <v>1.9051395949686141</v>
      </c>
      <c r="BE139" s="365">
        <f t="shared" si="88"/>
        <v>0.12633074043118558</v>
      </c>
      <c r="BF139" s="365">
        <f t="shared" si="89"/>
        <v>3.8805134914526633E-2</v>
      </c>
      <c r="BG139" s="365">
        <f t="shared" si="90"/>
        <v>4.2251068579577764E-2</v>
      </c>
      <c r="BH139" s="365">
        <f t="shared" si="91"/>
        <v>0.17552268407569621</v>
      </c>
      <c r="BI139" s="380">
        <f t="shared" si="92"/>
        <v>0.22948516651516404</v>
      </c>
      <c r="BJ139" s="365">
        <v>0.246</v>
      </c>
      <c r="BK139" s="262">
        <v>8239</v>
      </c>
      <c r="BL139" s="282">
        <v>17974</v>
      </c>
      <c r="BM139" s="262">
        <v>2679</v>
      </c>
      <c r="BN139" s="389">
        <f t="shared" si="93"/>
        <v>46108.188477430398</v>
      </c>
      <c r="BO139" s="278">
        <v>13727</v>
      </c>
      <c r="BP139" s="278">
        <v>739.58801666536101</v>
      </c>
      <c r="BQ139" s="272">
        <v>157.81222434971519</v>
      </c>
      <c r="BR139" s="262">
        <v>1155</v>
      </c>
      <c r="BS139" s="457"/>
    </row>
    <row r="140" spans="1:71" x14ac:dyDescent="0.2">
      <c r="A140" s="421"/>
      <c r="B140" s="476">
        <v>1885</v>
      </c>
      <c r="C140" s="458">
        <v>16</v>
      </c>
      <c r="D140" s="760">
        <v>1780</v>
      </c>
      <c r="E140" s="334">
        <v>9292</v>
      </c>
      <c r="F140" s="700"/>
      <c r="G140" s="702"/>
      <c r="H140" s="708"/>
      <c r="I140" s="701"/>
      <c r="J140" s="709"/>
      <c r="K140" s="701"/>
      <c r="L140" s="715"/>
      <c r="M140" s="701"/>
      <c r="N140" s="717"/>
      <c r="O140" s="784"/>
      <c r="P140" s="717"/>
      <c r="Q140" s="791"/>
      <c r="R140" s="413">
        <v>0.32500000000000001</v>
      </c>
      <c r="S140" s="412">
        <v>0.61299999999999999</v>
      </c>
      <c r="T140" s="66">
        <f t="shared" si="73"/>
        <v>0.49585723390694708</v>
      </c>
      <c r="U140" s="66">
        <f t="shared" si="74"/>
        <v>1.5835662107172622E-2</v>
      </c>
      <c r="V140" s="113">
        <f t="shared" si="75"/>
        <v>5.0114134678921125E-2</v>
      </c>
      <c r="W140" s="66">
        <f t="shared" si="76"/>
        <v>0.10111945112488581</v>
      </c>
      <c r="X140" s="71">
        <f>E140/AG140</f>
        <v>0.13954466270198834</v>
      </c>
      <c r="Y140" s="66">
        <f t="shared" si="77"/>
        <v>0.18939059665637104</v>
      </c>
      <c r="Z140" s="66">
        <f t="shared" si="78"/>
        <v>5.8013455877935965E-2</v>
      </c>
      <c r="AA140" s="67">
        <f>E140/AE140</f>
        <v>0.45555718978281118</v>
      </c>
      <c r="AB140" s="66">
        <v>0.28799999999999998</v>
      </c>
      <c r="AC140" s="67">
        <f t="shared" si="79"/>
        <v>5.3012554814681326E-2</v>
      </c>
      <c r="AD140" s="70">
        <f t="shared" si="72"/>
        <v>0.25147174119073235</v>
      </c>
      <c r="AE140" s="69">
        <v>20397</v>
      </c>
      <c r="AF140" s="69"/>
      <c r="AG140" s="68">
        <v>66588</v>
      </c>
      <c r="AH140" s="404">
        <v>62725</v>
      </c>
      <c r="AI140" s="68">
        <f t="shared" si="80"/>
        <v>3863</v>
      </c>
      <c r="AJ140" s="68">
        <v>3530</v>
      </c>
      <c r="AK140" s="119">
        <v>1143</v>
      </c>
      <c r="AL140" s="72">
        <v>512.27070667827923</v>
      </c>
      <c r="AM140" s="68">
        <v>323</v>
      </c>
      <c r="AN140" s="69">
        <v>1212</v>
      </c>
      <c r="AO140" s="68">
        <v>3337</v>
      </c>
      <c r="AP140" s="68">
        <v>333</v>
      </c>
      <c r="AQ140" s="120">
        <v>258.74855536031913</v>
      </c>
      <c r="AR140" s="69">
        <v>37</v>
      </c>
      <c r="AS140" s="69">
        <f t="shared" si="81"/>
        <v>10114</v>
      </c>
      <c r="AT140" s="72">
        <v>4131.9458842688573</v>
      </c>
      <c r="AU140" s="69">
        <v>1856</v>
      </c>
      <c r="AV140" s="72">
        <v>1214.4671932791446</v>
      </c>
      <c r="AW140" s="72">
        <v>1803.7848892339766</v>
      </c>
      <c r="AX140" s="220">
        <v>7009</v>
      </c>
      <c r="AY140" s="114">
        <f t="shared" si="82"/>
        <v>2062.5334445942958</v>
      </c>
      <c r="AZ140" s="349">
        <f t="shared" si="83"/>
        <v>0.30631645341502972</v>
      </c>
      <c r="BA140" s="349">
        <f t="shared" si="84"/>
        <v>0.57827154869148878</v>
      </c>
      <c r="BB140" s="353">
        <f t="shared" si="85"/>
        <v>4.8507238541478943E-3</v>
      </c>
      <c r="BC140" s="365">
        <f t="shared" si="86"/>
        <v>0.15188922929056287</v>
      </c>
      <c r="BD140" s="365">
        <f t="shared" si="87"/>
        <v>1.8878239880506376</v>
      </c>
      <c r="BE140" s="365">
        <f t="shared" si="88"/>
        <v>8.8433832879049698E-2</v>
      </c>
      <c r="BF140" s="365">
        <f t="shared" si="89"/>
        <v>2.7088738049407951E-2</v>
      </c>
      <c r="BG140" s="365">
        <f t="shared" si="90"/>
        <v>3.0974551639849461E-2</v>
      </c>
      <c r="BH140" s="365">
        <f t="shared" si="91"/>
        <v>0.16360249056233761</v>
      </c>
      <c r="BI140" s="380">
        <f t="shared" si="92"/>
        <v>0.17306466637250575</v>
      </c>
      <c r="BJ140" s="365">
        <v>0.24399999999999999</v>
      </c>
      <c r="BK140" s="262">
        <v>6488</v>
      </c>
      <c r="BL140" s="282">
        <v>15305</v>
      </c>
      <c r="BM140" s="262">
        <v>2193</v>
      </c>
      <c r="BN140" s="389">
        <f t="shared" si="93"/>
        <v>38505.945884268855</v>
      </c>
      <c r="BO140" s="278">
        <v>11824</v>
      </c>
      <c r="BP140" s="278">
        <v>720.43380090656899</v>
      </c>
      <c r="BQ140" s="272">
        <v>151.12598759122963</v>
      </c>
      <c r="BR140" s="262">
        <v>965</v>
      </c>
      <c r="BS140" s="457"/>
    </row>
    <row r="141" spans="1:71" x14ac:dyDescent="0.2">
      <c r="A141" s="421"/>
      <c r="B141" s="476">
        <v>1884</v>
      </c>
      <c r="C141" s="458">
        <v>33</v>
      </c>
      <c r="D141" s="760">
        <v>3074</v>
      </c>
      <c r="E141" s="334">
        <v>16742</v>
      </c>
      <c r="F141" s="752">
        <f>((((4/6)+((R141+S141+X141+Z141+AB141+AC141+AD141-(1-U141)-V141-W141)/20))*(AE141+(AJ141+AX141)*5/6+(AN141+AR141+AU141)*1/6+AP141*18/6+AT141*8/6-AK141*9/6-AL141*7/6-AM141*3/6-AO141*2/6-AV141*4/6-AW141)-(((2/6)-((R141+S141+T141+U141+Y141+AA141+AB141+AC141+AD141)/20))*(AK141*17/6+AL141*12/6+AO141*3/6+AQ141*2/6+AV141*5/6+AW141*8/6-AJ141*1/6-AM141*9/6-AP141*2/6))))/2</f>
        <v>16620.392446996259</v>
      </c>
      <c r="G141" s="753">
        <f t="shared" si="94"/>
        <v>0.99273637838945517</v>
      </c>
      <c r="H141" s="708"/>
      <c r="I141" s="701"/>
      <c r="J141" s="709"/>
      <c r="K141" s="701"/>
      <c r="L141" s="796">
        <f>((((2/3)+((AZ141+AC141+AB141+AD141-V141)/20))*(AE141+((AJ141+AX141)*(5/6))+((AN141+AR141+AU141)*(1/6))+(AP141*(19/6))+(AT141*(4/3))-(AL141*(7/6))-(BP141*(11/6))-AM141-(AO141*(1/3))-(AV141*(2/3))-AW141))-(((1/3)-(((AZ141+AC141)*2+AB141+AD141-V141)/20))*((AL141*(13/6))+(BP141*(8/3))+(AO141*(1/2))+(AQ141*(1/3))+((AV141+AW141)*(3/2))-(AJ141*(1/6))-(AM141*(11/3))-(AP141*(5/12)))))/2</f>
        <v>16841.626449072726</v>
      </c>
      <c r="M141" s="797">
        <f>L141/E141</f>
        <v>1.0059506898263484</v>
      </c>
      <c r="N141" s="717"/>
      <c r="O141" s="784"/>
      <c r="P141" s="717"/>
      <c r="Q141" s="791"/>
      <c r="R141" s="413">
        <v>0.32700000000000001</v>
      </c>
      <c r="S141" s="412">
        <v>0.60599999999999998</v>
      </c>
      <c r="T141" s="66">
        <f t="shared" si="73"/>
        <v>0.57772556916708617</v>
      </c>
      <c r="U141" s="66">
        <f t="shared" si="74"/>
        <v>1.9270571124909101E-2</v>
      </c>
      <c r="V141" s="113">
        <f t="shared" si="75"/>
        <v>3.7785351312245592E-2</v>
      </c>
      <c r="W141" s="66">
        <f t="shared" si="76"/>
        <v>0.13068423683585004</v>
      </c>
      <c r="X141" s="71">
        <f>E141/AG141</f>
        <v>0.14592903152701631</v>
      </c>
      <c r="Y141" s="66">
        <f t="shared" si="77"/>
        <v>0.15145158583654975</v>
      </c>
      <c r="Z141" s="66">
        <f t="shared" si="78"/>
        <v>4.7199002850244497E-2</v>
      </c>
      <c r="AA141" s="67">
        <f>E141/AE141</f>
        <v>0.4682553001062818</v>
      </c>
      <c r="AB141" s="66">
        <v>0.27900000000000003</v>
      </c>
      <c r="AC141" s="67">
        <f t="shared" si="79"/>
        <v>4.3119753850444968E-2</v>
      </c>
      <c r="AD141" s="70">
        <f t="shared" si="72"/>
        <v>0.24641631652478696</v>
      </c>
      <c r="AE141" s="69">
        <v>35754</v>
      </c>
      <c r="AF141" s="69"/>
      <c r="AG141" s="68">
        <v>114727</v>
      </c>
      <c r="AH141" s="404">
        <v>109312</v>
      </c>
      <c r="AI141" s="68">
        <f t="shared" si="80"/>
        <v>5415</v>
      </c>
      <c r="AJ141" s="68">
        <v>4947</v>
      </c>
      <c r="AK141" s="119">
        <v>1754</v>
      </c>
      <c r="AL141" s="72">
        <v>834.90892634264526</v>
      </c>
      <c r="AM141" s="68">
        <v>689</v>
      </c>
      <c r="AN141" s="69">
        <v>2183</v>
      </c>
      <c r="AO141" s="68">
        <v>4335</v>
      </c>
      <c r="AP141" s="68">
        <v>468</v>
      </c>
      <c r="AQ141" s="120">
        <v>380.43371971661452</v>
      </c>
      <c r="AR141" s="69">
        <v>13</v>
      </c>
      <c r="AS141" s="69">
        <f t="shared" si="81"/>
        <v>20656</v>
      </c>
      <c r="AT141" s="72">
        <v>6767.2866069521451</v>
      </c>
      <c r="AU141" s="69">
        <v>3905</v>
      </c>
      <c r="AV141" s="72">
        <v>2505.8954096550488</v>
      </c>
      <c r="AW141" s="72">
        <v>4292.0504841123684</v>
      </c>
      <c r="AX141" s="220">
        <v>14555</v>
      </c>
      <c r="AY141" s="114">
        <f t="shared" si="82"/>
        <v>4672.4842038289826</v>
      </c>
      <c r="AZ141" s="349">
        <f t="shared" si="83"/>
        <v>0.31164416397186362</v>
      </c>
      <c r="BA141" s="349">
        <f t="shared" si="84"/>
        <v>0.59787396695592265</v>
      </c>
      <c r="BB141" s="353">
        <f t="shared" si="85"/>
        <v>6.0055610274826329E-3</v>
      </c>
      <c r="BC141" s="365">
        <f t="shared" si="86"/>
        <v>0.18004480200824566</v>
      </c>
      <c r="BD141" s="365">
        <f t="shared" si="87"/>
        <v>1.9184507078075779</v>
      </c>
      <c r="BE141" s="365">
        <f t="shared" si="88"/>
        <v>0.12004392471086783</v>
      </c>
      <c r="BF141" s="365">
        <f t="shared" si="89"/>
        <v>3.741098855641975E-2</v>
      </c>
      <c r="BG141" s="365">
        <f t="shared" si="90"/>
        <v>4.0726979733009518E-2</v>
      </c>
      <c r="BH141" s="365">
        <f t="shared" si="91"/>
        <v>0.12124517536499413</v>
      </c>
      <c r="BI141" s="380">
        <f t="shared" si="92"/>
        <v>0.13836214129887564</v>
      </c>
      <c r="BJ141" s="365">
        <v>0.24299999999999999</v>
      </c>
      <c r="BK141" s="291">
        <v>12599.31914</v>
      </c>
      <c r="BL141" s="282">
        <v>26593</v>
      </c>
      <c r="BM141" s="262">
        <v>4020</v>
      </c>
      <c r="BN141" s="389">
        <f t="shared" si="93"/>
        <v>68592.286606952141</v>
      </c>
      <c r="BO141" s="278">
        <v>20347</v>
      </c>
      <c r="BP141" s="278">
        <v>973.01338292412663</v>
      </c>
      <c r="BQ141" s="272">
        <v>230.38364752978754</v>
      </c>
      <c r="BR141" s="262">
        <v>1537</v>
      </c>
      <c r="BS141" s="457"/>
    </row>
    <row r="142" spans="1:71" x14ac:dyDescent="0.2">
      <c r="A142" s="421"/>
      <c r="B142" s="476">
        <v>1883</v>
      </c>
      <c r="C142" s="458">
        <v>16</v>
      </c>
      <c r="D142" s="760">
        <v>1570</v>
      </c>
      <c r="E142" s="334">
        <v>9030</v>
      </c>
      <c r="F142" s="700"/>
      <c r="G142" s="702"/>
      <c r="H142" s="708"/>
      <c r="I142" s="701"/>
      <c r="J142" s="709"/>
      <c r="K142" s="701"/>
      <c r="L142" s="715"/>
      <c r="M142" s="716"/>
      <c r="N142" s="717"/>
      <c r="O142" s="784"/>
      <c r="P142" s="717"/>
      <c r="Q142" s="791"/>
      <c r="R142" s="413">
        <v>0.34499999999999997</v>
      </c>
      <c r="S142" s="412">
        <v>0.63100000000000001</v>
      </c>
      <c r="T142" s="66">
        <f t="shared" si="73"/>
        <v>0.52005421414587616</v>
      </c>
      <c r="U142" s="66">
        <f t="shared" si="74"/>
        <v>1.1947191406053914E-2</v>
      </c>
      <c r="V142" s="113">
        <f t="shared" si="75"/>
        <v>4.7953196879791986E-2</v>
      </c>
      <c r="W142" s="66">
        <f t="shared" si="76"/>
        <v>0.10657243789264337</v>
      </c>
      <c r="X142" s="71">
        <f>E142/AG142</f>
        <v>0.15051003400226681</v>
      </c>
      <c r="Y142" s="66">
        <f t="shared" si="77"/>
        <v>0.14051544520613227</v>
      </c>
      <c r="Z142" s="66">
        <f t="shared" si="78"/>
        <v>4.6656580171200758E-2</v>
      </c>
      <c r="AA142" s="67">
        <f>E142/AE142</f>
        <v>0.45329049746498667</v>
      </c>
      <c r="AB142" s="66">
        <v>0.28599999999999998</v>
      </c>
      <c r="AC142" s="67">
        <f t="shared" si="79"/>
        <v>3.8769251283418897E-2</v>
      </c>
      <c r="AD142" s="70">
        <f t="shared" si="72"/>
        <v>0.26494202124201188</v>
      </c>
      <c r="AE142" s="69">
        <v>19921</v>
      </c>
      <c r="AF142" s="69"/>
      <c r="AG142" s="68">
        <v>59996</v>
      </c>
      <c r="AH142" s="404">
        <v>57670</v>
      </c>
      <c r="AI142" s="68">
        <f t="shared" si="80"/>
        <v>2799.2081839513608</v>
      </c>
      <c r="AJ142" s="68">
        <v>2326</v>
      </c>
      <c r="AK142" s="119">
        <v>960</v>
      </c>
      <c r="AL142" s="72">
        <v>513.65212095868924</v>
      </c>
      <c r="AM142" s="68">
        <v>238</v>
      </c>
      <c r="AN142" s="69">
        <v>786</v>
      </c>
      <c r="AO142" s="68">
        <v>2877</v>
      </c>
      <c r="AP142" s="121">
        <v>473.20818395136064</v>
      </c>
      <c r="AQ142" s="120">
        <v>238.24420568731188</v>
      </c>
      <c r="AR142" s="69">
        <v>1</v>
      </c>
      <c r="AS142" s="69">
        <f t="shared" si="81"/>
        <v>10360</v>
      </c>
      <c r="AT142" s="72">
        <v>3484.71363744776</v>
      </c>
      <c r="AU142" s="69">
        <v>1904</v>
      </c>
      <c r="AV142" s="72">
        <v>1245.0834283240285</v>
      </c>
      <c r="AW142" s="72">
        <v>1884.7853295720367</v>
      </c>
      <c r="AX142" s="220">
        <v>7669</v>
      </c>
      <c r="AY142" s="114">
        <f t="shared" si="82"/>
        <v>2123.0295352593484</v>
      </c>
      <c r="AZ142" s="349">
        <f t="shared" si="83"/>
        <v>0.3320388025868391</v>
      </c>
      <c r="BA142" s="349">
        <f t="shared" si="84"/>
        <v>0.60945599408959128</v>
      </c>
      <c r="BB142" s="353">
        <f t="shared" si="85"/>
        <v>3.9669311287419164E-3</v>
      </c>
      <c r="BC142" s="365">
        <f t="shared" si="86"/>
        <v>0.17267817854523634</v>
      </c>
      <c r="BD142" s="365">
        <f t="shared" si="87"/>
        <v>1.8354963014607257</v>
      </c>
      <c r="BE142" s="365">
        <f t="shared" si="88"/>
        <v>9.4612987780334154E-2</v>
      </c>
      <c r="BF142" s="365">
        <f t="shared" si="89"/>
        <v>3.1415183171745395E-2</v>
      </c>
      <c r="BG142" s="365">
        <f t="shared" si="90"/>
        <v>3.5386184666633583E-2</v>
      </c>
      <c r="BH142" s="365">
        <f t="shared" si="91"/>
        <v>0.14442046082023996</v>
      </c>
      <c r="BI142" s="380">
        <f t="shared" si="92"/>
        <v>0.11676120676672858</v>
      </c>
      <c r="BJ142" s="365">
        <v>0.25700000000000001</v>
      </c>
      <c r="BK142" s="291">
        <v>5988.2007599999997</v>
      </c>
      <c r="BL142" s="282">
        <v>14828</v>
      </c>
      <c r="BM142" s="262">
        <v>2487</v>
      </c>
      <c r="BN142" s="389">
        <f t="shared" si="93"/>
        <v>36564.921821399119</v>
      </c>
      <c r="BO142" s="278">
        <v>11157</v>
      </c>
      <c r="BP142" s="278">
        <v>594.04894079799396</v>
      </c>
      <c r="BQ142" s="272">
        <v>131.00402186954645</v>
      </c>
      <c r="BR142" s="262">
        <v>946</v>
      </c>
      <c r="BS142" s="457"/>
    </row>
    <row r="143" spans="1:71" x14ac:dyDescent="0.2">
      <c r="A143" s="421"/>
      <c r="B143" s="476">
        <v>1882</v>
      </c>
      <c r="C143" s="458">
        <v>14</v>
      </c>
      <c r="D143" s="760">
        <v>1142</v>
      </c>
      <c r="E143" s="334">
        <v>6092</v>
      </c>
      <c r="F143" s="700"/>
      <c r="G143" s="702"/>
      <c r="H143" s="708"/>
      <c r="I143" s="701"/>
      <c r="J143" s="709"/>
      <c r="K143" s="701"/>
      <c r="L143" s="798">
        <f>((((2/3)+((AZ143+AC143+AB143+AD143-V143)/20))*(AE143+((AJ143+AX143)*(5/6))+((AN143+AR143+AU143)*(1/6))+(AP143*(19/6))+(AT143*(4/3))-(AL143*(7/6))-(BP143*(11/6))-AM143-(AO143*(1/3))-(AV143*(2/3))-AW143))-(((1/3)-(((AZ143+AC143)*2+AB143+AD143-V143)/20))*((AL143*(13/6))+(BP143*(8/3))+(AO143*(1/2))+(AQ143*(1/3))+((AV143+AW143)*(3/2))-(AJ143*(1/6))-(AM143*(11/3))-(AP143*(5/12)))))/2</f>
        <v>6006.218752830986</v>
      </c>
      <c r="M143" s="799">
        <f>L143/E143</f>
        <v>0.98591903362294586</v>
      </c>
      <c r="N143" s="717"/>
      <c r="O143" s="784"/>
      <c r="P143" s="717"/>
      <c r="Q143" s="791"/>
      <c r="R143" s="413">
        <v>0.33</v>
      </c>
      <c r="S143" s="412">
        <v>0.60599999999999998</v>
      </c>
      <c r="T143" s="66">
        <f t="shared" si="73"/>
        <v>0.53259523636098771</v>
      </c>
      <c r="U143" s="66">
        <f t="shared" si="74"/>
        <v>1.2965256027387283E-2</v>
      </c>
      <c r="V143" s="113">
        <f t="shared" si="75"/>
        <v>4.9960660896931547E-2</v>
      </c>
      <c r="W143" s="66">
        <f t="shared" si="76"/>
        <v>0.11807847954965167</v>
      </c>
      <c r="X143" s="71">
        <f>E143/AG143</f>
        <v>0.14097283287823389</v>
      </c>
      <c r="Y143" s="66">
        <f t="shared" si="77"/>
        <v>0.13025418987209711</v>
      </c>
      <c r="Z143" s="66">
        <f t="shared" si="78"/>
        <v>4.1381491478549109E-2</v>
      </c>
      <c r="AA143" s="67">
        <f>E143/AE143</f>
        <v>0.44373224561147934</v>
      </c>
      <c r="AB143" s="66">
        <v>0.27600000000000002</v>
      </c>
      <c r="AC143" s="67">
        <f t="shared" si="79"/>
        <v>3.6839912991160274E-2</v>
      </c>
      <c r="AD143" s="70">
        <f t="shared" si="72"/>
        <v>0.25646544927751419</v>
      </c>
      <c r="AE143" s="69">
        <v>13729</v>
      </c>
      <c r="AF143" s="69"/>
      <c r="AG143" s="68">
        <v>43214</v>
      </c>
      <c r="AH143" s="404">
        <v>41622</v>
      </c>
      <c r="AI143" s="68">
        <f t="shared" si="80"/>
        <v>1788.2597727540212</v>
      </c>
      <c r="AJ143" s="68">
        <v>1592</v>
      </c>
      <c r="AK143" s="119">
        <v>705</v>
      </c>
      <c r="AL143" s="72">
        <v>310.97687956616232</v>
      </c>
      <c r="AM143" s="68">
        <v>178</v>
      </c>
      <c r="AN143" s="69">
        <v>598</v>
      </c>
      <c r="AO143" s="68">
        <v>2159</v>
      </c>
      <c r="AP143" s="121">
        <v>196.25977275402127</v>
      </c>
      <c r="AQ143" s="120">
        <v>150.13372780469768</v>
      </c>
      <c r="AR143" s="69">
        <v>1</v>
      </c>
      <c r="AS143" s="69">
        <f t="shared" si="81"/>
        <v>7312</v>
      </c>
      <c r="AT143" s="72">
        <v>2034.6749271110566</v>
      </c>
      <c r="AU143" s="69">
        <v>1275</v>
      </c>
      <c r="AV143" s="72">
        <v>966.47683095805394</v>
      </c>
      <c r="AW143" s="72">
        <v>1470.9657179324702</v>
      </c>
      <c r="AX143" s="220">
        <v>5438</v>
      </c>
      <c r="AY143" s="114">
        <f t="shared" si="82"/>
        <v>1621.0994457371678</v>
      </c>
      <c r="AZ143" s="349">
        <f t="shared" si="83"/>
        <v>0.31769796825102975</v>
      </c>
      <c r="BA143" s="349">
        <f t="shared" si="84"/>
        <v>0.57536758226188445</v>
      </c>
      <c r="BB143" s="353">
        <f t="shared" si="85"/>
        <v>4.119035497755357E-3</v>
      </c>
      <c r="BC143" s="365">
        <f t="shared" si="86"/>
        <v>0.16920442449206274</v>
      </c>
      <c r="BD143" s="365">
        <f t="shared" si="87"/>
        <v>1.8110521305167948</v>
      </c>
      <c r="BE143" s="365">
        <f t="shared" si="88"/>
        <v>0.10714296146350573</v>
      </c>
      <c r="BF143" s="365">
        <f t="shared" si="89"/>
        <v>3.4039101169354151E-2</v>
      </c>
      <c r="BG143" s="365">
        <f t="shared" si="90"/>
        <v>3.7513293047095102E-2</v>
      </c>
      <c r="BH143" s="365">
        <f t="shared" si="91"/>
        <v>0.15725835821982664</v>
      </c>
      <c r="BI143" s="380">
        <f t="shared" si="92"/>
        <v>0.11595891907640761</v>
      </c>
      <c r="BJ143" s="365">
        <v>0.248</v>
      </c>
      <c r="BK143" s="291">
        <v>4066.0052599999999</v>
      </c>
      <c r="BL143" s="282">
        <v>10333</v>
      </c>
      <c r="BM143" s="262">
        <v>1616</v>
      </c>
      <c r="BN143" s="389">
        <f t="shared" si="93"/>
        <v>24863.934699865076</v>
      </c>
      <c r="BO143" s="278">
        <v>7916</v>
      </c>
      <c r="BP143" s="278">
        <v>412.36549399132241</v>
      </c>
      <c r="BQ143" s="272">
        <v>93.599303025909123</v>
      </c>
      <c r="BR143" s="262">
        <v>623</v>
      </c>
      <c r="BS143" s="457"/>
    </row>
    <row r="144" spans="1:71" x14ac:dyDescent="0.2">
      <c r="A144" s="421"/>
      <c r="B144" s="476">
        <v>1881</v>
      </c>
      <c r="C144" s="458">
        <v>8</v>
      </c>
      <c r="D144" s="760">
        <v>672</v>
      </c>
      <c r="E144" s="334">
        <v>3425</v>
      </c>
      <c r="F144" s="752">
        <f>((((4/6)+((R144+S144+X144+Z144+AB144+AC144+AD144-(1-U144)-V144-W144)/20))*(AE144+(AJ144+AX144)*5/6+(AN144+AR144+AU144)*1/6+AP144*18/6+AT144*8/6-AK144*9/6-AL144*7/6-AM144*3/6-AO144*2/6-AV144*4/6-AW144)-(((2/6)-((R144+S144+T144+U144+Y144+AA144+AB144+AC144+AD144)/20))*(AK144*17/6+AL144*12/6+AO144*3/6+AQ144*2/6+AV144*5/6+AW144*8/6-AJ144*1/6-AM144*9/6-AP144*2/6))))/2</f>
        <v>3407.2589592655831</v>
      </c>
      <c r="G144" s="753">
        <f t="shared" si="94"/>
        <v>0.9948201340921411</v>
      </c>
      <c r="H144" s="708"/>
      <c r="I144" s="701"/>
      <c r="J144" s="709"/>
      <c r="K144" s="701"/>
      <c r="L144" s="800">
        <f>((((2/3)+((AZ144+AC144+AB144+AD144-V144)/20))*(AE144+((AJ144+AX144)*(5/6))+((AN144+AR144+AU144)*(1/6))+(AP144*(19/6))+(AT144*(4/3))-(AL144*(7/6))-(BP144*(11/6))-AM144-(AO144*(1/3))-(AV144*(2/3))-AW144))-(((1/3)-(((AZ144+AC144)*2+AB144+AD144-V144)/20))*((AL144*(13/6))+(BP144*(8/3))+(AO144*(1/2))+(AQ144*(1/3))+((AV144+AW144)*(3/2))-(AJ144*(1/6))-(AM144*(11/3))-(AP144*(5/12)))))/2</f>
        <v>3425.8836924533416</v>
      </c>
      <c r="M144" s="801">
        <f>L144/E144</f>
        <v>1.0002580123951363</v>
      </c>
      <c r="N144" s="717"/>
      <c r="O144" s="784"/>
      <c r="P144" s="717"/>
      <c r="Q144" s="791"/>
      <c r="R144" s="413">
        <v>0.33800000000000002</v>
      </c>
      <c r="S144" s="412">
        <v>0.628</v>
      </c>
      <c r="T144" s="66">
        <f t="shared" si="73"/>
        <v>0.46026931942254035</v>
      </c>
      <c r="U144" s="66">
        <f t="shared" si="74"/>
        <v>9.2199441950746083E-3</v>
      </c>
      <c r="V144" s="113">
        <f t="shared" si="75"/>
        <v>7.0208579299488386E-2</v>
      </c>
      <c r="W144" s="66">
        <f t="shared" si="76"/>
        <v>0.12823989446295311</v>
      </c>
      <c r="X144" s="71">
        <f>E144/AG144</f>
        <v>0.13478945297127115</v>
      </c>
      <c r="Y144" s="66">
        <f t="shared" si="77"/>
        <v>0.1428760110181431</v>
      </c>
      <c r="Z144" s="66">
        <f t="shared" si="78"/>
        <v>4.6348955482981249E-2</v>
      </c>
      <c r="AA144" s="67">
        <f>E144/AE144</f>
        <v>0.41550406405434914</v>
      </c>
      <c r="AB144" s="66">
        <v>0.28999999999999998</v>
      </c>
      <c r="AC144" s="67">
        <f t="shared" si="79"/>
        <v>4.065328610783156E-2</v>
      </c>
      <c r="AD144" s="70">
        <f t="shared" si="72"/>
        <v>0.27550152206524442</v>
      </c>
      <c r="AE144" s="69">
        <v>8243</v>
      </c>
      <c r="AF144" s="69"/>
      <c r="AG144" s="68">
        <v>25410</v>
      </c>
      <c r="AH144" s="404">
        <v>24377</v>
      </c>
      <c r="AI144" s="68">
        <f t="shared" si="80"/>
        <v>1177.7269588225536</v>
      </c>
      <c r="AJ144" s="68">
        <v>1033</v>
      </c>
      <c r="AK144" s="119">
        <v>490</v>
      </c>
      <c r="AL144" s="72">
        <v>216.0867468557708</v>
      </c>
      <c r="AM144" s="68">
        <v>76</v>
      </c>
      <c r="AN144" s="69">
        <v>343</v>
      </c>
      <c r="AO144" s="68">
        <v>1784</v>
      </c>
      <c r="AP144" s="121">
        <v>144.72695882255366</v>
      </c>
      <c r="AQ144" s="120">
        <v>80.069137861914925</v>
      </c>
      <c r="AR144" s="69">
        <v>4</v>
      </c>
      <c r="AS144" s="69">
        <f t="shared" si="81"/>
        <v>3794</v>
      </c>
      <c r="AT144" s="72">
        <v>1474.4223749628029</v>
      </c>
      <c r="AU144" s="69">
        <v>665</v>
      </c>
      <c r="AV144" s="72">
        <v>551.72758283166638</v>
      </c>
      <c r="AW144" s="72">
        <v>977.01231219620763</v>
      </c>
      <c r="AX144" s="220">
        <v>2782</v>
      </c>
      <c r="AY144" s="114">
        <f t="shared" si="82"/>
        <v>1057.0814500581225</v>
      </c>
      <c r="AZ144" s="349">
        <f t="shared" si="83"/>
        <v>0.32439984258166077</v>
      </c>
      <c r="BA144" s="349">
        <f t="shared" si="84"/>
        <v>0.57808537323043518</v>
      </c>
      <c r="BB144" s="353">
        <f t="shared" si="85"/>
        <v>2.9909484454939002E-3</v>
      </c>
      <c r="BC144" s="365">
        <f t="shared" si="86"/>
        <v>0.14931129476584021</v>
      </c>
      <c r="BD144" s="365">
        <f t="shared" si="87"/>
        <v>1.7820149622449784</v>
      </c>
      <c r="BE144" s="365">
        <f t="shared" si="88"/>
        <v>0.11852630258355061</v>
      </c>
      <c r="BF144" s="365">
        <f t="shared" si="89"/>
        <v>3.8449913899890109E-2</v>
      </c>
      <c r="BG144" s="365">
        <f t="shared" si="90"/>
        <v>4.1601001576470779E-2</v>
      </c>
      <c r="BH144" s="365">
        <f t="shared" si="91"/>
        <v>0.2164260584738566</v>
      </c>
      <c r="BI144" s="380">
        <f t="shared" si="92"/>
        <v>0.12531845201989567</v>
      </c>
      <c r="BJ144" s="365">
        <v>0.26</v>
      </c>
      <c r="BK144" s="262">
        <v>2488</v>
      </c>
      <c r="BL144" s="282">
        <v>6339</v>
      </c>
      <c r="BM144" s="262">
        <v>1068</v>
      </c>
      <c r="BN144" s="389">
        <f t="shared" si="93"/>
        <v>14689.149333785357</v>
      </c>
      <c r="BO144" s="278">
        <v>4891</v>
      </c>
      <c r="BP144" s="278">
        <v>307.44722477971362</v>
      </c>
      <c r="BQ144" s="272">
        <v>61.126787935842223</v>
      </c>
      <c r="BR144" s="262">
        <v>304</v>
      </c>
      <c r="BS144" s="457"/>
    </row>
    <row r="145" spans="1:187" x14ac:dyDescent="0.2">
      <c r="A145" s="421"/>
      <c r="B145" s="476">
        <v>1880</v>
      </c>
      <c r="C145" s="458">
        <v>8</v>
      </c>
      <c r="D145" s="760">
        <v>680</v>
      </c>
      <c r="E145" s="334">
        <v>3191</v>
      </c>
      <c r="F145" s="700"/>
      <c r="G145" s="701"/>
      <c r="H145" s="708"/>
      <c r="I145" s="701"/>
      <c r="J145" s="709"/>
      <c r="K145" s="701"/>
      <c r="L145" s="715"/>
      <c r="M145" s="701"/>
      <c r="N145" s="717"/>
      <c r="O145" s="784"/>
      <c r="P145" s="717"/>
      <c r="Q145" s="791"/>
      <c r="R145" s="413">
        <v>0.32</v>
      </c>
      <c r="S145" s="412">
        <v>0.58699999999999997</v>
      </c>
      <c r="T145" s="66">
        <f t="shared" si="73"/>
        <v>0.51567276994112454</v>
      </c>
      <c r="U145" s="66">
        <f t="shared" si="74"/>
        <v>7.9814624098867148E-3</v>
      </c>
      <c r="V145" s="113">
        <f t="shared" si="75"/>
        <v>7.9589473263847285E-2</v>
      </c>
      <c r="W145" s="66">
        <f t="shared" si="76"/>
        <v>0.11124209095807543</v>
      </c>
      <c r="X145" s="71">
        <f>E145/AG145</f>
        <v>0.12743101313845293</v>
      </c>
      <c r="Y145" s="66">
        <f t="shared" si="77"/>
        <v>0.12074596654154683</v>
      </c>
      <c r="Z145" s="66">
        <f t="shared" si="78"/>
        <v>3.7456757641257769E-2</v>
      </c>
      <c r="AA145" s="67">
        <f>E145/AE145</f>
        <v>0.41078784757981462</v>
      </c>
      <c r="AB145" s="66">
        <v>0.26700000000000002</v>
      </c>
      <c r="AC145" s="67">
        <f t="shared" si="79"/>
        <v>2.9551535481809832E-2</v>
      </c>
      <c r="AD145" s="70">
        <f t="shared" si="72"/>
        <v>0.26242001270391896</v>
      </c>
      <c r="AE145" s="69">
        <v>7768</v>
      </c>
      <c r="AF145" s="69"/>
      <c r="AG145" s="68">
        <v>25041</v>
      </c>
      <c r="AH145" s="404">
        <v>24301</v>
      </c>
      <c r="AI145" s="68">
        <f t="shared" si="80"/>
        <v>937.95466809473578</v>
      </c>
      <c r="AJ145" s="68">
        <v>740</v>
      </c>
      <c r="AK145" s="119">
        <v>411</v>
      </c>
      <c r="AL145" s="72">
        <v>176.07040298694903</v>
      </c>
      <c r="AM145" s="68">
        <v>62</v>
      </c>
      <c r="AN145" s="69">
        <v>294</v>
      </c>
      <c r="AO145" s="68">
        <v>1993</v>
      </c>
      <c r="AP145" s="121">
        <v>197.95466809473581</v>
      </c>
      <c r="AQ145" s="120">
        <v>78.596641495227232</v>
      </c>
      <c r="AR145" s="122">
        <v>9.7460769026555774</v>
      </c>
      <c r="AS145" s="69">
        <f t="shared" si="81"/>
        <v>4005.7460769026557</v>
      </c>
      <c r="AT145" s="72">
        <v>1617.5946478443573</v>
      </c>
      <c r="AU145" s="69">
        <v>753</v>
      </c>
      <c r="AV145" s="72">
        <v>484.86345198800319</v>
      </c>
      <c r="AW145" s="72">
        <v>785.53192106710264</v>
      </c>
      <c r="AX145" s="220">
        <v>2949</v>
      </c>
      <c r="AY145" s="114">
        <f t="shared" si="82"/>
        <v>864.12856256232988</v>
      </c>
      <c r="AZ145" s="349">
        <f t="shared" si="83"/>
        <v>0.31021125354418755</v>
      </c>
      <c r="BA145" s="349">
        <f t="shared" si="84"/>
        <v>0.57223335301472567</v>
      </c>
      <c r="BB145" s="353">
        <f t="shared" si="85"/>
        <v>2.4759394592867696E-3</v>
      </c>
      <c r="BC145" s="365">
        <f t="shared" si="86"/>
        <v>0.15996749638203969</v>
      </c>
      <c r="BD145" s="365">
        <f t="shared" si="87"/>
        <v>1.84465697642144</v>
      </c>
      <c r="BE145" s="365">
        <f t="shared" si="88"/>
        <v>0.10112408870585771</v>
      </c>
      <c r="BF145" s="365">
        <f t="shared" si="89"/>
        <v>3.1369830320957734E-2</v>
      </c>
      <c r="BG145" s="365">
        <f t="shared" si="90"/>
        <v>3.4508548482981106E-2</v>
      </c>
      <c r="BH145" s="365">
        <f t="shared" si="91"/>
        <v>0.25656539649845522</v>
      </c>
      <c r="BI145" s="380">
        <f t="shared" si="92"/>
        <v>9.5262615859938213E-2</v>
      </c>
      <c r="BJ145" s="365">
        <v>0.245</v>
      </c>
      <c r="BK145" s="262">
        <v>2223</v>
      </c>
      <c r="BL145" s="282">
        <v>5946</v>
      </c>
      <c r="BM145" s="262">
        <v>980</v>
      </c>
      <c r="BN145" s="389">
        <f t="shared" si="93"/>
        <v>14329.295392841746</v>
      </c>
      <c r="BO145" s="278">
        <v>4576</v>
      </c>
      <c r="BP145" s="278">
        <v>257.1965463482976</v>
      </c>
      <c r="BQ145" s="272">
        <v>55.246788297328408</v>
      </c>
      <c r="BR145" s="262">
        <v>328</v>
      </c>
      <c r="BS145" s="457"/>
    </row>
    <row r="146" spans="1:187" x14ac:dyDescent="0.2">
      <c r="A146" s="421"/>
      <c r="B146" s="476">
        <v>1879</v>
      </c>
      <c r="C146" s="458">
        <v>8</v>
      </c>
      <c r="D146" s="760">
        <v>642</v>
      </c>
      <c r="E146" s="334">
        <v>3409</v>
      </c>
      <c r="F146" s="700"/>
      <c r="G146" s="702"/>
      <c r="H146" s="708"/>
      <c r="I146" s="701"/>
      <c r="J146" s="709"/>
      <c r="K146" s="701"/>
      <c r="L146" s="715"/>
      <c r="M146" s="716"/>
      <c r="N146" s="717"/>
      <c r="O146" s="784"/>
      <c r="P146" s="717"/>
      <c r="Q146" s="791"/>
      <c r="R146" s="413">
        <v>0.32900000000000001</v>
      </c>
      <c r="S146" s="412">
        <v>0.59899999999999998</v>
      </c>
      <c r="T146" s="66">
        <f t="shared" si="73"/>
        <v>0.53886831082478392</v>
      </c>
      <c r="U146" s="66">
        <f t="shared" si="74"/>
        <v>7.3075469320902104E-3</v>
      </c>
      <c r="V146" s="113">
        <f t="shared" si="75"/>
        <v>7.472732433199529E-2</v>
      </c>
      <c r="W146" s="66">
        <f t="shared" si="76"/>
        <v>0.11537665700291722</v>
      </c>
      <c r="X146" s="71">
        <f>E146/AG146</f>
        <v>0.13822324940193811</v>
      </c>
      <c r="Y146" s="66">
        <f t="shared" si="77"/>
        <v>8.0346023106631401E-2</v>
      </c>
      <c r="Z146" s="66">
        <f t="shared" si="78"/>
        <v>2.5856805149305981E-2</v>
      </c>
      <c r="AA146" s="67">
        <f>E146/AE146</f>
        <v>0.42950737054302635</v>
      </c>
      <c r="AB146" s="66">
        <v>0.27100000000000002</v>
      </c>
      <c r="AC146" s="67">
        <f t="shared" si="79"/>
        <v>2.059765640838503E-2</v>
      </c>
      <c r="AD146" s="70">
        <f t="shared" si="72"/>
        <v>0.2725420344738908</v>
      </c>
      <c r="AE146" s="69">
        <v>7937</v>
      </c>
      <c r="AF146" s="69"/>
      <c r="AG146" s="68">
        <v>24663</v>
      </c>
      <c r="AH146" s="404">
        <v>24155</v>
      </c>
      <c r="AI146" s="68">
        <f t="shared" si="80"/>
        <v>637.70638539733341</v>
      </c>
      <c r="AJ146" s="68">
        <v>508</v>
      </c>
      <c r="AK146" s="119">
        <v>384</v>
      </c>
      <c r="AL146" s="72">
        <v>175.56765109793545</v>
      </c>
      <c r="AM146" s="68">
        <v>58</v>
      </c>
      <c r="AN146" s="69">
        <v>363</v>
      </c>
      <c r="AO146" s="68">
        <v>1843</v>
      </c>
      <c r="AP146" s="121">
        <v>129.70638539733338</v>
      </c>
      <c r="AQ146" s="120">
        <v>83.513842519693881</v>
      </c>
      <c r="AR146" s="122">
        <v>10.997783016309366</v>
      </c>
      <c r="AS146" s="69">
        <f t="shared" si="81"/>
        <v>4276.9977830163098</v>
      </c>
      <c r="AT146" s="72">
        <v>1287.9108328978575</v>
      </c>
      <c r="AU146" s="69">
        <v>776</v>
      </c>
      <c r="AV146" s="72">
        <v>477.64398996148515</v>
      </c>
      <c r="AW146" s="72">
        <v>832.23068411246004</v>
      </c>
      <c r="AX146" s="220">
        <v>3127</v>
      </c>
      <c r="AY146" s="114">
        <f t="shared" si="82"/>
        <v>915.74452663215391</v>
      </c>
      <c r="AZ146" s="349">
        <f t="shared" si="83"/>
        <v>0.32181810809714956</v>
      </c>
      <c r="BA146" s="349">
        <f t="shared" si="84"/>
        <v>0.57331285736980508</v>
      </c>
      <c r="BB146" s="353">
        <f t="shared" si="85"/>
        <v>2.3517009285164009E-3</v>
      </c>
      <c r="BC146" s="365">
        <f t="shared" si="86"/>
        <v>0.1734175803031387</v>
      </c>
      <c r="BD146" s="365">
        <f t="shared" si="87"/>
        <v>1.7814810383408721</v>
      </c>
      <c r="BE146" s="365">
        <f t="shared" si="88"/>
        <v>0.10485456521512662</v>
      </c>
      <c r="BF146" s="365">
        <f t="shared" si="89"/>
        <v>3.3744097802881241E-2</v>
      </c>
      <c r="BG146" s="365">
        <f t="shared" si="90"/>
        <v>3.7130297475252559E-2</v>
      </c>
      <c r="BH146" s="365">
        <f t="shared" si="91"/>
        <v>0.23220360337659066</v>
      </c>
      <c r="BI146" s="380">
        <f t="shared" si="92"/>
        <v>6.4004031750031498E-2</v>
      </c>
      <c r="BJ146" s="365">
        <v>0.255</v>
      </c>
      <c r="BK146" s="262">
        <v>2357</v>
      </c>
      <c r="BL146" s="282">
        <v>6171</v>
      </c>
      <c r="BM146" s="262">
        <v>958</v>
      </c>
      <c r="BN146" s="389">
        <f t="shared" si="93"/>
        <v>14139.615001311502</v>
      </c>
      <c r="BO146" s="278">
        <v>4838</v>
      </c>
      <c r="BP146" s="278">
        <v>229.00903866285296</v>
      </c>
      <c r="BQ146" s="272">
        <v>50.032520782766667</v>
      </c>
      <c r="BR146" s="262">
        <v>317</v>
      </c>
      <c r="BS146" s="457"/>
    </row>
    <row r="147" spans="1:187" x14ac:dyDescent="0.2">
      <c r="A147" s="421"/>
      <c r="B147" s="476">
        <v>1878</v>
      </c>
      <c r="C147" s="458">
        <v>6</v>
      </c>
      <c r="D147" s="760">
        <v>368</v>
      </c>
      <c r="E147" s="334">
        <v>1904</v>
      </c>
      <c r="F147" s="752">
        <f>((((4/6)+((R147+S147+X147+Z147+AB147+AC147+AD147-(1-U147)-V147-W147)/20))*(AE147+(AJ147+AX147)*5/6+(AN147+AR147+AU147)*1/6+AP147*18/6+AT147*8/6-AK147*9/6-AL147*7/6-AM147*3/6-AO147*2/6-AV147*4/6-AW147)-(((2/6)-((R147+S147+T147+U147+Y147+AA147+AB147+AC147+AD147)/20))*(AK147*17/6+AL147*12/6+AO147*3/6+AQ147*2/6+AV147*5/6+AW147*8/6-AJ147*1/6-AM147*9/6-AP147*2/6))))/2</f>
        <v>1916.0664220266449</v>
      </c>
      <c r="G147" s="753">
        <f t="shared" si="94"/>
        <v>1.0063374065265993</v>
      </c>
      <c r="H147" s="708"/>
      <c r="I147" s="701"/>
      <c r="J147" s="709"/>
      <c r="K147" s="701"/>
      <c r="L147" s="796">
        <f>((((2/3)+((AZ147+AC147+AB147+AD147-V147)/20))*(AE147+((AJ147+AX147)*(5/6))+((AN147+AR147+AU147)*(1/6))+(AP147*(19/6))+(AT147*(4/3))-(AL147*(7/6))-(BP147*(11/6))-AM147-(AO147*(1/3))-(AV147*(2/3))-AW147))-(((1/3)-(((AZ147+AC147)*2+AB147+AD147-V147)/20))*((AL147*(13/6))+(BP147*(8/3))+(AO147*(1/2))+(AQ147*(1/3))+((AV147+AW147)*(3/2))-(AJ147*(1/6))-(AM147*(11/3))-(AP147*(5/12)))))/2</f>
        <v>1932.8827983027436</v>
      </c>
      <c r="M147" s="797">
        <f>L147/E147</f>
        <v>1.0151695369237099</v>
      </c>
      <c r="N147" s="717"/>
      <c r="O147" s="784"/>
      <c r="P147" s="717"/>
      <c r="Q147" s="791"/>
      <c r="R147" s="413">
        <v>0.31900000000000001</v>
      </c>
      <c r="S147" s="412">
        <v>0.59799999999999998</v>
      </c>
      <c r="T147" s="66">
        <f t="shared" si="73"/>
        <v>0.56609183610029945</v>
      </c>
      <c r="U147" s="66">
        <f t="shared" si="74"/>
        <v>5.2837123822651044E-3</v>
      </c>
      <c r="V147" s="113">
        <f t="shared" si="75"/>
        <v>7.7170188463735009E-2</v>
      </c>
      <c r="W147" s="66">
        <f t="shared" si="76"/>
        <v>0.13191117883130837</v>
      </c>
      <c r="X147" s="71">
        <f>E147/AG147</f>
        <v>0.13592233009708737</v>
      </c>
      <c r="Y147" s="66">
        <f t="shared" si="77"/>
        <v>0.11341669852650026</v>
      </c>
      <c r="Z147" s="66">
        <f t="shared" si="78"/>
        <v>3.5244352419035951E-2</v>
      </c>
      <c r="AA147" s="67">
        <f>E147/AE147</f>
        <v>0.4373994946014243</v>
      </c>
      <c r="AB147" s="66">
        <v>0.27900000000000003</v>
      </c>
      <c r="AC147" s="67">
        <f t="shared" si="79"/>
        <v>2.5985151342090233E-2</v>
      </c>
      <c r="AD147" s="70">
        <f t="shared" si="72"/>
        <v>0.27775031867929501</v>
      </c>
      <c r="AE147" s="69">
        <v>4353</v>
      </c>
      <c r="AF147" s="69"/>
      <c r="AG147" s="68">
        <v>14008</v>
      </c>
      <c r="AH147" s="404">
        <v>13644</v>
      </c>
      <c r="AI147" s="68">
        <f t="shared" si="80"/>
        <v>493.70288868585561</v>
      </c>
      <c r="AJ147" s="68">
        <v>364</v>
      </c>
      <c r="AK147" s="119">
        <v>233</v>
      </c>
      <c r="AL147" s="72">
        <v>118.85136232645365</v>
      </c>
      <c r="AM147" s="68">
        <v>23</v>
      </c>
      <c r="AN147" s="69">
        <v>236</v>
      </c>
      <c r="AO147" s="68">
        <v>1081</v>
      </c>
      <c r="AP147" s="121">
        <v>129.70288868585561</v>
      </c>
      <c r="AQ147" s="120">
        <v>44.854632770937023</v>
      </c>
      <c r="AR147" s="122">
        <v>7.1977625446036733</v>
      </c>
      <c r="AS147" s="69">
        <f t="shared" si="81"/>
        <v>2464.1977625446034</v>
      </c>
      <c r="AT147" s="72">
        <v>884.49625462913036</v>
      </c>
      <c r="AU147" s="69">
        <v>443</v>
      </c>
      <c r="AV147" s="72">
        <v>313.49613062498628</v>
      </c>
      <c r="AW147" s="72">
        <v>529.35472868174838</v>
      </c>
      <c r="AX147" s="220">
        <v>1778</v>
      </c>
      <c r="AY147" s="114">
        <f t="shared" si="82"/>
        <v>574.20936145268536</v>
      </c>
      <c r="AZ147" s="349">
        <f t="shared" si="83"/>
        <v>0.31075099942889778</v>
      </c>
      <c r="BA147" s="349">
        <f t="shared" si="84"/>
        <v>0.58505117831664677</v>
      </c>
      <c r="BB147" s="353">
        <f t="shared" si="85"/>
        <v>1.6419189034837236E-3</v>
      </c>
      <c r="BC147" s="365">
        <f t="shared" si="86"/>
        <v>0.17591360383670784</v>
      </c>
      <c r="BD147" s="365">
        <f t="shared" si="87"/>
        <v>1.8827008743072797</v>
      </c>
      <c r="BE147" s="365">
        <f t="shared" si="88"/>
        <v>0.12160687541505821</v>
      </c>
      <c r="BF147" s="365">
        <f t="shared" si="89"/>
        <v>3.7789458072654797E-2</v>
      </c>
      <c r="BG147" s="365">
        <f t="shared" si="90"/>
        <v>4.0991530657673143E-2</v>
      </c>
      <c r="BH147" s="365">
        <f t="shared" si="91"/>
        <v>0.24833448196645991</v>
      </c>
      <c r="BI147" s="380">
        <f t="shared" si="92"/>
        <v>8.3620491614978171E-2</v>
      </c>
      <c r="BJ147" s="365">
        <v>0.25900000000000001</v>
      </c>
      <c r="BK147" s="262">
        <v>1331</v>
      </c>
      <c r="BL147" s="282">
        <v>3539</v>
      </c>
      <c r="BM147" s="262">
        <v>481</v>
      </c>
      <c r="BN147" s="389">
        <f t="shared" si="93"/>
        <v>8195.3969058595885</v>
      </c>
      <c r="BO147" s="278">
        <v>2903</v>
      </c>
      <c r="BP147" s="278">
        <v>134.4133125668107</v>
      </c>
      <c r="BQ147" s="272">
        <v>29.792633306930952</v>
      </c>
      <c r="BR147" s="262">
        <v>132</v>
      </c>
      <c r="BS147" s="457"/>
    </row>
    <row r="148" spans="1:187" x14ac:dyDescent="0.2">
      <c r="A148" s="421"/>
      <c r="B148" s="478">
        <v>1877</v>
      </c>
      <c r="C148" s="460">
        <v>6</v>
      </c>
      <c r="D148" s="762">
        <v>360</v>
      </c>
      <c r="E148" s="334">
        <v>2040</v>
      </c>
      <c r="F148" s="700"/>
      <c r="G148" s="701"/>
      <c r="H148" s="708"/>
      <c r="I148" s="701"/>
      <c r="J148" s="709"/>
      <c r="K148" s="701"/>
      <c r="L148" s="715"/>
      <c r="M148" s="701"/>
      <c r="N148" s="717"/>
      <c r="O148" s="784"/>
      <c r="P148" s="717"/>
      <c r="Q148" s="791"/>
      <c r="R148" s="413">
        <v>0.33800000000000002</v>
      </c>
      <c r="S148" s="414">
        <v>0.627</v>
      </c>
      <c r="T148" s="66">
        <f t="shared" si="73"/>
        <v>0.52504880255256847</v>
      </c>
      <c r="U148" s="148">
        <f t="shared" si="74"/>
        <v>5.1993067590987872E-3</v>
      </c>
      <c r="V148" s="150">
        <f t="shared" si="75"/>
        <v>5.1812731944047959E-2</v>
      </c>
      <c r="W148" s="66">
        <f t="shared" si="76"/>
        <v>9.7900130271074234E-2</v>
      </c>
      <c r="X148" s="152">
        <f>E148/AG148</f>
        <v>0.14558949471881244</v>
      </c>
      <c r="Y148" s="66">
        <f t="shared" si="77"/>
        <v>0.10009051173215866</v>
      </c>
      <c r="Z148" s="66">
        <f t="shared" si="78"/>
        <v>3.297300900340025E-2</v>
      </c>
      <c r="AA148" s="153">
        <f>E148/AE148</f>
        <v>0.44194107452339687</v>
      </c>
      <c r="AB148" s="148">
        <v>0.28899999999999998</v>
      </c>
      <c r="AC148" s="153">
        <f t="shared" si="79"/>
        <v>2.4621752783328576E-2</v>
      </c>
      <c r="AD148" s="149">
        <f t="shared" si="72"/>
        <v>0.28237820138396208</v>
      </c>
      <c r="AE148" s="154">
        <v>4616</v>
      </c>
      <c r="AF148" s="154"/>
      <c r="AG148" s="155">
        <v>14012</v>
      </c>
      <c r="AH148" s="405">
        <v>13667</v>
      </c>
      <c r="AI148" s="68">
        <f t="shared" si="80"/>
        <v>462.01780215564435</v>
      </c>
      <c r="AJ148" s="155">
        <v>345</v>
      </c>
      <c r="AK148" s="156">
        <v>210</v>
      </c>
      <c r="AL148" s="157">
        <v>118.70878332347729</v>
      </c>
      <c r="AM148" s="155">
        <v>24</v>
      </c>
      <c r="AN148" s="154">
        <v>202</v>
      </c>
      <c r="AO148" s="155">
        <v>726</v>
      </c>
      <c r="AP148" s="158">
        <v>117.01780215564435</v>
      </c>
      <c r="AQ148" s="159">
        <v>56.822231333997038</v>
      </c>
      <c r="AR148" s="160">
        <v>4.6252725826560184</v>
      </c>
      <c r="AS148" s="69">
        <f t="shared" si="81"/>
        <v>2423.6252725826562</v>
      </c>
      <c r="AT148" s="157">
        <v>769.66406857854633</v>
      </c>
      <c r="AU148" s="154">
        <v>359</v>
      </c>
      <c r="AV148" s="157">
        <v>281.48259874087239</v>
      </c>
      <c r="AW148" s="157">
        <v>395.08476999728163</v>
      </c>
      <c r="AX148" s="221">
        <v>1858</v>
      </c>
      <c r="AY148" s="114">
        <f t="shared" si="82"/>
        <v>451.90700133127865</v>
      </c>
      <c r="AZ148" s="350">
        <f t="shared" si="83"/>
        <v>0.32943191550099915</v>
      </c>
      <c r="BA148" s="350">
        <f t="shared" si="84"/>
        <v>0.59030168022529594</v>
      </c>
      <c r="BB148" s="354">
        <f t="shared" si="85"/>
        <v>1.7128175849272054E-3</v>
      </c>
      <c r="BC148" s="365">
        <f t="shared" si="86"/>
        <v>0.17296783275639852</v>
      </c>
      <c r="BD148" s="365">
        <f t="shared" si="87"/>
        <v>1.7918776307012232</v>
      </c>
      <c r="BE148" s="366">
        <f t="shared" si="88"/>
        <v>8.559028812766066E-2</v>
      </c>
      <c r="BF148" s="366">
        <f t="shared" si="89"/>
        <v>2.819617256617768E-2</v>
      </c>
      <c r="BG148" s="365">
        <f t="shared" si="90"/>
        <v>3.2251427442997332E-2</v>
      </c>
      <c r="BH148" s="366">
        <f t="shared" si="91"/>
        <v>0.15727902946273831</v>
      </c>
      <c r="BI148" s="380">
        <f t="shared" si="92"/>
        <v>7.4740034662045055E-2</v>
      </c>
      <c r="BJ148" s="366">
        <v>0.27100000000000002</v>
      </c>
      <c r="BK148" s="281">
        <v>1410</v>
      </c>
      <c r="BL148" s="283">
        <v>3705</v>
      </c>
      <c r="BM148" s="281">
        <v>431</v>
      </c>
      <c r="BN148" s="389">
        <f t="shared" si="93"/>
        <v>8271.3071433168461</v>
      </c>
      <c r="BO148" s="279">
        <v>3046</v>
      </c>
      <c r="BP148" s="279">
        <v>110.03060212663497</v>
      </c>
      <c r="BQ148" s="273">
        <v>33.401608791772261</v>
      </c>
      <c r="BR148" s="262">
        <v>204</v>
      </c>
      <c r="BS148" s="457"/>
    </row>
    <row r="149" spans="1:187" s="164" customFormat="1" x14ac:dyDescent="0.2">
      <c r="A149" s="421"/>
      <c r="B149" s="476">
        <v>1876</v>
      </c>
      <c r="C149" s="462">
        <v>8</v>
      </c>
      <c r="D149" s="762">
        <v>520</v>
      </c>
      <c r="E149" s="334">
        <v>3066</v>
      </c>
      <c r="F149" s="752">
        <f>((((4/6)+((R149+S149+X149+Z149+AB149+AC149+AD149-(1-U149)-V149-W149)/20))*(AE149+(AJ149+AX149)*5/6+(AN149+AR149+AU149)*1/6+AP149*18/6+AT149*8/6-AK149*9/6-AL149*7/6-AM149*3/6-AO149*2/6-AV149*4/6-AW149)-(((2/6)-((R149+S149+T149+U149+Y149+AA149+AB149+AC149+AD149)/20))*(AK149*17/6+AL149*12/6+AO149*3/6+AQ149*2/6+AV149*5/6+AW149*8/6-AJ149*1/6-AM149*9/6-AP149*2/6))))/2</f>
        <v>3012.9106649216633</v>
      </c>
      <c r="G149" s="753">
        <f t="shared" si="94"/>
        <v>0.98268449606055552</v>
      </c>
      <c r="H149" s="708"/>
      <c r="I149" s="701"/>
      <c r="J149" s="709"/>
      <c r="K149" s="701"/>
      <c r="L149" s="796">
        <f>((((2/3)+((AZ149+AC149+AB149+AD149-V149)/20))*(AE149+((AJ149+AX149)*(5/6))+((AN149+AR149+AU149)*(1/6))+(AP149*(19/6))+(AT149*(4/3))-(AL149*(7/6))-(BP149*(11/6))-AM149-(AO149*(1/3))-(AV149*(2/3))-AW149))-(((1/3)-(((AZ149+AC149)*2+AB149+AD149-V149)/20))*((AL149*(13/6))+(BP149*(8/3))+(AO149*(1/2))+(AQ149*(1/3))+((AV149+AW149)*(3/2))-(AJ149*(1/6))-(AM149*(11/3))-(AP149*(5/12)))))/2</f>
        <v>3055.7475408520527</v>
      </c>
      <c r="M149" s="797">
        <f>L149/E149</f>
        <v>0.9966560798604216</v>
      </c>
      <c r="N149" s="717"/>
      <c r="O149" s="784"/>
      <c r="P149" s="717"/>
      <c r="Q149" s="791"/>
      <c r="R149" s="413">
        <v>0.32100000000000001</v>
      </c>
      <c r="S149" s="415">
        <v>0.59799999999999998</v>
      </c>
      <c r="T149" s="412">
        <f t="shared" si="73"/>
        <v>0.5845650171086042</v>
      </c>
      <c r="U149" s="66">
        <f t="shared" si="74"/>
        <v>6.1986672865333957E-3</v>
      </c>
      <c r="V149" s="113">
        <f t="shared" si="75"/>
        <v>2.8792100503495135E-2</v>
      </c>
      <c r="W149" s="66">
        <f t="shared" si="76"/>
        <v>0.12185720479255317</v>
      </c>
      <c r="X149" s="71">
        <f>E149/AG149</f>
        <v>0.14987534829153834</v>
      </c>
      <c r="Y149" s="66">
        <f t="shared" si="77"/>
        <v>7.7957968460634366E-2</v>
      </c>
      <c r="Z149" s="66">
        <f t="shared" si="78"/>
        <v>2.4591228942487834E-2</v>
      </c>
      <c r="AA149" s="67">
        <f>E149/AE149</f>
        <v>0.47512784751278475</v>
      </c>
      <c r="AB149" s="66">
        <v>0.27700000000000002</v>
      </c>
      <c r="AC149" s="67">
        <f t="shared" si="79"/>
        <v>1.6424695703182286E-2</v>
      </c>
      <c r="AD149" s="70">
        <f t="shared" si="72"/>
        <v>0.26976208569168447</v>
      </c>
      <c r="AE149" s="69">
        <v>6453</v>
      </c>
      <c r="AF149" s="69"/>
      <c r="AG149" s="68">
        <v>20457</v>
      </c>
      <c r="AH149" s="404">
        <v>20121</v>
      </c>
      <c r="AI149" s="68">
        <f t="shared" si="80"/>
        <v>503.06277047647359</v>
      </c>
      <c r="AJ149" s="68">
        <v>336</v>
      </c>
      <c r="AK149" s="119">
        <v>274</v>
      </c>
      <c r="AL149" s="72">
        <v>147.52786921721875</v>
      </c>
      <c r="AM149" s="68">
        <v>40</v>
      </c>
      <c r="AN149" s="69">
        <v>187</v>
      </c>
      <c r="AO149" s="68">
        <v>589</v>
      </c>
      <c r="AP149" s="121">
        <v>167.06277047647362</v>
      </c>
      <c r="AQ149" s="120">
        <v>88.709260105535719</v>
      </c>
      <c r="AR149" s="122">
        <v>8.1980554018225789</v>
      </c>
      <c r="AS149" s="69">
        <f t="shared" si="81"/>
        <v>3772.1980554018228</v>
      </c>
      <c r="AT149" s="72">
        <v>945.81514901627452</v>
      </c>
      <c r="AU149" s="69">
        <v>453</v>
      </c>
      <c r="AV149" s="72">
        <v>413.91172326464022</v>
      </c>
      <c r="AW149" s="72">
        <v>697.63528242080997</v>
      </c>
      <c r="AX149" s="220">
        <v>3124</v>
      </c>
      <c r="AY149" s="417">
        <f t="shared" si="82"/>
        <v>786.34454252634566</v>
      </c>
      <c r="AZ149" s="419">
        <f t="shared" si="83"/>
        <v>0.31544214694236694</v>
      </c>
      <c r="BA149" s="419">
        <f t="shared" si="84"/>
        <v>0.57066412352224527</v>
      </c>
      <c r="BB149" s="420">
        <f t="shared" si="85"/>
        <v>1.9553209170455103E-3</v>
      </c>
      <c r="BC149" s="418">
        <f t="shared" si="86"/>
        <v>0.18439644402413954</v>
      </c>
      <c r="BD149" s="365">
        <f t="shared" si="87"/>
        <v>1.8090928211521109</v>
      </c>
      <c r="BE149" s="365">
        <f t="shared" si="88"/>
        <v>0.10811022507683403</v>
      </c>
      <c r="BF149" s="365">
        <f t="shared" si="89"/>
        <v>3.410252150465904E-2</v>
      </c>
      <c r="BG149" s="365">
        <f t="shared" si="90"/>
        <v>3.8438898300158661E-2</v>
      </c>
      <c r="BH149" s="365">
        <f t="shared" si="91"/>
        <v>9.127537579420425E-2</v>
      </c>
      <c r="BI149" s="380">
        <f t="shared" si="92"/>
        <v>5.2068805206880522E-2</v>
      </c>
      <c r="BJ149" s="365">
        <v>0.26500000000000001</v>
      </c>
      <c r="BK149" s="262">
        <v>1984</v>
      </c>
      <c r="BL149" s="282">
        <v>5338</v>
      </c>
      <c r="BM149" s="262">
        <v>633</v>
      </c>
      <c r="BN149" s="389">
        <f t="shared" si="93"/>
        <v>11674.075974894571</v>
      </c>
      <c r="BO149" s="278">
        <v>4484</v>
      </c>
      <c r="BP149" s="278">
        <v>155.71863319663473</v>
      </c>
      <c r="BQ149" s="272">
        <v>48.286738745769945</v>
      </c>
      <c r="BR149" s="262">
        <v>181</v>
      </c>
      <c r="BS149" s="457"/>
      <c r="BT149" s="165"/>
      <c r="BU149" s="165"/>
      <c r="BV149" s="165"/>
      <c r="BW149" s="165"/>
      <c r="BX149" s="165"/>
      <c r="BY149" s="165"/>
      <c r="BZ149" s="165"/>
      <c r="CA149" s="165"/>
      <c r="CB149" s="165"/>
      <c r="CC149" s="165"/>
      <c r="CD149" s="165"/>
      <c r="CE149" s="165"/>
      <c r="CF149" s="165"/>
      <c r="CG149" s="165"/>
      <c r="CH149" s="165"/>
      <c r="CI149" s="165"/>
      <c r="CJ149" s="165"/>
      <c r="CK149" s="165"/>
      <c r="CL149" s="165"/>
      <c r="CM149" s="165"/>
      <c r="CN149" s="165"/>
      <c r="CO149" s="165"/>
      <c r="CP149" s="165"/>
      <c r="CQ149" s="165"/>
      <c r="CR149" s="165"/>
      <c r="CS149" s="165"/>
      <c r="CT149" s="165"/>
      <c r="CU149" s="165"/>
      <c r="CV149" s="165"/>
      <c r="CW149" s="165"/>
      <c r="CX149" s="165"/>
      <c r="CY149" s="165"/>
      <c r="CZ149" s="165"/>
      <c r="DA149" s="165"/>
      <c r="DB149" s="165"/>
      <c r="DC149" s="165"/>
      <c r="DD149" s="165"/>
      <c r="DE149" s="165"/>
      <c r="DF149" s="165"/>
      <c r="DG149" s="165"/>
      <c r="DH149" s="165"/>
      <c r="DI149" s="165"/>
      <c r="DJ149" s="165"/>
      <c r="DK149" s="165"/>
      <c r="DL149" s="165"/>
      <c r="DM149" s="165"/>
      <c r="DN149" s="165"/>
      <c r="DO149" s="165"/>
      <c r="DP149" s="165"/>
      <c r="DQ149" s="165"/>
      <c r="DR149" s="165"/>
      <c r="DS149" s="165"/>
      <c r="DT149" s="165"/>
      <c r="DU149" s="165"/>
      <c r="DV149" s="165"/>
      <c r="DW149" s="165"/>
      <c r="DX149" s="165"/>
      <c r="DY149" s="165"/>
      <c r="DZ149" s="165"/>
      <c r="EA149" s="165"/>
      <c r="EB149" s="165"/>
      <c r="EC149" s="165"/>
      <c r="ED149" s="165"/>
      <c r="EE149" s="165"/>
      <c r="EF149" s="165"/>
      <c r="EG149" s="165"/>
      <c r="EH149" s="165"/>
      <c r="EI149" s="165"/>
      <c r="EJ149" s="165"/>
      <c r="EK149" s="165"/>
      <c r="EL149" s="165"/>
      <c r="EM149" s="165"/>
      <c r="EN149" s="165"/>
      <c r="EO149" s="165"/>
      <c r="EP149" s="165"/>
      <c r="EQ149" s="165"/>
      <c r="ER149" s="165"/>
      <c r="ES149" s="165"/>
      <c r="ET149" s="165"/>
      <c r="EU149" s="165"/>
      <c r="EV149" s="165"/>
      <c r="EW149" s="165"/>
      <c r="EX149" s="165"/>
      <c r="EY149" s="165"/>
      <c r="EZ149" s="165"/>
      <c r="FA149" s="165"/>
      <c r="FB149" s="165"/>
      <c r="FC149" s="165"/>
      <c r="FD149" s="165"/>
      <c r="FE149" s="165"/>
      <c r="FF149" s="165"/>
      <c r="FG149" s="165"/>
      <c r="FH149" s="165"/>
      <c r="FI149" s="165"/>
      <c r="FJ149" s="165"/>
      <c r="FK149" s="165"/>
      <c r="FL149" s="165"/>
      <c r="FM149" s="165"/>
      <c r="FN149" s="165"/>
      <c r="FO149" s="165"/>
      <c r="FP149" s="165"/>
      <c r="FQ149" s="165"/>
      <c r="FR149" s="165"/>
      <c r="FS149" s="165"/>
      <c r="FT149" s="165"/>
      <c r="FU149" s="165"/>
      <c r="FV149" s="165"/>
      <c r="FW149" s="165"/>
      <c r="FX149" s="165"/>
      <c r="FY149" s="165"/>
      <c r="FZ149" s="165"/>
      <c r="GA149" s="165"/>
      <c r="GB149" s="165"/>
      <c r="GC149" s="165"/>
      <c r="GD149" s="165"/>
      <c r="GE149" s="165"/>
    </row>
    <row r="150" spans="1:187" s="735" customFormat="1" ht="16" x14ac:dyDescent="0.2">
      <c r="A150" s="719"/>
      <c r="B150" s="719"/>
      <c r="C150" s="510" t="s">
        <v>133</v>
      </c>
      <c r="D150" s="510">
        <f>SUM(D4:D149)</f>
        <v>459240</v>
      </c>
      <c r="E150" s="510">
        <f>SUM(E4:E149)</f>
        <v>2088087</v>
      </c>
      <c r="F150" s="510">
        <f>SUM(F4:F149)</f>
        <v>1560890.8979872556</v>
      </c>
      <c r="G150" s="1219">
        <f>F150/E150</f>
        <v>0.74752196531430715</v>
      </c>
      <c r="H150" s="792">
        <f>SUM(H4:H149)</f>
        <v>837037.0045412411</v>
      </c>
      <c r="I150" s="522">
        <f>H150/E150</f>
        <v>0.40086308881825378</v>
      </c>
      <c r="J150" s="793">
        <f>SUM(J4:J149)</f>
        <v>867342.10880000005</v>
      </c>
      <c r="K150" s="522">
        <f>J150/E150</f>
        <v>0.41537642291724436</v>
      </c>
      <c r="L150" s="794">
        <f>SUM(L4:L149)</f>
        <v>1595631.1168714543</v>
      </c>
      <c r="M150" s="795">
        <f>L150/E150</f>
        <v>0.76415930795577691</v>
      </c>
      <c r="N150" s="793">
        <f>SUM(N4:N149)</f>
        <v>766440.48203275085</v>
      </c>
      <c r="O150" s="522">
        <f>N150/E150</f>
        <v>0.36705390246323588</v>
      </c>
      <c r="P150" s="793">
        <f>SUM(P4:P149)</f>
        <v>999021.51949928247</v>
      </c>
      <c r="Q150" s="522">
        <f>P150/E150</f>
        <v>0.47843864719203866</v>
      </c>
      <c r="R150" s="720"/>
      <c r="S150" s="721"/>
      <c r="T150" s="719"/>
      <c r="U150" s="719"/>
      <c r="V150" s="719"/>
      <c r="W150" s="722"/>
      <c r="X150" s="719"/>
      <c r="Y150" s="723"/>
      <c r="Z150" s="723"/>
      <c r="AA150" s="719"/>
      <c r="AB150" s="724"/>
      <c r="AC150" s="719"/>
      <c r="AD150" s="719"/>
      <c r="AE150" s="722"/>
      <c r="AF150" s="722"/>
      <c r="AG150" s="719"/>
      <c r="AH150" s="725"/>
      <c r="AI150" s="719"/>
      <c r="AJ150" s="719"/>
      <c r="AK150" s="722"/>
      <c r="AL150" s="719"/>
      <c r="AM150" s="719"/>
      <c r="AN150" s="719"/>
      <c r="AO150" s="726"/>
      <c r="AP150" s="719"/>
      <c r="AQ150" s="727"/>
      <c r="AR150" s="719"/>
      <c r="AS150" s="719"/>
      <c r="AT150" s="722"/>
      <c r="AU150" s="722"/>
      <c r="AV150" s="722"/>
      <c r="AW150" s="722"/>
      <c r="AX150" s="719"/>
      <c r="AY150" s="727"/>
      <c r="AZ150" s="728"/>
      <c r="BA150" s="728"/>
      <c r="BB150" s="728"/>
      <c r="BC150" s="729"/>
      <c r="BD150" s="729"/>
      <c r="BE150" s="730"/>
      <c r="BF150" s="730"/>
      <c r="BG150" s="731"/>
      <c r="BH150" s="729"/>
      <c r="BI150" s="729"/>
      <c r="BJ150" s="731"/>
      <c r="BK150" s="732"/>
      <c r="BL150" s="733"/>
      <c r="BM150" s="732"/>
      <c r="BN150" s="729"/>
      <c r="BO150" s="733"/>
      <c r="BP150" s="733"/>
      <c r="BQ150" s="732"/>
      <c r="BR150" s="732"/>
      <c r="BS150" s="719"/>
      <c r="BT150" s="734"/>
      <c r="BU150" s="734"/>
      <c r="BV150" s="734"/>
      <c r="BW150" s="734"/>
      <c r="BX150" s="734"/>
      <c r="BY150" s="734"/>
      <c r="BZ150" s="734"/>
      <c r="CA150" s="734"/>
      <c r="CB150" s="734"/>
      <c r="CC150" s="734"/>
      <c r="CD150" s="734"/>
      <c r="CE150" s="734"/>
      <c r="CF150" s="734"/>
      <c r="CG150" s="734"/>
      <c r="CH150" s="734"/>
      <c r="CI150" s="734"/>
      <c r="CJ150" s="734"/>
      <c r="CK150" s="734"/>
      <c r="CL150" s="734"/>
      <c r="CM150" s="734"/>
      <c r="CN150" s="734"/>
      <c r="CO150" s="734"/>
      <c r="CP150" s="734"/>
      <c r="CQ150" s="734"/>
      <c r="CR150" s="734"/>
      <c r="CS150" s="734"/>
      <c r="CT150" s="734"/>
      <c r="CU150" s="734"/>
      <c r="CV150" s="734"/>
      <c r="CW150" s="734"/>
      <c r="CX150" s="734"/>
      <c r="CY150" s="734"/>
      <c r="CZ150" s="734"/>
      <c r="DA150" s="734"/>
      <c r="DB150" s="734"/>
      <c r="DC150" s="734"/>
      <c r="DD150" s="734"/>
      <c r="DE150" s="734"/>
      <c r="DF150" s="734"/>
      <c r="DG150" s="734"/>
      <c r="DH150" s="734"/>
      <c r="DI150" s="734"/>
      <c r="DJ150" s="734"/>
      <c r="DK150" s="734"/>
      <c r="DL150" s="734"/>
      <c r="DM150" s="734"/>
      <c r="DN150" s="734"/>
      <c r="DO150" s="734"/>
      <c r="DP150" s="734"/>
      <c r="DQ150" s="734"/>
      <c r="DR150" s="734"/>
      <c r="DS150" s="734"/>
      <c r="DT150" s="734"/>
      <c r="DU150" s="734"/>
      <c r="DV150" s="734"/>
      <c r="DW150" s="734"/>
      <c r="DX150" s="734"/>
      <c r="DY150" s="734"/>
      <c r="DZ150" s="734"/>
      <c r="EA150" s="734"/>
      <c r="EB150" s="734"/>
      <c r="EC150" s="734"/>
      <c r="ED150" s="734"/>
      <c r="EE150" s="734"/>
      <c r="EF150" s="734"/>
      <c r="EG150" s="734"/>
      <c r="EH150" s="734"/>
      <c r="EI150" s="734"/>
      <c r="EJ150" s="734"/>
      <c r="EK150" s="734"/>
      <c r="EL150" s="734"/>
      <c r="EM150" s="734"/>
      <c r="EN150" s="734"/>
      <c r="EO150" s="734"/>
      <c r="EP150" s="734"/>
      <c r="EQ150" s="734"/>
      <c r="ER150" s="734"/>
      <c r="ES150" s="734"/>
      <c r="ET150" s="734"/>
      <c r="EU150" s="734"/>
      <c r="EV150" s="734"/>
      <c r="EW150" s="734"/>
      <c r="EX150" s="734"/>
      <c r="EY150" s="734"/>
      <c r="EZ150" s="734"/>
      <c r="FA150" s="734"/>
      <c r="FB150" s="734"/>
      <c r="FC150" s="734"/>
      <c r="FD150" s="734"/>
      <c r="FE150" s="734"/>
      <c r="FF150" s="734"/>
      <c r="FG150" s="734"/>
      <c r="FH150" s="734"/>
      <c r="FI150" s="734"/>
      <c r="FJ150" s="734"/>
      <c r="FK150" s="734"/>
      <c r="FL150" s="734"/>
      <c r="FM150" s="734"/>
      <c r="FN150" s="734"/>
      <c r="FO150" s="734"/>
      <c r="FP150" s="734"/>
      <c r="FQ150" s="734"/>
      <c r="FR150" s="734"/>
      <c r="FS150" s="734"/>
      <c r="FT150" s="734"/>
      <c r="FU150" s="734"/>
      <c r="FV150" s="734"/>
      <c r="FW150" s="734"/>
      <c r="FX150" s="734"/>
      <c r="FY150" s="734"/>
      <c r="FZ150" s="734"/>
      <c r="GA150" s="734"/>
      <c r="GB150" s="734"/>
      <c r="GC150" s="734"/>
      <c r="GD150" s="734"/>
      <c r="GE150" s="734"/>
    </row>
    <row r="151" spans="1:187" s="33" customFormat="1" x14ac:dyDescent="0.2">
      <c r="A151" s="421"/>
      <c r="B151" s="422"/>
      <c r="C151" s="421"/>
      <c r="D151" s="421"/>
      <c r="E151" s="423"/>
      <c r="F151" s="424"/>
      <c r="G151" s="647"/>
      <c r="H151" s="499"/>
      <c r="I151" s="523"/>
      <c r="J151" s="499"/>
      <c r="K151" s="523"/>
      <c r="L151" s="491"/>
      <c r="M151" s="641"/>
      <c r="N151" s="494"/>
      <c r="O151" s="782"/>
      <c r="P151" s="494"/>
      <c r="Q151" s="782"/>
      <c r="R151" s="425"/>
      <c r="S151" s="425"/>
      <c r="T151" s="426"/>
      <c r="U151" s="426"/>
      <c r="V151" s="427"/>
      <c r="W151" s="428"/>
      <c r="X151" s="429"/>
      <c r="Y151" s="430"/>
      <c r="Z151" s="430"/>
      <c r="AA151" s="429"/>
      <c r="AB151" s="431"/>
      <c r="AC151" s="432"/>
      <c r="AD151" s="433"/>
      <c r="AE151" s="421"/>
      <c r="AF151" s="421"/>
      <c r="AG151" s="421"/>
      <c r="AH151" s="434"/>
      <c r="AI151" s="421"/>
      <c r="AJ151" s="421"/>
      <c r="AK151" s="421"/>
      <c r="AL151" s="421"/>
      <c r="AM151" s="421"/>
      <c r="AN151" s="421"/>
      <c r="AO151" s="421"/>
      <c r="AP151" s="421"/>
      <c r="AQ151" s="421"/>
      <c r="AR151" s="421"/>
      <c r="AS151" s="421"/>
      <c r="AT151" s="421"/>
      <c r="AU151" s="421"/>
      <c r="AV151" s="421"/>
      <c r="AW151" s="421"/>
      <c r="AX151" s="421"/>
      <c r="AY151" s="421"/>
      <c r="AZ151" s="435"/>
      <c r="BA151" s="435"/>
      <c r="BB151" s="436"/>
      <c r="BC151" s="437"/>
      <c r="BD151" s="437"/>
      <c r="BE151" s="438"/>
      <c r="BF151" s="438"/>
      <c r="BG151" s="439"/>
      <c r="BH151" s="440"/>
      <c r="BI151" s="441"/>
      <c r="BJ151" s="439"/>
      <c r="BK151" s="442"/>
      <c r="BL151" s="442"/>
      <c r="BM151" s="442"/>
      <c r="BN151" s="443"/>
      <c r="BO151" s="442"/>
      <c r="BP151" s="442"/>
      <c r="BQ151" s="442"/>
      <c r="BR151" s="442"/>
      <c r="BS151" s="421"/>
    </row>
    <row r="152" spans="1:187" s="167" customFormat="1" ht="16" x14ac:dyDescent="0.2">
      <c r="A152" s="33"/>
      <c r="B152" s="166"/>
      <c r="E152" s="168"/>
      <c r="F152" s="169"/>
      <c r="G152" s="648"/>
      <c r="H152" s="500"/>
      <c r="I152" s="524"/>
      <c r="J152" s="500"/>
      <c r="K152" s="524"/>
      <c r="L152" s="492"/>
      <c r="M152" s="642"/>
      <c r="N152" s="495"/>
      <c r="O152" s="787"/>
      <c r="P152" s="495"/>
      <c r="Q152" s="787"/>
      <c r="R152" s="171"/>
      <c r="S152" s="171"/>
      <c r="T152" s="170"/>
      <c r="U152" s="170"/>
      <c r="V152" s="170"/>
      <c r="W152" s="175"/>
      <c r="X152" s="170"/>
      <c r="Y152" s="172"/>
      <c r="Z152" s="172"/>
      <c r="AA152" s="170"/>
      <c r="AB152" s="171"/>
      <c r="AC152" s="170"/>
      <c r="AD152" s="170"/>
      <c r="AE152" s="173"/>
      <c r="AF152" s="173"/>
      <c r="AH152" s="408"/>
      <c r="AK152" s="173"/>
      <c r="AQ152" s="174"/>
      <c r="AT152" s="173"/>
      <c r="AU152" s="173"/>
      <c r="AV152" s="173"/>
      <c r="AW152" s="173"/>
      <c r="AY152" s="174"/>
      <c r="AZ152" s="351"/>
      <c r="BA152" s="351"/>
      <c r="BB152" s="351"/>
      <c r="BC152" s="370"/>
      <c r="BD152" s="370"/>
      <c r="BE152" s="371"/>
      <c r="BF152" s="371"/>
      <c r="BG152" s="376"/>
      <c r="BH152" s="370"/>
      <c r="BI152" s="370"/>
      <c r="BJ152" s="376"/>
      <c r="BK152" s="274"/>
      <c r="BL152" s="280"/>
      <c r="BM152" s="274"/>
      <c r="BN152" s="391"/>
      <c r="BO152" s="280"/>
      <c r="BP152" s="280"/>
      <c r="BQ152" s="274"/>
      <c r="BR152" s="265"/>
      <c r="BS152" s="33"/>
      <c r="BT152" s="176"/>
      <c r="BU152" s="176"/>
      <c r="BV152" s="176"/>
      <c r="BW152" s="176"/>
      <c r="BX152" s="176"/>
      <c r="BY152" s="176"/>
      <c r="BZ152" s="176"/>
      <c r="CA152" s="176"/>
      <c r="CB152" s="176"/>
      <c r="CC152" s="176"/>
      <c r="CD152" s="176"/>
      <c r="CE152" s="176"/>
      <c r="CF152" s="176"/>
      <c r="CG152" s="176"/>
      <c r="CH152" s="176"/>
      <c r="CI152" s="176"/>
      <c r="CJ152" s="176"/>
      <c r="CK152" s="176"/>
      <c r="CL152" s="176"/>
      <c r="CM152" s="176"/>
      <c r="CN152" s="176"/>
      <c r="CO152" s="176"/>
      <c r="CP152" s="176"/>
      <c r="CQ152" s="176"/>
      <c r="CR152" s="176"/>
      <c r="CS152" s="176"/>
      <c r="CT152" s="176"/>
      <c r="CU152" s="176"/>
      <c r="CV152" s="176"/>
      <c r="CW152" s="176"/>
      <c r="CX152" s="176"/>
      <c r="CY152" s="176"/>
      <c r="CZ152" s="176"/>
      <c r="DA152" s="176"/>
      <c r="DB152" s="176"/>
      <c r="DC152" s="176"/>
      <c r="DD152" s="176"/>
      <c r="DE152" s="176"/>
      <c r="DF152" s="176"/>
      <c r="DG152" s="176"/>
      <c r="DH152" s="176"/>
      <c r="DI152" s="176"/>
      <c r="DJ152" s="176"/>
      <c r="DK152" s="176"/>
      <c r="DL152" s="176"/>
      <c r="DM152" s="176"/>
      <c r="DN152" s="176"/>
      <c r="DO152" s="176"/>
      <c r="DP152" s="176"/>
      <c r="DQ152" s="176"/>
      <c r="DR152" s="176"/>
      <c r="DS152" s="176"/>
      <c r="DT152" s="176"/>
      <c r="DU152" s="176"/>
      <c r="DV152" s="176"/>
      <c r="DW152" s="176"/>
      <c r="DX152" s="176"/>
      <c r="DY152" s="176"/>
      <c r="DZ152" s="176"/>
      <c r="EA152" s="176"/>
      <c r="EB152" s="176"/>
      <c r="EC152" s="176"/>
      <c r="ED152" s="176"/>
      <c r="EE152" s="176"/>
      <c r="EF152" s="176"/>
      <c r="EG152" s="176"/>
      <c r="EH152" s="176"/>
      <c r="EI152" s="176"/>
      <c r="EJ152" s="176"/>
      <c r="EK152" s="176"/>
      <c r="EL152" s="176"/>
      <c r="EM152" s="176"/>
      <c r="EN152" s="176"/>
      <c r="EO152" s="176"/>
      <c r="EP152" s="176"/>
      <c r="EQ152" s="176"/>
      <c r="ER152" s="176"/>
      <c r="ES152" s="176"/>
      <c r="ET152" s="176"/>
      <c r="EU152" s="176"/>
      <c r="EV152" s="176"/>
      <c r="EW152" s="176"/>
      <c r="EX152" s="176"/>
      <c r="EY152" s="176"/>
      <c r="EZ152" s="176"/>
      <c r="FA152" s="176"/>
      <c r="FB152" s="176"/>
      <c r="FC152" s="176"/>
      <c r="FD152" s="176"/>
      <c r="FE152" s="176"/>
      <c r="FF152" s="176"/>
      <c r="FG152" s="176"/>
      <c r="FH152" s="176"/>
      <c r="FI152" s="176"/>
      <c r="FJ152" s="176"/>
      <c r="FK152" s="176"/>
      <c r="FL152" s="176"/>
      <c r="FM152" s="176"/>
      <c r="FN152" s="176"/>
      <c r="FO152" s="176"/>
      <c r="FP152" s="176"/>
      <c r="FQ152" s="176"/>
      <c r="FR152" s="176"/>
      <c r="FS152" s="176"/>
      <c r="FT152" s="176"/>
      <c r="FU152" s="176"/>
      <c r="FV152" s="176"/>
      <c r="FW152" s="176"/>
      <c r="FX152" s="176"/>
      <c r="FY152" s="176"/>
      <c r="FZ152" s="176"/>
      <c r="GA152" s="176"/>
      <c r="GB152" s="176"/>
      <c r="GC152" s="176"/>
      <c r="GD152" s="176"/>
      <c r="GE152" s="176"/>
    </row>
    <row r="153" spans="1:187" ht="16" customHeight="1" x14ac:dyDescent="0.2">
      <c r="R153" s="126"/>
      <c r="S153" s="126"/>
      <c r="W153" s="129"/>
      <c r="Y153" s="127"/>
      <c r="Z153" s="127"/>
      <c r="AB153" s="126"/>
      <c r="AE153" s="123"/>
      <c r="AF153" s="123"/>
      <c r="AH153" s="409"/>
      <c r="AK153" s="123"/>
      <c r="AQ153" s="128"/>
      <c r="AT153" s="123"/>
      <c r="AU153" s="123"/>
      <c r="AV153" s="123"/>
      <c r="AW153" s="123"/>
      <c r="AY153" s="128"/>
      <c r="BE153" s="373"/>
      <c r="BF153" s="373"/>
      <c r="BG153" s="377"/>
      <c r="BJ153" s="377"/>
      <c r="BK153" s="275"/>
      <c r="BM153" s="275"/>
      <c r="BQ153" s="275"/>
      <c r="BR153" s="266"/>
    </row>
  </sheetData>
  <sheetProtection sheet="1" objects="1" scenarios="1" selectLockedCells="1" selectUnlockedCells="1"/>
  <mergeCells count="2">
    <mergeCell ref="B2:E2"/>
    <mergeCell ref="B1:G1"/>
  </mergeCells>
  <pageMargins left="0.7" right="0.7" top="0.75" bottom="0.75" header="0.3" footer="0.3"/>
  <ignoredErrors>
    <ignoredError sqref="AG2:BR2 R2:AE2" formulaRange="1"/>
    <ignoredError sqref="I150 K150 M150 O150 BF9:BF149 G150 BF4:BF8" formula="1"/>
  </ignoredError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pOR2 Runs Calculator</vt:lpstr>
      <vt:lpstr>bEFT and bOP Calculator</vt:lpstr>
      <vt:lpstr>pEFT Pitcher Calculator</vt:lpstr>
      <vt:lpstr>Chart Comparisons</vt:lpstr>
      <vt:lpstr>RA pOR1 v pOR2</vt:lpstr>
      <vt:lpstr>pOR2 Algorithm Data as Calc. %</vt:lpstr>
      <vt:lpstr>pOR2 Algorithm Data as Face Val</vt:lpstr>
      <vt:lpstr>Algorithms Comparisons</vt:lpstr>
      <vt:lpstr>1SD Model</vt:lpstr>
      <vt:lpstr>2SD Model</vt:lpstr>
      <vt:lpstr>1954 Model</vt:lpstr>
      <vt:lpstr>Inferred Statistics</vt:lpstr>
      <vt:lpstr>Technical Notes</vt:lpstr>
      <vt:lpstr>Historical 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Stephans</dc:creator>
  <cp:lastModifiedBy>Sean Stephans</cp:lastModifiedBy>
  <cp:lastPrinted>2021-07-26T17:03:23Z</cp:lastPrinted>
  <dcterms:created xsi:type="dcterms:W3CDTF">2021-06-24T02:17:06Z</dcterms:created>
  <dcterms:modified xsi:type="dcterms:W3CDTF">2021-08-05T00:18:56Z</dcterms:modified>
</cp:coreProperties>
</file>